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G:\Office Work\Progress Monitoring Kishoregonj\Kishoreganj\"/>
    </mc:Choice>
  </mc:AlternateContent>
  <xr:revisionPtr revIDLastSave="0" documentId="13_ncr:1_{BBC7E76A-1E7D-4056-A8DB-BEE13CF25E27}" xr6:coauthVersionLast="45" xr6:coauthVersionMax="45" xr10:uidLastSave="{00000000-0000-0000-0000-000000000000}"/>
  <bookViews>
    <workbookView xWindow="-110" yWindow="-110" windowWidth="19420" windowHeight="10420" activeTab="2" xr2:uid="{00000000-000D-0000-FFFF-FFFF00000000}"/>
  </bookViews>
  <sheets>
    <sheet name="Estimate" sheetId="27" r:id="rId1"/>
    <sheet name="Embankment" sheetId="28" r:id="rId2"/>
    <sheet name="Regulator" sheetId="29" r:id="rId3"/>
    <sheet name="Inlet" sheetId="30" r:id="rId4"/>
    <sheet name="Box" sheetId="31" r:id="rId5"/>
    <sheet name="Sheet1" sheetId="32" r:id="rId6"/>
  </sheets>
  <externalReferences>
    <externalReference r:id="rId7"/>
  </externalReferences>
  <definedNames>
    <definedName name="_xlnm.Print_Area" localSheetId="1">Embankment!$A$1:$F$36</definedName>
    <definedName name="_xlnm.Print_Area" localSheetId="0">Estimate!$A$1:$AG$136</definedName>
    <definedName name="_xlnm.Print_Area" localSheetId="3">Inlet!$A$1:$G$100</definedName>
    <definedName name="_xlnm.Print_Area" localSheetId="2">Regulator!$A$1:$G$57</definedName>
    <definedName name="_xlnm.Print_Titles" localSheetId="4">Box!$1:$1</definedName>
    <definedName name="_xlnm.Print_Titles" localSheetId="1">Embankment!$1:$1</definedName>
    <definedName name="_xlnm.Print_Titles" localSheetId="3">Inlet!$1:$1</definedName>
    <definedName name="_xlnm.Print_Titles" localSheetId="2">Regulator!$1:$1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8" i="31" l="1"/>
  <c r="M27" i="31"/>
  <c r="M26" i="31"/>
  <c r="C19" i="28" l="1"/>
  <c r="C2" i="28" l="1"/>
  <c r="G34" i="31" l="1"/>
  <c r="G33" i="31"/>
  <c r="G32" i="31"/>
  <c r="G31" i="31"/>
  <c r="G30" i="31"/>
  <c r="G29" i="31"/>
  <c r="G28" i="31"/>
  <c r="G27" i="31"/>
  <c r="G26" i="31"/>
  <c r="G25" i="31"/>
  <c r="G24" i="31"/>
  <c r="G23" i="31"/>
  <c r="G22" i="31"/>
  <c r="G21" i="31"/>
  <c r="G20" i="31"/>
  <c r="G19" i="31"/>
  <c r="G18" i="31"/>
  <c r="G17" i="31"/>
  <c r="G16" i="31"/>
  <c r="G15" i="31"/>
  <c r="G14" i="31"/>
  <c r="G13" i="31"/>
  <c r="G12" i="31"/>
  <c r="G11" i="31"/>
  <c r="G10" i="31"/>
  <c r="G9" i="31"/>
  <c r="G8" i="31"/>
  <c r="G7" i="31"/>
  <c r="G6" i="31"/>
  <c r="G5" i="31"/>
  <c r="G4" i="31"/>
  <c r="G3" i="31"/>
  <c r="G89" i="30" l="1"/>
  <c r="G88" i="30"/>
  <c r="G87" i="30"/>
  <c r="G86" i="30"/>
  <c r="G85" i="30"/>
  <c r="G84" i="30"/>
  <c r="G83" i="30"/>
  <c r="G82" i="30"/>
  <c r="G81" i="30"/>
  <c r="G80" i="30"/>
  <c r="G79" i="30"/>
  <c r="G78" i="30"/>
  <c r="G77" i="30"/>
  <c r="G76" i="30"/>
  <c r="G75" i="30"/>
  <c r="G74" i="30"/>
  <c r="G73" i="30"/>
  <c r="G72" i="30"/>
  <c r="G71" i="30"/>
  <c r="G70" i="30"/>
  <c r="G69" i="30"/>
  <c r="G68" i="30"/>
  <c r="G67" i="30"/>
  <c r="G66" i="30"/>
  <c r="G65" i="30"/>
  <c r="G64" i="30"/>
  <c r="G63" i="30"/>
  <c r="G62" i="30"/>
  <c r="G61" i="30"/>
  <c r="G60" i="30"/>
  <c r="G59" i="30"/>
  <c r="G58" i="30"/>
  <c r="G57" i="30"/>
  <c r="G56" i="30"/>
  <c r="G55" i="30"/>
  <c r="G54" i="30"/>
  <c r="G53" i="30"/>
  <c r="G52" i="30"/>
  <c r="G51" i="30"/>
  <c r="G50" i="30"/>
  <c r="G49" i="30"/>
  <c r="G48" i="30"/>
  <c r="G47" i="30"/>
  <c r="G46" i="30"/>
  <c r="G45" i="30"/>
  <c r="G44" i="30"/>
  <c r="G43" i="30"/>
  <c r="G42"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90" i="30" l="1"/>
  <c r="G91" i="30" s="1"/>
  <c r="G40" i="30"/>
  <c r="A2" i="28" l="1"/>
  <c r="B18" i="28" l="1"/>
  <c r="C18" i="28"/>
  <c r="N81" i="27"/>
  <c r="T81" i="27" s="1"/>
  <c r="AF83" i="27" s="1"/>
  <c r="E18" i="28" s="1"/>
  <c r="B36" i="28"/>
  <c r="V60" i="27" l="1"/>
  <c r="I25" i="27"/>
  <c r="I28" i="27" s="1"/>
  <c r="V28" i="27" s="1"/>
  <c r="AF28" i="27" s="1"/>
  <c r="AF29" i="27" s="1"/>
  <c r="I22" i="27"/>
  <c r="W22" i="27" s="1"/>
  <c r="AF22" i="27" s="1"/>
  <c r="AF23" i="27" s="1"/>
  <c r="W19" i="27"/>
  <c r="AF19" i="27" s="1"/>
  <c r="AF20" i="27" s="1"/>
  <c r="V25" i="27" l="1"/>
  <c r="AF25" i="27" s="1"/>
  <c r="AF26" i="27" s="1"/>
  <c r="C35" i="28" l="1"/>
  <c r="B16" i="28" l="1"/>
  <c r="C16" i="28"/>
  <c r="B17" i="28"/>
  <c r="C17" i="28"/>
  <c r="B19" i="28"/>
  <c r="R68" i="27"/>
  <c r="R70" i="27" s="1"/>
  <c r="N75" i="27"/>
  <c r="E7" i="28" l="1"/>
  <c r="B7" i="28"/>
  <c r="C7" i="28"/>
  <c r="E9" i="28" l="1"/>
  <c r="E8" i="28"/>
  <c r="E6" i="28"/>
  <c r="E21" i="28"/>
  <c r="E20" i="28"/>
  <c r="A2" i="27" l="1"/>
  <c r="C33" i="28" l="1"/>
  <c r="U32" i="27" l="1"/>
  <c r="Z61" i="27" l="1"/>
  <c r="B35" i="28"/>
  <c r="C34" i="28"/>
  <c r="B34" i="28"/>
  <c r="B33" i="28"/>
  <c r="C32" i="28"/>
  <c r="C31" i="28"/>
  <c r="B32" i="28"/>
  <c r="B31" i="28"/>
  <c r="B29" i="28"/>
  <c r="C29" i="28"/>
  <c r="B24" i="28"/>
  <c r="B28" i="28"/>
  <c r="C28" i="28"/>
  <c r="B27" i="28"/>
  <c r="C27" i="28"/>
  <c r="B15" i="28"/>
  <c r="C15" i="28"/>
  <c r="B14" i="28"/>
  <c r="C14" i="28"/>
  <c r="C13" i="28"/>
  <c r="B13" i="28"/>
  <c r="C12" i="28"/>
  <c r="B12" i="28"/>
  <c r="B11" i="28"/>
  <c r="C11" i="28"/>
  <c r="B10" i="28"/>
  <c r="C10" i="28"/>
  <c r="B9" i="28"/>
  <c r="C9" i="28"/>
  <c r="B8" i="28"/>
  <c r="C8" i="28"/>
  <c r="B6" i="28"/>
  <c r="C6" i="28"/>
  <c r="C5" i="28"/>
  <c r="B5" i="28"/>
  <c r="B4" i="28"/>
  <c r="C4" i="28"/>
  <c r="B3" i="28"/>
  <c r="C3" i="28"/>
  <c r="B2" i="28"/>
  <c r="B25" i="28"/>
  <c r="C25" i="28"/>
  <c r="C24" i="28"/>
  <c r="B23" i="28"/>
  <c r="C23" i="28"/>
  <c r="B22" i="28"/>
  <c r="C22" i="28"/>
  <c r="B21" i="28"/>
  <c r="C21" i="28"/>
  <c r="B20" i="28"/>
  <c r="C20" i="28"/>
  <c r="C30" i="28"/>
  <c r="D6" i="28"/>
  <c r="D5" i="28"/>
  <c r="D4" i="28"/>
  <c r="D3" i="28"/>
  <c r="AG129" i="27"/>
  <c r="P107" i="27"/>
  <c r="H107" i="27"/>
  <c r="P99" i="27"/>
  <c r="Y99" i="27" s="1"/>
  <c r="Q98" i="27"/>
  <c r="Q63" i="27"/>
  <c r="Z63" i="27" s="1"/>
  <c r="Q62" i="27"/>
  <c r="V62" i="27"/>
  <c r="J8" i="27"/>
  <c r="J12" i="27" s="1"/>
  <c r="J67" i="27" s="1"/>
  <c r="U67" i="27" s="1"/>
  <c r="AF67" i="27" s="1"/>
  <c r="AG6" i="27"/>
  <c r="U5" i="27"/>
  <c r="AF5" i="27" s="1"/>
  <c r="AF6" i="27" s="1"/>
  <c r="E2" i="28" s="1"/>
  <c r="AK2" i="27"/>
  <c r="Z62" i="27" l="1"/>
  <c r="Y100" i="27"/>
  <c r="AF101" i="27" s="1"/>
  <c r="E27" i="28" s="1"/>
  <c r="O9" i="27"/>
  <c r="AF9" i="27" s="1"/>
  <c r="K86" i="27"/>
  <c r="L88" i="27" s="1"/>
  <c r="AF89" i="27" s="1"/>
  <c r="E19" i="28" s="1"/>
  <c r="O70" i="27"/>
  <c r="W70" i="27" s="1"/>
  <c r="AF72" i="27" s="1"/>
  <c r="E16" i="28" s="1"/>
  <c r="S75" i="27"/>
  <c r="S76" i="27" s="1"/>
  <c r="S77" i="27" s="1"/>
  <c r="S78" i="27" s="1"/>
  <c r="G75" i="27"/>
  <c r="G76" i="27" s="1"/>
  <c r="G77" i="27" s="1"/>
  <c r="G78" i="27" s="1"/>
  <c r="Q104" i="27"/>
  <c r="AF105" i="27" s="1"/>
  <c r="E28" i="28" s="1"/>
  <c r="O12" i="27"/>
  <c r="J16" i="27"/>
  <c r="H112" i="27"/>
  <c r="Q108" i="27"/>
  <c r="AF109" i="27" s="1"/>
  <c r="E29" i="28" s="1"/>
  <c r="U8" i="27"/>
  <c r="AF8" i="27" s="1"/>
  <c r="AF10" i="27" s="1"/>
  <c r="E3" i="28" s="1"/>
  <c r="AF79" i="27" l="1"/>
  <c r="E17" i="28" s="1"/>
  <c r="W16" i="27"/>
  <c r="AF16" i="27" s="1"/>
  <c r="AF17" i="27" s="1"/>
  <c r="E5" i="28" s="1"/>
  <c r="Q58" i="27"/>
  <c r="Q60" i="27" s="1"/>
  <c r="O13" i="27"/>
  <c r="AF13" i="27" s="1"/>
  <c r="AF14" i="27" s="1"/>
  <c r="E4" i="28" s="1"/>
  <c r="H116" i="27"/>
  <c r="H121" i="27" s="1"/>
  <c r="Q122" i="27" s="1"/>
  <c r="AF123" i="27" s="1"/>
  <c r="E33" i="28" s="1"/>
  <c r="S117" i="27"/>
  <c r="W117" i="27" s="1"/>
  <c r="AF119" i="27" s="1"/>
  <c r="E32" i="28" s="1"/>
  <c r="W112" i="27"/>
  <c r="W113" i="27" s="1"/>
  <c r="AF114" i="27" s="1"/>
  <c r="E31" i="28" s="1"/>
  <c r="I126" i="27" l="1"/>
  <c r="Z60" i="27"/>
  <c r="Z64" i="27" s="1"/>
  <c r="O126" i="27"/>
  <c r="AF65" i="27" l="1"/>
  <c r="E15" i="28" s="1"/>
  <c r="U126" i="27"/>
  <c r="AF129" i="27" l="1"/>
  <c r="E35" i="28" s="1"/>
  <c r="AF127" i="27"/>
  <c r="E34" i="28" s="1"/>
  <c r="A7" i="27"/>
  <c r="A3" i="28" s="1"/>
  <c r="A11" i="27" l="1"/>
  <c r="A15" i="27" l="1"/>
  <c r="A18" i="27" s="1"/>
  <c r="A21" i="27" s="1"/>
  <c r="A24" i="27" l="1"/>
  <c r="A27" i="27" s="1"/>
  <c r="A30" i="27" l="1"/>
  <c r="A34" i="27" l="1"/>
  <c r="A38" i="27" l="1"/>
  <c r="A48" i="27" l="1"/>
  <c r="A52" i="27" l="1"/>
  <c r="A57" i="27" l="1"/>
  <c r="A66" i="27" s="1"/>
  <c r="A73" i="27" l="1"/>
  <c r="A80" i="27" s="1"/>
  <c r="A84" i="27" s="1"/>
  <c r="A90" i="27" s="1"/>
  <c r="A91" i="27" s="1"/>
  <c r="A92" i="27" s="1"/>
  <c r="A93" i="27" s="1"/>
  <c r="A94" i="27" s="1"/>
  <c r="A95" i="27" s="1"/>
  <c r="A96" i="27" s="1"/>
  <c r="A102" i="27" l="1"/>
  <c r="A27" i="28"/>
  <c r="A106" i="27" l="1"/>
  <c r="A28" i="28"/>
  <c r="A110" i="27" l="1"/>
  <c r="A29" i="28"/>
  <c r="A120" i="27" l="1"/>
  <c r="A30" i="28"/>
  <c r="V35" i="27"/>
  <c r="A124" i="27" l="1"/>
  <c r="A33" i="28"/>
  <c r="V36" i="27"/>
  <c r="AF37" i="27" s="1"/>
  <c r="AH37" i="27" s="1"/>
  <c r="AF33" i="27"/>
  <c r="AH33" i="27" s="1"/>
  <c r="V40" i="27"/>
  <c r="V41" i="27" s="1"/>
  <c r="V42" i="27" s="1"/>
  <c r="A34" i="28" l="1"/>
  <c r="A130" i="27"/>
  <c r="A36" i="28" s="1"/>
  <c r="E11" i="28"/>
  <c r="E10" i="28"/>
  <c r="V49" i="27"/>
  <c r="V50" i="27" l="1"/>
  <c r="AF51" i="27" s="1"/>
  <c r="E13" i="28" s="1"/>
  <c r="AF47" i="27"/>
  <c r="E12" i="28" s="1"/>
  <c r="V53" i="27"/>
  <c r="V54" i="27" s="1"/>
  <c r="AH51" i="27" l="1"/>
  <c r="AI51" i="27" s="1"/>
  <c r="V55" i="27"/>
  <c r="AF56" i="27" s="1"/>
  <c r="E14" i="28" s="1"/>
</calcChain>
</file>

<file path=xl/sharedStrings.xml><?xml version="1.0" encoding="utf-8"?>
<sst xmlns="http://schemas.openxmlformats.org/spreadsheetml/2006/main" count="997" uniqueCount="362">
  <si>
    <t>Sqm</t>
  </si>
  <si>
    <t>Sub- Divisional Engineer</t>
  </si>
  <si>
    <t>Kishoregonj O&amp;M Sub-Division</t>
  </si>
  <si>
    <t>BWDB. Kishoregonj</t>
  </si>
  <si>
    <t>Item Code</t>
  </si>
  <si>
    <t>Description of Item</t>
  </si>
  <si>
    <t>Quantity</t>
  </si>
  <si>
    <t>Amount</t>
  </si>
  <si>
    <t>nos</t>
  </si>
  <si>
    <t>cum</t>
  </si>
  <si>
    <t xml:space="preserve">Detail  estimate for </t>
  </si>
  <si>
    <t>Measurement</t>
  </si>
  <si>
    <t>(Md. Shahjahan)</t>
  </si>
  <si>
    <t>SAE/SO</t>
  </si>
  <si>
    <t>Bhairab O&amp;M Section</t>
  </si>
  <si>
    <t xml:space="preserve"> BWDB, Kishoreganj.</t>
  </si>
  <si>
    <t>=</t>
  </si>
  <si>
    <t>Total</t>
  </si>
  <si>
    <t xml:space="preserve">Total Length </t>
  </si>
  <si>
    <t>@</t>
  </si>
  <si>
    <t>x</t>
  </si>
  <si>
    <t>sqm</t>
  </si>
  <si>
    <t>m</t>
  </si>
  <si>
    <t>Unit</t>
  </si>
  <si>
    <t>Unit Rate</t>
  </si>
  <si>
    <t>Cum</t>
  </si>
  <si>
    <t>Item No</t>
  </si>
  <si>
    <t>(Md. Zahurul Islam)</t>
  </si>
  <si>
    <t>48-100</t>
  </si>
  <si>
    <t>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t>
  </si>
  <si>
    <t>16-100</t>
  </si>
  <si>
    <t>Erection of bamboo profile with full bamboo posts and pegs not less than 60mm in diameter and coir strings etc. complete as per direction of Engineer in charge.</t>
  </si>
  <si>
    <t>16-190</t>
  </si>
  <si>
    <t>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t>
  </si>
  <si>
    <t>04-150</t>
  </si>
  <si>
    <t>KM</t>
  </si>
  <si>
    <t>KM C/C</t>
  </si>
  <si>
    <t>+</t>
  </si>
  <si>
    <t>04-160</t>
  </si>
  <si>
    <t>Fixing in position B.M. pillars and kilometer posts of size 15cmx15cmx75cm with 40cmx40cmx10cm base, embedding 45cm below G.L. including carriage, earth cutting, backfilling, ramming, etc. complete as per direction of Engineer in charge.</t>
  </si>
  <si>
    <t>48-130</t>
  </si>
  <si>
    <t>Biological protection of bare earth surface by Dholkalmi with minimum 50cm long sapling, planting @ not more than 30 cm apart including supplying, sizing, taping and nursing etc. complete as per direction of the Engineer in charge.</t>
  </si>
  <si>
    <t>m c/c</t>
  </si>
  <si>
    <t>16-300</t>
  </si>
  <si>
    <t>Royalty of specified earth taken from private land (with prior permission of the Executive Engineer on production of royalty deeds with the land owner) from the area to be selected by the contractor with mutual agreement.</t>
  </si>
  <si>
    <t>As per calculation sheet attached total Earth volume=</t>
  </si>
  <si>
    <t>Royalty Earth =</t>
  </si>
  <si>
    <t>Area</t>
  </si>
  <si>
    <t>(Md. Shafiqul Islam)</t>
  </si>
  <si>
    <t>Executive Engineer</t>
  </si>
  <si>
    <t>Kishoreganj WD Division</t>
  </si>
  <si>
    <t>BWDB, Kishoreganj.</t>
  </si>
  <si>
    <t>Embankment  Length</t>
  </si>
  <si>
    <t>Slope protection length</t>
  </si>
  <si>
    <t>Turfing area</t>
  </si>
  <si>
    <t>Earth work in box cutting up to 1.00 m depth, in all kinds of soil with all leads, removing the spoils to a safe distance, including levelling and dressing, maintaining required cambering etc. complete, as per direction of Engineer in charge.</t>
  </si>
  <si>
    <t>56-100</t>
  </si>
  <si>
    <t>Length=</t>
  </si>
  <si>
    <t>width</t>
  </si>
  <si>
    <t>h</t>
  </si>
  <si>
    <t>Volume=</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</si>
  <si>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</si>
  <si>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56-110</t>
  </si>
  <si>
    <t xml:space="preserve">Block size: 30cm x 30cm x 30cm </t>
  </si>
  <si>
    <t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t>
  </si>
  <si>
    <t>No of blocks</t>
  </si>
  <si>
    <t>X</t>
  </si>
  <si>
    <t>24-310-10</t>
  </si>
  <si>
    <t>Flush pointing to brick works, in sand cement mortar (sand of FM&gt;=1.3), including scaffolding, curing, raking out joints, clearing the surface etc. complete in all floors including the cost of all materials and as per direction of Engineer in charge.</t>
  </si>
  <si>
    <t>Area=</t>
  </si>
  <si>
    <t>40-220-20</t>
  </si>
  <si>
    <t>Block nos</t>
  </si>
  <si>
    <t>LS</t>
  </si>
  <si>
    <t>nos x</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</si>
  <si>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</si>
  <si>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Demobilization and clean-up of the site upon completion of the works, as per Specifications and Contractor's Method Statement and as per direction of Engineer in Charge</t>
  </si>
  <si>
    <t xml:space="preserve">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 </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</si>
  <si>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</si>
  <si>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 xml:space="preserve">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 </t>
  </si>
  <si>
    <t xml:space="preserve">Operate , maintain  of plant and equipment such as generator for site electrification, for the purpose stated in the Technical Specification and in the Contractor’s Method Statement and as per direction of Engineer in charge.  </t>
  </si>
  <si>
    <t>40-580</t>
  </si>
  <si>
    <t>Supplying and placing in position and fitting, fixing single layer tarjah double woven matting with necessary ties including the cost of all materials etc. complete as per direction of Engineer in charge.</t>
  </si>
  <si>
    <t>16-410-10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</si>
  <si>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 </t>
  </si>
  <si>
    <t>16-120-10</t>
  </si>
  <si>
    <t>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t>
  </si>
  <si>
    <t>16-650-10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</si>
  <si>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
</t>
  </si>
  <si>
    <t>Closure</t>
  </si>
  <si>
    <t>Deduction</t>
  </si>
  <si>
    <t>Top Protection</t>
  </si>
  <si>
    <t>Block edge</t>
  </si>
  <si>
    <t xml:space="preserve">BP: Preperation of bed by cutting and filling including watering to bring moisture content ±2% of OMC &amp; compacting by appropiate mechanical means etc to attain minimum compaction 98% of MDD (standard) to obtain a minimum soaked CBR 4% etc all complete as per direction of the E-I-C.      </t>
  </si>
  <si>
    <t xml:space="preserve">Block size: 100cm x 65cm x (10-15)cm </t>
  </si>
  <si>
    <t>No of blocks(Edging)</t>
  </si>
  <si>
    <t>40-220-10</t>
  </si>
  <si>
    <t xml:space="preserve">Labour charge for protective works in laying CC blocks of different sizes including preparation of base, watering and ramming of base etc. complete as per direction of Engineer in charge.Within 200m </t>
  </si>
  <si>
    <t xml:space="preserve">Within 200m </t>
  </si>
  <si>
    <t>50% of total quantity</t>
  </si>
  <si>
    <t>Beyond 200m</t>
  </si>
  <si>
    <t>Approved Rate</t>
  </si>
  <si>
    <t>Days</t>
  </si>
  <si>
    <t>Approved Rate/LGED</t>
  </si>
  <si>
    <t xml:space="preserve">Extra Lead  2 nos </t>
  </si>
  <si>
    <t>M</t>
  </si>
  <si>
    <t>40-560-10</t>
  </si>
  <si>
    <t>Supplying, sizing and fitting in position 8.0 cm and above dia in size full barrack bamboo half split walling pieces with nails average 1.00 m apart including supply of all materials as per direction of Engineer in charge.Double Walling.</t>
  </si>
  <si>
    <t>line</t>
  </si>
  <si>
    <t>kg</t>
  </si>
  <si>
    <t>76-240-40</t>
  </si>
  <si>
    <t>Size 1.95m x 1.65m.</t>
  </si>
  <si>
    <t>04-180</t>
  </si>
  <si>
    <t>Site preparation by manually removing all miscellaneous objectional materials from entire site and removing soil upto 15cm depth including uprooting stumps, jungle, cleaning, levelling, dressing etc. complete as per direction of Engineer in charge</t>
  </si>
  <si>
    <t>04-320</t>
  </si>
  <si>
    <t>04-330</t>
  </si>
  <si>
    <t>12-100</t>
  </si>
  <si>
    <t>12-300</t>
  </si>
  <si>
    <t>16-220</t>
  </si>
  <si>
    <t>16-560-30</t>
  </si>
  <si>
    <t>16-310-10</t>
  </si>
  <si>
    <t>40-440-20</t>
  </si>
  <si>
    <t>16-520</t>
  </si>
  <si>
    <t>16-520-20</t>
  </si>
  <si>
    <t>16-540-20</t>
  </si>
  <si>
    <t>44-240-30</t>
  </si>
  <si>
    <t>U-shape, hot- rolled steel sheet pile width= 400mm to 600mm: height=&gt;100mm, Th.=&gt; 10.5: wt. per sqm of pile wall =&gt;120 kg/m2: sectional modulus per one meter of pile wall width =&gt; 874 cm3/m.</t>
  </si>
  <si>
    <t>44-320-20</t>
  </si>
  <si>
    <t>Above 10mm thick.</t>
  </si>
  <si>
    <t>72-540</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</si>
  <si>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</si>
  <si>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44-270-20</t>
  </si>
  <si>
    <t>U-type or any other type : Upto 4.50 m depth.</t>
  </si>
  <si>
    <t>44-310</t>
  </si>
  <si>
    <t>Supplying and placing 20mm thick hessian cloth impregnated with bitumen in expansion joints or on top of sheet piles as per specification and direction of Engineer in charge.</t>
  </si>
  <si>
    <t>44-220</t>
  </si>
  <si>
    <t>44-220-10</t>
  </si>
  <si>
    <t>40-610</t>
  </si>
  <si>
    <t>40-610-30</t>
  </si>
  <si>
    <t>40-650-30</t>
  </si>
  <si>
    <t>40-650-20</t>
  </si>
  <si>
    <t>12-310</t>
  </si>
  <si>
    <t>12-310-20</t>
  </si>
  <si>
    <t>28-120</t>
  </si>
  <si>
    <t>28-120-20</t>
  </si>
  <si>
    <t>With 25mm down graded stone chips.</t>
  </si>
  <si>
    <t>36-150</t>
  </si>
  <si>
    <t>36-150-10</t>
  </si>
  <si>
    <t>36-150-20</t>
  </si>
  <si>
    <t>36-150-60</t>
  </si>
  <si>
    <t>76-120</t>
  </si>
  <si>
    <t>76-120-10</t>
  </si>
  <si>
    <t>76-115-10</t>
  </si>
  <si>
    <t>80-230-40</t>
  </si>
  <si>
    <t>40mm dia G.I. pipe line.</t>
  </si>
  <si>
    <t>76-170</t>
  </si>
  <si>
    <t>28-200</t>
  </si>
  <si>
    <t>28-200-10</t>
  </si>
  <si>
    <t>With stone chips</t>
  </si>
  <si>
    <t>04-280-10</t>
  </si>
  <si>
    <t>40-140</t>
  </si>
  <si>
    <t>40-140-50</t>
  </si>
  <si>
    <t>40-140-40</t>
  </si>
  <si>
    <t>76-630-10</t>
  </si>
  <si>
    <t>76-240</t>
  </si>
  <si>
    <t>76-260-20</t>
  </si>
  <si>
    <t>76-190</t>
  </si>
  <si>
    <t xml:space="preserve">16-600-10 </t>
  </si>
  <si>
    <t xml:space="preserve">Earth work by Mechanical Excavator ( Long Boom ) in all kinds of soil in excavation/re-excavation of Channel/Canal/khal etc. Including disposal of spoil-soil upto 30m away from the point of excavation with rough dressing and leveling etc. Complete as per direction of Engineer in charge. </t>
  </si>
  <si>
    <t>68-130</t>
  </si>
  <si>
    <t>(B)Block Road</t>
  </si>
  <si>
    <t>Extra rate for every additional lead of 15 m or part thereof beyond the initial lead of 30m up to a maximum of 19 leads (3m neglected) for all kinds of earth work. 2 nos Lead (Quoted rate will be applicable for 2 nos lead)</t>
  </si>
  <si>
    <t>2 lead/Cum</t>
  </si>
  <si>
    <t>Earth work by carried earth quantity 25% of total earth=</t>
  </si>
  <si>
    <t>Earth work by manual labour, quantity 25% of total earth=</t>
  </si>
  <si>
    <t>Earth work by mechanical excavator, quantity 50% of remaining earth=</t>
  </si>
  <si>
    <t>Remaining Earth work quantity 75% of total earth=</t>
  </si>
  <si>
    <t>Lead quantity of earth work by manual labour=</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</si>
  <si>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</si>
  <si>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Suttering</t>
  </si>
  <si>
    <t>Area of Shattering</t>
  </si>
  <si>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</si>
  <si>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D-10- 6Nos (Vertical)</t>
  </si>
  <si>
    <t>D-6- 8Nos (Stirrups)</t>
  </si>
  <si>
    <t>Kg</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</si>
  <si>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with  stone  chips .</t>
  </si>
  <si>
    <t>Volume of RCC</t>
  </si>
  <si>
    <t>Kilometer post</t>
  </si>
  <si>
    <t>Considering  6 row at toe</t>
  </si>
  <si>
    <t>40-540-20</t>
  </si>
  <si>
    <t>Supplying, sizing and placing of barrack bamboo pins and stays of diameter &gt;=8.0 cm in position etc. complete as per direction of Engineer in charge. Length : &gt;=2.0 m to &lt;=4.5m</t>
  </si>
  <si>
    <t>40-550-30</t>
  </si>
  <si>
    <t>Labour charge for driving barrack bamboo pins of diameter &gt;= 8.0 cm, by hammer or monkey hammer, as per direction of Engineer in charge. &gt;= 0.75 m to &lt; 1.50 m, on dry land.</t>
  </si>
  <si>
    <t>Layer</t>
  </si>
  <si>
    <t>01-120</t>
  </si>
  <si>
    <t xml:space="preserve">Construction of B.M. pillar at site first class bricks in cement mortar (1:4) of size 36cm x 38cm x 75cm of cement concrete (1:2:4) base size 50cm x 50cm x 75cm with 12mm thick cement plastering (1:2) in exposed surface of pillar and cement mortar on  top (1:2) with in ascription of  “BWDB” with 25cm of the pillar below ground level etc. complete including ramming the backfilling and the cost of all materials as per direction of Engineer in charge. </t>
  </si>
  <si>
    <t>Nos</t>
  </si>
  <si>
    <t>04-620-20</t>
  </si>
  <si>
    <t>20mm wide.</t>
  </si>
  <si>
    <t>Installation of pizeometer including supply of 40mm G.I, pipe, brass strainer, socket, labor, by wash boring, lowering, fixing the elevation and providing cover of the top  of the well etc, complete as par direction of Engineer in charge.</t>
  </si>
  <si>
    <t>each</t>
  </si>
  <si>
    <t xml:space="preserve">Earth work by manual labour with clayey soil (minimum 30% clay, 0.40% silt and 0-30% sabd) in construction of cross/ring bundh as per design &amp; specification with all lead and lifts throwing the earth in layer not exceeding 150mm. In thickness in/c clod’s breaking rough dressing, clearing the Jungles removing stumps dug baling and 75mm cambering etc. complete as per direction of Engineer in charge. </t>
  </si>
  <si>
    <t>For moving spoil earth upto a distance of 100m from the centre of the pit</t>
  </si>
  <si>
    <t>16-560-10</t>
  </si>
  <si>
    <t>By bamboo post of 6.00 m length, 60mm to 80mm dia, 25 cm c/c and 2.00m drive with diagonally woven tarza walling and avarage 70mm dia half split bamboo batten @ 2.00m c/c fixed with nails. qbelow ground with</t>
  </si>
  <si>
    <t xml:space="preserve">By Local hard wood ballah post 6.00 m length, 125mm dia, 1m c/c and 2.00m drive with 6.0m long bamboo of average 75mm @ 1.00m c/c and average 70mm dia half split bamboo batten @ 2.00m c/c fixed with nails. </t>
  </si>
  <si>
    <t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t>
  </si>
  <si>
    <t>By pump.</t>
  </si>
  <si>
    <t>Mt.</t>
  </si>
  <si>
    <t xml:space="preserve">Construction of sump well with dug holes of size 1.80m x 2.00m, laying in position the perforated empty diesel/ petrol drum sheet of 1.00m dia to a depth 1.50m having slot area of 1000 sq.cm/sqm. slot dia being 30mm each with supply of necessary shrouding materials comprising of 60% 40mm down graded khoa and 40% coarse sand of FM&gt;= 2.50 and placing those around and beneath the drum sheet having thickness of 40cm and 50cm respectively including necessary welding, fitting etc, complete as per direction of Engineer in charge.  </t>
  </si>
  <si>
    <t>Supplying and laying single layer polythene sheet in floor below cement concrete, RCC slab, on walls etc. complete in all respect  as per direction of Engineer in charge</t>
  </si>
  <si>
    <t xml:space="preserve">Weighing minimum 1.0 Kg. per 6.50 sqm. </t>
  </si>
  <si>
    <t>28-100</t>
  </si>
  <si>
    <t>Cement concrete work in leanest mix 1:4:8,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</si>
  <si>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Cement concrete work in leanest mix 1:3:6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</si>
  <si>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Supplying bamboo pegs 0.45m to 0.75m long and average dia 6cm, with saw cut top as per terms &amp; condition of the Engineer in charge.</t>
  </si>
  <si>
    <t xml:space="preserve">Labour charge for fixing the bamboo pegs 0.45 to 0.7i5 long and average dia 6cm complete as per direction of Engineer in charge. </t>
  </si>
  <si>
    <t>M.S. Work for reinforcement with twisted M.S. bar, fy=414 N/mm2, (made from billet) in RCC works, including local handling, cutting, forging, bending, cleaning and fabrication with supply of twisted M.S. bar in different sizes and blinding with 22 to 18 gages G.I. wire etc complete including the cost of all materials as per direction of Engineer in charge</t>
  </si>
  <si>
    <t>8mm dia to 30mm dia</t>
  </si>
  <si>
    <t>6mm dia</t>
  </si>
  <si>
    <t>Reinforced Cement concrete work in leanest mix 1:1.5:3 with 20mm down graded coarse aggregate and sand of FM &gt;= 2.0 to FM&lt;= 2.5, to attain a minimum 28 days cylinder strength of 22.0 N/mm2, including breaking, screening, grading and washing aggregates with clear water, mixing, laying in forms, consolidation to levels, curing, including supply of all materials, excluding the cost of M.S. work for reinforcements and formworks etc.  Complete as per direction of Engineer in charge.</t>
  </si>
  <si>
    <t>Form work for centering and water tight shuttering as per drawing with 24 BWG M.S sheet, fitted fixed with 40mm x 40mm x 6mm), M.S. angle frame and 25mm x 6mm F.I. bar stiffener, with necessary fabrication, welding, making the forms including fitting, fixing of steel forms with necessary ties, battens struts nuts and bolts, props etc. as per desired shape and size including leveling and removing the forms after specified period  including the cost of all materials as per direction of Engineer in charge</t>
  </si>
  <si>
    <t>Footing , footing beams, girder beams, foundation slab with 60-80 mm dia barrack bamboo props.</t>
  </si>
  <si>
    <t>Vertical and inclined walls, columns, piers with 60-80mm dia barrack bamboo props.</t>
  </si>
  <si>
    <t>Deck slab, operating deck slab, top slab of barrel up to 3.50m of height with 60-80 dia barrack bamboo props.</t>
  </si>
  <si>
    <t>3 Bulb type</t>
  </si>
  <si>
    <t>M.</t>
  </si>
  <si>
    <t>F.M. : 1.00 to 1.50.</t>
  </si>
  <si>
    <t>B</t>
  </si>
  <si>
    <t>F.M. : 1.50 to 2.00.</t>
  </si>
  <si>
    <t xml:space="preserve">Supplying and filling sand in foundation of hydraulic structure, buildings and in protective works with selected sand in 150mm thick layer, including leveling, dressing, ramming, watering etc complete (compacted to 50% relative density by manual labour using mallet/ vibro compactor) as per direction of Engineer in charge.   </t>
  </si>
  <si>
    <t>Sand of FM &gt;= 1.50</t>
  </si>
  <si>
    <t>40-640-20</t>
  </si>
  <si>
    <t xml:space="preserve"> Well graded between 40mm to 20mm size.</t>
  </si>
  <si>
    <t>Well graded between 20mm to5mm size. (Combination of sub item 10 &amp; 30 or 20 &amp; 30 shall be used.</t>
  </si>
  <si>
    <t>Block Size 30cm X 30cm X 30cm.</t>
  </si>
  <si>
    <t>Block Size 40cm X 40cm X 20cm.</t>
  </si>
  <si>
    <t xml:space="preserve"> 40-220</t>
  </si>
  <si>
    <t xml:space="preserve">Lobour charge for protective work in laying C.C blocks of different sizes including preparation of base, ramming of base etc. complete as per direction of the Engineer in charge  </t>
  </si>
  <si>
    <t xml:space="preserve">Within 200m. </t>
  </si>
  <si>
    <t xml:space="preserve">M.S. work in plates, angles, channels, flat bars, Tees etc. including fabricating, machining, cuttings, bending, welding, forging, drilling, riveting, embedding anchor bars, staging and fitting, fixing, local handling etc. complete with energy consumption and supply of labors including the cost of all materials as per design, specification and direction of Engineer in charge.     </t>
  </si>
  <si>
    <t>80-260-20</t>
  </si>
  <si>
    <t xml:space="preserve">50mm dia G.I pipe. </t>
  </si>
  <si>
    <t xml:space="preserve">Manufacturing and supplying of M.S. Vertical lift gate shutter of 8mm thick M.S. plate and stiffener with minimum 75mm x 10mm M.S. angle as frame, horizontal &amp; vertical beam, 75mm x 25mm x 12mm p-type rubber seal, fixed with 10mm dia x 63.5mm M.S.  counter shank bolts with nuts and 40mm x 10mm M.S. strip as clamp drilled spaces @ 150mm c/c, stem attachment with proper thread, nut cotter pin and washer as per approved design including the cost of all materials of proper grade &amp;  brand new prime coat of red oxide where necessary as specification and direction of the Engineer in charge.    </t>
  </si>
  <si>
    <t>76-260</t>
  </si>
  <si>
    <t xml:space="preserve">Labour charge for fitting fixing of M.S. vertical lift/ flap gate shutter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and as per direction of the Engineer in charge.     </t>
  </si>
  <si>
    <t>Size 1.95m X 1.35m or 1.95m X 1.65m.</t>
  </si>
  <si>
    <t xml:space="preserve">Manufacturing and supplying and installation of pedestal type lifting devise for slide gate with 63mm dia, threaded steel shaft, 146mm outer dia bronze nut, thrust bring steel bevel gear etc, as per approved desing including supply of all components, labors with prime coat of red oxide where necessary etc. complete including the cost of all materials as per specification and direction of the Engineer in charge.    </t>
  </si>
  <si>
    <t>Supplying wooden flap gates with pressure treated fall boards/ stop logs of different sizes (not less than 15cm in depth) of Sal,  Sundry, garjan Shishu of equivalent timber for regulator/ sluices, including fixing in position with eye hook etc. complete  as per direction of Engineer in charge</t>
  </si>
  <si>
    <t>16-140</t>
  </si>
  <si>
    <t xml:space="preserve">Earth work by manual labor in resection of embankment/ canal bank / river slopes/ road/ compound etc. manually compacted by 7.0 kg iron rammer to abode any air pocket in clayey soil (minimum 30% clay, 0-40% silt and 0-30% sand) within the initial lead of 30m and all lifts including throwing the spoils to profile in layers not exceeding 150mm 100mm, removing roots &amp; stumps of trees of girth unto 200mm from the ground, benching the side slopes, stripping/ sloughing the bees of embankment and borrow pit areas, dug bailing, bail out of water, rough dressing including 150mm cambering at the center of the crest (where necessary) etc. complete as per direction of Engineer in charge.  </t>
  </si>
  <si>
    <t>16-140-10</t>
  </si>
  <si>
    <t xml:space="preserve">0 to 3m height. </t>
  </si>
  <si>
    <t xml:space="preserve">16-130 </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</si>
  <si>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</si>
  <si>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Extra rate for every additional lead of 15m or part here of beyond the initial lead of 30m up to a  maximum of 19 leads (3m neglected)  for all kinds of earth work. (One No Lead)</t>
  </si>
  <si>
    <t>pld
Cum</t>
  </si>
  <si>
    <t>16-200</t>
  </si>
  <si>
    <t>Extra rate for every additional lift of 1.0m or part  thereof beyond the initial lift of 1.50m (30cm neglected for all kinds of earth work. (One No. Lift)</t>
  </si>
  <si>
    <t>plt/
cum</t>
  </si>
  <si>
    <t>Royalty of specified earth taken from private land (with permission of the Executive Engineer on production of royalty deeds with the land owner) from the area to be selected by the contractor with mutual agreement.</t>
  </si>
  <si>
    <t>150mm X 25mm</t>
  </si>
  <si>
    <t xml:space="preserve">
. 16-240</t>
  </si>
  <si>
    <t xml:space="preserve">Earth work by manual labour in all kinds of soil in removing the cross bundh/Ring bundh including all leads and lifts complete and placing the spoils to a safe distance-do-as per direction of Engineer in charge </t>
  </si>
  <si>
    <t>16-540</t>
  </si>
  <si>
    <t xml:space="preserve">Back filling of  hydraulic structure including all leads and lifts in 150mm layer including watering, ramming, compaction to 30% relative density etc. complete by compactor or any other suitable method as per direction of Engineer in charge. </t>
  </si>
  <si>
    <t>Sand of Fm &gt;0.80</t>
  </si>
  <si>
    <t xml:space="preserve"> 16-530</t>
  </si>
  <si>
    <t xml:space="preserve">Back filling of hydraulic structure and slop building in protective work including all leads and lifts with selected local soil in layer if 150mm including, watering, ramming etc complete compacted to 20% relative density by compactor or any other suitable method as per direction of Engineer in char. </t>
  </si>
  <si>
    <t>. 48-100</t>
  </si>
  <si>
    <t xml:space="preserve">Fine dressing and close turfing of the slope and the crest of embankment with 75mm thick good quality durba or charkanta sods of size 200mm x 200mm with all leads and lifts- do-do- etc. complete as per direction of Engineer in charge </t>
  </si>
  <si>
    <t>40-600-20</t>
  </si>
  <si>
    <t>Thickness =&gt;2.00mm, CBR puncture resistance =&gt; 2100 N Effective opening size &lt;= 0.11mm, horizontal permeability =&gt; 4x10E-3m/sec, Vertical permeability =&gt; 6x10E-4m/sec, grab tensile strength =&gt; 760 N strip tensile strength =&gt; 13.00 KN/m.</t>
  </si>
  <si>
    <t>04-120</t>
  </si>
  <si>
    <t xml:space="preserve">Site Preparation by manually removing all miscellaneous objectionable materials from entire site and including soil up to 15 cm depth including do – do etc. complete </t>
  </si>
  <si>
    <t>2.16-150</t>
  </si>
  <si>
    <t xml:space="preserve">Earth work in excavation of foundation trenches in all kings of soils including leveling, dressing, placing, removal of spoils to a safe distance with initial lead of 30m and lift of 1.5m as per specification and direction of Engineer in charge </t>
  </si>
  <si>
    <t>16-520-10</t>
  </si>
  <si>
    <t>Sand of FM &gt;= 1.00</t>
  </si>
  <si>
    <t>A</t>
  </si>
  <si>
    <t>Kg.</t>
  </si>
  <si>
    <t>Each</t>
  </si>
  <si>
    <t>60-260</t>
  </si>
  <si>
    <t xml:space="preserve">Manufacturing and supplying Standard machine made RCC Pipe of different diameter, length and thickness in construction of Drain/ Sluice/ Culvert/ Out let and any other works in leanest mix 1:1.5:3 with 15mm down graded stone shingles and sand of FM&gt;= 2.0 to attain a minimum 28 Days cylinder strength of 25 N/mm2 including breaking, screening, grading, laying in forms, consolidating, curing, including the cost of 6mm dia M.S. work for reinforcement and specification including tools. Plants, testing, stacking in measurable stack etc. complete as per design specification and direction of Engineer in charge. </t>
  </si>
  <si>
    <t>60-260-35</t>
  </si>
  <si>
    <t xml:space="preserve">RCC Pipe: 600mm dia, wall thickness not less than 60mm, circular reinforcement 100mm c/c and longitudinal reinforcement 210mmc/c.  </t>
  </si>
  <si>
    <t>Lying in position standard machine made R.C.C. Pipe of different diameter in construction of drain/ sluice/ culvert/ outlet and any other work including fitting, fixing the socket where necessary, local handing, cutting, dressing, leveling, plumbing etc. complete as per design, specification and direction of Engineer in charge.</t>
  </si>
  <si>
    <t>60-300-35</t>
  </si>
  <si>
    <t xml:space="preserve">: 600mm dia </t>
  </si>
  <si>
    <t>76-230</t>
  </si>
  <si>
    <t xml:space="preserve">Manufacturing, supplying, installation and fitting, fixing the vertical steel lift gate/ flap gate as per design and specification, including fabricating, reverting, welding, fixing rubber seal, providing required nuts and bolts including the cost of all materials etc. complete with a prime coat of red oxide where necessary as per direction of Engineer in charge, (Applicable only for size not specified in Item code 76-240 &amp; 76-250)  </t>
  </si>
  <si>
    <t xml:space="preserve">                       76-200</t>
  </si>
  <si>
    <t>Manufacturing supplying &amp; installation of Hand Wheel type lifting device for slide gate with 63mm dia steel shaft, 108mm outer dia bronze nut taper roller bearing SKF-50216 etc. as per approved design in/c. supply of all components, labours with a prime coat of red oxide where necessary etc. comp. in/c. the cost of all materials as per specification &amp; direction of ENGINEER IN CHARGE.</t>
  </si>
  <si>
    <t>.                     76-260</t>
  </si>
  <si>
    <t>76-260-10</t>
  </si>
  <si>
    <t xml:space="preserve">Small size </t>
  </si>
  <si>
    <t>16-150</t>
  </si>
  <si>
    <t>28-100-50</t>
  </si>
  <si>
    <t>With 40mm down graded stone chips.</t>
  </si>
  <si>
    <t>C</t>
  </si>
  <si>
    <t>76-240-10</t>
  </si>
  <si>
    <t>Size 1.00m x 1.00m.</t>
  </si>
  <si>
    <t>76-250</t>
  </si>
  <si>
    <t xml:space="preserve">Manufacturing and supplying of M.S. Flap gate shutter of 8mm thick M.S. skin plate and stiffener with minimum 75mm x 75.00mm x 10mm M.S. angle as frame, horizontal &amp; vertical beam, 100mm x 45mm x 16mm p-type rubber seal, fixed with 10mm dia x 63.5mm M.S.  counter shank and hex nuts &amp; bolts and 40mm x 10mm M.S. strip as clamp drilled spaces @ 150mm c/c, hinge assay with gate and wall bracket, link arm of 19mm  thick M.S.  Plate, 4 nos. 25mm dia x 150mm stainless steel hinge pin with proper thread, nut, cotter pin and washer as per approved design including the cost of all materials of proper grade &amp;i brand new prime coat of red oxide where necessary as specification and direction of the Engineer in charge. .    </t>
  </si>
  <si>
    <t>76-250-10</t>
  </si>
  <si>
    <t>Size 1.00m X 1.00m or 1.35m X 1.35m.</t>
  </si>
  <si>
    <t>Extra rate for every additional lead of 15m or part here of beyond the initial lead of 30m up to a  maximum of 19 leads (3m neglected)  for all kinds of earth work.</t>
  </si>
  <si>
    <t>Extra rate for every additional lift of 1.0m or part  thereof beyond the initial lift of 1.50m (30cm neglected for all kinds of earth work.</t>
  </si>
  <si>
    <t>(C) Bagadia  Khal Rehulator (1-Vent,1.50m×1.80m) at KM 14.52</t>
  </si>
  <si>
    <t>NSI</t>
  </si>
  <si>
    <t>Environmental Monitoring through Sample Collection and analysis such as Air quality test, Surface water test, Sound Level monitoring, Traffic signs and road navigation,  safety provisions with first aid and medical Assistant as per direction of engineer in charge.</t>
  </si>
  <si>
    <t xml:space="preserve"> 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6mm dia</t>
  </si>
  <si>
    <t>×</t>
  </si>
  <si>
    <t>Capacity 50kg. (2nd hand bag)</t>
  </si>
  <si>
    <t>Supplying and laying dry 1st class tick jhama brick chips as jilter in two layers (top and bottom) as per specification size, range and gradation, including breaking chips, grading preparation of  surface, compacting each layer etc, with supply of all materials and as per direction of Engineer in charge.</t>
  </si>
  <si>
    <t>Manufacturing and supplying C.C. blocks in leanest mix 1:3:6 with cement and sand (FM&gt;=1.5) and 1st class or picked jhama brick chips (25mm down graded), to attain a minimum 28 day strength of 9.00 N/mm2 including breaking, screening, grading, washing chip, mixing, laying in forms, consolidation, curing for at least 21 days including preparation of platform, shuttering and stacking in measurable stacks etc, complete including supply of all materials (steel shutter to be used) as per direction of Engineer in charge.</t>
  </si>
  <si>
    <t>(F) 5 Nos Box Drainage Outlet</t>
  </si>
  <si>
    <t xml:space="preserve"> Sub total for 5 nhos. Box Drainage Outlet  ( F )</t>
  </si>
  <si>
    <t xml:space="preserve">                                                                                                Grand Total ( A+B+C+D+E+F )</t>
  </si>
  <si>
    <t>Bagadia Khal</t>
  </si>
  <si>
    <t>Neora Khal</t>
  </si>
  <si>
    <t>Sl No</t>
  </si>
  <si>
    <t xml:space="preserve">Description </t>
  </si>
  <si>
    <t>Rate</t>
  </si>
  <si>
    <t>Box Drainage-1</t>
  </si>
  <si>
    <t>Box Drainage-2</t>
  </si>
  <si>
    <t>Box Drainage-3</t>
  </si>
  <si>
    <t>Box Drainage-4</t>
  </si>
  <si>
    <t>Box Drainage-5</t>
  </si>
  <si>
    <t>BM pilar</t>
  </si>
  <si>
    <t>Site preparation</t>
  </si>
  <si>
    <t xml:space="preserve">Bailing out </t>
  </si>
  <si>
    <t>Supply ing and laying of polythene</t>
  </si>
  <si>
    <t>CC 1:4:8</t>
  </si>
  <si>
    <t>CC 1:3:6</t>
  </si>
  <si>
    <t>Reinforcement 8mm to 30mm</t>
  </si>
  <si>
    <t>RCC 1:1.5:3</t>
  </si>
  <si>
    <t>Shuttering : Footing beams,beams, 
grade beams</t>
  </si>
  <si>
    <t>Shuttering : Vertical and inclined walls</t>
  </si>
  <si>
    <t>Shuttering : Deck slab operating deck slab</t>
  </si>
  <si>
    <t>Back filling sand:FM&gt;1.50</t>
  </si>
  <si>
    <t>40-610-20</t>
  </si>
  <si>
    <t>Khoa filter: 40mm to 20mm</t>
  </si>
  <si>
    <t>Khoa filter: 20mm to 5mm</t>
  </si>
  <si>
    <t>CC Block 30x30x30</t>
  </si>
  <si>
    <t xml:space="preserve">Labour charge </t>
  </si>
  <si>
    <t>M.S Work in plats, angles, channels</t>
  </si>
  <si>
    <t>Supply ing of M.S vertical lift gate: 8mm</t>
  </si>
  <si>
    <t>Supplying Flap gate</t>
  </si>
  <si>
    <t>Labour charge for fitting Flap gate</t>
  </si>
  <si>
    <t>76-200</t>
  </si>
  <si>
    <t>Earth Work in embankment construction</t>
  </si>
  <si>
    <t>16-600-10</t>
  </si>
  <si>
    <t>Channel  excavation of excavator</t>
  </si>
  <si>
    <t>pld cum</t>
  </si>
  <si>
    <t>plt cum</t>
  </si>
  <si>
    <t>16-240</t>
  </si>
  <si>
    <t>Ring Budh removal</t>
  </si>
  <si>
    <t>Back filling sand:FM&gt;.80</t>
  </si>
  <si>
    <t>16-530</t>
  </si>
  <si>
    <t>Back filling soil</t>
  </si>
  <si>
    <t>Fine dreasing and close turfing</t>
  </si>
  <si>
    <t>Sum-total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</si>
</sst>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
  </numFmts>
  <fonts count="23">
    <font>
      <sz val="10"/>
      <name val="Arial"/>
    </font>
    <font>
      <sz val="11"/>
      <color theme="1"/>
      <name val="Calibri"/>
      <family val="2"/>
      <scheme val="minor"/>
    </font>
    <font>
      <sz val="10"/>
      <name val="Arial"/>
      <family val="2"/>
    </font>
    <font>
      <sz val="10"/>
      <name val="Arial"/>
      <family val="2"/>
    </font>
    <font>
      <sz val="10"/>
      <name val="Times New Roman"/>
      <family val="1"/>
    </font>
    <font>
      <b/>
      <sz val="10"/>
      <name val="Times New Roman"/>
      <family val="1"/>
    </font>
    <font>
      <sz val="14"/>
      <name val="Times New Roman"/>
      <family val="1"/>
    </font>
    <font>
      <sz val="12"/>
      <name val="Times New Roman"/>
      <family val="1"/>
    </font>
    <font>
      <sz val="10"/>
      <color theme="1"/>
      <name val="Times New Roman"/>
      <family val="1"/>
    </font>
    <font>
      <sz val="10"/>
      <name val="Calibri"/>
      <family val="2"/>
    </font>
    <font>
      <sz val="8"/>
      <name val="Arial"/>
      <family val="2"/>
    </font>
    <font>
      <sz val="8"/>
      <name val="Calibri"/>
      <family val="2"/>
    </font>
    <font>
      <sz val="11.5"/>
      <name val="Times New Roman"/>
      <family val="1"/>
    </font>
    <font>
      <sz val="11.5"/>
      <name val="Arial"/>
      <family val="2"/>
    </font>
    <font>
      <sz val="11.5"/>
      <color theme="1"/>
      <name val="Times New Roman"/>
      <family val="1"/>
    </font>
    <font>
      <b/>
      <sz val="11.5"/>
      <name val="Times New Roman"/>
      <family val="1"/>
    </font>
    <font>
      <sz val="11.5"/>
      <color rgb="FFFF0000"/>
      <name val="Times New Roman"/>
      <family val="1"/>
    </font>
    <font>
      <sz val="11.5"/>
      <color rgb="FFC00000"/>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
      <sz val="12"/>
      <color rgb="FF333333"/>
      <name val="ArialRegula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1">
    <xf numFmtId="0" fontId="0" fillId="0" borderId="0"/>
    <xf numFmtId="43" fontId="3" fillId="0" borderId="0" applyFont="0" applyFill="0" applyBorder="0" applyAlignment="0" applyProtection="0"/>
    <xf numFmtId="43" fontId="2" fillId="0" borderId="0" applyFont="0" applyFill="0" applyBorder="0" applyAlignment="0" applyProtection="0"/>
    <xf numFmtId="0" fontId="3" fillId="0" borderId="0"/>
    <xf numFmtId="0" fontId="3" fillId="0" borderId="0"/>
    <xf numFmtId="0" fontId="2"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1" fillId="0" borderId="0"/>
  </cellStyleXfs>
  <cellXfs count="361">
    <xf numFmtId="0" fontId="0" fillId="0" borderId="0" xfId="0"/>
    <xf numFmtId="0" fontId="4" fillId="0" borderId="0" xfId="0" applyFont="1" applyAlignment="1">
      <alignment horizontal="center"/>
    </xf>
    <xf numFmtId="0" fontId="4" fillId="0" borderId="0" xfId="5" applyFont="1" applyFill="1" applyAlignment="1">
      <alignment vertical="top"/>
    </xf>
    <xf numFmtId="0" fontId="4" fillId="0" borderId="6" xfId="5" applyFont="1" applyFill="1" applyBorder="1" applyAlignment="1">
      <alignment vertical="top"/>
    </xf>
    <xf numFmtId="0" fontId="4" fillId="0" borderId="7" xfId="5" applyFont="1" applyFill="1" applyBorder="1" applyAlignment="1">
      <alignment vertical="top"/>
    </xf>
    <xf numFmtId="0" fontId="4" fillId="0" borderId="0" xfId="5" applyFont="1" applyFill="1" applyBorder="1" applyAlignment="1">
      <alignment vertical="top"/>
    </xf>
    <xf numFmtId="0" fontId="4" fillId="0" borderId="1" xfId="5" applyFont="1" applyFill="1" applyBorder="1" applyAlignment="1">
      <alignment vertical="top"/>
    </xf>
    <xf numFmtId="2" fontId="4" fillId="0" borderId="0" xfId="5" applyNumberFormat="1" applyFont="1" applyFill="1" applyBorder="1" applyAlignment="1">
      <alignment vertical="top" wrapText="1"/>
    </xf>
    <xf numFmtId="0" fontId="4" fillId="0" borderId="0" xfId="5" applyFont="1" applyFill="1" applyAlignment="1">
      <alignment horizontal="center" vertical="top"/>
    </xf>
    <xf numFmtId="2" fontId="4" fillId="0" borderId="0" xfId="5" applyNumberFormat="1" applyFont="1" applyFill="1" applyBorder="1" applyAlignment="1">
      <alignment vertical="top"/>
    </xf>
    <xf numFmtId="0" fontId="4" fillId="0" borderId="14" xfId="5" applyFont="1" applyFill="1" applyBorder="1" applyAlignment="1">
      <alignment horizontal="left" vertical="top"/>
    </xf>
    <xf numFmtId="2" fontId="4" fillId="0" borderId="14" xfId="5" applyNumberFormat="1" applyFont="1" applyFill="1" applyBorder="1" applyAlignment="1">
      <alignment horizontal="center" vertical="top"/>
    </xf>
    <xf numFmtId="0" fontId="4" fillId="0" borderId="13" xfId="5" applyFont="1" applyFill="1" applyBorder="1" applyAlignment="1">
      <alignment vertical="top"/>
    </xf>
    <xf numFmtId="0" fontId="2" fillId="0" borderId="13" xfId="5" applyFont="1" applyFill="1" applyBorder="1" applyAlignment="1">
      <alignment horizontal="center" vertical="center"/>
    </xf>
    <xf numFmtId="0" fontId="4" fillId="0" borderId="9" xfId="5" applyFont="1" applyFill="1" applyBorder="1" applyAlignment="1">
      <alignment horizontal="left" vertical="top"/>
    </xf>
    <xf numFmtId="0" fontId="4" fillId="0" borderId="0" xfId="5" applyFont="1" applyFill="1" applyBorder="1" applyAlignment="1">
      <alignment horizontal="left" vertical="top"/>
    </xf>
    <xf numFmtId="0" fontId="4" fillId="0" borderId="4" xfId="5" applyFont="1" applyFill="1" applyBorder="1" applyAlignment="1">
      <alignment horizontal="center" vertical="center" wrapText="1"/>
    </xf>
    <xf numFmtId="0" fontId="4" fillId="0" borderId="5" xfId="5" applyFont="1" applyFill="1" applyBorder="1" applyAlignment="1">
      <alignment horizontal="center" vertical="center" wrapText="1"/>
    </xf>
    <xf numFmtId="0" fontId="4" fillId="0" borderId="5" xfId="0" applyFont="1" applyFill="1" applyBorder="1" applyAlignment="1">
      <alignment horizontal="center" vertical="top"/>
    </xf>
    <xf numFmtId="0" fontId="4" fillId="0" borderId="0" xfId="0" applyFont="1" applyFill="1"/>
    <xf numFmtId="0" fontId="4" fillId="0" borderId="11" xfId="0" applyFont="1" applyFill="1" applyBorder="1" applyAlignment="1">
      <alignment horizontal="center" vertical="top"/>
    </xf>
    <xf numFmtId="0" fontId="4" fillId="0" borderId="11" xfId="0" applyFont="1" applyFill="1" applyBorder="1" applyAlignment="1">
      <alignment vertical="top"/>
    </xf>
    <xf numFmtId="0" fontId="4" fillId="0" borderId="9" xfId="0" applyFont="1" applyFill="1" applyBorder="1" applyAlignment="1">
      <alignment horizontal="justify" vertical="top"/>
    </xf>
    <xf numFmtId="0" fontId="4" fillId="0" borderId="0" xfId="0" applyFont="1" applyFill="1" applyBorder="1"/>
    <xf numFmtId="0" fontId="4" fillId="0" borderId="0" xfId="0" applyFont="1" applyFill="1" applyBorder="1" applyAlignment="1"/>
    <xf numFmtId="0" fontId="4" fillId="0" borderId="1" xfId="0" applyFont="1" applyFill="1" applyBorder="1"/>
    <xf numFmtId="0" fontId="4" fillId="0" borderId="0" xfId="0" applyFont="1" applyFill="1" applyBorder="1" applyAlignment="1">
      <alignment vertical="center"/>
    </xf>
    <xf numFmtId="0" fontId="4" fillId="0" borderId="0" xfId="0" applyFont="1" applyFill="1" applyBorder="1" applyAlignment="1">
      <alignment vertical="top"/>
    </xf>
    <xf numFmtId="0" fontId="4" fillId="0" borderId="0" xfId="0" applyFont="1" applyFill="1" applyAlignment="1"/>
    <xf numFmtId="0" fontId="4" fillId="0" borderId="0" xfId="0" applyFont="1" applyFill="1" applyAlignment="1">
      <alignment vertical="center"/>
    </xf>
    <xf numFmtId="0" fontId="4" fillId="0" borderId="9" xfId="0" applyFont="1" applyFill="1" applyBorder="1" applyAlignment="1">
      <alignment horizontal="center" vertical="top"/>
    </xf>
    <xf numFmtId="0" fontId="4" fillId="0" borderId="11" xfId="0" applyFont="1" applyFill="1" applyBorder="1" applyAlignment="1">
      <alignment horizontal="center"/>
    </xf>
    <xf numFmtId="1" fontId="4" fillId="0" borderId="14" xfId="0" applyNumberFormat="1" applyFont="1" applyFill="1" applyBorder="1" applyAlignment="1">
      <alignment horizontal="center"/>
    </xf>
    <xf numFmtId="2" fontId="4" fillId="0" borderId="0" xfId="0" applyNumberFormat="1" applyFont="1" applyFill="1" applyBorder="1" applyAlignment="1"/>
    <xf numFmtId="0" fontId="4" fillId="0" borderId="9" xfId="5" applyFont="1" applyFill="1" applyBorder="1" applyAlignment="1">
      <alignment vertical="top" wrapText="1"/>
    </xf>
    <xf numFmtId="0" fontId="4" fillId="0" borderId="11" xfId="5" applyFont="1" applyFill="1" applyBorder="1" applyAlignment="1">
      <alignment vertical="top" wrapText="1"/>
    </xf>
    <xf numFmtId="1" fontId="4" fillId="0" borderId="0" xfId="5" applyNumberFormat="1" applyFont="1" applyFill="1" applyBorder="1" applyAlignment="1">
      <alignment vertical="top"/>
    </xf>
    <xf numFmtId="0" fontId="4" fillId="0" borderId="0" xfId="0" applyFont="1" applyFill="1" applyAlignment="1">
      <alignment horizontal="center"/>
    </xf>
    <xf numFmtId="0" fontId="4" fillId="0" borderId="14" xfId="5" applyFont="1" applyFill="1" applyBorder="1" applyAlignment="1">
      <alignment vertical="top"/>
    </xf>
    <xf numFmtId="0" fontId="4" fillId="0" borderId="14" xfId="5" applyFont="1" applyFill="1" applyBorder="1" applyAlignment="1">
      <alignment horizontal="center" vertical="top"/>
    </xf>
    <xf numFmtId="0" fontId="4" fillId="0" borderId="0" xfId="5" applyFont="1" applyFill="1" applyBorder="1" applyAlignment="1">
      <alignment vertical="top" wrapText="1"/>
    </xf>
    <xf numFmtId="0" fontId="4" fillId="0" borderId="0" xfId="5" applyFont="1" applyFill="1" applyBorder="1" applyAlignment="1">
      <alignment horizontal="right" vertical="top" wrapText="1"/>
    </xf>
    <xf numFmtId="0" fontId="4" fillId="0" borderId="0" xfId="0" applyFont="1" applyFill="1" applyBorder="1" applyAlignment="1">
      <alignment horizontal="center" vertical="center"/>
    </xf>
    <xf numFmtId="2" fontId="4" fillId="0" borderId="0" xfId="5" applyNumberFormat="1" applyFont="1" applyFill="1" applyBorder="1" applyAlignment="1">
      <alignment horizontal="center" vertical="top"/>
    </xf>
    <xf numFmtId="0" fontId="4" fillId="0" borderId="0" xfId="0" applyFont="1" applyFill="1" applyBorder="1" applyAlignment="1">
      <alignment horizontal="justify" vertical="top"/>
    </xf>
    <xf numFmtId="0" fontId="4" fillId="0" borderId="0" xfId="5" applyFont="1" applyFill="1" applyBorder="1" applyAlignment="1">
      <alignment horizontal="justify" vertical="top" wrapText="1"/>
    </xf>
    <xf numFmtId="0" fontId="4" fillId="0" borderId="0" xfId="7" applyFont="1" applyFill="1" applyBorder="1" applyAlignment="1">
      <alignment horizontal="center" vertical="top"/>
    </xf>
    <xf numFmtId="0" fontId="4" fillId="0" borderId="0" xfId="7" applyFont="1" applyBorder="1" applyAlignment="1">
      <alignment vertical="top"/>
    </xf>
    <xf numFmtId="0" fontId="4" fillId="0" borderId="8" xfId="5" applyFont="1" applyFill="1" applyBorder="1" applyAlignment="1">
      <alignment vertical="top" wrapText="1"/>
    </xf>
    <xf numFmtId="0" fontId="4" fillId="0" borderId="0" xfId="7" applyFont="1" applyBorder="1" applyAlignment="1">
      <alignment horizontal="center" vertical="center"/>
    </xf>
    <xf numFmtId="0" fontId="4" fillId="0" borderId="1" xfId="7" applyFont="1" applyBorder="1" applyAlignment="1">
      <alignment horizontal="center" vertical="center"/>
    </xf>
    <xf numFmtId="0" fontId="4" fillId="0" borderId="0" xfId="7" applyFont="1" applyAlignment="1">
      <alignment horizontal="center" vertical="center"/>
    </xf>
    <xf numFmtId="0" fontId="4" fillId="0" borderId="9" xfId="7" applyFont="1" applyBorder="1" applyAlignment="1">
      <alignment horizontal="left" vertical="top" readingOrder="1"/>
    </xf>
    <xf numFmtId="2" fontId="4" fillId="0" borderId="0" xfId="7" applyNumberFormat="1" applyFont="1" applyBorder="1" applyAlignment="1">
      <alignment vertical="top" wrapText="1" readingOrder="1"/>
    </xf>
    <xf numFmtId="2" fontId="4" fillId="2" borderId="0" xfId="7" applyNumberFormat="1" applyFont="1" applyFill="1" applyBorder="1" applyAlignment="1">
      <alignment vertical="top" readingOrder="1"/>
    </xf>
    <xf numFmtId="0" fontId="4" fillId="0" borderId="0" xfId="7" applyFont="1" applyBorder="1" applyAlignment="1">
      <alignment horizontal="center" vertical="top" readingOrder="1"/>
    </xf>
    <xf numFmtId="0" fontId="4" fillId="0" borderId="11" xfId="7" applyFont="1" applyBorder="1" applyAlignment="1">
      <alignment horizontal="center" vertical="center" wrapText="1" readingOrder="1"/>
    </xf>
    <xf numFmtId="0" fontId="4" fillId="0" borderId="8" xfId="7" applyFont="1" applyBorder="1" applyAlignment="1">
      <alignment horizontal="center" vertical="center" wrapText="1" readingOrder="1"/>
    </xf>
    <xf numFmtId="0" fontId="4" fillId="0" borderId="2" xfId="7" applyFont="1" applyBorder="1" applyAlignment="1">
      <alignment horizontal="left" vertical="center"/>
    </xf>
    <xf numFmtId="2" fontId="4" fillId="0" borderId="3" xfId="7" applyNumberFormat="1" applyFont="1" applyBorder="1" applyAlignment="1">
      <alignment vertical="center" wrapText="1"/>
    </xf>
    <xf numFmtId="2" fontId="4" fillId="2" borderId="3" xfId="7" applyNumberFormat="1" applyFont="1" applyFill="1" applyBorder="1" applyAlignment="1">
      <alignment vertical="center"/>
    </xf>
    <xf numFmtId="0" fontId="4" fillId="0" borderId="3" xfId="7" applyFont="1" applyBorder="1" applyAlignment="1">
      <alignment horizontal="center" vertical="center"/>
    </xf>
    <xf numFmtId="0" fontId="4" fillId="0" borderId="14" xfId="7" applyFont="1" applyBorder="1" applyAlignment="1">
      <alignment horizontal="center" vertical="center"/>
    </xf>
    <xf numFmtId="2" fontId="4" fillId="2" borderId="14" xfId="7" applyNumberFormat="1" applyFont="1" applyFill="1" applyBorder="1" applyAlignment="1">
      <alignment horizontal="center" vertical="center"/>
    </xf>
    <xf numFmtId="0" fontId="4" fillId="0" borderId="5" xfId="7" applyFont="1" applyFill="1" applyBorder="1" applyAlignment="1">
      <alignment horizontal="center" vertical="top"/>
    </xf>
    <xf numFmtId="0" fontId="4" fillId="0" borderId="5" xfId="7" applyFont="1" applyBorder="1" applyAlignment="1">
      <alignment vertical="top"/>
    </xf>
    <xf numFmtId="0" fontId="4" fillId="0" borderId="6" xfId="7" applyFont="1" applyBorder="1" applyAlignment="1">
      <alignment vertical="top" wrapText="1"/>
    </xf>
    <xf numFmtId="0" fontId="4" fillId="0" borderId="7" xfId="7" applyFont="1" applyBorder="1" applyAlignment="1">
      <alignment vertical="top" wrapText="1"/>
    </xf>
    <xf numFmtId="0" fontId="4" fillId="0" borderId="0" xfId="7" applyFont="1" applyAlignment="1"/>
    <xf numFmtId="2" fontId="4" fillId="0" borderId="0" xfId="7" applyNumberFormat="1" applyFont="1" applyAlignment="1">
      <alignment horizontal="center" vertical="center"/>
    </xf>
    <xf numFmtId="0" fontId="4" fillId="0" borderId="11" xfId="7" applyFont="1" applyFill="1" applyBorder="1" applyAlignment="1">
      <alignment horizontal="center" vertical="top"/>
    </xf>
    <xf numFmtId="0" fontId="4" fillId="0" borderId="10" xfId="7" applyFont="1" applyBorder="1" applyAlignment="1">
      <alignment vertical="top"/>
    </xf>
    <xf numFmtId="2" fontId="4" fillId="0" borderId="0" xfId="7" applyNumberFormat="1" applyFont="1" applyBorder="1" applyAlignment="1">
      <alignment horizontal="center" vertical="center"/>
    </xf>
    <xf numFmtId="0" fontId="4" fillId="0" borderId="0" xfId="7" applyFont="1" applyBorder="1" applyAlignment="1"/>
    <xf numFmtId="0" fontId="4" fillId="0" borderId="11" xfId="7" applyFont="1" applyBorder="1" applyAlignment="1">
      <alignment vertical="top"/>
    </xf>
    <xf numFmtId="0" fontId="4" fillId="0" borderId="11" xfId="7" applyFont="1" applyBorder="1" applyAlignment="1">
      <alignment horizontal="center" vertical="top"/>
    </xf>
    <xf numFmtId="0" fontId="4" fillId="0" borderId="6" xfId="7" applyFont="1" applyBorder="1" applyAlignment="1">
      <alignment vertical="top"/>
    </xf>
    <xf numFmtId="0" fontId="4" fillId="0" borderId="7" xfId="7" applyFont="1" applyBorder="1" applyAlignment="1">
      <alignment vertical="top"/>
    </xf>
    <xf numFmtId="0" fontId="4" fillId="0" borderId="9" xfId="7" applyFont="1" applyBorder="1" applyAlignment="1">
      <alignment vertical="top"/>
    </xf>
    <xf numFmtId="0" fontId="4" fillId="0" borderId="1" xfId="7" applyFont="1" applyBorder="1" applyAlignment="1">
      <alignment vertical="top"/>
    </xf>
    <xf numFmtId="0" fontId="4" fillId="0" borderId="8" xfId="7" applyFont="1" applyFill="1" applyBorder="1" applyAlignment="1">
      <alignment horizontal="center" vertical="top"/>
    </xf>
    <xf numFmtId="0" fontId="4" fillId="0" borderId="6" xfId="7" applyFont="1" applyFill="1" applyBorder="1" applyAlignment="1">
      <alignment vertical="top"/>
    </xf>
    <xf numFmtId="0" fontId="4" fillId="0" borderId="7" xfId="7" applyFont="1" applyFill="1" applyBorder="1" applyAlignment="1">
      <alignment vertical="top"/>
    </xf>
    <xf numFmtId="0" fontId="4" fillId="0" borderId="9" xfId="7" applyFont="1" applyFill="1" applyBorder="1" applyAlignment="1">
      <alignment vertical="top"/>
    </xf>
    <xf numFmtId="0" fontId="4" fillId="0" borderId="0" xfId="7" applyFont="1" applyFill="1" applyBorder="1" applyAlignment="1">
      <alignment vertical="top"/>
    </xf>
    <xf numFmtId="0" fontId="4" fillId="0" borderId="1" xfId="7" applyFont="1" applyFill="1" applyBorder="1" applyAlignment="1">
      <alignment vertical="top"/>
    </xf>
    <xf numFmtId="0" fontId="4" fillId="0" borderId="8" xfId="7" applyFont="1" applyFill="1" applyBorder="1" applyAlignment="1">
      <alignment horizontal="center" vertical="center" wrapText="1" readingOrder="1"/>
    </xf>
    <xf numFmtId="0" fontId="4" fillId="0" borderId="3" xfId="0" applyFont="1" applyFill="1" applyBorder="1" applyAlignment="1">
      <alignment vertical="top"/>
    </xf>
    <xf numFmtId="0" fontId="4" fillId="0" borderId="11" xfId="5" applyFont="1" applyFill="1" applyBorder="1" applyAlignment="1">
      <alignment vertical="center" wrapText="1"/>
    </xf>
    <xf numFmtId="0" fontId="4" fillId="0" borderId="10" xfId="0" applyFont="1" applyFill="1" applyBorder="1" applyAlignment="1">
      <alignment horizontal="center" vertical="top"/>
    </xf>
    <xf numFmtId="0" fontId="4" fillId="0" borderId="11" xfId="5" applyFont="1" applyFill="1" applyBorder="1" applyAlignment="1">
      <alignment vertical="top"/>
    </xf>
    <xf numFmtId="0" fontId="4" fillId="0" borderId="14" xfId="0" applyFont="1" applyFill="1" applyBorder="1" applyAlignment="1"/>
    <xf numFmtId="0" fontId="4" fillId="0" borderId="2" xfId="5" applyFont="1" applyFill="1" applyBorder="1" applyAlignment="1">
      <alignment horizontal="center" vertical="top" wrapText="1"/>
    </xf>
    <xf numFmtId="1" fontId="4" fillId="0" borderId="3" xfId="5" applyNumberFormat="1" applyFont="1" applyFill="1" applyBorder="1" applyAlignment="1">
      <alignment vertical="top" wrapText="1"/>
    </xf>
    <xf numFmtId="2" fontId="4" fillId="0" borderId="3" xfId="5" applyNumberFormat="1" applyFont="1" applyFill="1" applyBorder="1" applyAlignment="1">
      <alignment vertical="top" wrapText="1"/>
    </xf>
    <xf numFmtId="2" fontId="4" fillId="0" borderId="14" xfId="5" applyNumberFormat="1" applyFont="1" applyFill="1" applyBorder="1" applyAlignment="1">
      <alignment vertical="top" wrapText="1"/>
    </xf>
    <xf numFmtId="0" fontId="4" fillId="0" borderId="14" xfId="5" applyFont="1" applyFill="1" applyBorder="1" applyAlignment="1">
      <alignment vertical="top" wrapText="1"/>
    </xf>
    <xf numFmtId="9" fontId="4" fillId="0" borderId="14" xfId="5" applyNumberFormat="1" applyFont="1" applyFill="1" applyBorder="1" applyAlignment="1">
      <alignment vertical="top" wrapText="1"/>
    </xf>
    <xf numFmtId="0" fontId="4" fillId="0" borderId="0" xfId="7" applyFont="1" applyBorder="1" applyAlignment="1">
      <alignment horizontal="center" vertical="center" wrapText="1" readingOrder="1"/>
    </xf>
    <xf numFmtId="0" fontId="4" fillId="0" borderId="0" xfId="7" applyFont="1" applyBorder="1" applyAlignment="1">
      <alignment horizontal="right" vertical="center"/>
    </xf>
    <xf numFmtId="43" fontId="4" fillId="0" borderId="0" xfId="7" applyNumberFormat="1" applyFont="1" applyBorder="1" applyAlignment="1">
      <alignment horizontal="center" vertical="center"/>
    </xf>
    <xf numFmtId="0" fontId="4" fillId="0" borderId="0" xfId="5" applyFont="1"/>
    <xf numFmtId="0" fontId="5" fillId="0" borderId="4" xfId="5" applyFont="1" applyBorder="1" applyAlignment="1">
      <alignment horizontal="center" vertical="center" wrapText="1"/>
    </xf>
    <xf numFmtId="0" fontId="4" fillId="0" borderId="0" xfId="5" applyFont="1" applyAlignment="1">
      <alignment horizontal="center"/>
    </xf>
    <xf numFmtId="0" fontId="4" fillId="0" borderId="0" xfId="5" applyFont="1" applyAlignment="1">
      <alignment horizontal="center" vertical="top"/>
    </xf>
    <xf numFmtId="0" fontId="4" fillId="0" borderId="0" xfId="5" applyFont="1" applyFill="1"/>
    <xf numFmtId="0" fontId="4" fillId="0" borderId="0" xfId="5" applyFont="1" applyAlignment="1">
      <alignment horizontal="center" vertical="center"/>
    </xf>
    <xf numFmtId="0" fontId="4" fillId="0" borderId="0" xfId="5" applyFont="1" applyAlignment="1">
      <alignment horizontal="justify"/>
    </xf>
    <xf numFmtId="0" fontId="4" fillId="0" borderId="0" xfId="5" applyFont="1" applyFill="1" applyBorder="1" applyAlignment="1">
      <alignment horizontal="justify" vertical="top" wrapText="1"/>
    </xf>
    <xf numFmtId="0" fontId="4" fillId="0" borderId="5" xfId="5" applyFont="1" applyFill="1" applyBorder="1" applyAlignment="1">
      <alignment horizontal="center" vertical="top" wrapText="1"/>
    </xf>
    <xf numFmtId="0" fontId="4" fillId="0" borderId="11" xfId="5" applyFont="1" applyFill="1" applyBorder="1" applyAlignment="1">
      <alignment horizontal="center" vertical="top" wrapText="1"/>
    </xf>
    <xf numFmtId="0" fontId="4" fillId="0" borderId="0" xfId="5" applyFont="1" applyFill="1" applyBorder="1" applyAlignment="1">
      <alignment horizontal="center" vertical="top" wrapText="1"/>
    </xf>
    <xf numFmtId="2" fontId="4" fillId="0" borderId="0" xfId="5" applyNumberFormat="1" applyFont="1" applyFill="1" applyBorder="1" applyAlignment="1">
      <alignment horizontal="center" vertical="top" wrapText="1"/>
    </xf>
    <xf numFmtId="0" fontId="4" fillId="0" borderId="0" xfId="5" applyFont="1" applyFill="1" applyBorder="1" applyAlignment="1">
      <alignment horizontal="left" vertical="top" wrapText="1"/>
    </xf>
    <xf numFmtId="0" fontId="4" fillId="0" borderId="3" xfId="5" applyFont="1" applyFill="1" applyBorder="1" applyAlignment="1">
      <alignment vertical="top" wrapText="1"/>
    </xf>
    <xf numFmtId="0" fontId="4" fillId="0" borderId="0" xfId="5" applyFont="1" applyFill="1" applyBorder="1" applyAlignment="1">
      <alignment vertical="top" wrapText="1"/>
    </xf>
    <xf numFmtId="0" fontId="4" fillId="0" borderId="9" xfId="5" applyFont="1" applyFill="1" applyBorder="1" applyAlignment="1">
      <alignment horizontal="right" vertical="top" wrapText="1"/>
    </xf>
    <xf numFmtId="0" fontId="4" fillId="0" borderId="0" xfId="5" applyFont="1" applyFill="1" applyBorder="1" applyAlignment="1">
      <alignment horizontal="right" vertical="top" wrapText="1"/>
    </xf>
    <xf numFmtId="2" fontId="4" fillId="0" borderId="0" xfId="5" applyNumberFormat="1" applyFont="1" applyFill="1" applyBorder="1" applyAlignment="1">
      <alignment horizontal="center" vertical="top"/>
    </xf>
    <xf numFmtId="0" fontId="4" fillId="0" borderId="0" xfId="5" applyFont="1" applyFill="1" applyBorder="1" applyAlignment="1">
      <alignment horizontal="center" vertical="top"/>
    </xf>
    <xf numFmtId="2" fontId="4" fillId="0" borderId="0" xfId="7" applyNumberFormat="1" applyFont="1" applyBorder="1" applyAlignment="1">
      <alignment horizontal="center" vertical="top"/>
    </xf>
    <xf numFmtId="0" fontId="4" fillId="0" borderId="0" xfId="7" applyFont="1" applyBorder="1" applyAlignment="1">
      <alignment horizontal="center" vertical="top"/>
    </xf>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7" applyNumberFormat="1" applyFont="1" applyBorder="1" applyAlignment="1">
      <alignment horizontal="center" vertical="top"/>
    </xf>
    <xf numFmtId="0" fontId="4" fillId="0" borderId="1" xfId="5" applyFont="1" applyFill="1" applyBorder="1" applyAlignment="1">
      <alignment horizontal="justify" vertical="top" wrapText="1"/>
    </xf>
    <xf numFmtId="0" fontId="4" fillId="0" borderId="6" xfId="5" applyFont="1" applyFill="1" applyBorder="1" applyAlignment="1">
      <alignment vertical="top" wrapText="1"/>
    </xf>
    <xf numFmtId="0" fontId="4" fillId="0" borderId="7" xfId="5" applyFont="1" applyFill="1" applyBorder="1" applyAlignment="1">
      <alignment vertical="top" wrapText="1"/>
    </xf>
    <xf numFmtId="0" fontId="4" fillId="0" borderId="1" xfId="0" applyFont="1" applyFill="1" applyBorder="1" applyAlignment="1">
      <alignment horizontal="center" vertical="center"/>
    </xf>
    <xf numFmtId="0" fontId="4" fillId="0" borderId="15" xfId="0" applyFont="1" applyFill="1" applyBorder="1" applyAlignment="1">
      <alignment vertical="top"/>
    </xf>
    <xf numFmtId="0" fontId="4" fillId="0" borderId="9" xfId="0" applyFont="1" applyFill="1" applyBorder="1" applyAlignment="1">
      <alignment horizontal="center" vertical="center"/>
    </xf>
    <xf numFmtId="0" fontId="4" fillId="0" borderId="1" xfId="0" applyFont="1" applyFill="1" applyBorder="1" applyAlignment="1"/>
    <xf numFmtId="0" fontId="4" fillId="0" borderId="2" xfId="7" applyFont="1" applyFill="1" applyBorder="1" applyAlignment="1">
      <alignment horizontal="center" vertical="top"/>
    </xf>
    <xf numFmtId="0" fontId="4" fillId="0" borderId="0" xfId="5" applyFont="1" applyFill="1" applyBorder="1" applyAlignment="1">
      <alignment horizontal="center" vertical="top"/>
    </xf>
    <xf numFmtId="2" fontId="4" fillId="0" borderId="0" xfId="5" applyNumberFormat="1" applyFont="1" applyFill="1" applyAlignment="1">
      <alignment vertical="top"/>
    </xf>
    <xf numFmtId="0" fontId="4" fillId="0" borderId="0" xfId="5" applyFont="1" applyFill="1" applyBorder="1" applyAlignment="1">
      <alignment horizontal="center" vertical="top"/>
    </xf>
    <xf numFmtId="0" fontId="4" fillId="0" borderId="5" xfId="5" applyFont="1" applyFill="1" applyBorder="1" applyAlignment="1">
      <alignment vertical="top" wrapText="1"/>
    </xf>
    <xf numFmtId="1" fontId="4" fillId="0" borderId="14" xfId="5" applyNumberFormat="1" applyFont="1" applyFill="1" applyBorder="1" applyAlignment="1">
      <alignment horizontal="center" vertical="top"/>
    </xf>
    <xf numFmtId="165" fontId="4" fillId="0" borderId="0" xfId="5" applyNumberFormat="1" applyFont="1" applyFill="1" applyAlignment="1">
      <alignment vertical="top"/>
    </xf>
    <xf numFmtId="0" fontId="4" fillId="0" borderId="9" xfId="5" applyFont="1" applyFill="1" applyBorder="1" applyAlignment="1">
      <alignment horizontal="justify" vertical="top" wrapText="1"/>
    </xf>
    <xf numFmtId="0" fontId="4" fillId="0" borderId="0" xfId="5" applyFont="1" applyFill="1" applyBorder="1" applyAlignment="1">
      <alignment horizontal="justify" vertical="top" wrapText="1"/>
    </xf>
    <xf numFmtId="0" fontId="4" fillId="0" borderId="3" xfId="5" applyFont="1" applyFill="1" applyBorder="1" applyAlignment="1">
      <alignment vertical="top" wrapText="1"/>
    </xf>
    <xf numFmtId="0" fontId="4" fillId="0" borderId="0" xfId="5" applyFont="1" applyFill="1" applyBorder="1" applyAlignment="1">
      <alignment vertical="top" wrapText="1"/>
    </xf>
    <xf numFmtId="0" fontId="4" fillId="0" borderId="0" xfId="5" applyFont="1" applyFill="1" applyBorder="1" applyAlignment="1">
      <alignment horizontal="center" vertical="top"/>
    </xf>
    <xf numFmtId="2" fontId="4" fillId="0" borderId="0" xfId="7" applyNumberFormat="1" applyFont="1" applyBorder="1" applyAlignment="1">
      <alignment horizontal="center" vertical="top"/>
    </xf>
    <xf numFmtId="0" fontId="4" fillId="0" borderId="0" xfId="0" applyFont="1" applyFill="1" applyBorder="1" applyAlignment="1">
      <alignment horizontal="center"/>
    </xf>
    <xf numFmtId="0" fontId="4" fillId="0" borderId="0" xfId="5" applyFont="1" applyFill="1" applyBorder="1" applyAlignment="1">
      <alignment vertical="top" wrapText="1"/>
    </xf>
    <xf numFmtId="0" fontId="4" fillId="0" borderId="9" xfId="5" applyFont="1" applyFill="1" applyBorder="1" applyAlignment="1">
      <alignment horizontal="center" vertical="top" wrapText="1"/>
    </xf>
    <xf numFmtId="0" fontId="4" fillId="0" borderId="0" xfId="5" applyFont="1" applyFill="1" applyBorder="1" applyAlignment="1">
      <alignment horizontal="center" vertical="top" wrapText="1"/>
    </xf>
    <xf numFmtId="0" fontId="4" fillId="0" borderId="0" xfId="5" applyFont="1" applyFill="1" applyBorder="1" applyAlignment="1">
      <alignment horizontal="center" vertical="top"/>
    </xf>
    <xf numFmtId="2" fontId="4" fillId="0" borderId="0" xfId="7" applyNumberFormat="1" applyFont="1" applyBorder="1" applyAlignment="1">
      <alignment vertical="top"/>
    </xf>
    <xf numFmtId="0" fontId="8" fillId="0" borderId="0" xfId="0" applyFont="1" applyBorder="1" applyAlignment="1">
      <alignment horizontal="center" vertical="center"/>
    </xf>
    <xf numFmtId="0" fontId="8" fillId="0" borderId="0" xfId="0" applyFont="1" applyBorder="1" applyAlignment="1">
      <alignment horizontal="center"/>
    </xf>
    <xf numFmtId="0" fontId="8" fillId="0" borderId="0" xfId="0" applyFont="1" applyBorder="1"/>
    <xf numFmtId="2" fontId="8" fillId="0" borderId="0" xfId="0" applyNumberFormat="1" applyFont="1" applyBorder="1"/>
    <xf numFmtId="2" fontId="8" fillId="0" borderId="0" xfId="0" applyNumberFormat="1" applyFont="1" applyBorder="1" applyAlignment="1">
      <alignment horizontal="center" vertical="center"/>
    </xf>
    <xf numFmtId="0" fontId="8" fillId="0" borderId="3" xfId="0" applyFont="1" applyBorder="1"/>
    <xf numFmtId="0" fontId="8" fillId="0" borderId="3" xfId="0" applyFont="1" applyBorder="1" applyAlignment="1"/>
    <xf numFmtId="0" fontId="8" fillId="0" borderId="0" xfId="0" applyFont="1" applyBorder="1" applyAlignment="1"/>
    <xf numFmtId="0" fontId="4" fillId="0" borderId="3" xfId="5" applyFont="1" applyFill="1" applyBorder="1" applyAlignment="1">
      <alignment vertical="top"/>
    </xf>
    <xf numFmtId="0" fontId="8" fillId="0" borderId="0" xfId="0" applyFont="1" applyFill="1" applyBorder="1"/>
    <xf numFmtId="164" fontId="4" fillId="0" borderId="0" xfId="0" applyNumberFormat="1" applyFont="1" applyFill="1" applyBorder="1" applyAlignment="1">
      <alignment vertical="top"/>
    </xf>
    <xf numFmtId="0" fontId="4" fillId="0" borderId="5" xfId="5" applyFont="1" applyFill="1" applyBorder="1" applyAlignment="1">
      <alignment horizontal="center" vertical="top" wrapText="1"/>
    </xf>
    <xf numFmtId="0" fontId="4" fillId="0" borderId="0" xfId="5" applyFont="1" applyFill="1" applyBorder="1" applyAlignment="1">
      <alignment horizontal="center" vertical="top" wrapText="1"/>
    </xf>
    <xf numFmtId="0" fontId="4" fillId="0" borderId="3" xfId="5" applyFont="1" applyFill="1" applyBorder="1" applyAlignment="1">
      <alignment vertical="top" wrapText="1"/>
    </xf>
    <xf numFmtId="0" fontId="4" fillId="0" borderId="0" xfId="5" applyFont="1" applyFill="1" applyBorder="1" applyAlignment="1">
      <alignment vertical="top" wrapText="1"/>
    </xf>
    <xf numFmtId="0" fontId="4" fillId="0" borderId="6" xfId="5" applyFont="1" applyFill="1" applyBorder="1" applyAlignment="1">
      <alignment vertical="top" wrapText="1"/>
    </xf>
    <xf numFmtId="2" fontId="4" fillId="0" borderId="0" xfId="5" applyNumberFormat="1" applyFont="1" applyFill="1" applyBorder="1" applyAlignment="1">
      <alignment horizontal="center" vertical="top"/>
    </xf>
    <xf numFmtId="0" fontId="4" fillId="0" borderId="0" xfId="5" applyFont="1" applyFill="1" applyBorder="1" applyAlignment="1">
      <alignment horizontal="center" vertical="top"/>
    </xf>
    <xf numFmtId="1" fontId="4" fillId="0" borderId="0" xfId="5" applyNumberFormat="1" applyFont="1" applyFill="1" applyBorder="1" applyAlignment="1">
      <alignment horizontal="center" vertical="top"/>
    </xf>
    <xf numFmtId="164" fontId="4" fillId="0" borderId="0" xfId="5" applyNumberFormat="1" applyFont="1" applyFill="1" applyBorder="1" applyAlignment="1">
      <alignment vertical="top" wrapText="1"/>
    </xf>
    <xf numFmtId="2" fontId="4" fillId="0" borderId="0" xfId="7" applyNumberFormat="1" applyFont="1" applyBorder="1" applyAlignment="1">
      <alignment horizontal="center" vertical="top"/>
    </xf>
    <xf numFmtId="0" fontId="4" fillId="0" borderId="9" xfId="5" applyFont="1" applyFill="1" applyBorder="1" applyAlignment="1">
      <alignment horizontal="justify" vertical="top" wrapText="1"/>
    </xf>
    <xf numFmtId="0" fontId="4" fillId="0" borderId="0" xfId="5" applyFont="1" applyFill="1" applyBorder="1" applyAlignment="1">
      <alignment horizontal="justify" vertical="top" wrapText="1"/>
    </xf>
    <xf numFmtId="0" fontId="4" fillId="0" borderId="3" xfId="5" applyFont="1" applyFill="1" applyBorder="1" applyAlignment="1">
      <alignment vertical="top" wrapText="1"/>
    </xf>
    <xf numFmtId="0" fontId="4" fillId="0" borderId="12" xfId="0" applyFont="1" applyFill="1" applyBorder="1" applyAlignment="1">
      <alignment horizontal="center" vertical="top"/>
    </xf>
    <xf numFmtId="0" fontId="4" fillId="0" borderId="4" xfId="5" applyFont="1" applyFill="1" applyBorder="1" applyAlignment="1">
      <alignment horizontal="center" vertical="top" wrapText="1"/>
    </xf>
    <xf numFmtId="0" fontId="4" fillId="0" borderId="14" xfId="7" applyFont="1" applyBorder="1" applyAlignment="1">
      <alignment vertical="top"/>
    </xf>
    <xf numFmtId="0" fontId="4" fillId="0" borderId="14" xfId="7" applyFont="1" applyBorder="1" applyAlignment="1">
      <alignment horizontal="center" vertical="top"/>
    </xf>
    <xf numFmtId="0" fontId="4" fillId="0" borderId="13" xfId="7" applyFont="1" applyBorder="1" applyAlignment="1">
      <alignment vertical="top"/>
    </xf>
    <xf numFmtId="0" fontId="9" fillId="0" borderId="0" xfId="0" applyFont="1" applyBorder="1" applyAlignment="1">
      <alignment vertical="center" wrapText="1"/>
    </xf>
    <xf numFmtId="0" fontId="0" fillId="0" borderId="0" xfId="0" applyBorder="1"/>
    <xf numFmtId="0" fontId="9" fillId="0" borderId="0" xfId="0" applyFont="1" applyBorder="1"/>
    <xf numFmtId="0" fontId="11" fillId="0" borderId="0" xfId="0" applyFont="1" applyBorder="1" applyAlignment="1">
      <alignment vertical="center" wrapText="1"/>
    </xf>
    <xf numFmtId="0" fontId="11" fillId="0" borderId="0" xfId="0" applyFont="1" applyBorder="1"/>
    <xf numFmtId="0" fontId="4" fillId="0" borderId="5" xfId="5" applyFont="1" applyFill="1" applyBorder="1" applyAlignment="1">
      <alignment horizontal="center" vertical="top" wrapText="1"/>
    </xf>
    <xf numFmtId="0" fontId="4" fillId="0" borderId="11" xfId="5" applyFont="1" applyFill="1" applyBorder="1" applyAlignment="1">
      <alignment horizontal="center" vertical="top" wrapText="1"/>
    </xf>
    <xf numFmtId="0" fontId="4" fillId="0" borderId="8" xfId="5" applyFont="1" applyFill="1" applyBorder="1" applyAlignment="1">
      <alignment horizontal="center" vertical="top" wrapText="1"/>
    </xf>
    <xf numFmtId="0" fontId="4" fillId="0" borderId="9" xfId="5" applyFont="1" applyFill="1" applyBorder="1" applyAlignment="1">
      <alignment horizontal="center" vertical="top" wrapText="1"/>
    </xf>
    <xf numFmtId="0" fontId="12" fillId="0" borderId="4" xfId="5" applyFont="1" applyBorder="1" applyAlignment="1">
      <alignment horizontal="center" vertical="top" wrapText="1"/>
    </xf>
    <xf numFmtId="0" fontId="12" fillId="0" borderId="4" xfId="5" applyFont="1" applyBorder="1" applyAlignment="1">
      <alignment horizontal="justify" vertical="top" wrapText="1"/>
    </xf>
    <xf numFmtId="0" fontId="12" fillId="0" borderId="4" xfId="5" applyFont="1" applyFill="1" applyBorder="1" applyAlignment="1">
      <alignment horizontal="center" vertical="top" wrapText="1"/>
    </xf>
    <xf numFmtId="0" fontId="12" fillId="0" borderId="4" xfId="5" applyFont="1" applyFill="1" applyBorder="1" applyAlignment="1">
      <alignment horizontal="justify" vertical="top" wrapText="1"/>
    </xf>
    <xf numFmtId="0" fontId="12" fillId="0" borderId="4" xfId="5" applyFont="1" applyBorder="1" applyAlignment="1">
      <alignment horizontal="center" vertical="center"/>
    </xf>
    <xf numFmtId="2" fontId="12" fillId="0" borderId="4" xfId="5" applyNumberFormat="1" applyFont="1" applyBorder="1" applyAlignment="1">
      <alignment horizontal="center" vertical="center"/>
    </xf>
    <xf numFmtId="2" fontId="12" fillId="0" borderId="4" xfId="5" applyNumberFormat="1" applyFont="1" applyFill="1" applyBorder="1" applyAlignment="1">
      <alignment horizontal="center" vertical="center"/>
    </xf>
    <xf numFmtId="0" fontId="12" fillId="0" borderId="4" xfId="5" applyFont="1" applyFill="1" applyBorder="1" applyAlignment="1">
      <alignment horizontal="center" vertical="center"/>
    </xf>
    <xf numFmtId="3" fontId="12" fillId="0" borderId="4" xfId="5" applyNumberFormat="1" applyFont="1" applyBorder="1" applyAlignment="1">
      <alignment horizontal="center" vertical="center" wrapText="1"/>
    </xf>
    <xf numFmtId="0" fontId="12" fillId="0" borderId="4" xfId="5" applyFont="1" applyBorder="1" applyAlignment="1">
      <alignment horizontal="justify" vertical="center"/>
    </xf>
    <xf numFmtId="0" fontId="12" fillId="0" borderId="4" xfId="0" applyFont="1" applyBorder="1" applyAlignment="1">
      <alignment horizontal="center" vertical="center" wrapText="1"/>
    </xf>
    <xf numFmtId="165" fontId="12" fillId="0" borderId="4" xfId="0" applyNumberFormat="1" applyFont="1" applyBorder="1" applyAlignment="1">
      <alignment horizontal="center" vertical="center"/>
    </xf>
    <xf numFmtId="0" fontId="12" fillId="3" borderId="4" xfId="0" applyFont="1" applyFill="1" applyBorder="1" applyAlignment="1">
      <alignment horizontal="center" vertical="center" wrapText="1"/>
    </xf>
    <xf numFmtId="0" fontId="12" fillId="0" borderId="4" xfId="0" applyFont="1" applyBorder="1" applyAlignment="1">
      <alignment horizontal="center"/>
    </xf>
    <xf numFmtId="2" fontId="12" fillId="0" borderId="4" xfId="0" applyNumberFormat="1" applyFont="1" applyBorder="1" applyAlignment="1">
      <alignment horizontal="center" vertical="center" wrapText="1"/>
    </xf>
    <xf numFmtId="0" fontId="12" fillId="0" borderId="4" xfId="0" applyFont="1" applyBorder="1" applyAlignment="1">
      <alignment vertical="top" wrapText="1"/>
    </xf>
    <xf numFmtId="0" fontId="12" fillId="3" borderId="4" xfId="0" applyFont="1" applyFill="1" applyBorder="1" applyAlignment="1">
      <alignment horizontal="center" vertical="center"/>
    </xf>
    <xf numFmtId="0" fontId="12" fillId="0" borderId="4" xfId="0" applyNumberFormat="1" applyFont="1" applyFill="1" applyBorder="1" applyAlignment="1">
      <alignment horizontal="center" vertical="center" wrapText="1"/>
    </xf>
    <xf numFmtId="0" fontId="12" fillId="0" borderId="4" xfId="0" applyFont="1" applyFill="1" applyBorder="1" applyAlignment="1">
      <alignment horizontal="center" vertical="center" wrapText="1"/>
    </xf>
    <xf numFmtId="165" fontId="12" fillId="0" borderId="4" xfId="0" applyNumberFormat="1" applyFont="1" applyBorder="1" applyAlignment="1">
      <alignment horizontal="center" vertical="center" wrapText="1"/>
    </xf>
    <xf numFmtId="0" fontId="15" fillId="0" borderId="4" xfId="0" applyFont="1" applyBorder="1" applyAlignment="1">
      <alignment horizontal="center"/>
    </xf>
    <xf numFmtId="0" fontId="12" fillId="0" borderId="4" xfId="0" applyFont="1" applyBorder="1" applyAlignment="1">
      <alignment horizontal="justify" vertical="top" wrapText="1"/>
    </xf>
    <xf numFmtId="0" fontId="12" fillId="3" borderId="4" xfId="0" applyFont="1" applyFill="1" applyBorder="1" applyAlignment="1">
      <alignment horizontal="justify" vertical="top" wrapText="1"/>
    </xf>
    <xf numFmtId="0" fontId="14" fillId="0" borderId="4" xfId="0" applyFont="1" applyBorder="1" applyAlignment="1">
      <alignment horizontal="center" vertical="top"/>
    </xf>
    <xf numFmtId="0" fontId="14" fillId="0" borderId="4" xfId="0" applyFont="1" applyBorder="1" applyAlignment="1">
      <alignment horizontal="justify" vertical="top" wrapText="1"/>
    </xf>
    <xf numFmtId="0" fontId="12" fillId="3" borderId="4" xfId="0" applyFont="1" applyFill="1" applyBorder="1" applyAlignment="1">
      <alignment horizontal="justify" vertical="top"/>
    </xf>
    <xf numFmtId="0" fontId="12" fillId="0" borderId="4" xfId="0" applyNumberFormat="1" applyFont="1" applyFill="1" applyBorder="1" applyAlignment="1">
      <alignment horizontal="justify" vertical="top" wrapText="1"/>
    </xf>
    <xf numFmtId="0" fontId="12" fillId="0" borderId="4" xfId="0" applyFont="1" applyFill="1" applyBorder="1" applyAlignment="1">
      <alignment horizontal="justify" vertical="top"/>
    </xf>
    <xf numFmtId="0" fontId="12" fillId="0" borderId="4" xfId="0" applyFont="1" applyBorder="1" applyAlignment="1">
      <alignment horizontal="justify" vertical="top"/>
    </xf>
    <xf numFmtId="0" fontId="12" fillId="0" borderId="4" xfId="0" applyFont="1" applyBorder="1"/>
    <xf numFmtId="0" fontId="12" fillId="0" borderId="4" xfId="0" applyFont="1" applyBorder="1" applyAlignment="1">
      <alignment horizontal="justify" vertical="center" wrapText="1"/>
    </xf>
    <xf numFmtId="165" fontId="12" fillId="0" borderId="4" xfId="5" applyNumberFormat="1" applyFont="1" applyBorder="1" applyAlignment="1">
      <alignment horizontal="center" vertical="center"/>
    </xf>
    <xf numFmtId="165" fontId="12" fillId="3" borderId="4" xfId="0" applyNumberFormat="1" applyFont="1" applyFill="1" applyBorder="1" applyAlignment="1">
      <alignment horizontal="center" vertical="center" wrapText="1"/>
    </xf>
    <xf numFmtId="0" fontId="12" fillId="0" borderId="4" xfId="0" applyFont="1" applyBorder="1" applyAlignment="1">
      <alignment horizontal="justify" wrapText="1"/>
    </xf>
    <xf numFmtId="165" fontId="12" fillId="0" borderId="4" xfId="0" applyNumberFormat="1" applyFont="1" applyFill="1" applyBorder="1" applyAlignment="1">
      <alignment horizontal="center" vertical="center"/>
    </xf>
    <xf numFmtId="0" fontId="12" fillId="0" borderId="4" xfId="0" applyFont="1" applyBorder="1" applyAlignment="1">
      <alignment horizontal="justify" vertical="center"/>
    </xf>
    <xf numFmtId="0" fontId="15" fillId="0" borderId="4" xfId="0" applyFont="1" applyBorder="1" applyAlignment="1">
      <alignment horizontal="center" vertical="center"/>
    </xf>
    <xf numFmtId="0" fontId="15" fillId="0" borderId="4" xfId="0" applyFont="1" applyBorder="1" applyAlignment="1"/>
    <xf numFmtId="0" fontId="15" fillId="0" borderId="4" xfId="0" applyFont="1" applyBorder="1" applyAlignment="1">
      <alignment horizontal="left"/>
    </xf>
    <xf numFmtId="0" fontId="12" fillId="0" borderId="4" xfId="0" applyFont="1" applyBorder="1" applyAlignment="1">
      <alignment wrapText="1"/>
    </xf>
    <xf numFmtId="165" fontId="5" fillId="0" borderId="4" xfId="5" applyNumberFormat="1" applyFont="1" applyBorder="1" applyAlignment="1">
      <alignment horizontal="center" vertical="center" wrapText="1"/>
    </xf>
    <xf numFmtId="2" fontId="5" fillId="0" borderId="4" xfId="5" applyNumberFormat="1" applyFont="1" applyBorder="1" applyAlignment="1">
      <alignment horizontal="center" vertical="center" wrapText="1"/>
    </xf>
    <xf numFmtId="2" fontId="12" fillId="0" borderId="4" xfId="0" applyNumberFormat="1" applyFont="1" applyBorder="1" applyAlignment="1">
      <alignment horizontal="center" vertical="center"/>
    </xf>
    <xf numFmtId="2" fontId="12" fillId="3" borderId="4" xfId="0" applyNumberFormat="1" applyFont="1" applyFill="1" applyBorder="1" applyAlignment="1">
      <alignment horizontal="center" vertical="center" wrapText="1"/>
    </xf>
    <xf numFmtId="2" fontId="12" fillId="0" borderId="4" xfId="0" applyNumberFormat="1" applyFont="1" applyFill="1" applyBorder="1" applyAlignment="1">
      <alignment horizontal="center" vertical="center"/>
    </xf>
    <xf numFmtId="2" fontId="12" fillId="3" borderId="4" xfId="0" applyNumberFormat="1" applyFont="1" applyFill="1" applyBorder="1" applyAlignment="1">
      <alignment horizontal="center" vertical="center"/>
    </xf>
    <xf numFmtId="2" fontId="12" fillId="0" borderId="4" xfId="0" applyNumberFormat="1" applyFont="1" applyFill="1" applyBorder="1" applyAlignment="1">
      <alignment horizontal="center" vertical="center" wrapText="1"/>
    </xf>
    <xf numFmtId="0" fontId="12" fillId="0" borderId="4" xfId="0" applyFont="1" applyBorder="1" applyAlignment="1">
      <alignment vertical="center" wrapText="1"/>
    </xf>
    <xf numFmtId="0" fontId="12" fillId="0" borderId="4" xfId="0" applyFont="1" applyBorder="1" applyAlignment="1"/>
    <xf numFmtId="0" fontId="12" fillId="0" borderId="4" xfId="0" applyFont="1" applyBorder="1" applyAlignment="1">
      <alignment horizontal="center" wrapText="1"/>
    </xf>
    <xf numFmtId="2" fontId="12" fillId="0" borderId="4" xfId="5" applyNumberFormat="1" applyFont="1" applyBorder="1" applyAlignment="1">
      <alignment horizontal="center" vertical="center" wrapText="1"/>
    </xf>
    <xf numFmtId="2" fontId="13" fillId="0" borderId="4" xfId="0" applyNumberFormat="1" applyFont="1" applyBorder="1" applyAlignment="1">
      <alignment horizontal="center" vertical="center"/>
    </xf>
    <xf numFmtId="2" fontId="13" fillId="0" borderId="4" xfId="0" applyNumberFormat="1" applyFont="1" applyFill="1" applyBorder="1" applyAlignment="1">
      <alignment horizontal="center" vertical="center"/>
    </xf>
    <xf numFmtId="0" fontId="12" fillId="0" borderId="4" xfId="5" applyFont="1" applyBorder="1" applyAlignment="1">
      <alignment horizontal="center" vertical="center" wrapText="1"/>
    </xf>
    <xf numFmtId="0" fontId="12" fillId="0" borderId="4" xfId="5" applyFont="1" applyFill="1" applyBorder="1" applyAlignment="1">
      <alignment horizontal="center" vertical="center" wrapText="1"/>
    </xf>
    <xf numFmtId="2" fontId="12" fillId="0" borderId="4" xfId="5" applyNumberFormat="1" applyFont="1" applyFill="1" applyBorder="1" applyAlignment="1">
      <alignment horizontal="center" vertical="center" wrapText="1"/>
    </xf>
    <xf numFmtId="165" fontId="12" fillId="0" borderId="4" xfId="5" applyNumberFormat="1" applyFont="1" applyFill="1" applyBorder="1" applyAlignment="1">
      <alignment horizontal="center" vertical="center" wrapText="1"/>
    </xf>
    <xf numFmtId="0" fontId="14" fillId="0" borderId="4" xfId="0" applyFont="1" applyFill="1" applyBorder="1" applyAlignment="1">
      <alignment horizontal="center" vertical="center"/>
    </xf>
    <xf numFmtId="2" fontId="14" fillId="0" borderId="4" xfId="0" applyNumberFormat="1" applyFont="1" applyFill="1" applyBorder="1" applyAlignment="1">
      <alignment horizontal="center" vertical="center"/>
    </xf>
    <xf numFmtId="165" fontId="16" fillId="0" borderId="4" xfId="0" applyNumberFormat="1" applyFont="1" applyBorder="1" applyAlignment="1">
      <alignment horizontal="center" vertical="center"/>
    </xf>
    <xf numFmtId="2" fontId="16" fillId="0" borderId="4" xfId="0" applyNumberFormat="1" applyFont="1" applyBorder="1" applyAlignment="1">
      <alignment horizontal="center" vertical="center"/>
    </xf>
    <xf numFmtId="165" fontId="17" fillId="0" borderId="4" xfId="0" applyNumberFormat="1" applyFont="1" applyBorder="1" applyAlignment="1">
      <alignment horizontal="center" vertical="center"/>
    </xf>
    <xf numFmtId="2" fontId="17" fillId="0" borderId="4" xfId="0" applyNumberFormat="1" applyFont="1" applyBorder="1" applyAlignment="1">
      <alignment horizontal="center" vertical="center"/>
    </xf>
    <xf numFmtId="2" fontId="15" fillId="0" borderId="4" xfId="0" applyNumberFormat="1" applyFont="1" applyBorder="1" applyAlignment="1">
      <alignment horizontal="center" vertical="center"/>
    </xf>
    <xf numFmtId="165" fontId="15" fillId="0" borderId="4" xfId="0" applyNumberFormat="1" applyFont="1" applyBorder="1" applyAlignment="1">
      <alignment horizontal="center" vertical="center"/>
    </xf>
    <xf numFmtId="165" fontId="13" fillId="0" borderId="4" xfId="0" applyNumberFormat="1" applyFont="1" applyBorder="1" applyAlignment="1">
      <alignment horizontal="center" vertical="center"/>
    </xf>
    <xf numFmtId="2" fontId="4" fillId="0" borderId="0" xfId="5" applyNumberFormat="1" applyFont="1" applyAlignment="1">
      <alignment horizontal="center" vertical="center"/>
    </xf>
    <xf numFmtId="165" fontId="4" fillId="0" borderId="0" xfId="5" applyNumberFormat="1" applyFont="1" applyAlignment="1">
      <alignment horizontal="center" vertical="center"/>
    </xf>
    <xf numFmtId="0" fontId="4" fillId="0" borderId="4" xfId="5" applyFont="1" applyBorder="1" applyAlignment="1">
      <alignment horizontal="center" vertical="center" wrapText="1"/>
    </xf>
    <xf numFmtId="2" fontId="12" fillId="2" borderId="4" xfId="7" applyNumberFormat="1" applyFont="1" applyFill="1" applyBorder="1" applyAlignment="1">
      <alignment horizontal="center" vertical="center" wrapText="1"/>
    </xf>
    <xf numFmtId="0" fontId="12" fillId="0" borderId="4" xfId="0" applyFont="1" applyFill="1" applyBorder="1" applyAlignment="1">
      <alignment horizontal="center" vertical="center"/>
    </xf>
    <xf numFmtId="0" fontId="12" fillId="0" borderId="4" xfId="5" applyFont="1" applyBorder="1" applyAlignment="1">
      <alignment horizontal="center" vertical="center"/>
    </xf>
    <xf numFmtId="0" fontId="12" fillId="0" borderId="4" xfId="0" applyFont="1" applyBorder="1" applyAlignment="1">
      <alignment horizontal="center" vertical="center"/>
    </xf>
    <xf numFmtId="0" fontId="18" fillId="0" borderId="5" xfId="10" applyFont="1" applyBorder="1" applyAlignment="1">
      <alignment vertical="center"/>
    </xf>
    <xf numFmtId="0" fontId="18" fillId="0" borderId="5" xfId="10" applyFont="1" applyBorder="1" applyAlignment="1">
      <alignment horizontal="center"/>
    </xf>
    <xf numFmtId="0" fontId="19" fillId="0" borderId="4" xfId="10" applyFont="1" applyBorder="1" applyAlignment="1">
      <alignment horizontal="center"/>
    </xf>
    <xf numFmtId="0" fontId="1" fillId="0" borderId="0" xfId="10"/>
    <xf numFmtId="0" fontId="18" fillId="0" borderId="4" xfId="10" applyFont="1" applyBorder="1" applyAlignment="1">
      <alignment horizontal="center" vertical="center"/>
    </xf>
    <xf numFmtId="0" fontId="20" fillId="0" borderId="4" xfId="10" applyFont="1" applyBorder="1" applyAlignment="1">
      <alignment horizontal="center" vertical="center"/>
    </xf>
    <xf numFmtId="0" fontId="19" fillId="0" borderId="4" xfId="10" applyFont="1" applyBorder="1" applyAlignment="1">
      <alignment horizontal="center" vertical="center"/>
    </xf>
    <xf numFmtId="164" fontId="1" fillId="0" borderId="4" xfId="10" applyNumberFormat="1" applyBorder="1" applyAlignment="1">
      <alignment horizontal="center"/>
    </xf>
    <xf numFmtId="0" fontId="19" fillId="3" borderId="4" xfId="10" applyFont="1" applyFill="1" applyBorder="1" applyAlignment="1">
      <alignment horizontal="center"/>
    </xf>
    <xf numFmtId="0" fontId="19" fillId="0" borderId="4" xfId="10" applyFont="1" applyBorder="1" applyAlignment="1">
      <alignment horizontal="center" vertical="center" wrapText="1"/>
    </xf>
    <xf numFmtId="0" fontId="1" fillId="0" borderId="4" xfId="10" applyBorder="1" applyAlignment="1">
      <alignment horizontal="center"/>
    </xf>
    <xf numFmtId="0" fontId="19" fillId="0" borderId="4" xfId="10" applyFont="1" applyFill="1" applyBorder="1" applyAlignment="1">
      <alignment horizontal="center"/>
    </xf>
    <xf numFmtId="0" fontId="1" fillId="0" borderId="4" xfId="10" applyBorder="1"/>
    <xf numFmtId="0" fontId="1" fillId="0" borderId="4" xfId="10" applyFill="1" applyBorder="1" applyAlignment="1">
      <alignment horizontal="center"/>
    </xf>
    <xf numFmtId="2" fontId="1" fillId="0" borderId="4" xfId="10" applyNumberFormat="1" applyBorder="1" applyAlignment="1">
      <alignment horizontal="center"/>
    </xf>
    <xf numFmtId="2" fontId="21" fillId="0" borderId="4" xfId="10" applyNumberFormat="1" applyFont="1" applyBorder="1" applyAlignment="1">
      <alignment horizontal="center"/>
    </xf>
    <xf numFmtId="2" fontId="21" fillId="0" borderId="4" xfId="10" applyNumberFormat="1" applyFont="1" applyBorder="1"/>
    <xf numFmtId="0" fontId="21" fillId="0" borderId="4" xfId="10" applyFont="1" applyBorder="1"/>
    <xf numFmtId="164" fontId="1" fillId="0" borderId="0" xfId="10" applyNumberFormat="1"/>
    <xf numFmtId="0" fontId="4" fillId="0" borderId="12" xfId="5" applyFont="1" applyFill="1" applyBorder="1" applyAlignment="1">
      <alignment horizontal="justify" vertical="top" wrapText="1"/>
    </xf>
    <xf numFmtId="0" fontId="4" fillId="0" borderId="14" xfId="5" applyFont="1" applyFill="1" applyBorder="1" applyAlignment="1">
      <alignment horizontal="justify" vertical="top" wrapText="1"/>
    </xf>
    <xf numFmtId="2" fontId="8" fillId="0" borderId="0" xfId="0" applyNumberFormat="1" applyFont="1" applyBorder="1" applyAlignment="1">
      <alignment horizontal="center"/>
    </xf>
    <xf numFmtId="0" fontId="4" fillId="0" borderId="3" xfId="5" applyFont="1" applyFill="1" applyBorder="1" applyAlignment="1">
      <alignment horizontal="right" vertical="top" wrapText="1"/>
    </xf>
    <xf numFmtId="2" fontId="4" fillId="0" borderId="0" xfId="7" applyNumberFormat="1" applyFont="1" applyBorder="1" applyAlignment="1">
      <alignment horizontal="center" vertical="top"/>
    </xf>
    <xf numFmtId="0" fontId="4" fillId="0" borderId="0" xfId="0" applyFont="1" applyFill="1" applyBorder="1" applyAlignment="1">
      <alignment horizontal="left" vertical="top"/>
    </xf>
    <xf numFmtId="0" fontId="4" fillId="0" borderId="10" xfId="5" applyFont="1" applyFill="1" applyBorder="1" applyAlignment="1">
      <alignment horizontal="justify" vertical="top" wrapText="1"/>
    </xf>
    <xf numFmtId="0" fontId="4" fillId="0" borderId="6" xfId="5" applyFont="1" applyFill="1" applyBorder="1" applyAlignment="1">
      <alignment horizontal="justify" vertical="top" wrapText="1"/>
    </xf>
    <xf numFmtId="0" fontId="4" fillId="0" borderId="0" xfId="0" applyFont="1" applyFill="1" applyBorder="1" applyAlignment="1">
      <alignment horizontal="center" vertical="top"/>
    </xf>
    <xf numFmtId="164" fontId="4" fillId="0" borderId="0" xfId="0" applyNumberFormat="1" applyFont="1" applyFill="1" applyBorder="1" applyAlignment="1">
      <alignment horizontal="center" vertical="top"/>
    </xf>
    <xf numFmtId="0" fontId="4" fillId="0" borderId="0" xfId="7" applyFont="1" applyBorder="1" applyAlignment="1">
      <alignment horizontal="center" vertical="top"/>
    </xf>
    <xf numFmtId="0" fontId="4" fillId="0" borderId="9" xfId="5" applyFont="1" applyFill="1" applyBorder="1" applyAlignment="1">
      <alignment horizontal="justify" vertical="top" wrapText="1"/>
    </xf>
    <xf numFmtId="0" fontId="4" fillId="0" borderId="0" xfId="5" applyFont="1" applyFill="1" applyBorder="1" applyAlignment="1">
      <alignment horizontal="justify" vertical="top" wrapText="1"/>
    </xf>
    <xf numFmtId="0" fontId="8" fillId="0" borderId="0" xfId="0" applyFont="1" applyBorder="1" applyAlignment="1">
      <alignment horizontal="center" vertical="center"/>
    </xf>
    <xf numFmtId="1" fontId="8" fillId="0" borderId="0" xfId="0" applyNumberFormat="1" applyFont="1" applyBorder="1" applyAlignment="1">
      <alignment horizontal="center" vertical="center"/>
    </xf>
    <xf numFmtId="0" fontId="8" fillId="0" borderId="3" xfId="0" applyFont="1" applyBorder="1" applyAlignment="1">
      <alignment horizontal="center"/>
    </xf>
    <xf numFmtId="2" fontId="8" fillId="0" borderId="0" xfId="0" applyNumberFormat="1" applyFont="1" applyBorder="1" applyAlignment="1">
      <alignment horizontal="center" vertical="center"/>
    </xf>
    <xf numFmtId="165" fontId="4" fillId="0" borderId="0" xfId="0" applyNumberFormat="1" applyFont="1" applyFill="1" applyBorder="1" applyAlignment="1">
      <alignment horizontal="center" vertical="center"/>
    </xf>
    <xf numFmtId="0" fontId="0" fillId="0" borderId="0" xfId="0" applyBorder="1" applyAlignment="1">
      <alignment horizontal="center"/>
    </xf>
    <xf numFmtId="0" fontId="10" fillId="0" borderId="0" xfId="0" applyFont="1" applyBorder="1" applyAlignment="1">
      <alignment horizontal="center"/>
    </xf>
    <xf numFmtId="164" fontId="10" fillId="0" borderId="0" xfId="0" applyNumberFormat="1" applyFont="1" applyBorder="1" applyAlignment="1">
      <alignment horizontal="center"/>
    </xf>
    <xf numFmtId="2" fontId="10" fillId="0" borderId="0" xfId="0" applyNumberFormat="1" applyFont="1" applyBorder="1" applyAlignment="1">
      <alignment horizontal="center"/>
    </xf>
    <xf numFmtId="0" fontId="4" fillId="0" borderId="0" xfId="5" applyFont="1" applyFill="1" applyBorder="1" applyAlignment="1">
      <alignment horizontal="center" vertical="top" wrapText="1"/>
    </xf>
    <xf numFmtId="1" fontId="8" fillId="0" borderId="0" xfId="0" applyNumberFormat="1" applyFont="1" applyBorder="1" applyAlignment="1">
      <alignment horizontal="center"/>
    </xf>
    <xf numFmtId="0" fontId="8" fillId="0" borderId="0" xfId="0" applyFont="1" applyBorder="1" applyAlignment="1">
      <alignment horizontal="center"/>
    </xf>
    <xf numFmtId="2" fontId="8" fillId="0" borderId="3" xfId="0" applyNumberFormat="1" applyFont="1" applyBorder="1" applyAlignment="1">
      <alignment horizontal="center"/>
    </xf>
    <xf numFmtId="0" fontId="4" fillId="0" borderId="3" xfId="5" applyFont="1" applyFill="1" applyBorder="1" applyAlignment="1">
      <alignment horizontal="center" vertical="top"/>
    </xf>
    <xf numFmtId="0" fontId="8" fillId="0" borderId="6" xfId="0" applyFont="1" applyBorder="1" applyAlignment="1">
      <alignment horizontal="center"/>
    </xf>
    <xf numFmtId="0" fontId="6" fillId="0" borderId="0" xfId="5" applyFont="1" applyFill="1" applyAlignment="1">
      <alignment horizontal="center" vertical="top"/>
    </xf>
    <xf numFmtId="0" fontId="7" fillId="0" borderId="3" xfId="5" applyFont="1" applyFill="1" applyBorder="1" applyAlignment="1">
      <alignment horizontal="justify" vertical="top" wrapText="1"/>
    </xf>
    <xf numFmtId="0" fontId="4" fillId="0" borderId="4" xfId="5" applyFont="1" applyFill="1" applyBorder="1" applyAlignment="1">
      <alignment horizontal="center" vertical="center"/>
    </xf>
    <xf numFmtId="0" fontId="4" fillId="0" borderId="5" xfId="5" applyFont="1" applyFill="1" applyBorder="1" applyAlignment="1">
      <alignment horizontal="center" vertical="top" wrapText="1"/>
    </xf>
    <xf numFmtId="0" fontId="4" fillId="0" borderId="11" xfId="5" applyFont="1" applyFill="1" applyBorder="1" applyAlignment="1">
      <alignment horizontal="center" vertical="top" wrapText="1"/>
    </xf>
    <xf numFmtId="0" fontId="4" fillId="0" borderId="8" xfId="5" applyFont="1" applyFill="1" applyBorder="1" applyAlignment="1">
      <alignment horizontal="center" vertical="top" wrapText="1"/>
    </xf>
    <xf numFmtId="0" fontId="4" fillId="0" borderId="9" xfId="5" applyFont="1" applyFill="1" applyBorder="1" applyAlignment="1">
      <alignment horizontal="center" vertical="top" wrapText="1"/>
    </xf>
    <xf numFmtId="2" fontId="4" fillId="0" borderId="0" xfId="5" applyNumberFormat="1" applyFont="1" applyFill="1" applyBorder="1" applyAlignment="1">
      <alignment horizontal="center" vertical="top" wrapText="1"/>
    </xf>
    <xf numFmtId="0" fontId="4" fillId="0" borderId="0" xfId="5" applyFont="1" applyFill="1" applyBorder="1" applyAlignment="1">
      <alignment horizontal="left" vertical="top" wrapText="1"/>
    </xf>
    <xf numFmtId="0" fontId="4" fillId="0" borderId="2" xfId="5" applyFont="1" applyFill="1" applyBorder="1" applyAlignment="1">
      <alignment vertical="top" wrapText="1"/>
    </xf>
    <xf numFmtId="0" fontId="4" fillId="0" borderId="3" xfId="5" applyFont="1" applyFill="1" applyBorder="1" applyAlignment="1">
      <alignment vertical="top" wrapText="1"/>
    </xf>
    <xf numFmtId="1" fontId="4" fillId="0" borderId="0" xfId="5" applyNumberFormat="1" applyFont="1" applyFill="1" applyBorder="1" applyAlignment="1">
      <alignment horizontal="center" vertical="top" wrapText="1"/>
    </xf>
    <xf numFmtId="0" fontId="4" fillId="0" borderId="0" xfId="5" applyFont="1" applyFill="1" applyBorder="1" applyAlignment="1">
      <alignment vertical="top" wrapText="1"/>
    </xf>
    <xf numFmtId="164" fontId="4" fillId="0" borderId="0" xfId="5" applyNumberFormat="1" applyFont="1" applyFill="1" applyBorder="1" applyAlignment="1">
      <alignment horizontal="center" vertical="top" wrapText="1"/>
    </xf>
    <xf numFmtId="0" fontId="4" fillId="0" borderId="6" xfId="5" applyFont="1" applyFill="1" applyBorder="1" applyAlignment="1">
      <alignment vertical="top" wrapText="1"/>
    </xf>
    <xf numFmtId="0" fontId="4" fillId="0" borderId="9" xfId="5" applyFont="1" applyFill="1" applyBorder="1" applyAlignment="1">
      <alignment horizontal="right" vertical="top" wrapText="1"/>
    </xf>
    <xf numFmtId="0" fontId="4" fillId="0" borderId="0" xfId="5" applyFont="1" applyFill="1" applyBorder="1" applyAlignment="1">
      <alignment horizontal="right" vertical="top" wrapText="1"/>
    </xf>
    <xf numFmtId="165" fontId="4" fillId="0" borderId="0" xfId="5" applyNumberFormat="1" applyFont="1" applyFill="1" applyBorder="1" applyAlignment="1">
      <alignment horizontal="center" vertical="top" wrapText="1"/>
    </xf>
    <xf numFmtId="2" fontId="4" fillId="0" borderId="0" xfId="5" applyNumberFormat="1" applyFont="1" applyFill="1" applyBorder="1" applyAlignment="1">
      <alignment horizontal="center" vertical="top"/>
    </xf>
    <xf numFmtId="0" fontId="4" fillId="0" borderId="5" xfId="7" applyFont="1" applyBorder="1" applyAlignment="1">
      <alignment horizontal="center" vertical="top" wrapText="1"/>
    </xf>
    <xf numFmtId="0" fontId="4" fillId="0" borderId="11" xfId="7" applyFont="1" applyBorder="1" applyAlignment="1">
      <alignment horizontal="center" vertical="top" wrapText="1"/>
    </xf>
    <xf numFmtId="0" fontId="4" fillId="0" borderId="8" xfId="7" applyFont="1" applyBorder="1" applyAlignment="1">
      <alignment horizontal="center" vertical="top" wrapText="1"/>
    </xf>
    <xf numFmtId="0" fontId="4" fillId="0" borderId="5" xfId="7" applyFont="1" applyBorder="1" applyAlignment="1">
      <alignment horizontal="center" vertical="top" wrapText="1" readingOrder="1"/>
    </xf>
    <xf numFmtId="0" fontId="4" fillId="0" borderId="11" xfId="7" applyFont="1" applyBorder="1" applyAlignment="1">
      <alignment horizontal="center" vertical="top" wrapText="1" readingOrder="1"/>
    </xf>
    <xf numFmtId="0" fontId="4" fillId="0" borderId="10" xfId="7" applyFont="1" applyBorder="1" applyAlignment="1">
      <alignment horizontal="left" vertical="center" wrapText="1"/>
    </xf>
    <xf numFmtId="0" fontId="4" fillId="0" borderId="6" xfId="7" applyFont="1" applyBorder="1" applyAlignment="1">
      <alignment horizontal="left" vertical="center" wrapText="1"/>
    </xf>
    <xf numFmtId="0" fontId="4" fillId="0" borderId="3" xfId="5" applyFont="1" applyFill="1" applyBorder="1" applyAlignment="1">
      <alignment horizontal="right" vertical="center" wrapText="1"/>
    </xf>
    <xf numFmtId="0" fontId="4" fillId="0" borderId="0" xfId="5" applyFont="1" applyFill="1" applyBorder="1" applyAlignment="1">
      <alignment horizontal="center" vertical="top"/>
    </xf>
    <xf numFmtId="0" fontId="4" fillId="0" borderId="7" xfId="5" applyFont="1" applyFill="1" applyBorder="1" applyAlignment="1">
      <alignment horizontal="center" vertical="top" wrapText="1"/>
    </xf>
    <xf numFmtId="0" fontId="4" fillId="0" borderId="1" xfId="5" applyFont="1" applyFill="1" applyBorder="1" applyAlignment="1">
      <alignment horizontal="center" vertical="top" wrapText="1"/>
    </xf>
    <xf numFmtId="0" fontId="4" fillId="0" borderId="15" xfId="5" applyFont="1" applyFill="1" applyBorder="1" applyAlignment="1">
      <alignment horizontal="center" vertical="top" wrapText="1"/>
    </xf>
    <xf numFmtId="2" fontId="4" fillId="0" borderId="0" xfId="7" applyNumberFormat="1" applyFont="1" applyFill="1" applyBorder="1" applyAlignment="1">
      <alignment horizontal="center" vertical="top"/>
    </xf>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7" applyNumberFormat="1" applyFont="1" applyBorder="1" applyAlignment="1">
      <alignment horizontal="center" vertical="top"/>
    </xf>
    <xf numFmtId="0" fontId="4" fillId="0" borderId="14" xfId="5" applyFont="1" applyFill="1" applyBorder="1" applyAlignment="1">
      <alignment horizontal="right" vertical="top" wrapText="1"/>
    </xf>
    <xf numFmtId="0" fontId="4"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7" xfId="5" applyFont="1" applyFill="1" applyBorder="1" applyAlignment="1">
      <alignment horizontal="justify" vertical="top" wrapText="1"/>
    </xf>
    <xf numFmtId="0" fontId="4" fillId="0" borderId="0" xfId="0" applyFont="1" applyFill="1" applyBorder="1" applyAlignment="1">
      <alignment horizontal="right" vertical="top"/>
    </xf>
    <xf numFmtId="1" fontId="4" fillId="0" borderId="0" xfId="0" applyNumberFormat="1" applyFont="1" applyFill="1" applyBorder="1" applyAlignment="1">
      <alignment horizontal="center"/>
    </xf>
    <xf numFmtId="1" fontId="4" fillId="0" borderId="0" xfId="5" applyNumberFormat="1" applyFont="1" applyFill="1" applyBorder="1" applyAlignment="1">
      <alignment horizontal="center" vertical="top"/>
    </xf>
    <xf numFmtId="0" fontId="12" fillId="0" borderId="4" xfId="5" applyFont="1" applyBorder="1" applyAlignment="1">
      <alignment horizontal="center" vertical="center"/>
    </xf>
    <xf numFmtId="0" fontId="12" fillId="0" borderId="4" xfId="7" applyFont="1" applyBorder="1" applyAlignment="1">
      <alignment horizontal="left" vertical="center"/>
    </xf>
    <xf numFmtId="0" fontId="12" fillId="0" borderId="12" xfId="7" applyFont="1" applyBorder="1" applyAlignment="1">
      <alignment horizontal="left" vertical="center"/>
    </xf>
    <xf numFmtId="0" fontId="12" fillId="0" borderId="14" xfId="7" applyFont="1" applyBorder="1" applyAlignment="1">
      <alignment horizontal="left" vertical="center"/>
    </xf>
    <xf numFmtId="0" fontId="12" fillId="0" borderId="13" xfId="7" applyFont="1" applyBorder="1" applyAlignment="1">
      <alignment horizontal="left" vertical="center"/>
    </xf>
    <xf numFmtId="0" fontId="15" fillId="0" borderId="4" xfId="0" applyFont="1" applyBorder="1" applyAlignment="1">
      <alignment horizontal="right"/>
    </xf>
    <xf numFmtId="0" fontId="12" fillId="0" borderId="4" xfId="5" applyFont="1" applyBorder="1" applyAlignment="1">
      <alignment horizontal="right"/>
    </xf>
    <xf numFmtId="0" fontId="21" fillId="0" borderId="4" xfId="10" applyFont="1" applyBorder="1" applyAlignment="1">
      <alignment horizontal="center"/>
    </xf>
    <xf numFmtId="0" fontId="22" fillId="0" borderId="4" xfId="0" applyFont="1" applyBorder="1" applyAlignment="1">
      <alignment vertical="center" wrapText="1"/>
    </xf>
    <xf numFmtId="4" fontId="22" fillId="0" borderId="4" xfId="0" applyNumberFormat="1" applyFont="1" applyBorder="1" applyAlignment="1">
      <alignment vertical="center" wrapText="1"/>
    </xf>
  </cellXfs>
  <cellStyles count="11">
    <cellStyle name="Comma 2" xfId="1" xr:uid="{00000000-0005-0000-0000-000000000000}"/>
    <cellStyle name="Comma 2 2" xfId="9" xr:uid="{00000000-0005-0000-0000-000001000000}"/>
    <cellStyle name="Comma 3" xfId="2" xr:uid="{00000000-0005-0000-0000-000002000000}"/>
    <cellStyle name="Normal" xfId="0" builtinId="0"/>
    <cellStyle name="Normal 2" xfId="3" xr:uid="{00000000-0005-0000-0000-000004000000}"/>
    <cellStyle name="Normal 2 2" xfId="7" xr:uid="{00000000-0005-0000-0000-000005000000}"/>
    <cellStyle name="Normal 3" xfId="4" xr:uid="{00000000-0005-0000-0000-000006000000}"/>
    <cellStyle name="Normal 4" xfId="5" xr:uid="{00000000-0005-0000-0000-000007000000}"/>
    <cellStyle name="Normal 5" xfId="10" xr:uid="{00000000-0005-0000-0000-000008000000}"/>
    <cellStyle name="Percent 2" xfId="6" xr:uid="{00000000-0005-0000-0000-000009000000}"/>
    <cellStyle name="Percent 2 2" xfId="8"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PC~1/AppData/Local/Temp/Package_2_A_Naogaon%20Haor(To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Estimate"/>
      <sheetName val="Abstract"/>
      <sheetName val="Naogaon_A_10.00 to 28.90"/>
      <sheetName val="b"/>
    </sheetNames>
    <sheetDataSet>
      <sheetData sheetId="0" refreshError="1"/>
      <sheetData sheetId="1" refreshError="1">
        <row r="2">
          <cell r="A2" t="str">
            <v xml:space="preserve">Construction of (a) Submergible Embankment around Naogaon Haor (Part-A) from KM 10.00 to KM 28.90.00=16.90 KM and (b) Gokhra  Khal Rehulator (2-Vent,1.50m×1.80m) at KM 6.04 of Naogaon Haor Sub-Project, Part-A in c/w Haor Flood Management and Livelihood Improved Improvement Project(BWDB Part) under Kishoregange WD Division, BWDB, Kishoregonj during the FY2016-17 &amp; FY2017-18. </v>
          </cell>
        </row>
        <row r="15">
          <cell r="AG15" t="str">
            <v>nos</v>
          </cell>
        </row>
        <row r="19">
          <cell r="AG19" t="str">
            <v>m</v>
          </cell>
        </row>
        <row r="22">
          <cell r="AG22" t="str">
            <v>nos</v>
          </cell>
        </row>
        <row r="25">
          <cell r="AG25" t="str">
            <v>nos</v>
          </cell>
        </row>
        <row r="84">
          <cell r="C84" t="str">
            <v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36"/>
  <sheetViews>
    <sheetView view="pageBreakPreview" topLeftCell="A89" zoomScaleSheetLayoutView="100" workbookViewId="0">
      <selection activeCell="AI84" sqref="AI84"/>
    </sheetView>
  </sheetViews>
  <sheetFormatPr defaultColWidth="9.1796875" defaultRowHeight="13"/>
  <cols>
    <col min="1" max="1" width="4.54296875" style="8" customWidth="1"/>
    <col min="2" max="2" width="9.54296875" style="2" customWidth="1"/>
    <col min="3" max="3" width="1.54296875" style="2" customWidth="1"/>
    <col min="4" max="4" width="1.1796875" style="2" customWidth="1"/>
    <col min="5" max="6" width="1.453125" style="2" customWidth="1"/>
    <col min="7" max="7" width="1.7265625" style="2" customWidth="1"/>
    <col min="8" max="9" width="1.81640625" style="2" customWidth="1"/>
    <col min="10" max="10" width="2.54296875" style="2" customWidth="1"/>
    <col min="11" max="11" width="2.26953125" style="2" customWidth="1"/>
    <col min="12" max="12" width="2.453125" style="2" customWidth="1"/>
    <col min="13" max="13" width="3.54296875" style="2" customWidth="1"/>
    <col min="14" max="14" width="2.26953125" style="2" customWidth="1"/>
    <col min="15" max="15" width="2.54296875" style="2" customWidth="1"/>
    <col min="16" max="16" width="4" style="2" customWidth="1"/>
    <col min="17" max="20" width="2.26953125" style="2" customWidth="1"/>
    <col min="21" max="21" width="4.81640625" style="2" customWidth="1"/>
    <col min="22" max="22" width="3.1796875" style="2" customWidth="1"/>
    <col min="23" max="23" width="2.453125" style="2" customWidth="1"/>
    <col min="24" max="24" width="3" style="2" customWidth="1"/>
    <col min="25" max="25" width="2.54296875" style="2" customWidth="1"/>
    <col min="26" max="26" width="2.26953125" style="2" customWidth="1"/>
    <col min="27" max="27" width="3.7265625" style="2" customWidth="1"/>
    <col min="28" max="28" width="3.26953125" style="2" customWidth="1"/>
    <col min="29" max="29" width="1.54296875" style="2" customWidth="1"/>
    <col min="30" max="30" width="1.7265625" style="2" customWidth="1"/>
    <col min="31" max="31" width="2.1796875" style="2" customWidth="1"/>
    <col min="32" max="32" width="10.26953125" style="2" customWidth="1"/>
    <col min="33" max="33" width="4.54296875" style="2" customWidth="1"/>
    <col min="34" max="34" width="32.81640625" style="2" customWidth="1"/>
    <col min="35" max="35" width="27.1796875" style="2" customWidth="1"/>
    <col min="36" max="36" width="4" style="2" customWidth="1"/>
    <col min="37" max="37" width="6.26953125" style="2" customWidth="1"/>
    <col min="38" max="48" width="2.26953125" style="2" customWidth="1"/>
    <col min="49" max="49" width="4.453125" style="2" customWidth="1"/>
    <col min="50" max="170" width="2.26953125" style="2" customWidth="1"/>
    <col min="171" max="16384" width="9.1796875" style="2"/>
  </cols>
  <sheetData>
    <row r="1" spans="1:37" ht="17.25" customHeight="1">
      <c r="A1" s="309" t="s">
        <v>10</v>
      </c>
      <c r="B1" s="309"/>
      <c r="C1" s="309"/>
      <c r="D1" s="309"/>
      <c r="E1" s="309"/>
      <c r="F1" s="309"/>
      <c r="G1" s="309"/>
      <c r="H1" s="309"/>
      <c r="I1" s="309"/>
      <c r="J1" s="309"/>
      <c r="K1" s="309"/>
      <c r="L1" s="309"/>
      <c r="M1" s="309"/>
      <c r="N1" s="309"/>
      <c r="O1" s="309"/>
      <c r="P1" s="309"/>
      <c r="Q1" s="309"/>
      <c r="R1" s="309"/>
      <c r="S1" s="309"/>
      <c r="T1" s="309"/>
      <c r="U1" s="309"/>
      <c r="V1" s="309"/>
      <c r="W1" s="309"/>
      <c r="X1" s="309"/>
      <c r="Y1" s="309"/>
      <c r="Z1" s="309"/>
      <c r="AA1" s="309"/>
      <c r="AB1" s="309"/>
      <c r="AC1" s="309"/>
      <c r="AD1" s="309"/>
      <c r="AE1" s="309"/>
      <c r="AF1" s="309"/>
      <c r="AG1" s="309"/>
    </row>
    <row r="2" spans="1:37" ht="95.25" customHeight="1">
      <c r="A2" s="310" t="e">
        <f>#REF!</f>
        <v>#REF!</v>
      </c>
      <c r="B2" s="310"/>
      <c r="C2" s="310"/>
      <c r="D2" s="310"/>
      <c r="E2" s="310"/>
      <c r="F2" s="310"/>
      <c r="G2" s="310"/>
      <c r="H2" s="310"/>
      <c r="I2" s="310"/>
      <c r="J2" s="310"/>
      <c r="K2" s="310"/>
      <c r="L2" s="310"/>
      <c r="M2" s="310"/>
      <c r="N2" s="310"/>
      <c r="O2" s="310"/>
      <c r="P2" s="310"/>
      <c r="Q2" s="310"/>
      <c r="R2" s="310"/>
      <c r="S2" s="310"/>
      <c r="T2" s="310"/>
      <c r="U2" s="310"/>
      <c r="V2" s="310"/>
      <c r="W2" s="310"/>
      <c r="X2" s="310"/>
      <c r="Y2" s="310"/>
      <c r="Z2" s="310"/>
      <c r="AA2" s="310"/>
      <c r="AB2" s="310"/>
      <c r="AC2" s="310"/>
      <c r="AD2" s="310"/>
      <c r="AE2" s="310"/>
      <c r="AF2" s="310"/>
      <c r="AG2" s="310"/>
      <c r="AK2" s="2">
        <f>9*0.2*85</f>
        <v>153</v>
      </c>
    </row>
    <row r="3" spans="1:37" s="8" customFormat="1" ht="24.75" customHeight="1">
      <c r="A3" s="16" t="s">
        <v>26</v>
      </c>
      <c r="B3" s="16" t="s">
        <v>4</v>
      </c>
      <c r="C3" s="311" t="s">
        <v>5</v>
      </c>
      <c r="D3" s="311"/>
      <c r="E3" s="311"/>
      <c r="F3" s="311"/>
      <c r="G3" s="311"/>
      <c r="H3" s="311"/>
      <c r="I3" s="311"/>
      <c r="J3" s="311"/>
      <c r="K3" s="311"/>
      <c r="L3" s="311"/>
      <c r="M3" s="311"/>
      <c r="N3" s="311"/>
      <c r="O3" s="311"/>
      <c r="P3" s="311"/>
      <c r="Q3" s="311"/>
      <c r="R3" s="311"/>
      <c r="S3" s="311"/>
      <c r="T3" s="311"/>
      <c r="U3" s="311"/>
      <c r="V3" s="311"/>
      <c r="W3" s="311"/>
      <c r="X3" s="311"/>
      <c r="Y3" s="311"/>
      <c r="Z3" s="311" t="s">
        <v>11</v>
      </c>
      <c r="AA3" s="311"/>
      <c r="AB3" s="311"/>
      <c r="AC3" s="311"/>
      <c r="AD3" s="311"/>
      <c r="AE3" s="311"/>
      <c r="AF3" s="311"/>
      <c r="AG3" s="311"/>
    </row>
    <row r="4" spans="1:37" ht="75.75" customHeight="1">
      <c r="A4" s="312">
        <v>1</v>
      </c>
      <c r="B4" s="312" t="s">
        <v>34</v>
      </c>
      <c r="C4" s="287" t="s">
        <v>33</v>
      </c>
      <c r="D4" s="288"/>
      <c r="E4" s="288"/>
      <c r="F4" s="288"/>
      <c r="G4" s="288"/>
      <c r="H4" s="288"/>
      <c r="I4" s="288"/>
      <c r="J4" s="288"/>
      <c r="K4" s="288"/>
      <c r="L4" s="288"/>
      <c r="M4" s="288"/>
      <c r="N4" s="288"/>
      <c r="O4" s="288"/>
      <c r="P4" s="288"/>
      <c r="Q4" s="288"/>
      <c r="R4" s="288"/>
      <c r="S4" s="288"/>
      <c r="T4" s="288"/>
      <c r="U4" s="288"/>
      <c r="V4" s="288"/>
      <c r="W4" s="288"/>
      <c r="X4" s="288"/>
      <c r="Y4" s="288"/>
      <c r="Z4" s="288"/>
      <c r="AA4" s="288"/>
      <c r="AB4" s="288"/>
      <c r="AC4" s="288"/>
      <c r="AD4" s="288"/>
      <c r="AE4" s="3"/>
      <c r="AF4" s="3"/>
      <c r="AG4" s="4"/>
    </row>
    <row r="5" spans="1:37" ht="13.5" customHeight="1">
      <c r="A5" s="313"/>
      <c r="B5" s="313"/>
      <c r="C5" s="315" t="s">
        <v>18</v>
      </c>
      <c r="D5" s="303"/>
      <c r="E5" s="303"/>
      <c r="F5" s="303"/>
      <c r="G5" s="303"/>
      <c r="H5" s="303"/>
      <c r="I5" s="115" t="s">
        <v>16</v>
      </c>
      <c r="J5" s="316">
        <v>13.17</v>
      </c>
      <c r="K5" s="316"/>
      <c r="L5" s="317" t="s">
        <v>35</v>
      </c>
      <c r="M5" s="317"/>
      <c r="N5" s="115" t="s">
        <v>16</v>
      </c>
      <c r="O5" s="115" t="s">
        <v>19</v>
      </c>
      <c r="P5" s="7">
        <v>0.5</v>
      </c>
      <c r="Q5" s="5" t="s">
        <v>36</v>
      </c>
      <c r="R5" s="115"/>
      <c r="S5" s="115"/>
      <c r="T5" s="115" t="s">
        <v>16</v>
      </c>
      <c r="U5" s="303">
        <f>ROUND(J5/P5,0)</f>
        <v>26</v>
      </c>
      <c r="V5" s="303"/>
      <c r="W5" s="115" t="s">
        <v>37</v>
      </c>
      <c r="X5" s="115">
        <v>1</v>
      </c>
      <c r="Y5" s="6" t="s">
        <v>8</v>
      </c>
      <c r="Z5" s="115"/>
      <c r="AA5" s="115"/>
      <c r="AB5" s="115"/>
      <c r="AC5" s="115"/>
      <c r="AD5" s="115"/>
      <c r="AE5" s="5" t="s">
        <v>16</v>
      </c>
      <c r="AF5" s="119">
        <f>ROUND(U5+X5,0)</f>
        <v>27</v>
      </c>
      <c r="AG5" s="6" t="s">
        <v>8</v>
      </c>
    </row>
    <row r="6" spans="1:37" ht="12.75" customHeight="1">
      <c r="A6" s="314"/>
      <c r="B6" s="314"/>
      <c r="C6" s="318"/>
      <c r="D6" s="319"/>
      <c r="E6" s="319"/>
      <c r="F6" s="319"/>
      <c r="G6" s="319"/>
      <c r="H6" s="319"/>
      <c r="I6" s="319"/>
      <c r="J6" s="319"/>
      <c r="K6" s="319"/>
      <c r="L6" s="319"/>
      <c r="M6" s="319"/>
      <c r="N6" s="319"/>
      <c r="O6" s="114"/>
      <c r="P6" s="114"/>
      <c r="Q6" s="114"/>
      <c r="R6" s="114"/>
      <c r="S6" s="114"/>
      <c r="T6" s="114"/>
      <c r="U6" s="114"/>
      <c r="V6" s="114"/>
      <c r="W6" s="114"/>
      <c r="X6" s="114"/>
      <c r="Y6" s="114"/>
      <c r="Z6" s="284" t="s">
        <v>17</v>
      </c>
      <c r="AA6" s="284"/>
      <c r="AB6" s="284"/>
      <c r="AC6" s="284"/>
      <c r="AD6" s="284"/>
      <c r="AE6" s="38" t="s">
        <v>16</v>
      </c>
      <c r="AF6" s="39">
        <f>AF5</f>
        <v>27</v>
      </c>
      <c r="AG6" s="12" t="str">
        <f>AG5</f>
        <v>nos</v>
      </c>
    </row>
    <row r="7" spans="1:37" ht="38.25" customHeight="1">
      <c r="A7" s="312">
        <f>A4+1</f>
        <v>2</v>
      </c>
      <c r="B7" s="312" t="s">
        <v>38</v>
      </c>
      <c r="C7" s="287" t="s">
        <v>39</v>
      </c>
      <c r="D7" s="288"/>
      <c r="E7" s="288"/>
      <c r="F7" s="288"/>
      <c r="G7" s="288"/>
      <c r="H7" s="288"/>
      <c r="I7" s="288"/>
      <c r="J7" s="288"/>
      <c r="K7" s="288"/>
      <c r="L7" s="288"/>
      <c r="M7" s="288"/>
      <c r="N7" s="288"/>
      <c r="O7" s="288"/>
      <c r="P7" s="288"/>
      <c r="Q7" s="288"/>
      <c r="R7" s="288"/>
      <c r="S7" s="288"/>
      <c r="T7" s="288"/>
      <c r="U7" s="288"/>
      <c r="V7" s="288"/>
      <c r="W7" s="288"/>
      <c r="X7" s="288"/>
      <c r="Y7" s="288"/>
      <c r="Z7" s="288"/>
      <c r="AA7" s="288"/>
      <c r="AB7" s="288"/>
      <c r="AC7" s="288"/>
      <c r="AD7" s="288"/>
      <c r="AE7" s="3"/>
      <c r="AF7" s="3"/>
      <c r="AG7" s="4"/>
    </row>
    <row r="8" spans="1:37" ht="13.5" customHeight="1">
      <c r="A8" s="313"/>
      <c r="B8" s="313"/>
      <c r="C8" s="315" t="s">
        <v>18</v>
      </c>
      <c r="D8" s="303"/>
      <c r="E8" s="303"/>
      <c r="F8" s="303"/>
      <c r="G8" s="303"/>
      <c r="H8" s="303"/>
      <c r="I8" s="115" t="s">
        <v>16</v>
      </c>
      <c r="J8" s="316">
        <f>J5</f>
        <v>13.17</v>
      </c>
      <c r="K8" s="316"/>
      <c r="L8" s="317" t="s">
        <v>35</v>
      </c>
      <c r="M8" s="317"/>
      <c r="N8" s="115" t="s">
        <v>16</v>
      </c>
      <c r="O8" s="115" t="s">
        <v>19</v>
      </c>
      <c r="P8" s="7">
        <v>0.5</v>
      </c>
      <c r="Q8" s="5" t="s">
        <v>36</v>
      </c>
      <c r="R8" s="115"/>
      <c r="S8" s="115"/>
      <c r="T8" s="115" t="s">
        <v>16</v>
      </c>
      <c r="U8" s="303">
        <f>ROUND(J8/P8,0)</f>
        <v>26</v>
      </c>
      <c r="V8" s="303"/>
      <c r="W8" s="115" t="s">
        <v>37</v>
      </c>
      <c r="X8" s="115">
        <v>1</v>
      </c>
      <c r="Y8" s="6" t="s">
        <v>8</v>
      </c>
      <c r="Z8" s="115"/>
      <c r="AA8" s="115"/>
      <c r="AB8" s="115"/>
      <c r="AC8" s="115"/>
      <c r="AD8" s="115"/>
      <c r="AE8" s="5" t="s">
        <v>16</v>
      </c>
      <c r="AF8" s="135">
        <f>ROUND(U8+X8,0)</f>
        <v>27</v>
      </c>
      <c r="AG8" s="6" t="s">
        <v>8</v>
      </c>
    </row>
    <row r="9" spans="1:37" ht="13.5" customHeight="1">
      <c r="A9" s="313"/>
      <c r="B9" s="313"/>
      <c r="C9" s="147"/>
      <c r="D9" s="148"/>
      <c r="E9" s="148"/>
      <c r="F9" s="148"/>
      <c r="G9" s="148"/>
      <c r="H9" s="148"/>
      <c r="I9" s="146"/>
      <c r="J9" s="316" t="s">
        <v>186</v>
      </c>
      <c r="K9" s="316"/>
      <c r="L9" s="316"/>
      <c r="M9" s="316"/>
      <c r="N9" s="146" t="s">
        <v>16</v>
      </c>
      <c r="O9" s="303">
        <f>AF67</f>
        <v>14</v>
      </c>
      <c r="P9" s="303"/>
      <c r="Q9" s="5"/>
      <c r="R9" s="146"/>
      <c r="S9" s="146"/>
      <c r="T9" s="146"/>
      <c r="U9" s="148"/>
      <c r="V9" s="148"/>
      <c r="W9" s="146"/>
      <c r="X9" s="146"/>
      <c r="Y9" s="5"/>
      <c r="Z9" s="146"/>
      <c r="AA9" s="146"/>
      <c r="AB9" s="146"/>
      <c r="AC9" s="146"/>
      <c r="AD9" s="146"/>
      <c r="AE9" s="5" t="s">
        <v>16</v>
      </c>
      <c r="AF9" s="149">
        <f>O9</f>
        <v>14</v>
      </c>
      <c r="AG9" s="6"/>
    </row>
    <row r="10" spans="1:37" ht="12.75" customHeight="1">
      <c r="A10" s="314"/>
      <c r="B10" s="314"/>
      <c r="C10" s="318"/>
      <c r="D10" s="319"/>
      <c r="E10" s="319"/>
      <c r="F10" s="319"/>
      <c r="G10" s="319"/>
      <c r="H10" s="319"/>
      <c r="I10" s="319"/>
      <c r="J10" s="319"/>
      <c r="K10" s="319"/>
      <c r="L10" s="319"/>
      <c r="M10" s="319"/>
      <c r="N10" s="319"/>
      <c r="O10" s="114"/>
      <c r="P10" s="114"/>
      <c r="Q10" s="114"/>
      <c r="R10" s="114"/>
      <c r="S10" s="114"/>
      <c r="T10" s="114"/>
      <c r="U10" s="114"/>
      <c r="V10" s="114"/>
      <c r="W10" s="114"/>
      <c r="X10" s="114"/>
      <c r="Y10" s="114"/>
      <c r="Z10" s="284" t="s">
        <v>17</v>
      </c>
      <c r="AA10" s="284"/>
      <c r="AB10" s="284"/>
      <c r="AC10" s="284"/>
      <c r="AD10" s="284"/>
      <c r="AE10" s="38" t="s">
        <v>16</v>
      </c>
      <c r="AF10" s="39">
        <f>ROUND(AF8+AF9,2)</f>
        <v>41</v>
      </c>
      <c r="AG10" s="12" t="s">
        <v>8</v>
      </c>
    </row>
    <row r="11" spans="1:37" ht="42" customHeight="1">
      <c r="A11" s="312">
        <f>A7+1</f>
        <v>3</v>
      </c>
      <c r="B11" s="312" t="s">
        <v>40</v>
      </c>
      <c r="C11" s="287" t="s">
        <v>41</v>
      </c>
      <c r="D11" s="288"/>
      <c r="E11" s="288"/>
      <c r="F11" s="288"/>
      <c r="G11" s="288"/>
      <c r="H11" s="288"/>
      <c r="I11" s="288"/>
      <c r="J11" s="288"/>
      <c r="K11" s="288"/>
      <c r="L11" s="288"/>
      <c r="M11" s="288"/>
      <c r="N11" s="288"/>
      <c r="O11" s="288"/>
      <c r="P11" s="288"/>
      <c r="Q11" s="288"/>
      <c r="R11" s="288"/>
      <c r="S11" s="288"/>
      <c r="T11" s="288"/>
      <c r="U11" s="288"/>
      <c r="V11" s="288"/>
      <c r="W11" s="288"/>
      <c r="X11" s="288"/>
      <c r="Y11" s="288"/>
      <c r="Z11" s="288"/>
      <c r="AA11" s="288"/>
      <c r="AB11" s="288"/>
      <c r="AC11" s="288"/>
      <c r="AD11" s="288"/>
      <c r="AE11" s="3"/>
      <c r="AF11" s="3"/>
      <c r="AG11" s="4"/>
    </row>
    <row r="12" spans="1:37" ht="13.5" customHeight="1">
      <c r="A12" s="313"/>
      <c r="B12" s="313"/>
      <c r="C12" s="315" t="s">
        <v>18</v>
      </c>
      <c r="D12" s="303"/>
      <c r="E12" s="303"/>
      <c r="F12" s="303"/>
      <c r="G12" s="303"/>
      <c r="H12" s="303"/>
      <c r="I12" s="115" t="s">
        <v>16</v>
      </c>
      <c r="J12" s="316">
        <f>J8</f>
        <v>13.17</v>
      </c>
      <c r="K12" s="316"/>
      <c r="L12" s="317" t="s">
        <v>35</v>
      </c>
      <c r="M12" s="317"/>
      <c r="N12" s="115" t="s">
        <v>16</v>
      </c>
      <c r="O12" s="316">
        <f>J12*1000</f>
        <v>13170</v>
      </c>
      <c r="P12" s="316"/>
      <c r="Q12" s="316"/>
      <c r="R12" s="115" t="s">
        <v>22</v>
      </c>
      <c r="S12" s="115"/>
      <c r="T12" s="111"/>
      <c r="U12" s="303"/>
      <c r="V12" s="303"/>
      <c r="W12" s="115"/>
      <c r="X12" s="115"/>
      <c r="Y12" s="115"/>
      <c r="Z12" s="115"/>
      <c r="AA12" s="115"/>
      <c r="AB12" s="115"/>
      <c r="AC12" s="115"/>
      <c r="AD12" s="115"/>
      <c r="AE12" s="5"/>
      <c r="AF12" s="118"/>
      <c r="AG12" s="6"/>
    </row>
    <row r="13" spans="1:37" ht="13.5" customHeight="1">
      <c r="A13" s="313"/>
      <c r="B13" s="313"/>
      <c r="C13" s="14" t="s">
        <v>187</v>
      </c>
      <c r="D13" s="111"/>
      <c r="E13" s="111"/>
      <c r="F13" s="111"/>
      <c r="G13" s="111"/>
      <c r="H13" s="111"/>
      <c r="I13" s="115"/>
      <c r="J13" s="112"/>
      <c r="K13" s="112"/>
      <c r="L13" s="113"/>
      <c r="M13" s="113"/>
      <c r="N13" s="115" t="s">
        <v>16</v>
      </c>
      <c r="O13" s="316">
        <f>O12</f>
        <v>13170</v>
      </c>
      <c r="P13" s="316"/>
      <c r="Q13" s="316"/>
      <c r="R13" s="112" t="s">
        <v>20</v>
      </c>
      <c r="S13" s="320">
        <v>6</v>
      </c>
      <c r="T13" s="320"/>
      <c r="U13" s="115" t="s">
        <v>20</v>
      </c>
      <c r="V13" s="111">
        <v>2</v>
      </c>
      <c r="W13" s="115" t="s">
        <v>22</v>
      </c>
      <c r="X13" s="115"/>
      <c r="Y13" s="115"/>
      <c r="Z13" s="115"/>
      <c r="AA13" s="115"/>
      <c r="AB13" s="115"/>
      <c r="AC13" s="115"/>
      <c r="AD13" s="115"/>
      <c r="AE13" s="5" t="s">
        <v>16</v>
      </c>
      <c r="AF13" s="118">
        <f>O13*S13*V13</f>
        <v>158040</v>
      </c>
      <c r="AG13" s="6" t="s">
        <v>22</v>
      </c>
    </row>
    <row r="14" spans="1:37" ht="12.75" customHeight="1">
      <c r="A14" s="314"/>
      <c r="B14" s="314"/>
      <c r="C14" s="318"/>
      <c r="D14" s="319"/>
      <c r="E14" s="319"/>
      <c r="F14" s="319"/>
      <c r="G14" s="319"/>
      <c r="H14" s="319"/>
      <c r="I14" s="319"/>
      <c r="J14" s="319"/>
      <c r="K14" s="319"/>
      <c r="L14" s="319"/>
      <c r="M14" s="319"/>
      <c r="N14" s="319"/>
      <c r="O14" s="114"/>
      <c r="P14" s="114"/>
      <c r="Q14" s="114"/>
      <c r="R14" s="114"/>
      <c r="S14" s="114"/>
      <c r="T14" s="114"/>
      <c r="U14" s="114"/>
      <c r="V14" s="114"/>
      <c r="W14" s="114"/>
      <c r="X14" s="114"/>
      <c r="Y14" s="114"/>
      <c r="Z14" s="284" t="s">
        <v>17</v>
      </c>
      <c r="AA14" s="284"/>
      <c r="AB14" s="284"/>
      <c r="AC14" s="284"/>
      <c r="AD14" s="284"/>
      <c r="AE14" s="38" t="s">
        <v>16</v>
      </c>
      <c r="AF14" s="11">
        <f>ROUND(AF13,2)</f>
        <v>158040</v>
      </c>
      <c r="AG14" s="12" t="s">
        <v>22</v>
      </c>
    </row>
    <row r="15" spans="1:37" ht="28.5" customHeight="1">
      <c r="A15" s="312">
        <f>A11+1</f>
        <v>4</v>
      </c>
      <c r="B15" s="312" t="s">
        <v>30</v>
      </c>
      <c r="C15" s="321" t="s">
        <v>31</v>
      </c>
      <c r="D15" s="321"/>
      <c r="E15" s="321"/>
      <c r="F15" s="321"/>
      <c r="G15" s="321"/>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5"/>
      <c r="AF15" s="5"/>
      <c r="AG15" s="6"/>
    </row>
    <row r="16" spans="1:37" ht="13.5" customHeight="1">
      <c r="A16" s="313"/>
      <c r="B16" s="313"/>
      <c r="C16" s="315" t="s">
        <v>18</v>
      </c>
      <c r="D16" s="303"/>
      <c r="E16" s="303"/>
      <c r="F16" s="303"/>
      <c r="G16" s="303"/>
      <c r="H16" s="303"/>
      <c r="I16" s="115" t="s">
        <v>16</v>
      </c>
      <c r="J16" s="316">
        <f>J12</f>
        <v>13.17</v>
      </c>
      <c r="K16" s="316"/>
      <c r="L16" s="317" t="s">
        <v>35</v>
      </c>
      <c r="M16" s="317"/>
      <c r="N16" s="115" t="s">
        <v>16</v>
      </c>
      <c r="O16" s="115" t="s">
        <v>19</v>
      </c>
      <c r="P16" s="316">
        <v>50</v>
      </c>
      <c r="Q16" s="316"/>
      <c r="R16" s="5" t="s">
        <v>42</v>
      </c>
      <c r="S16" s="5"/>
      <c r="T16" s="115"/>
      <c r="U16" s="115"/>
      <c r="V16" s="115" t="s">
        <v>16</v>
      </c>
      <c r="W16" s="303">
        <f>ROUND(J16*1000/P16,0)</f>
        <v>263</v>
      </c>
      <c r="X16" s="303"/>
      <c r="Y16" s="115" t="s">
        <v>37</v>
      </c>
      <c r="Z16" s="115">
        <v>1</v>
      </c>
      <c r="AA16" s="5" t="s">
        <v>8</v>
      </c>
      <c r="AB16" s="115"/>
      <c r="AC16" s="115"/>
      <c r="AD16" s="115"/>
      <c r="AE16" s="5" t="s">
        <v>16</v>
      </c>
      <c r="AF16" s="119">
        <f>W16+Z16</f>
        <v>264</v>
      </c>
      <c r="AG16" s="6" t="s">
        <v>8</v>
      </c>
    </row>
    <row r="17" spans="1:33" ht="12.75" customHeight="1">
      <c r="A17" s="314"/>
      <c r="B17" s="3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284" t="s">
        <v>17</v>
      </c>
      <c r="AA17" s="284"/>
      <c r="AB17" s="284"/>
      <c r="AC17" s="284"/>
      <c r="AD17" s="284"/>
      <c r="AE17" s="38" t="s">
        <v>16</v>
      </c>
      <c r="AF17" s="137">
        <f>ROUND(AF16,0)</f>
        <v>264</v>
      </c>
      <c r="AG17" s="12" t="s">
        <v>8</v>
      </c>
    </row>
    <row r="18" spans="1:33" ht="27.75" customHeight="1">
      <c r="A18" s="312">
        <f>A15+1</f>
        <v>5</v>
      </c>
      <c r="B18" s="312" t="s">
        <v>188</v>
      </c>
      <c r="C18" s="321" t="s">
        <v>189</v>
      </c>
      <c r="D18" s="321"/>
      <c r="E18" s="321"/>
      <c r="F18" s="321"/>
      <c r="G18" s="321"/>
      <c r="H18" s="321"/>
      <c r="I18" s="321"/>
      <c r="J18" s="321"/>
      <c r="K18" s="321"/>
      <c r="L18" s="321"/>
      <c r="M18" s="321"/>
      <c r="N18" s="321"/>
      <c r="O18" s="321"/>
      <c r="P18" s="321"/>
      <c r="Q18" s="321"/>
      <c r="R18" s="321"/>
      <c r="S18" s="321"/>
      <c r="T18" s="321"/>
      <c r="U18" s="321"/>
      <c r="V18" s="321"/>
      <c r="W18" s="321"/>
      <c r="X18" s="321"/>
      <c r="Y18" s="321"/>
      <c r="Z18" s="321"/>
      <c r="AA18" s="321"/>
      <c r="AB18" s="321"/>
      <c r="AC18" s="321"/>
      <c r="AD18" s="321"/>
      <c r="AE18" s="5"/>
      <c r="AF18" s="5"/>
      <c r="AG18" s="6"/>
    </row>
    <row r="19" spans="1:33" ht="13.5" customHeight="1">
      <c r="A19" s="313"/>
      <c r="B19" s="313"/>
      <c r="C19" s="315" t="s">
        <v>18</v>
      </c>
      <c r="D19" s="303"/>
      <c r="E19" s="303"/>
      <c r="F19" s="303"/>
      <c r="G19" s="303"/>
      <c r="H19" s="165" t="s">
        <v>16</v>
      </c>
      <c r="I19" s="322">
        <v>5000</v>
      </c>
      <c r="J19" s="322"/>
      <c r="K19" s="322"/>
      <c r="L19" s="317" t="s">
        <v>104</v>
      </c>
      <c r="M19" s="317"/>
      <c r="N19" s="165" t="s">
        <v>16</v>
      </c>
      <c r="O19" s="165" t="s">
        <v>19</v>
      </c>
      <c r="P19" s="316">
        <v>0.8</v>
      </c>
      <c r="Q19" s="316"/>
      <c r="R19" s="5" t="s">
        <v>42</v>
      </c>
      <c r="S19" s="5"/>
      <c r="T19" s="165"/>
      <c r="U19" s="165"/>
      <c r="V19" s="165" t="s">
        <v>16</v>
      </c>
      <c r="W19" s="303">
        <f>ROUND(I19*1/P19,0)</f>
        <v>6250</v>
      </c>
      <c r="X19" s="303"/>
      <c r="Y19" s="165" t="s">
        <v>20</v>
      </c>
      <c r="Z19" s="165">
        <v>2</v>
      </c>
      <c r="AA19" s="5" t="s">
        <v>8</v>
      </c>
      <c r="AB19" s="165"/>
      <c r="AC19" s="165"/>
      <c r="AD19" s="165"/>
      <c r="AE19" s="5" t="s">
        <v>16</v>
      </c>
      <c r="AF19" s="169">
        <f>W19*Z19</f>
        <v>12500</v>
      </c>
      <c r="AG19" s="6" t="s">
        <v>8</v>
      </c>
    </row>
    <row r="20" spans="1:33" ht="12.75" customHeight="1">
      <c r="A20" s="314"/>
      <c r="B20" s="314"/>
      <c r="C20" s="164"/>
      <c r="D20" s="164"/>
      <c r="E20" s="164"/>
      <c r="F20" s="164"/>
      <c r="G20" s="164"/>
      <c r="H20" s="164"/>
      <c r="I20" s="164"/>
      <c r="J20" s="164"/>
      <c r="K20" s="164"/>
      <c r="L20" s="164"/>
      <c r="M20" s="164"/>
      <c r="N20" s="164"/>
      <c r="O20" s="164"/>
      <c r="P20" s="164"/>
      <c r="Q20" s="164"/>
      <c r="R20" s="164"/>
      <c r="S20" s="164"/>
      <c r="T20" s="164"/>
      <c r="U20" s="164"/>
      <c r="V20" s="164"/>
      <c r="W20" s="164"/>
      <c r="X20" s="164"/>
      <c r="Y20" s="164"/>
      <c r="Z20" s="284" t="s">
        <v>17</v>
      </c>
      <c r="AA20" s="284"/>
      <c r="AB20" s="284"/>
      <c r="AC20" s="284"/>
      <c r="AD20" s="284"/>
      <c r="AE20" s="38" t="s">
        <v>16</v>
      </c>
      <c r="AF20" s="137">
        <f>ROUND(AF19,0)</f>
        <v>12500</v>
      </c>
      <c r="AG20" s="12" t="s">
        <v>8</v>
      </c>
    </row>
    <row r="21" spans="1:33" ht="39" customHeight="1">
      <c r="A21" s="312">
        <f>A18+1</f>
        <v>6</v>
      </c>
      <c r="B21" s="312" t="s">
        <v>105</v>
      </c>
      <c r="C21" s="323" t="s">
        <v>106</v>
      </c>
      <c r="D21" s="323"/>
      <c r="E21" s="323"/>
      <c r="F21" s="323"/>
      <c r="G21" s="323"/>
      <c r="H21" s="323"/>
      <c r="I21" s="323"/>
      <c r="J21" s="323"/>
      <c r="K21" s="323"/>
      <c r="L21" s="323"/>
      <c r="M21" s="323"/>
      <c r="N21" s="323"/>
      <c r="O21" s="323"/>
      <c r="P21" s="323"/>
      <c r="Q21" s="323"/>
      <c r="R21" s="323"/>
      <c r="S21" s="323"/>
      <c r="T21" s="323"/>
      <c r="U21" s="323"/>
      <c r="V21" s="323"/>
      <c r="W21" s="323"/>
      <c r="X21" s="323"/>
      <c r="Y21" s="323"/>
      <c r="Z21" s="323"/>
      <c r="AA21" s="323"/>
      <c r="AB21" s="323"/>
      <c r="AC21" s="323"/>
      <c r="AD21" s="323"/>
      <c r="AE21" s="3"/>
      <c r="AF21" s="3"/>
      <c r="AG21" s="4"/>
    </row>
    <row r="22" spans="1:33" ht="13.5" customHeight="1">
      <c r="A22" s="313"/>
      <c r="B22" s="313"/>
      <c r="C22" s="315" t="s">
        <v>18</v>
      </c>
      <c r="D22" s="303"/>
      <c r="E22" s="303"/>
      <c r="F22" s="303"/>
      <c r="G22" s="303"/>
      <c r="H22" s="165" t="s">
        <v>16</v>
      </c>
      <c r="I22" s="322">
        <f>I19</f>
        <v>5000</v>
      </c>
      <c r="J22" s="322"/>
      <c r="K22" s="322"/>
      <c r="L22" s="303" t="s">
        <v>104</v>
      </c>
      <c r="M22" s="303"/>
      <c r="N22" s="163" t="s">
        <v>20</v>
      </c>
      <c r="O22" s="163">
        <v>1</v>
      </c>
      <c r="P22" s="316" t="s">
        <v>20</v>
      </c>
      <c r="Q22" s="316"/>
      <c r="R22" s="168">
        <v>1</v>
      </c>
      <c r="S22" s="168"/>
      <c r="T22" s="317" t="s">
        <v>107</v>
      </c>
      <c r="U22" s="317"/>
      <c r="V22" s="165" t="s">
        <v>16</v>
      </c>
      <c r="W22" s="316">
        <f>I22*O22*R22</f>
        <v>5000</v>
      </c>
      <c r="X22" s="316"/>
      <c r="Y22" s="316"/>
      <c r="Z22" s="165" t="s">
        <v>11</v>
      </c>
      <c r="AA22" s="5"/>
      <c r="AB22" s="165"/>
      <c r="AC22" s="165"/>
      <c r="AD22" s="165"/>
      <c r="AE22" s="5" t="s">
        <v>16</v>
      </c>
      <c r="AF22" s="167">
        <f>W22</f>
        <v>5000</v>
      </c>
      <c r="AG22" s="6" t="s">
        <v>22</v>
      </c>
    </row>
    <row r="23" spans="1:33" ht="12.75" customHeight="1">
      <c r="A23" s="314"/>
      <c r="B23" s="314"/>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284" t="s">
        <v>17</v>
      </c>
      <c r="AA23" s="284"/>
      <c r="AB23" s="284"/>
      <c r="AC23" s="284"/>
      <c r="AD23" s="284"/>
      <c r="AE23" s="38" t="s">
        <v>16</v>
      </c>
      <c r="AF23" s="11">
        <f>ROUND(AF22,0)</f>
        <v>5000</v>
      </c>
      <c r="AG23" s="12" t="s">
        <v>22</v>
      </c>
    </row>
    <row r="24" spans="1:33" ht="41.25" customHeight="1">
      <c r="A24" s="312">
        <f>A21+1</f>
        <v>7</v>
      </c>
      <c r="B24" s="312" t="s">
        <v>190</v>
      </c>
      <c r="C24" s="323" t="s">
        <v>191</v>
      </c>
      <c r="D24" s="323"/>
      <c r="E24" s="323"/>
      <c r="F24" s="323"/>
      <c r="G24" s="323"/>
      <c r="H24" s="323"/>
      <c r="I24" s="323"/>
      <c r="J24" s="323"/>
      <c r="K24" s="323"/>
      <c r="L24" s="323"/>
      <c r="M24" s="323"/>
      <c r="N24" s="323"/>
      <c r="O24" s="323"/>
      <c r="P24" s="323"/>
      <c r="Q24" s="323"/>
      <c r="R24" s="323"/>
      <c r="S24" s="323"/>
      <c r="T24" s="323"/>
      <c r="U24" s="323"/>
      <c r="V24" s="323"/>
      <c r="W24" s="323"/>
      <c r="X24" s="323"/>
      <c r="Y24" s="323"/>
      <c r="Z24" s="323"/>
      <c r="AA24" s="323"/>
      <c r="AB24" s="323"/>
      <c r="AC24" s="323"/>
      <c r="AD24" s="323"/>
      <c r="AE24" s="166"/>
      <c r="AF24" s="3"/>
      <c r="AG24" s="4"/>
    </row>
    <row r="25" spans="1:33" ht="13.5" customHeight="1">
      <c r="A25" s="313"/>
      <c r="B25" s="313"/>
      <c r="C25" s="315" t="s">
        <v>18</v>
      </c>
      <c r="D25" s="303"/>
      <c r="E25" s="303"/>
      <c r="F25" s="303"/>
      <c r="G25" s="303"/>
      <c r="H25" s="165" t="s">
        <v>16</v>
      </c>
      <c r="I25" s="322">
        <f>I19</f>
        <v>5000</v>
      </c>
      <c r="J25" s="322"/>
      <c r="K25" s="322"/>
      <c r="L25" s="317" t="s">
        <v>104</v>
      </c>
      <c r="M25" s="317"/>
      <c r="N25" s="165" t="s">
        <v>16</v>
      </c>
      <c r="O25" s="165" t="s">
        <v>19</v>
      </c>
      <c r="P25" s="316">
        <v>0.8</v>
      </c>
      <c r="Q25" s="316"/>
      <c r="R25" s="5" t="s">
        <v>42</v>
      </c>
      <c r="S25" s="5"/>
      <c r="T25" s="165"/>
      <c r="U25" s="165" t="s">
        <v>16</v>
      </c>
      <c r="V25" s="303">
        <f>I25*1/P25</f>
        <v>6250</v>
      </c>
      <c r="W25" s="303"/>
      <c r="X25" s="165" t="s">
        <v>20</v>
      </c>
      <c r="Y25" s="163">
        <v>2</v>
      </c>
      <c r="Z25" s="6" t="s">
        <v>73</v>
      </c>
      <c r="AA25" s="5"/>
      <c r="AB25" s="170">
        <v>0.6</v>
      </c>
      <c r="AC25" s="303" t="s">
        <v>22</v>
      </c>
      <c r="AD25" s="303"/>
      <c r="AE25" s="5" t="s">
        <v>16</v>
      </c>
      <c r="AF25" s="167">
        <f>(V25+Y25)*AB25</f>
        <v>3751.2</v>
      </c>
      <c r="AG25" s="6" t="s">
        <v>22</v>
      </c>
    </row>
    <row r="26" spans="1:33" ht="12.75" customHeight="1">
      <c r="A26" s="314"/>
      <c r="B26" s="314"/>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284" t="s">
        <v>17</v>
      </c>
      <c r="AA26" s="284"/>
      <c r="AB26" s="284"/>
      <c r="AC26" s="284"/>
      <c r="AD26" s="284"/>
      <c r="AE26" s="38" t="s">
        <v>16</v>
      </c>
      <c r="AF26" s="11">
        <f>ROUND(AF25,2)</f>
        <v>3751.2</v>
      </c>
      <c r="AG26" s="12" t="s">
        <v>22</v>
      </c>
    </row>
    <row r="27" spans="1:33" ht="39.75" customHeight="1">
      <c r="A27" s="185">
        <f>A24+1</f>
        <v>8</v>
      </c>
      <c r="B27" s="162" t="s">
        <v>80</v>
      </c>
      <c r="C27" s="321" t="s">
        <v>81</v>
      </c>
      <c r="D27" s="321"/>
      <c r="E27" s="321"/>
      <c r="F27" s="321"/>
      <c r="G27" s="321"/>
      <c r="H27" s="321"/>
      <c r="I27" s="321"/>
      <c r="J27" s="321"/>
      <c r="K27" s="321"/>
      <c r="L27" s="321"/>
      <c r="M27" s="321"/>
      <c r="N27" s="321"/>
      <c r="O27" s="321"/>
      <c r="P27" s="321"/>
      <c r="Q27" s="321"/>
      <c r="R27" s="321"/>
      <c r="S27" s="321"/>
      <c r="T27" s="321"/>
      <c r="U27" s="321"/>
      <c r="V27" s="321"/>
      <c r="W27" s="321"/>
      <c r="X27" s="321"/>
      <c r="Y27" s="321"/>
      <c r="Z27" s="321"/>
      <c r="AA27" s="321"/>
      <c r="AB27" s="321"/>
      <c r="AC27" s="321"/>
      <c r="AD27" s="321"/>
      <c r="AE27" s="165"/>
      <c r="AF27" s="5"/>
      <c r="AG27" s="6"/>
    </row>
    <row r="28" spans="1:33" ht="13.5" customHeight="1">
      <c r="A28" s="186"/>
      <c r="B28" s="35"/>
      <c r="C28" s="315" t="s">
        <v>18</v>
      </c>
      <c r="D28" s="303"/>
      <c r="E28" s="303"/>
      <c r="F28" s="303"/>
      <c r="G28" s="303"/>
      <c r="H28" s="165" t="s">
        <v>16</v>
      </c>
      <c r="I28" s="322">
        <f>I25</f>
        <v>5000</v>
      </c>
      <c r="J28" s="322"/>
      <c r="K28" s="322"/>
      <c r="L28" s="303" t="s">
        <v>22</v>
      </c>
      <c r="M28" s="303"/>
      <c r="N28" s="165" t="s">
        <v>20</v>
      </c>
      <c r="O28" s="316">
        <v>1.5</v>
      </c>
      <c r="P28" s="316"/>
      <c r="Q28" s="5" t="s">
        <v>20</v>
      </c>
      <c r="R28" s="5">
        <v>2</v>
      </c>
      <c r="S28" s="303" t="s">
        <v>192</v>
      </c>
      <c r="T28" s="303"/>
      <c r="U28" s="165" t="s">
        <v>16</v>
      </c>
      <c r="V28" s="316">
        <f>I28*O28*R28</f>
        <v>15000</v>
      </c>
      <c r="W28" s="316"/>
      <c r="X28" s="316"/>
      <c r="Y28" s="303" t="s">
        <v>21</v>
      </c>
      <c r="Z28" s="303"/>
      <c r="AA28" s="5"/>
      <c r="AB28" s="165"/>
      <c r="AC28" s="303"/>
      <c r="AD28" s="303"/>
      <c r="AE28" s="5" t="s">
        <v>16</v>
      </c>
      <c r="AF28" s="167">
        <f>V28</f>
        <v>15000</v>
      </c>
      <c r="AG28" s="6" t="s">
        <v>21</v>
      </c>
    </row>
    <row r="29" spans="1:33" ht="12.75" customHeight="1">
      <c r="A29" s="187"/>
      <c r="B29" s="48"/>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284" t="s">
        <v>17</v>
      </c>
      <c r="AA29" s="284"/>
      <c r="AB29" s="284"/>
      <c r="AC29" s="284"/>
      <c r="AD29" s="284"/>
      <c r="AE29" s="38" t="s">
        <v>16</v>
      </c>
      <c r="AF29" s="11">
        <f>ROUND(AF28,2)</f>
        <v>15000</v>
      </c>
      <c r="AG29" s="12" t="s">
        <v>21</v>
      </c>
    </row>
    <row r="30" spans="1:33" ht="165" customHeight="1">
      <c r="A30" s="312">
        <f>A27+1</f>
        <v>9</v>
      </c>
      <c r="B30" s="312" t="s">
        <v>82</v>
      </c>
      <c r="C30" s="287" t="s">
        <v>83</v>
      </c>
      <c r="D30" s="288"/>
      <c r="E30" s="288"/>
      <c r="F30" s="288"/>
      <c r="G30" s="288"/>
      <c r="H30" s="288"/>
      <c r="I30" s="288"/>
      <c r="J30" s="288"/>
      <c r="K30" s="288"/>
      <c r="L30" s="288"/>
      <c r="M30" s="288"/>
      <c r="N30" s="288"/>
      <c r="O30" s="288"/>
      <c r="P30" s="288"/>
      <c r="Q30" s="288"/>
      <c r="R30" s="288"/>
      <c r="S30" s="288"/>
      <c r="T30" s="288"/>
      <c r="U30" s="288"/>
      <c r="V30" s="288"/>
      <c r="W30" s="288"/>
      <c r="X30" s="288"/>
      <c r="Y30" s="288"/>
      <c r="Z30" s="288"/>
      <c r="AA30" s="288"/>
      <c r="AB30" s="288"/>
      <c r="AC30" s="288"/>
      <c r="AD30" s="288"/>
      <c r="AE30" s="5"/>
      <c r="AF30" s="5"/>
      <c r="AG30" s="6"/>
    </row>
    <row r="31" spans="1:33" ht="12.75" customHeight="1">
      <c r="A31" s="313"/>
      <c r="B31" s="313"/>
      <c r="C31" s="324" t="s">
        <v>45</v>
      </c>
      <c r="D31" s="325"/>
      <c r="E31" s="325"/>
      <c r="F31" s="325"/>
      <c r="G31" s="325"/>
      <c r="H31" s="325"/>
      <c r="I31" s="325"/>
      <c r="J31" s="325"/>
      <c r="K31" s="325"/>
      <c r="L31" s="325"/>
      <c r="M31" s="325"/>
      <c r="N31" s="325"/>
      <c r="O31" s="325"/>
      <c r="P31" s="325"/>
      <c r="Q31" s="325"/>
      <c r="R31" s="325"/>
      <c r="S31" s="325"/>
      <c r="T31" s="325"/>
      <c r="U31" s="326">
        <v>202851.03200000001</v>
      </c>
      <c r="V31" s="326"/>
      <c r="W31" s="326"/>
      <c r="X31" s="326"/>
      <c r="Y31" s="326"/>
      <c r="Z31" s="326"/>
      <c r="AA31" s="5" t="s">
        <v>9</v>
      </c>
      <c r="AB31" s="115"/>
      <c r="AC31" s="115"/>
      <c r="AD31" s="115"/>
      <c r="AE31" s="5"/>
      <c r="AF31" s="5"/>
      <c r="AG31" s="6"/>
    </row>
    <row r="32" spans="1:33" ht="12.75" customHeight="1">
      <c r="A32" s="313"/>
      <c r="B32" s="313"/>
      <c r="C32" s="324" t="s">
        <v>172</v>
      </c>
      <c r="D32" s="325"/>
      <c r="E32" s="325"/>
      <c r="F32" s="325"/>
      <c r="G32" s="325"/>
      <c r="H32" s="325"/>
      <c r="I32" s="325"/>
      <c r="J32" s="325"/>
      <c r="K32" s="325"/>
      <c r="L32" s="325"/>
      <c r="M32" s="325"/>
      <c r="N32" s="325"/>
      <c r="O32" s="325"/>
      <c r="P32" s="325"/>
      <c r="Q32" s="325"/>
      <c r="R32" s="325"/>
      <c r="S32" s="325"/>
      <c r="T32" s="325"/>
      <c r="U32" s="327">
        <f>U31*0.25</f>
        <v>50712.758000000002</v>
      </c>
      <c r="V32" s="327"/>
      <c r="W32" s="327"/>
      <c r="X32" s="327"/>
      <c r="Y32" s="327"/>
      <c r="Z32" s="327"/>
      <c r="AA32" s="5" t="s">
        <v>9</v>
      </c>
      <c r="AB32" s="115"/>
      <c r="AC32" s="115"/>
      <c r="AD32" s="115"/>
      <c r="AE32" s="5"/>
      <c r="AF32" s="9"/>
      <c r="AG32" s="6"/>
    </row>
    <row r="33" spans="1:34" ht="12.75" customHeight="1">
      <c r="A33" s="313"/>
      <c r="B33" s="3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284" t="s">
        <v>17</v>
      </c>
      <c r="AA33" s="284"/>
      <c r="AB33" s="284"/>
      <c r="AC33" s="284"/>
      <c r="AD33" s="284"/>
      <c r="AE33" s="10" t="s">
        <v>16</v>
      </c>
      <c r="AF33" s="11">
        <f>ROUND(U32,2)</f>
        <v>50712.76</v>
      </c>
      <c r="AG33" s="12" t="s">
        <v>9</v>
      </c>
      <c r="AH33" s="134">
        <f>AF33</f>
        <v>50712.76</v>
      </c>
    </row>
    <row r="34" spans="1:34" ht="155.25" customHeight="1">
      <c r="A34" s="312">
        <f>A30+1</f>
        <v>10</v>
      </c>
      <c r="B34" s="136" t="s">
        <v>84</v>
      </c>
      <c r="C34" s="287" t="s">
        <v>85</v>
      </c>
      <c r="D34" s="288"/>
      <c r="E34" s="288"/>
      <c r="F34" s="288"/>
      <c r="G34" s="288"/>
      <c r="H34" s="288"/>
      <c r="I34" s="288"/>
      <c r="J34" s="288"/>
      <c r="K34" s="288"/>
      <c r="L34" s="288"/>
      <c r="M34" s="288"/>
      <c r="N34" s="288"/>
      <c r="O34" s="288"/>
      <c r="P34" s="288"/>
      <c r="Q34" s="288"/>
      <c r="R34" s="288"/>
      <c r="S34" s="288"/>
      <c r="T34" s="288"/>
      <c r="U34" s="288"/>
      <c r="V34" s="288"/>
      <c r="W34" s="288"/>
      <c r="X34" s="288"/>
      <c r="Y34" s="288"/>
      <c r="Z34" s="288"/>
      <c r="AA34" s="288"/>
      <c r="AB34" s="288"/>
      <c r="AC34" s="288"/>
      <c r="AD34" s="288"/>
      <c r="AE34" s="5"/>
      <c r="AF34" s="5"/>
      <c r="AG34" s="6"/>
    </row>
    <row r="35" spans="1:34" ht="12.75" customHeight="1">
      <c r="A35" s="313"/>
      <c r="B35" s="35"/>
      <c r="C35" s="324" t="s">
        <v>45</v>
      </c>
      <c r="D35" s="325"/>
      <c r="E35" s="325"/>
      <c r="F35" s="325"/>
      <c r="G35" s="325"/>
      <c r="H35" s="325"/>
      <c r="I35" s="325"/>
      <c r="J35" s="325"/>
      <c r="K35" s="325"/>
      <c r="L35" s="325"/>
      <c r="M35" s="325"/>
      <c r="N35" s="325"/>
      <c r="O35" s="325"/>
      <c r="P35" s="325"/>
      <c r="Q35" s="325"/>
      <c r="R35" s="325"/>
      <c r="S35" s="325"/>
      <c r="T35" s="325"/>
      <c r="U35" s="325"/>
      <c r="V35" s="316">
        <f>U31</f>
        <v>202851.03200000001</v>
      </c>
      <c r="W35" s="316"/>
      <c r="X35" s="316"/>
      <c r="Y35" s="316"/>
      <c r="Z35" s="316"/>
      <c r="AA35" s="316"/>
      <c r="AB35" s="6" t="s">
        <v>9</v>
      </c>
      <c r="AC35" s="115"/>
      <c r="AD35" s="115"/>
      <c r="AE35" s="5"/>
      <c r="AF35" s="5"/>
      <c r="AG35" s="6"/>
    </row>
    <row r="36" spans="1:34" ht="15" customHeight="1">
      <c r="A36" s="313"/>
      <c r="B36" s="35"/>
      <c r="C36" s="324" t="s">
        <v>173</v>
      </c>
      <c r="D36" s="325"/>
      <c r="E36" s="325"/>
      <c r="F36" s="325"/>
      <c r="G36" s="325"/>
      <c r="H36" s="325"/>
      <c r="I36" s="325"/>
      <c r="J36" s="325"/>
      <c r="K36" s="325"/>
      <c r="L36" s="325"/>
      <c r="M36" s="325"/>
      <c r="N36" s="325"/>
      <c r="O36" s="325"/>
      <c r="P36" s="325"/>
      <c r="Q36" s="325"/>
      <c r="R36" s="325"/>
      <c r="S36" s="325"/>
      <c r="T36" s="325"/>
      <c r="U36" s="325"/>
      <c r="V36" s="327">
        <f>V35*0.25</f>
        <v>50712.758000000002</v>
      </c>
      <c r="W36" s="327"/>
      <c r="X36" s="327"/>
      <c r="Y36" s="327"/>
      <c r="Z36" s="327"/>
      <c r="AA36" s="327"/>
      <c r="AB36" s="6" t="s">
        <v>9</v>
      </c>
      <c r="AC36" s="115"/>
      <c r="AD36" s="115"/>
      <c r="AE36" s="5"/>
      <c r="AF36" s="9"/>
      <c r="AG36" s="6"/>
    </row>
    <row r="37" spans="1:34" ht="12.75" customHeight="1">
      <c r="A37" s="313"/>
      <c r="B37" s="48"/>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284" t="s">
        <v>17</v>
      </c>
      <c r="AA37" s="284"/>
      <c r="AB37" s="284"/>
      <c r="AC37" s="284"/>
      <c r="AD37" s="284"/>
      <c r="AE37" s="10" t="s">
        <v>16</v>
      </c>
      <c r="AF37" s="11">
        <f>ROUND(V36,2)</f>
        <v>50712.76</v>
      </c>
      <c r="AG37" s="12" t="s">
        <v>9</v>
      </c>
      <c r="AH37" s="134">
        <f>AF37</f>
        <v>50712.76</v>
      </c>
    </row>
    <row r="38" spans="1:34" s="51" customFormat="1" ht="40.5" customHeight="1">
      <c r="A38" s="328">
        <f>A34+1</f>
        <v>11</v>
      </c>
      <c r="B38" s="331" t="s">
        <v>32</v>
      </c>
      <c r="C38" s="333" t="s">
        <v>170</v>
      </c>
      <c r="D38" s="334"/>
      <c r="E38" s="334"/>
      <c r="F38" s="334"/>
      <c r="G38" s="334"/>
      <c r="H38" s="334"/>
      <c r="I38" s="334"/>
      <c r="J38" s="334"/>
      <c r="K38" s="334"/>
      <c r="L38" s="334"/>
      <c r="M38" s="334"/>
      <c r="N38" s="334"/>
      <c r="O38" s="334"/>
      <c r="P38" s="334"/>
      <c r="Q38" s="334"/>
      <c r="R38" s="334"/>
      <c r="S38" s="334"/>
      <c r="T38" s="334"/>
      <c r="U38" s="334"/>
      <c r="V38" s="334"/>
      <c r="W38" s="334"/>
      <c r="X38" s="334"/>
      <c r="Y38" s="334"/>
      <c r="Z38" s="334"/>
      <c r="AA38" s="334"/>
      <c r="AB38" s="334"/>
      <c r="AC38" s="334"/>
      <c r="AD38" s="334"/>
      <c r="AE38" s="49"/>
      <c r="AF38" s="49"/>
      <c r="AG38" s="50"/>
      <c r="AH38" s="49"/>
    </row>
    <row r="39" spans="1:34" s="51" customFormat="1" ht="14.25" customHeight="1">
      <c r="A39" s="329"/>
      <c r="B39" s="332"/>
      <c r="C39" s="52" t="s">
        <v>103</v>
      </c>
      <c r="D39" s="53"/>
      <c r="E39" s="54"/>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49"/>
      <c r="AF39" s="49"/>
      <c r="AG39" s="50"/>
      <c r="AH39" s="49"/>
    </row>
    <row r="40" spans="1:34" ht="12.75" customHeight="1">
      <c r="A40" s="329"/>
      <c r="B40" s="56"/>
      <c r="C40" s="324" t="s">
        <v>45</v>
      </c>
      <c r="D40" s="325"/>
      <c r="E40" s="325"/>
      <c r="F40" s="325"/>
      <c r="G40" s="325"/>
      <c r="H40" s="325"/>
      <c r="I40" s="325"/>
      <c r="J40" s="325"/>
      <c r="K40" s="325"/>
      <c r="L40" s="325"/>
      <c r="M40" s="325"/>
      <c r="N40" s="325"/>
      <c r="O40" s="325"/>
      <c r="P40" s="325"/>
      <c r="Q40" s="325"/>
      <c r="R40" s="325"/>
      <c r="S40" s="325"/>
      <c r="T40" s="325"/>
      <c r="U40" s="325"/>
      <c r="V40" s="316">
        <f>V35</f>
        <v>202851.03200000001</v>
      </c>
      <c r="W40" s="316"/>
      <c r="X40" s="316"/>
      <c r="Y40" s="316"/>
      <c r="Z40" s="316"/>
      <c r="AA40" s="316"/>
      <c r="AB40" s="6" t="s">
        <v>9</v>
      </c>
      <c r="AC40" s="115"/>
      <c r="AD40" s="115"/>
      <c r="AE40" s="5"/>
      <c r="AF40" s="5"/>
      <c r="AG40" s="6"/>
    </row>
    <row r="41" spans="1:34" ht="15" customHeight="1">
      <c r="A41" s="329"/>
      <c r="B41" s="56"/>
      <c r="C41" s="324" t="s">
        <v>173</v>
      </c>
      <c r="D41" s="325"/>
      <c r="E41" s="325"/>
      <c r="F41" s="325"/>
      <c r="G41" s="325"/>
      <c r="H41" s="325"/>
      <c r="I41" s="325"/>
      <c r="J41" s="325"/>
      <c r="K41" s="325"/>
      <c r="L41" s="325"/>
      <c r="M41" s="325"/>
      <c r="N41" s="325"/>
      <c r="O41" s="325"/>
      <c r="P41" s="325"/>
      <c r="Q41" s="325"/>
      <c r="R41" s="325"/>
      <c r="S41" s="325"/>
      <c r="T41" s="325"/>
      <c r="U41" s="325"/>
      <c r="V41" s="327">
        <f>V40*0.25</f>
        <v>50712.758000000002</v>
      </c>
      <c r="W41" s="327"/>
      <c r="X41" s="327"/>
      <c r="Y41" s="327"/>
      <c r="Z41" s="327"/>
      <c r="AA41" s="327"/>
      <c r="AB41" s="6" t="s">
        <v>9</v>
      </c>
      <c r="AC41" s="115"/>
      <c r="AD41" s="115"/>
      <c r="AE41" s="5"/>
      <c r="AF41" s="9"/>
      <c r="AG41" s="6"/>
    </row>
    <row r="42" spans="1:34" ht="15.75" customHeight="1">
      <c r="A42" s="329"/>
      <c r="B42" s="56"/>
      <c r="C42" s="324" t="s">
        <v>176</v>
      </c>
      <c r="D42" s="325"/>
      <c r="E42" s="325"/>
      <c r="F42" s="325"/>
      <c r="G42" s="325"/>
      <c r="H42" s="325"/>
      <c r="I42" s="325"/>
      <c r="J42" s="325"/>
      <c r="K42" s="325"/>
      <c r="L42" s="325"/>
      <c r="M42" s="325"/>
      <c r="N42" s="325"/>
      <c r="O42" s="325"/>
      <c r="P42" s="325"/>
      <c r="Q42" s="325"/>
      <c r="R42" s="325"/>
      <c r="S42" s="325"/>
      <c r="T42" s="325"/>
      <c r="U42" s="325"/>
      <c r="V42" s="327">
        <f>V41*1</f>
        <v>50712.758000000002</v>
      </c>
      <c r="W42" s="327"/>
      <c r="X42" s="327"/>
      <c r="Y42" s="327"/>
      <c r="Z42" s="327"/>
      <c r="AA42" s="327"/>
      <c r="AB42" s="6" t="s">
        <v>9</v>
      </c>
      <c r="AC42" s="115"/>
      <c r="AD42" s="115"/>
      <c r="AE42" s="5"/>
      <c r="AF42" s="9"/>
      <c r="AG42" s="6"/>
    </row>
    <row r="43" spans="1:34" ht="15.75" customHeight="1">
      <c r="A43" s="329"/>
      <c r="B43" s="56"/>
      <c r="C43" s="116"/>
      <c r="D43" s="117"/>
      <c r="E43" s="117"/>
      <c r="F43" s="117"/>
      <c r="G43" s="117"/>
      <c r="H43" s="117"/>
      <c r="I43" s="117"/>
      <c r="J43" s="117"/>
      <c r="K43" s="117"/>
      <c r="L43" s="117"/>
      <c r="M43" s="117"/>
      <c r="N43" s="117"/>
      <c r="O43" s="117"/>
      <c r="P43" s="117"/>
      <c r="Q43" s="117"/>
      <c r="R43" s="117"/>
      <c r="S43" s="117"/>
      <c r="T43" s="117"/>
      <c r="U43" s="117"/>
      <c r="V43" s="118"/>
      <c r="W43" s="118"/>
      <c r="X43" s="118"/>
      <c r="Y43" s="118"/>
      <c r="Z43" s="118"/>
      <c r="AA43" s="118"/>
      <c r="AB43" s="5"/>
      <c r="AC43" s="115"/>
      <c r="AD43" s="115"/>
      <c r="AE43" s="5"/>
      <c r="AF43" s="9"/>
      <c r="AG43" s="6"/>
    </row>
    <row r="44" spans="1:34" ht="15.75" customHeight="1">
      <c r="A44" s="329"/>
      <c r="B44" s="56"/>
      <c r="C44" s="116"/>
      <c r="D44" s="117"/>
      <c r="E44" s="117"/>
      <c r="F44" s="117"/>
      <c r="G44" s="117"/>
      <c r="H44" s="117"/>
      <c r="I44" s="117"/>
      <c r="J44" s="117"/>
      <c r="K44" s="117"/>
      <c r="L44" s="117"/>
      <c r="M44" s="117"/>
      <c r="N44" s="117"/>
      <c r="O44" s="117"/>
      <c r="P44" s="117"/>
      <c r="Q44" s="117"/>
      <c r="R44" s="117"/>
      <c r="S44" s="117"/>
      <c r="T44" s="117"/>
      <c r="U44" s="117"/>
      <c r="V44" s="118"/>
      <c r="W44" s="118"/>
      <c r="X44" s="118"/>
      <c r="Y44" s="118"/>
      <c r="Z44" s="118"/>
      <c r="AA44" s="118"/>
      <c r="AB44" s="5"/>
      <c r="AC44" s="115"/>
      <c r="AD44" s="115"/>
      <c r="AE44" s="5"/>
      <c r="AF44" s="9"/>
      <c r="AG44" s="6"/>
    </row>
    <row r="45" spans="1:34" ht="15" customHeight="1">
      <c r="A45" s="329"/>
      <c r="B45" s="56"/>
      <c r="C45" s="116"/>
      <c r="D45" s="117"/>
      <c r="E45" s="117"/>
      <c r="F45" s="117"/>
      <c r="G45" s="117"/>
      <c r="H45" s="117"/>
      <c r="I45" s="117"/>
      <c r="J45" s="117"/>
      <c r="K45" s="117"/>
      <c r="L45" s="117"/>
      <c r="M45" s="117"/>
      <c r="N45" s="117"/>
      <c r="O45" s="117"/>
      <c r="P45" s="117"/>
      <c r="Q45" s="117"/>
      <c r="R45" s="117"/>
      <c r="S45" s="117"/>
      <c r="T45" s="117"/>
      <c r="U45" s="117"/>
      <c r="V45" s="118"/>
      <c r="W45" s="118"/>
      <c r="X45" s="118"/>
      <c r="Y45" s="118"/>
      <c r="Z45" s="118"/>
      <c r="AA45" s="118"/>
      <c r="AB45" s="5"/>
      <c r="AC45" s="115"/>
      <c r="AD45" s="115"/>
      <c r="AE45" s="5"/>
      <c r="AF45" s="9"/>
      <c r="AG45" s="6"/>
    </row>
    <row r="46" spans="1:34" ht="15.75" customHeight="1">
      <c r="A46" s="329"/>
      <c r="B46" s="56"/>
      <c r="C46" s="116"/>
      <c r="D46" s="117"/>
      <c r="E46" s="117"/>
      <c r="F46" s="117"/>
      <c r="G46" s="117"/>
      <c r="H46" s="117"/>
      <c r="I46" s="117"/>
      <c r="J46" s="117"/>
      <c r="K46" s="117"/>
      <c r="L46" s="117"/>
      <c r="M46" s="117"/>
      <c r="N46" s="117"/>
      <c r="O46" s="117"/>
      <c r="P46" s="117"/>
      <c r="Q46" s="117"/>
      <c r="R46" s="117"/>
      <c r="S46" s="117"/>
      <c r="T46" s="117"/>
      <c r="U46" s="117"/>
      <c r="V46" s="118"/>
      <c r="W46" s="118"/>
      <c r="X46" s="118"/>
      <c r="Y46" s="118"/>
      <c r="Z46" s="118"/>
      <c r="AA46" s="118"/>
      <c r="AB46" s="5"/>
      <c r="AC46" s="115"/>
      <c r="AD46" s="115"/>
      <c r="AE46" s="5"/>
      <c r="AF46" s="9"/>
      <c r="AG46" s="6"/>
    </row>
    <row r="47" spans="1:34" s="51" customFormat="1" ht="15" customHeight="1">
      <c r="A47" s="330"/>
      <c r="B47" s="57"/>
      <c r="C47" s="58"/>
      <c r="D47" s="59"/>
      <c r="E47" s="60"/>
      <c r="F47" s="61"/>
      <c r="G47" s="61"/>
      <c r="H47" s="61"/>
      <c r="I47" s="61"/>
      <c r="J47" s="61"/>
      <c r="K47" s="61"/>
      <c r="L47" s="61"/>
      <c r="M47" s="61"/>
      <c r="N47" s="61"/>
      <c r="O47" s="61"/>
      <c r="P47" s="61"/>
      <c r="Q47" s="61"/>
      <c r="R47" s="61"/>
      <c r="S47" s="61"/>
      <c r="T47" s="61"/>
      <c r="U47" s="61"/>
      <c r="V47" s="61"/>
      <c r="W47" s="61"/>
      <c r="X47" s="61"/>
      <c r="Y47" s="61"/>
      <c r="Z47" s="335" t="s">
        <v>17</v>
      </c>
      <c r="AA47" s="335"/>
      <c r="AB47" s="335"/>
      <c r="AC47" s="335"/>
      <c r="AD47" s="335"/>
      <c r="AE47" s="62" t="s">
        <v>16</v>
      </c>
      <c r="AF47" s="63">
        <f>ROUND(V42,2)</f>
        <v>50712.76</v>
      </c>
      <c r="AG47" s="13" t="s">
        <v>9</v>
      </c>
      <c r="AH47" s="49"/>
    </row>
    <row r="48" spans="1:34" ht="156.75" customHeight="1">
      <c r="A48" s="312">
        <f>A38+1</f>
        <v>12</v>
      </c>
      <c r="B48" s="337" t="s">
        <v>86</v>
      </c>
      <c r="C48" s="287" t="s">
        <v>87</v>
      </c>
      <c r="D48" s="288"/>
      <c r="E48" s="288"/>
      <c r="F48" s="288"/>
      <c r="G48" s="288"/>
      <c r="H48" s="288"/>
      <c r="I48" s="288"/>
      <c r="J48" s="288"/>
      <c r="K48" s="288"/>
      <c r="L48" s="288"/>
      <c r="M48" s="288"/>
      <c r="N48" s="288"/>
      <c r="O48" s="288"/>
      <c r="P48" s="288"/>
      <c r="Q48" s="288"/>
      <c r="R48" s="288"/>
      <c r="S48" s="288"/>
      <c r="T48" s="288"/>
      <c r="U48" s="288"/>
      <c r="V48" s="288"/>
      <c r="W48" s="288"/>
      <c r="X48" s="288"/>
      <c r="Y48" s="288"/>
      <c r="Z48" s="288"/>
      <c r="AA48" s="288"/>
      <c r="AB48" s="288"/>
      <c r="AC48" s="288"/>
      <c r="AD48" s="288"/>
      <c r="AE48" s="3"/>
      <c r="AF48" s="3"/>
      <c r="AG48" s="4"/>
    </row>
    <row r="49" spans="1:51" ht="17.25" customHeight="1">
      <c r="A49" s="313"/>
      <c r="B49" s="338"/>
      <c r="C49" s="324" t="s">
        <v>45</v>
      </c>
      <c r="D49" s="325"/>
      <c r="E49" s="325"/>
      <c r="F49" s="325"/>
      <c r="G49" s="325"/>
      <c r="H49" s="325"/>
      <c r="I49" s="325"/>
      <c r="J49" s="325"/>
      <c r="K49" s="325"/>
      <c r="L49" s="325"/>
      <c r="M49" s="325"/>
      <c r="N49" s="325"/>
      <c r="O49" s="325"/>
      <c r="P49" s="325"/>
      <c r="Q49" s="325"/>
      <c r="R49" s="325"/>
      <c r="S49" s="325"/>
      <c r="T49" s="325"/>
      <c r="U49" s="325"/>
      <c r="V49" s="316">
        <f>V40</f>
        <v>202851.03200000001</v>
      </c>
      <c r="W49" s="316"/>
      <c r="X49" s="316"/>
      <c r="Y49" s="316"/>
      <c r="Z49" s="316"/>
      <c r="AA49" s="316"/>
      <c r="AB49" s="6" t="s">
        <v>9</v>
      </c>
      <c r="AC49" s="115"/>
      <c r="AD49" s="115"/>
      <c r="AE49" s="5"/>
      <c r="AF49" s="5"/>
      <c r="AG49" s="6"/>
    </row>
    <row r="50" spans="1:51" ht="27" customHeight="1">
      <c r="A50" s="313"/>
      <c r="B50" s="338"/>
      <c r="C50" s="324" t="s">
        <v>174</v>
      </c>
      <c r="D50" s="325"/>
      <c r="E50" s="325"/>
      <c r="F50" s="325"/>
      <c r="G50" s="325"/>
      <c r="H50" s="325"/>
      <c r="I50" s="325"/>
      <c r="J50" s="325"/>
      <c r="K50" s="325"/>
      <c r="L50" s="325"/>
      <c r="M50" s="325"/>
      <c r="N50" s="325"/>
      <c r="O50" s="325"/>
      <c r="P50" s="325"/>
      <c r="Q50" s="325"/>
      <c r="R50" s="325"/>
      <c r="S50" s="325"/>
      <c r="T50" s="325"/>
      <c r="U50" s="325"/>
      <c r="V50" s="327">
        <f>V49*0.5</f>
        <v>101425.516</v>
      </c>
      <c r="W50" s="327"/>
      <c r="X50" s="327"/>
      <c r="Y50" s="327"/>
      <c r="Z50" s="327"/>
      <c r="AA50" s="327"/>
      <c r="AB50" s="6" t="s">
        <v>9</v>
      </c>
      <c r="AC50" s="115"/>
      <c r="AD50" s="115"/>
      <c r="AE50" s="5"/>
      <c r="AF50" s="9"/>
      <c r="AG50" s="6"/>
    </row>
    <row r="51" spans="1:51" ht="12.75" customHeight="1">
      <c r="A51" s="313"/>
      <c r="B51" s="339"/>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284" t="s">
        <v>17</v>
      </c>
      <c r="AA51" s="284"/>
      <c r="AB51" s="284"/>
      <c r="AC51" s="284"/>
      <c r="AD51" s="284"/>
      <c r="AE51" s="10" t="s">
        <v>16</v>
      </c>
      <c r="AF51" s="11">
        <f>ROUND(V50,2)</f>
        <v>101425.52</v>
      </c>
      <c r="AG51" s="12" t="s">
        <v>9</v>
      </c>
      <c r="AH51" s="134">
        <f>AF51</f>
        <v>101425.52</v>
      </c>
      <c r="AI51" s="138">
        <f>AH51+AH37+AH33-U31</f>
        <v>8.0000000016298145E-3</v>
      </c>
    </row>
    <row r="52" spans="1:51" s="68" customFormat="1" ht="40.5" customHeight="1">
      <c r="A52" s="64">
        <f>A48+1</f>
        <v>13</v>
      </c>
      <c r="B52" s="65" t="s">
        <v>43</v>
      </c>
      <c r="C52" s="287" t="s">
        <v>44</v>
      </c>
      <c r="D52" s="288"/>
      <c r="E52" s="288"/>
      <c r="F52" s="288"/>
      <c r="G52" s="288"/>
      <c r="H52" s="288"/>
      <c r="I52" s="288"/>
      <c r="J52" s="288"/>
      <c r="K52" s="288"/>
      <c r="L52" s="288"/>
      <c r="M52" s="288"/>
      <c r="N52" s="288"/>
      <c r="O52" s="288"/>
      <c r="P52" s="288"/>
      <c r="Q52" s="288"/>
      <c r="R52" s="288"/>
      <c r="S52" s="288"/>
      <c r="T52" s="288"/>
      <c r="U52" s="288"/>
      <c r="V52" s="288"/>
      <c r="W52" s="288"/>
      <c r="X52" s="288"/>
      <c r="Y52" s="288"/>
      <c r="Z52" s="288"/>
      <c r="AA52" s="288"/>
      <c r="AB52" s="288"/>
      <c r="AC52" s="288"/>
      <c r="AD52" s="288"/>
      <c r="AE52" s="66"/>
      <c r="AF52" s="66"/>
      <c r="AG52" s="67"/>
      <c r="AH52" s="66"/>
      <c r="AI52" s="66"/>
      <c r="AJ52" s="66"/>
      <c r="AK52" s="66"/>
      <c r="AL52" s="66"/>
      <c r="AM52" s="66"/>
      <c r="AN52" s="66"/>
      <c r="AO52" s="66"/>
      <c r="AP52" s="66"/>
      <c r="AQ52" s="66"/>
      <c r="AR52" s="67"/>
      <c r="AU52" s="51"/>
      <c r="AV52" s="69"/>
      <c r="AW52" s="51"/>
    </row>
    <row r="53" spans="1:51" ht="12.75" customHeight="1">
      <c r="A53" s="70"/>
      <c r="B53" s="56"/>
      <c r="C53" s="324" t="s">
        <v>45</v>
      </c>
      <c r="D53" s="325"/>
      <c r="E53" s="325"/>
      <c r="F53" s="325"/>
      <c r="G53" s="325"/>
      <c r="H53" s="325"/>
      <c r="I53" s="325"/>
      <c r="J53" s="325"/>
      <c r="K53" s="325"/>
      <c r="L53" s="325"/>
      <c r="M53" s="325"/>
      <c r="N53" s="325"/>
      <c r="O53" s="325"/>
      <c r="P53" s="325"/>
      <c r="Q53" s="325"/>
      <c r="R53" s="325"/>
      <c r="S53" s="325"/>
      <c r="T53" s="325"/>
      <c r="U53" s="325"/>
      <c r="V53" s="316">
        <f>V49</f>
        <v>202851.03200000001</v>
      </c>
      <c r="W53" s="316"/>
      <c r="X53" s="316"/>
      <c r="Y53" s="316"/>
      <c r="Z53" s="316"/>
      <c r="AA53" s="316"/>
      <c r="AB53" s="6" t="s">
        <v>9</v>
      </c>
      <c r="AC53" s="115"/>
      <c r="AD53" s="115"/>
      <c r="AE53" s="5"/>
      <c r="AF53" s="5"/>
      <c r="AG53" s="6"/>
    </row>
    <row r="54" spans="1:51" ht="15" customHeight="1">
      <c r="A54" s="70"/>
      <c r="B54" s="56"/>
      <c r="C54" s="324" t="s">
        <v>175</v>
      </c>
      <c r="D54" s="325"/>
      <c r="E54" s="325"/>
      <c r="F54" s="325"/>
      <c r="G54" s="325"/>
      <c r="H54" s="325"/>
      <c r="I54" s="325"/>
      <c r="J54" s="325"/>
      <c r="K54" s="325"/>
      <c r="L54" s="325"/>
      <c r="M54" s="325"/>
      <c r="N54" s="325"/>
      <c r="O54" s="325"/>
      <c r="P54" s="325"/>
      <c r="Q54" s="325"/>
      <c r="R54" s="325"/>
      <c r="S54" s="325"/>
      <c r="T54" s="325"/>
      <c r="U54" s="325"/>
      <c r="V54" s="336">
        <f>V53*0.75</f>
        <v>152138.274</v>
      </c>
      <c r="W54" s="336"/>
      <c r="X54" s="336"/>
      <c r="Y54" s="336"/>
      <c r="Z54" s="336"/>
      <c r="AA54" s="336"/>
      <c r="AB54" s="6" t="s">
        <v>9</v>
      </c>
      <c r="AC54" s="115"/>
      <c r="AD54" s="115"/>
      <c r="AE54" s="5"/>
      <c r="AF54" s="9"/>
      <c r="AG54" s="6"/>
    </row>
    <row r="55" spans="1:51" ht="13.5" customHeight="1">
      <c r="A55" s="70"/>
      <c r="B55" s="56"/>
      <c r="C55" s="324" t="s">
        <v>46</v>
      </c>
      <c r="D55" s="325"/>
      <c r="E55" s="325"/>
      <c r="F55" s="325"/>
      <c r="G55" s="325"/>
      <c r="H55" s="325"/>
      <c r="I55" s="325"/>
      <c r="J55" s="325"/>
      <c r="K55" s="325"/>
      <c r="L55" s="325"/>
      <c r="M55" s="325"/>
      <c r="N55" s="325"/>
      <c r="O55" s="325"/>
      <c r="P55" s="325"/>
      <c r="Q55" s="325"/>
      <c r="R55" s="325"/>
      <c r="S55" s="325"/>
      <c r="T55" s="325"/>
      <c r="U55" s="325"/>
      <c r="V55" s="336">
        <f>V54</f>
        <v>152138.274</v>
      </c>
      <c r="W55" s="336"/>
      <c r="X55" s="336"/>
      <c r="Y55" s="336"/>
      <c r="Z55" s="336"/>
      <c r="AA55" s="336"/>
      <c r="AB55" s="6" t="s">
        <v>9</v>
      </c>
      <c r="AC55" s="115"/>
      <c r="AD55" s="115"/>
      <c r="AE55" s="5"/>
      <c r="AF55" s="9"/>
      <c r="AG55" s="6"/>
    </row>
    <row r="56" spans="1:51" ht="12.75" customHeight="1">
      <c r="A56" s="80"/>
      <c r="B56" s="57"/>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284" t="s">
        <v>17</v>
      </c>
      <c r="AA56" s="284"/>
      <c r="AB56" s="284"/>
      <c r="AC56" s="284"/>
      <c r="AD56" s="284"/>
      <c r="AE56" s="10" t="s">
        <v>16</v>
      </c>
      <c r="AF56" s="11">
        <f>ROUND(V55,2)</f>
        <v>152138.26999999999</v>
      </c>
      <c r="AG56" s="12" t="s">
        <v>9</v>
      </c>
    </row>
    <row r="57" spans="1:51" s="68" customFormat="1" ht="55.5" customHeight="1">
      <c r="A57" s="64">
        <f>A52+1</f>
        <v>14</v>
      </c>
      <c r="B57" s="71" t="s">
        <v>28</v>
      </c>
      <c r="C57" s="287" t="s">
        <v>29</v>
      </c>
      <c r="D57" s="288"/>
      <c r="E57" s="288"/>
      <c r="F57" s="288"/>
      <c r="G57" s="288"/>
      <c r="H57" s="288"/>
      <c r="I57" s="288"/>
      <c r="J57" s="288"/>
      <c r="K57" s="288"/>
      <c r="L57" s="288"/>
      <c r="M57" s="288"/>
      <c r="N57" s="288"/>
      <c r="O57" s="288"/>
      <c r="P57" s="288"/>
      <c r="Q57" s="288"/>
      <c r="R57" s="288"/>
      <c r="S57" s="288"/>
      <c r="T57" s="288"/>
      <c r="U57" s="288"/>
      <c r="V57" s="288"/>
      <c r="W57" s="288"/>
      <c r="X57" s="288"/>
      <c r="Y57" s="288"/>
      <c r="Z57" s="288"/>
      <c r="AA57" s="288"/>
      <c r="AB57" s="288"/>
      <c r="AC57" s="288"/>
      <c r="AD57" s="288"/>
      <c r="AE57" s="126"/>
      <c r="AF57" s="126"/>
      <c r="AG57" s="127"/>
      <c r="AH57" s="126"/>
      <c r="AI57" s="126"/>
      <c r="AJ57" s="126"/>
      <c r="AK57" s="126"/>
      <c r="AL57" s="126"/>
      <c r="AM57" s="126"/>
      <c r="AN57" s="126"/>
      <c r="AO57" s="126"/>
      <c r="AP57" s="126"/>
      <c r="AQ57" s="126"/>
      <c r="AR57" s="126"/>
      <c r="AU57" s="49"/>
      <c r="AV57" s="72"/>
      <c r="AW57" s="49"/>
      <c r="AX57" s="73"/>
      <c r="AY57" s="73"/>
    </row>
    <row r="58" spans="1:51" s="68" customFormat="1" ht="13.5" customHeight="1">
      <c r="A58" s="70"/>
      <c r="B58" s="74"/>
      <c r="C58" s="47" t="s">
        <v>52</v>
      </c>
      <c r="D58" s="108"/>
      <c r="E58" s="108"/>
      <c r="F58" s="108"/>
      <c r="G58" s="108"/>
      <c r="H58" s="108"/>
      <c r="I58" s="73"/>
      <c r="J58" s="73"/>
      <c r="K58" s="73"/>
      <c r="L58" s="73"/>
      <c r="M58" s="73"/>
      <c r="N58" s="73"/>
      <c r="O58" s="73"/>
      <c r="P58" s="108" t="s">
        <v>16</v>
      </c>
      <c r="Q58" s="316">
        <f>O12</f>
        <v>13170</v>
      </c>
      <c r="R58" s="303"/>
      <c r="S58" s="303"/>
      <c r="T58" s="303"/>
      <c r="U58" s="303"/>
      <c r="V58" s="303"/>
      <c r="W58" s="108"/>
      <c r="X58" s="108"/>
      <c r="Y58" s="108"/>
      <c r="Z58" s="108"/>
      <c r="AA58" s="108"/>
      <c r="AB58" s="108"/>
      <c r="AC58" s="108"/>
      <c r="AD58" s="108"/>
      <c r="AE58" s="108"/>
      <c r="AF58" s="108"/>
      <c r="AG58" s="125"/>
      <c r="AH58" s="45"/>
      <c r="AI58" s="45"/>
      <c r="AJ58" s="45"/>
      <c r="AK58" s="45"/>
      <c r="AL58" s="45"/>
      <c r="AM58" s="45"/>
      <c r="AN58" s="45"/>
      <c r="AO58" s="45"/>
      <c r="AP58" s="45"/>
      <c r="AQ58" s="45"/>
      <c r="AR58" s="45"/>
      <c r="AU58" s="49"/>
      <c r="AV58" s="72"/>
      <c r="AW58" s="49"/>
      <c r="AX58" s="73"/>
      <c r="AY58" s="73"/>
    </row>
    <row r="59" spans="1:51" s="68" customFormat="1" ht="13.5" customHeight="1">
      <c r="A59" s="70"/>
      <c r="B59" s="74"/>
      <c r="C59" s="47" t="s">
        <v>53</v>
      </c>
      <c r="D59" s="108"/>
      <c r="E59" s="108"/>
      <c r="F59" s="108"/>
      <c r="G59" s="108"/>
      <c r="H59" s="108"/>
      <c r="I59" s="73"/>
      <c r="J59" s="73"/>
      <c r="K59" s="73"/>
      <c r="L59" s="73"/>
      <c r="M59" s="73"/>
      <c r="N59" s="73"/>
      <c r="O59" s="73"/>
      <c r="P59" s="108" t="s">
        <v>16</v>
      </c>
      <c r="Q59" s="316">
        <v>25</v>
      </c>
      <c r="R59" s="303"/>
      <c r="S59" s="303"/>
      <c r="T59" s="303"/>
      <c r="U59" s="111"/>
      <c r="V59" s="111"/>
      <c r="W59" s="108"/>
      <c r="X59" s="108"/>
      <c r="Y59" s="108"/>
      <c r="Z59" s="108"/>
      <c r="AA59" s="108"/>
      <c r="AB59" s="108"/>
      <c r="AC59" s="108"/>
      <c r="AD59" s="108"/>
      <c r="AE59" s="108"/>
      <c r="AF59" s="108"/>
      <c r="AG59" s="125"/>
      <c r="AH59" s="45"/>
      <c r="AI59" s="45"/>
      <c r="AJ59" s="45"/>
      <c r="AK59" s="45"/>
      <c r="AL59" s="45"/>
      <c r="AM59" s="45"/>
      <c r="AN59" s="45"/>
      <c r="AO59" s="45"/>
      <c r="AP59" s="45"/>
      <c r="AQ59" s="45"/>
      <c r="AR59" s="45"/>
      <c r="AU59" s="49"/>
      <c r="AV59" s="72"/>
      <c r="AW59" s="49"/>
      <c r="AX59" s="73"/>
      <c r="AY59" s="73"/>
    </row>
    <row r="60" spans="1:51" s="68" customFormat="1" ht="14.25" customHeight="1">
      <c r="A60" s="70"/>
      <c r="B60" s="74"/>
      <c r="C60" s="47" t="s">
        <v>54</v>
      </c>
      <c r="D60" s="108"/>
      <c r="E60" s="108"/>
      <c r="F60" s="108"/>
      <c r="G60" s="108"/>
      <c r="H60" s="108"/>
      <c r="I60" s="73"/>
      <c r="J60" s="73"/>
      <c r="K60" s="73"/>
      <c r="L60" s="73"/>
      <c r="M60" s="73"/>
      <c r="N60" s="73"/>
      <c r="O60" s="73"/>
      <c r="P60" s="108" t="s">
        <v>16</v>
      </c>
      <c r="Q60" s="316">
        <f>Q58</f>
        <v>13170</v>
      </c>
      <c r="R60" s="316"/>
      <c r="S60" s="316"/>
      <c r="T60" s="316"/>
      <c r="U60" s="111" t="s">
        <v>20</v>
      </c>
      <c r="V60" s="316">
        <f>4.3+7.1*2</f>
        <v>18.5</v>
      </c>
      <c r="W60" s="316"/>
      <c r="X60" s="316"/>
      <c r="Y60" s="108" t="s">
        <v>16</v>
      </c>
      <c r="Z60" s="316">
        <f>Q60*V60</f>
        <v>243645</v>
      </c>
      <c r="AA60" s="316"/>
      <c r="AB60" s="316"/>
      <c r="AC60" s="303" t="s">
        <v>21</v>
      </c>
      <c r="AD60" s="303"/>
      <c r="AE60" s="303"/>
      <c r="AF60" s="108"/>
      <c r="AG60" s="125"/>
      <c r="AH60" s="45"/>
      <c r="AI60" s="45"/>
      <c r="AJ60" s="45"/>
      <c r="AK60" s="45"/>
      <c r="AL60" s="45"/>
      <c r="AM60" s="45"/>
      <c r="AN60" s="45"/>
      <c r="AO60" s="45"/>
      <c r="AP60" s="45"/>
      <c r="AQ60" s="45"/>
      <c r="AR60" s="45"/>
      <c r="AU60" s="49"/>
      <c r="AV60" s="72"/>
      <c r="AW60" s="49"/>
      <c r="AX60" s="73"/>
      <c r="AY60" s="73"/>
    </row>
    <row r="61" spans="1:51" s="68" customFormat="1" ht="14.25" customHeight="1">
      <c r="A61" s="70"/>
      <c r="B61" s="74"/>
      <c r="C61" s="47" t="s">
        <v>88</v>
      </c>
      <c r="D61" s="108"/>
      <c r="E61" s="108"/>
      <c r="F61" s="108"/>
      <c r="G61" s="108"/>
      <c r="H61" s="108"/>
      <c r="I61" s="73"/>
      <c r="J61" s="73"/>
      <c r="K61" s="73"/>
      <c r="L61" s="73"/>
      <c r="M61" s="73"/>
      <c r="N61" s="73"/>
      <c r="O61" s="73"/>
      <c r="P61" s="108" t="s">
        <v>16</v>
      </c>
      <c r="Q61" s="316">
        <v>80</v>
      </c>
      <c r="R61" s="316"/>
      <c r="S61" s="316"/>
      <c r="T61" s="316"/>
      <c r="U61" s="111" t="s">
        <v>20</v>
      </c>
      <c r="V61" s="316">
        <v>18</v>
      </c>
      <c r="W61" s="316"/>
      <c r="X61" s="316"/>
      <c r="Y61" s="108" t="s">
        <v>16</v>
      </c>
      <c r="Z61" s="316">
        <f>Q61*V61</f>
        <v>1440</v>
      </c>
      <c r="AA61" s="316"/>
      <c r="AB61" s="316"/>
      <c r="AC61" s="303" t="s">
        <v>21</v>
      </c>
      <c r="AD61" s="303"/>
      <c r="AE61" s="303"/>
      <c r="AF61" s="108"/>
      <c r="AG61" s="125"/>
      <c r="AH61" s="45"/>
      <c r="AI61" s="45"/>
      <c r="AJ61" s="45"/>
      <c r="AK61" s="45"/>
      <c r="AL61" s="45"/>
      <c r="AM61" s="45"/>
      <c r="AN61" s="45"/>
      <c r="AO61" s="45"/>
      <c r="AP61" s="45"/>
      <c r="AQ61" s="45"/>
      <c r="AR61" s="45"/>
      <c r="AU61" s="49"/>
      <c r="AV61" s="72"/>
      <c r="AW61" s="49"/>
      <c r="AX61" s="73"/>
      <c r="AY61" s="73"/>
    </row>
    <row r="62" spans="1:51" s="68" customFormat="1" ht="14.25" customHeight="1">
      <c r="A62" s="70"/>
      <c r="B62" s="74"/>
      <c r="C62" s="47" t="s">
        <v>89</v>
      </c>
      <c r="D62" s="108"/>
      <c r="E62" s="108"/>
      <c r="F62" s="108"/>
      <c r="G62" s="108"/>
      <c r="H62" s="108"/>
      <c r="I62" s="73"/>
      <c r="J62" s="73"/>
      <c r="K62" s="73"/>
      <c r="L62" s="73"/>
      <c r="M62" s="73"/>
      <c r="N62" s="73"/>
      <c r="O62" s="73"/>
      <c r="P62" s="108" t="s">
        <v>16</v>
      </c>
      <c r="Q62" s="316">
        <f>Q59</f>
        <v>25</v>
      </c>
      <c r="R62" s="316"/>
      <c r="S62" s="316"/>
      <c r="T62" s="316"/>
      <c r="U62" s="111" t="s">
        <v>20</v>
      </c>
      <c r="V62" s="316">
        <f>V60</f>
        <v>18.5</v>
      </c>
      <c r="W62" s="316"/>
      <c r="X62" s="316"/>
      <c r="Y62" s="108" t="s">
        <v>16</v>
      </c>
      <c r="Z62" s="316">
        <f>-Q62*V62</f>
        <v>-462.5</v>
      </c>
      <c r="AA62" s="316"/>
      <c r="AB62" s="316"/>
      <c r="AC62" s="303" t="s">
        <v>21</v>
      </c>
      <c r="AD62" s="303"/>
      <c r="AE62" s="303"/>
      <c r="AF62" s="108"/>
      <c r="AG62" s="125"/>
      <c r="AH62" s="45"/>
      <c r="AI62" s="45"/>
      <c r="AJ62" s="45"/>
      <c r="AK62" s="45"/>
      <c r="AL62" s="45"/>
      <c r="AM62" s="45"/>
      <c r="AN62" s="45"/>
      <c r="AO62" s="45"/>
      <c r="AP62" s="45"/>
      <c r="AQ62" s="45"/>
      <c r="AR62" s="45"/>
      <c r="AU62" s="49"/>
      <c r="AV62" s="72"/>
      <c r="AW62" s="49"/>
      <c r="AX62" s="73"/>
      <c r="AY62" s="73"/>
    </row>
    <row r="63" spans="1:51" s="68" customFormat="1" ht="14.25" customHeight="1">
      <c r="A63" s="70"/>
      <c r="B63" s="75"/>
      <c r="C63" s="47" t="s">
        <v>90</v>
      </c>
      <c r="D63" s="108"/>
      <c r="E63" s="108"/>
      <c r="F63" s="108"/>
      <c r="G63" s="108"/>
      <c r="H63" s="108"/>
      <c r="I63" s="73"/>
      <c r="J63" s="73"/>
      <c r="K63" s="73"/>
      <c r="L63" s="73"/>
      <c r="M63" s="73"/>
      <c r="N63" s="73"/>
      <c r="O63" s="73"/>
      <c r="P63" s="108" t="s">
        <v>16</v>
      </c>
      <c r="Q63" s="316">
        <f>H97</f>
        <v>650</v>
      </c>
      <c r="R63" s="316"/>
      <c r="S63" s="316"/>
      <c r="T63" s="316"/>
      <c r="U63" s="111" t="s">
        <v>20</v>
      </c>
      <c r="V63" s="316">
        <v>3</v>
      </c>
      <c r="W63" s="316"/>
      <c r="X63" s="316"/>
      <c r="Y63" s="108" t="s">
        <v>16</v>
      </c>
      <c r="Z63" s="316">
        <f>-Q63*V63</f>
        <v>-1950</v>
      </c>
      <c r="AA63" s="316"/>
      <c r="AB63" s="316"/>
      <c r="AC63" s="6" t="s">
        <v>21</v>
      </c>
      <c r="AD63" s="5"/>
      <c r="AE63" s="34"/>
      <c r="AF63" s="108"/>
      <c r="AG63" s="125"/>
      <c r="AH63" s="45"/>
      <c r="AI63" s="45"/>
      <c r="AJ63" s="45"/>
      <c r="AK63" s="45"/>
      <c r="AL63" s="45"/>
      <c r="AM63" s="45"/>
      <c r="AN63" s="45"/>
      <c r="AO63" s="45"/>
      <c r="AP63" s="45"/>
      <c r="AQ63" s="45"/>
      <c r="AR63" s="45"/>
      <c r="AU63" s="49"/>
      <c r="AV63" s="72"/>
      <c r="AW63" s="49"/>
      <c r="AX63" s="73"/>
      <c r="AY63" s="73"/>
    </row>
    <row r="64" spans="1:51" s="68" customFormat="1" ht="12.75" customHeight="1">
      <c r="A64" s="70"/>
      <c r="B64" s="74"/>
      <c r="C64" s="47"/>
      <c r="D64" s="108"/>
      <c r="E64" s="108"/>
      <c r="F64" s="108"/>
      <c r="G64" s="108"/>
      <c r="H64" s="108"/>
      <c r="I64" s="73"/>
      <c r="J64" s="73"/>
      <c r="K64" s="73"/>
      <c r="L64" s="73"/>
      <c r="M64" s="73"/>
      <c r="N64" s="73"/>
      <c r="O64" s="73"/>
      <c r="P64" s="108"/>
      <c r="Q64" s="112"/>
      <c r="R64" s="112"/>
      <c r="S64" s="112"/>
      <c r="T64" s="112"/>
      <c r="U64" s="325" t="s">
        <v>17</v>
      </c>
      <c r="V64" s="325"/>
      <c r="W64" s="325"/>
      <c r="X64" s="325"/>
      <c r="Y64" s="108" t="s">
        <v>16</v>
      </c>
      <c r="Z64" s="316">
        <f>SUM(Z60:AB63)</f>
        <v>242672.5</v>
      </c>
      <c r="AA64" s="316"/>
      <c r="AB64" s="316"/>
      <c r="AC64" s="303" t="s">
        <v>21</v>
      </c>
      <c r="AD64" s="303"/>
      <c r="AE64" s="303"/>
      <c r="AF64" s="108"/>
      <c r="AG64" s="125"/>
      <c r="AH64" s="45"/>
      <c r="AI64" s="45"/>
      <c r="AJ64" s="45"/>
      <c r="AK64" s="45"/>
      <c r="AL64" s="45"/>
      <c r="AM64" s="45"/>
      <c r="AN64" s="45"/>
      <c r="AO64" s="45"/>
      <c r="AP64" s="45"/>
      <c r="AQ64" s="45"/>
      <c r="AR64" s="45"/>
      <c r="AU64" s="49"/>
      <c r="AV64" s="72"/>
      <c r="AW64" s="49"/>
      <c r="AX64" s="73"/>
      <c r="AY64" s="73"/>
    </row>
    <row r="65" spans="1:44" ht="12.75" customHeight="1">
      <c r="A65" s="70"/>
      <c r="B65" s="56"/>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325" t="s">
        <v>17</v>
      </c>
      <c r="AA65" s="325"/>
      <c r="AB65" s="325"/>
      <c r="AC65" s="325"/>
      <c r="AD65" s="325"/>
      <c r="AE65" s="10" t="s">
        <v>16</v>
      </c>
      <c r="AF65" s="11">
        <f>ROUND(Z64,2)</f>
        <v>242672.5</v>
      </c>
      <c r="AG65" s="12" t="s">
        <v>21</v>
      </c>
    </row>
    <row r="66" spans="1:44" s="19" customFormat="1" ht="39.75" customHeight="1">
      <c r="A66" s="18">
        <f>A57+1</f>
        <v>15</v>
      </c>
      <c r="B66" s="18" t="s">
        <v>145</v>
      </c>
      <c r="C66" s="287" t="s">
        <v>177</v>
      </c>
      <c r="D66" s="288"/>
      <c r="E66" s="288"/>
      <c r="F66" s="288"/>
      <c r="G66" s="288"/>
      <c r="H66" s="288"/>
      <c r="I66" s="288"/>
      <c r="J66" s="288"/>
      <c r="K66" s="288"/>
      <c r="L66" s="288"/>
      <c r="M66" s="288"/>
      <c r="N66" s="288"/>
      <c r="O66" s="288"/>
      <c r="P66" s="288"/>
      <c r="Q66" s="288"/>
      <c r="R66" s="288"/>
      <c r="S66" s="288"/>
      <c r="T66" s="288"/>
      <c r="U66" s="288"/>
      <c r="V66" s="288"/>
      <c r="W66" s="288"/>
      <c r="X66" s="288"/>
      <c r="Y66" s="288"/>
      <c r="Z66" s="288"/>
      <c r="AA66" s="288"/>
      <c r="AB66" s="288"/>
      <c r="AC66" s="288"/>
      <c r="AD66" s="288"/>
      <c r="AE66" s="76"/>
      <c r="AF66" s="76"/>
      <c r="AG66" s="77"/>
      <c r="AH66" s="76"/>
      <c r="AI66" s="76"/>
      <c r="AJ66" s="76"/>
      <c r="AK66" s="76"/>
      <c r="AL66" s="76"/>
      <c r="AM66" s="76"/>
      <c r="AN66" s="76"/>
      <c r="AO66" s="76"/>
      <c r="AP66" s="76"/>
      <c r="AQ66" s="76"/>
      <c r="AR66" s="77"/>
    </row>
    <row r="67" spans="1:44" ht="13.5" customHeight="1">
      <c r="A67" s="20"/>
      <c r="B67" s="20"/>
      <c r="C67" s="315" t="s">
        <v>18</v>
      </c>
      <c r="D67" s="303"/>
      <c r="E67" s="303"/>
      <c r="F67" s="303"/>
      <c r="G67" s="303"/>
      <c r="H67" s="303"/>
      <c r="I67" s="142" t="s">
        <v>16</v>
      </c>
      <c r="J67" s="316">
        <f>J12</f>
        <v>13.17</v>
      </c>
      <c r="K67" s="316"/>
      <c r="L67" s="317" t="s">
        <v>35</v>
      </c>
      <c r="M67" s="317"/>
      <c r="N67" s="142" t="s">
        <v>16</v>
      </c>
      <c r="O67" s="142" t="s">
        <v>19</v>
      </c>
      <c r="P67" s="7">
        <v>1</v>
      </c>
      <c r="Q67" s="5" t="s">
        <v>36</v>
      </c>
      <c r="R67" s="142"/>
      <c r="S67" s="142"/>
      <c r="T67" s="142" t="s">
        <v>16</v>
      </c>
      <c r="U67" s="303">
        <f>ROUND(J67/P67,0)</f>
        <v>13</v>
      </c>
      <c r="V67" s="303"/>
      <c r="W67" s="142" t="s">
        <v>37</v>
      </c>
      <c r="X67" s="142">
        <v>1</v>
      </c>
      <c r="Y67" s="6" t="s">
        <v>8</v>
      </c>
      <c r="Z67" s="142"/>
      <c r="AA67" s="142"/>
      <c r="AB67" s="142"/>
      <c r="AC67" s="142"/>
      <c r="AD67" s="142"/>
      <c r="AE67" s="5" t="s">
        <v>16</v>
      </c>
      <c r="AF67" s="143">
        <f>ROUND(U67+X67,0)</f>
        <v>14</v>
      </c>
      <c r="AG67" s="6" t="s">
        <v>8</v>
      </c>
    </row>
    <row r="68" spans="1:44" s="19" customFormat="1" ht="13.5" customHeight="1">
      <c r="A68" s="20"/>
      <c r="B68" s="21"/>
      <c r="C68" s="78"/>
      <c r="D68" s="47"/>
      <c r="E68" s="47"/>
      <c r="F68" s="47"/>
      <c r="G68" s="47"/>
      <c r="H68" s="294" t="s">
        <v>178</v>
      </c>
      <c r="I68" s="294"/>
      <c r="J68" s="294"/>
      <c r="K68" s="294"/>
      <c r="L68" s="294" t="s">
        <v>16</v>
      </c>
      <c r="M68" s="305">
        <v>22</v>
      </c>
      <c r="N68" s="305"/>
      <c r="O68" s="294" t="s">
        <v>20</v>
      </c>
      <c r="P68" s="297">
        <v>0.25</v>
      </c>
      <c r="Q68" s="297" t="s">
        <v>16</v>
      </c>
      <c r="R68" s="297">
        <f>P68*(M68/M69)</f>
        <v>0.7857142857142857</v>
      </c>
      <c r="S68" s="297"/>
      <c r="T68" s="297"/>
      <c r="U68" s="294" t="s">
        <v>22</v>
      </c>
      <c r="V68" s="150"/>
      <c r="W68" s="150"/>
      <c r="X68" s="47"/>
      <c r="Y68" s="150"/>
      <c r="Z68" s="150"/>
      <c r="AA68" s="150"/>
      <c r="AB68" s="27"/>
      <c r="AC68" s="27"/>
      <c r="AD68" s="47"/>
      <c r="AE68" s="47"/>
      <c r="AF68" s="47"/>
      <c r="AG68" s="79"/>
      <c r="AH68" s="47"/>
      <c r="AI68" s="47"/>
      <c r="AJ68" s="47"/>
      <c r="AK68" s="47"/>
      <c r="AL68" s="47"/>
      <c r="AM68" s="47"/>
      <c r="AN68" s="47"/>
      <c r="AO68" s="47"/>
      <c r="AP68" s="47"/>
      <c r="AQ68" s="47"/>
      <c r="AR68" s="79"/>
    </row>
    <row r="69" spans="1:44" s="19" customFormat="1" ht="13.5" customHeight="1">
      <c r="A69" s="20"/>
      <c r="B69" s="21"/>
      <c r="C69" s="47"/>
      <c r="D69" s="47"/>
      <c r="E69" s="47"/>
      <c r="F69" s="47"/>
      <c r="G69" s="47"/>
      <c r="H69" s="294"/>
      <c r="I69" s="294"/>
      <c r="J69" s="294"/>
      <c r="K69" s="294"/>
      <c r="L69" s="294"/>
      <c r="M69" s="308">
        <v>7</v>
      </c>
      <c r="N69" s="308"/>
      <c r="O69" s="294"/>
      <c r="P69" s="297"/>
      <c r="Q69" s="297"/>
      <c r="R69" s="297"/>
      <c r="S69" s="297"/>
      <c r="T69" s="297"/>
      <c r="U69" s="294"/>
      <c r="V69" s="144"/>
      <c r="W69" s="144"/>
      <c r="X69" s="47"/>
      <c r="Y69" s="150"/>
      <c r="Z69" s="150"/>
      <c r="AA69" s="150"/>
      <c r="AB69" s="27"/>
      <c r="AC69" s="27"/>
      <c r="AD69" s="47"/>
      <c r="AE69" s="47"/>
      <c r="AF69" s="47"/>
      <c r="AG69" s="79"/>
      <c r="AH69" s="47"/>
      <c r="AI69" s="47"/>
      <c r="AJ69" s="47"/>
      <c r="AK69" s="47"/>
      <c r="AL69" s="47"/>
      <c r="AM69" s="47"/>
      <c r="AN69" s="47"/>
      <c r="AO69" s="47"/>
      <c r="AP69" s="47"/>
      <c r="AQ69" s="47"/>
      <c r="AR69" s="47"/>
    </row>
    <row r="70" spans="1:44" s="19" customFormat="1" ht="13.5" customHeight="1">
      <c r="A70" s="20"/>
      <c r="B70" s="21"/>
      <c r="C70" s="47"/>
      <c r="D70" s="47"/>
      <c r="E70" s="47"/>
      <c r="F70" s="47"/>
      <c r="G70" s="47"/>
      <c r="H70" s="23"/>
      <c r="I70" s="151" t="s">
        <v>179</v>
      </c>
      <c r="J70" s="151"/>
      <c r="K70" s="151"/>
      <c r="L70" s="151"/>
      <c r="M70" s="152"/>
      <c r="N70" s="153" t="s">
        <v>16</v>
      </c>
      <c r="O70" s="304">
        <f>AF67</f>
        <v>14</v>
      </c>
      <c r="P70" s="304"/>
      <c r="Q70" s="153" t="s">
        <v>20</v>
      </c>
      <c r="R70" s="283">
        <f>R68</f>
        <v>0.7857142857142857</v>
      </c>
      <c r="S70" s="283"/>
      <c r="T70" s="153" t="s">
        <v>20</v>
      </c>
      <c r="U70" s="154">
        <v>1.55</v>
      </c>
      <c r="V70" s="144" t="s">
        <v>16</v>
      </c>
      <c r="W70" s="285">
        <f>O70*R70*U70</f>
        <v>17.05</v>
      </c>
      <c r="X70" s="285"/>
      <c r="Y70" s="285"/>
      <c r="Z70" s="150" t="s">
        <v>21</v>
      </c>
      <c r="AA70" s="150"/>
      <c r="AB70" s="27"/>
      <c r="AC70" s="27"/>
      <c r="AD70" s="47"/>
      <c r="AE70" s="47"/>
      <c r="AF70" s="47"/>
      <c r="AG70" s="79"/>
      <c r="AH70" s="47"/>
      <c r="AI70" s="47"/>
      <c r="AJ70" s="47"/>
      <c r="AK70" s="47"/>
      <c r="AL70" s="47"/>
      <c r="AM70" s="47"/>
      <c r="AN70" s="47"/>
      <c r="AO70" s="47"/>
      <c r="AP70" s="47"/>
      <c r="AQ70" s="47"/>
      <c r="AR70" s="47"/>
    </row>
    <row r="71" spans="1:44" s="19" customFormat="1" ht="4.5" customHeight="1">
      <c r="A71" s="20"/>
      <c r="B71" s="21"/>
      <c r="C71" s="47"/>
      <c r="D71" s="47"/>
      <c r="E71" s="47"/>
      <c r="F71" s="47"/>
      <c r="G71" s="47"/>
      <c r="H71" s="151"/>
      <c r="I71" s="151"/>
      <c r="J71" s="151"/>
      <c r="K71" s="151"/>
      <c r="L71" s="151"/>
      <c r="M71" s="152"/>
      <c r="N71" s="152"/>
      <c r="O71" s="151"/>
      <c r="P71" s="155"/>
      <c r="Q71" s="155"/>
      <c r="R71" s="155"/>
      <c r="S71" s="155"/>
      <c r="T71" s="155"/>
      <c r="U71" s="151"/>
      <c r="V71" s="144"/>
      <c r="W71" s="144"/>
      <c r="X71" s="47"/>
      <c r="Y71" s="150"/>
      <c r="Z71" s="150"/>
      <c r="AA71" s="150"/>
      <c r="AB71" s="27"/>
      <c r="AC71" s="27"/>
      <c r="AD71" s="47"/>
      <c r="AE71" s="47"/>
      <c r="AF71" s="47"/>
      <c r="AG71" s="79"/>
      <c r="AH71" s="47"/>
      <c r="AI71" s="47"/>
      <c r="AJ71" s="47"/>
      <c r="AK71" s="47"/>
      <c r="AL71" s="47"/>
      <c r="AM71" s="47"/>
      <c r="AN71" s="47"/>
      <c r="AO71" s="47"/>
      <c r="AP71" s="47"/>
      <c r="AQ71" s="47"/>
      <c r="AR71" s="47"/>
    </row>
    <row r="72" spans="1:44" ht="14.25" customHeight="1">
      <c r="A72" s="80"/>
      <c r="B72" s="57"/>
      <c r="C72" s="141"/>
      <c r="D72" s="141"/>
      <c r="E72" s="141"/>
      <c r="F72" s="141"/>
      <c r="G72" s="141"/>
      <c r="H72" s="141"/>
      <c r="I72" s="153"/>
      <c r="J72" s="153"/>
      <c r="K72" s="5"/>
      <c r="L72" s="5"/>
      <c r="M72" s="5"/>
      <c r="N72" s="5"/>
      <c r="O72" s="5"/>
      <c r="P72" s="5"/>
      <c r="Q72" s="5"/>
      <c r="R72" s="5"/>
      <c r="S72" s="141"/>
      <c r="T72" s="141"/>
      <c r="U72" s="141"/>
      <c r="V72" s="141"/>
      <c r="W72" s="141"/>
      <c r="X72" s="141"/>
      <c r="Y72" s="141"/>
      <c r="Z72" s="284" t="s">
        <v>17</v>
      </c>
      <c r="AA72" s="284"/>
      <c r="AB72" s="284"/>
      <c r="AC72" s="284"/>
      <c r="AD72" s="284"/>
      <c r="AE72" s="10" t="s">
        <v>16</v>
      </c>
      <c r="AF72" s="11">
        <f>ROUND(W70,2)</f>
        <v>17.05</v>
      </c>
      <c r="AG72" s="12" t="s">
        <v>21</v>
      </c>
    </row>
    <row r="73" spans="1:44" s="19" customFormat="1" ht="39.75" customHeight="1">
      <c r="A73" s="18">
        <f>A66+1</f>
        <v>16</v>
      </c>
      <c r="B73" s="18" t="s">
        <v>150</v>
      </c>
      <c r="C73" s="287" t="s">
        <v>180</v>
      </c>
      <c r="D73" s="288"/>
      <c r="E73" s="288"/>
      <c r="F73" s="288"/>
      <c r="G73" s="288"/>
      <c r="H73" s="288"/>
      <c r="I73" s="288"/>
      <c r="J73" s="288"/>
      <c r="K73" s="288"/>
      <c r="L73" s="288"/>
      <c r="M73" s="288"/>
      <c r="N73" s="288"/>
      <c r="O73" s="288"/>
      <c r="P73" s="288"/>
      <c r="Q73" s="288"/>
      <c r="R73" s="288"/>
      <c r="S73" s="288"/>
      <c r="T73" s="288"/>
      <c r="U73" s="288"/>
      <c r="V73" s="288"/>
      <c r="W73" s="288"/>
      <c r="X73" s="288"/>
      <c r="Y73" s="288"/>
      <c r="Z73" s="288"/>
      <c r="AA73" s="288"/>
      <c r="AB73" s="288"/>
      <c r="AC73" s="288"/>
      <c r="AD73" s="288"/>
      <c r="AE73" s="76"/>
      <c r="AF73" s="76"/>
      <c r="AG73" s="77"/>
      <c r="AH73" s="76"/>
      <c r="AI73" s="76"/>
      <c r="AJ73" s="76"/>
      <c r="AK73" s="76"/>
      <c r="AL73" s="76"/>
      <c r="AM73" s="76"/>
      <c r="AN73" s="76"/>
      <c r="AO73" s="76"/>
      <c r="AP73" s="76"/>
      <c r="AQ73" s="76"/>
      <c r="AR73" s="77"/>
    </row>
    <row r="74" spans="1:44" s="19" customFormat="1" ht="14.25" customHeight="1">
      <c r="A74" s="20"/>
      <c r="B74" s="20"/>
      <c r="C74" s="139"/>
      <c r="D74" s="140"/>
      <c r="E74" s="140"/>
      <c r="F74" s="153" t="s">
        <v>181</v>
      </c>
      <c r="G74" s="153"/>
      <c r="H74" s="153"/>
      <c r="I74" s="153"/>
      <c r="J74" s="153"/>
      <c r="K74" s="153"/>
      <c r="L74" s="153"/>
      <c r="M74" s="23"/>
      <c r="N74" s="23"/>
      <c r="O74" s="23"/>
      <c r="P74" s="23"/>
      <c r="Q74" s="23"/>
      <c r="R74" s="23"/>
      <c r="S74" s="23"/>
      <c r="T74" s="47" t="s">
        <v>182</v>
      </c>
      <c r="U74" s="140"/>
      <c r="V74" s="140"/>
      <c r="W74" s="140"/>
      <c r="X74" s="140"/>
      <c r="Y74" s="140"/>
      <c r="Z74" s="140"/>
      <c r="AA74" s="140"/>
      <c r="AB74" s="140"/>
      <c r="AC74" s="140"/>
      <c r="AD74" s="140"/>
      <c r="AE74" s="47"/>
      <c r="AF74" s="47"/>
      <c r="AG74" s="79"/>
      <c r="AH74" s="47"/>
      <c r="AI74" s="47"/>
      <c r="AJ74" s="47"/>
      <c r="AK74" s="47"/>
      <c r="AL74" s="47"/>
      <c r="AM74" s="47"/>
      <c r="AN74" s="47"/>
      <c r="AO74" s="47"/>
      <c r="AP74" s="47"/>
      <c r="AQ74" s="47"/>
      <c r="AR74" s="79"/>
    </row>
    <row r="75" spans="1:44" s="19" customFormat="1" ht="13.5" customHeight="1">
      <c r="A75" s="20"/>
      <c r="B75" s="20"/>
      <c r="C75" s="139"/>
      <c r="D75" s="140"/>
      <c r="E75" s="140"/>
      <c r="F75" s="153" t="s">
        <v>16</v>
      </c>
      <c r="G75" s="304">
        <f>AF67</f>
        <v>14</v>
      </c>
      <c r="H75" s="304"/>
      <c r="I75" s="153" t="s">
        <v>20</v>
      </c>
      <c r="J75" s="23"/>
      <c r="K75" s="305">
        <v>6</v>
      </c>
      <c r="L75" s="305"/>
      <c r="M75" s="152" t="s">
        <v>20</v>
      </c>
      <c r="N75" s="283">
        <f>U70</f>
        <v>1.55</v>
      </c>
      <c r="O75" s="283"/>
      <c r="P75" s="23"/>
      <c r="Q75" s="23"/>
      <c r="R75" s="23" t="s">
        <v>16</v>
      </c>
      <c r="S75" s="291">
        <f>AF67</f>
        <v>14</v>
      </c>
      <c r="T75" s="291"/>
      <c r="U75" s="47" t="s">
        <v>20</v>
      </c>
      <c r="V75" s="47">
        <v>8</v>
      </c>
      <c r="W75" s="47" t="s">
        <v>20</v>
      </c>
      <c r="X75" s="291">
        <v>0.68799999999999994</v>
      </c>
      <c r="Y75" s="291"/>
      <c r="Z75" s="140"/>
      <c r="AA75" s="140"/>
      <c r="AB75" s="140"/>
      <c r="AC75" s="140"/>
      <c r="AD75" s="140"/>
      <c r="AE75" s="47"/>
      <c r="AF75" s="47"/>
      <c r="AG75" s="79"/>
      <c r="AH75" s="47"/>
      <c r="AI75" s="47"/>
      <c r="AJ75" s="47"/>
      <c r="AK75" s="47"/>
      <c r="AL75" s="47"/>
      <c r="AM75" s="47"/>
      <c r="AN75" s="47"/>
      <c r="AO75" s="47"/>
      <c r="AP75" s="47"/>
      <c r="AQ75" s="47"/>
      <c r="AR75" s="79"/>
    </row>
    <row r="76" spans="1:44" s="19" customFormat="1" ht="13.5" customHeight="1">
      <c r="A76" s="20"/>
      <c r="B76" s="21"/>
      <c r="C76" s="78"/>
      <c r="D76" s="47"/>
      <c r="E76" s="47"/>
      <c r="F76" s="153" t="s">
        <v>16</v>
      </c>
      <c r="G76" s="283">
        <f>G75*K75*N75</f>
        <v>130.20000000000002</v>
      </c>
      <c r="H76" s="283"/>
      <c r="I76" s="283"/>
      <c r="J76" s="283"/>
      <c r="K76" s="283"/>
      <c r="L76" s="153" t="s">
        <v>22</v>
      </c>
      <c r="M76" s="153"/>
      <c r="N76" s="153"/>
      <c r="O76" s="44"/>
      <c r="P76" s="23"/>
      <c r="Q76" s="23"/>
      <c r="R76" s="23" t="s">
        <v>16</v>
      </c>
      <c r="S76" s="291">
        <f>S75*V75*X75</f>
        <v>77.055999999999997</v>
      </c>
      <c r="T76" s="291"/>
      <c r="U76" s="47"/>
      <c r="V76" s="47" t="s">
        <v>22</v>
      </c>
      <c r="W76" s="47"/>
      <c r="X76" s="47"/>
      <c r="Y76" s="47"/>
      <c r="Z76" s="47"/>
      <c r="AA76" s="47"/>
      <c r="AB76" s="47"/>
      <c r="AC76" s="47"/>
      <c r="AD76" s="47"/>
      <c r="AE76" s="47"/>
      <c r="AF76" s="47"/>
      <c r="AG76" s="79"/>
      <c r="AI76" s="47"/>
      <c r="AJ76" s="47"/>
      <c r="AK76" s="47"/>
      <c r="AL76" s="47"/>
      <c r="AM76" s="47"/>
      <c r="AN76" s="47"/>
      <c r="AO76" s="47"/>
      <c r="AP76" s="47"/>
      <c r="AQ76" s="47"/>
      <c r="AR76" s="79"/>
    </row>
    <row r="77" spans="1:44" s="19" customFormat="1" ht="13.5" customHeight="1">
      <c r="A77" s="20"/>
      <c r="B77" s="21"/>
      <c r="C77" s="22"/>
      <c r="D77" s="23"/>
      <c r="E77" s="23"/>
      <c r="F77" s="153" t="s">
        <v>16</v>
      </c>
      <c r="G77" s="306">
        <f>G76</f>
        <v>130.20000000000002</v>
      </c>
      <c r="H77" s="306"/>
      <c r="I77" s="306"/>
      <c r="J77" s="306"/>
      <c r="K77" s="306"/>
      <c r="L77" s="156" t="s">
        <v>20</v>
      </c>
      <c r="M77" s="157">
        <v>0.62</v>
      </c>
      <c r="N77" s="158"/>
      <c r="O77" s="150"/>
      <c r="P77" s="23"/>
      <c r="Q77" s="23"/>
      <c r="R77" s="23" t="s">
        <v>16</v>
      </c>
      <c r="S77" s="307">
        <f>S76</f>
        <v>77.055999999999997</v>
      </c>
      <c r="T77" s="307"/>
      <c r="U77" s="159" t="s">
        <v>20</v>
      </c>
      <c r="V77" s="307">
        <v>0.22</v>
      </c>
      <c r="W77" s="307"/>
      <c r="X77" s="5"/>
      <c r="Y77" s="44"/>
      <c r="Z77" s="44"/>
      <c r="AA77" s="23"/>
      <c r="AB77" s="23"/>
      <c r="AC77" s="23"/>
      <c r="AD77" s="44"/>
      <c r="AE77" s="42"/>
      <c r="AF77" s="145"/>
      <c r="AG77" s="128"/>
      <c r="AH77" s="24"/>
      <c r="AI77" s="24"/>
      <c r="AJ77" s="24"/>
      <c r="AK77" s="24"/>
      <c r="AL77" s="24"/>
      <c r="AM77" s="24"/>
      <c r="AN77" s="24"/>
      <c r="AO77" s="24"/>
      <c r="AP77" s="24"/>
      <c r="AQ77" s="23"/>
      <c r="AR77" s="25"/>
    </row>
    <row r="78" spans="1:44" s="19" customFormat="1" ht="13.5" customHeight="1">
      <c r="A78" s="20"/>
      <c r="B78" s="21"/>
      <c r="C78" s="78"/>
      <c r="D78" s="47"/>
      <c r="E78" s="47"/>
      <c r="F78" s="160" t="s">
        <v>16</v>
      </c>
      <c r="G78" s="283">
        <f>G77*M77</f>
        <v>80.724000000000004</v>
      </c>
      <c r="H78" s="283"/>
      <c r="I78" s="283"/>
      <c r="J78" s="283"/>
      <c r="K78" s="283"/>
      <c r="L78" s="153" t="s">
        <v>108</v>
      </c>
      <c r="M78" s="153"/>
      <c r="N78" s="153"/>
      <c r="O78" s="144"/>
      <c r="P78" s="23"/>
      <c r="Q78" s="23"/>
      <c r="R78" s="23" t="s">
        <v>16</v>
      </c>
      <c r="S78" s="291">
        <f>S77*V77</f>
        <v>16.95232</v>
      </c>
      <c r="T78" s="291"/>
      <c r="U78" s="47" t="s">
        <v>108</v>
      </c>
      <c r="V78" s="23"/>
      <c r="W78" s="47"/>
      <c r="X78" s="47"/>
      <c r="Y78" s="150"/>
      <c r="Z78" s="150"/>
      <c r="AA78" s="150"/>
      <c r="AB78" s="27"/>
      <c r="AC78" s="27"/>
      <c r="AD78" s="47"/>
      <c r="AE78" s="47"/>
      <c r="AF78" s="47"/>
      <c r="AG78" s="79"/>
      <c r="AH78" s="47"/>
      <c r="AI78" s="47" t="s">
        <v>16</v>
      </c>
      <c r="AJ78" s="47">
        <v>18.841000000000001</v>
      </c>
      <c r="AK78" s="47" t="s">
        <v>20</v>
      </c>
      <c r="AL78" s="47">
        <v>8</v>
      </c>
      <c r="AM78" s="47" t="s">
        <v>20</v>
      </c>
      <c r="AN78" s="47">
        <v>0.68799999999999994</v>
      </c>
      <c r="AO78" s="47"/>
      <c r="AP78" s="47"/>
      <c r="AQ78" s="47"/>
      <c r="AR78" s="79"/>
    </row>
    <row r="79" spans="1:44" ht="14.25" customHeight="1">
      <c r="A79" s="80"/>
      <c r="B79" s="57"/>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284" t="s">
        <v>17</v>
      </c>
      <c r="AA79" s="284"/>
      <c r="AB79" s="284"/>
      <c r="AC79" s="284"/>
      <c r="AD79" s="284"/>
      <c r="AE79" s="10" t="s">
        <v>16</v>
      </c>
      <c r="AF79" s="11">
        <f>ROUND(G78+S78,2)</f>
        <v>97.68</v>
      </c>
      <c r="AG79" s="12" t="s">
        <v>183</v>
      </c>
      <c r="AI79" s="2" t="s">
        <v>16</v>
      </c>
      <c r="AJ79" s="2">
        <v>103.700864</v>
      </c>
      <c r="AK79" s="2" t="s">
        <v>20</v>
      </c>
      <c r="AL79" s="2">
        <v>0.22</v>
      </c>
    </row>
    <row r="80" spans="1:44" s="19" customFormat="1" ht="64.5" customHeight="1">
      <c r="A80" s="18">
        <f>A73+1</f>
        <v>17</v>
      </c>
      <c r="B80" s="18" t="s">
        <v>151</v>
      </c>
      <c r="C80" s="287" t="s">
        <v>310</v>
      </c>
      <c r="D80" s="288"/>
      <c r="E80" s="288"/>
      <c r="F80" s="288"/>
      <c r="G80" s="288"/>
      <c r="H80" s="288"/>
      <c r="I80" s="288"/>
      <c r="J80" s="288"/>
      <c r="K80" s="288"/>
      <c r="L80" s="288"/>
      <c r="M80" s="288"/>
      <c r="N80" s="288"/>
      <c r="O80" s="288"/>
      <c r="P80" s="288"/>
      <c r="Q80" s="288"/>
      <c r="R80" s="288"/>
      <c r="S80" s="288"/>
      <c r="T80" s="288"/>
      <c r="U80" s="288"/>
      <c r="V80" s="288"/>
      <c r="W80" s="288"/>
      <c r="X80" s="288"/>
      <c r="Y80" s="288"/>
      <c r="Z80" s="288"/>
      <c r="AA80" s="288"/>
      <c r="AB80" s="288"/>
      <c r="AC80" s="288"/>
      <c r="AD80" s="288"/>
      <c r="AE80" s="76"/>
      <c r="AF80" s="76"/>
      <c r="AG80" s="77"/>
      <c r="AH80" s="76"/>
      <c r="AI80" s="76"/>
      <c r="AJ80" s="76"/>
      <c r="AK80" s="76"/>
      <c r="AL80" s="76"/>
      <c r="AM80" s="76"/>
      <c r="AN80" s="76"/>
      <c r="AO80" s="76"/>
      <c r="AP80" s="76"/>
      <c r="AQ80" s="76"/>
      <c r="AR80" s="77"/>
    </row>
    <row r="81" spans="1:44" s="19" customFormat="1" ht="14.25" customHeight="1">
      <c r="A81" s="20"/>
      <c r="B81" s="20"/>
      <c r="C81" s="172"/>
      <c r="D81" s="299">
        <v>14</v>
      </c>
      <c r="E81" s="299"/>
      <c r="F81" s="299"/>
      <c r="G81" s="180" t="s">
        <v>311</v>
      </c>
      <c r="H81" s="181">
        <v>8</v>
      </c>
      <c r="I81" s="180" t="s">
        <v>311</v>
      </c>
      <c r="J81" s="300">
        <v>0.68799999999999994</v>
      </c>
      <c r="K81" s="300"/>
      <c r="L81" s="23"/>
      <c r="M81" s="182" t="s">
        <v>16</v>
      </c>
      <c r="N81" s="301">
        <f>D81*H81*J81</f>
        <v>77.055999999999997</v>
      </c>
      <c r="O81" s="301"/>
      <c r="P81" s="183" t="s">
        <v>311</v>
      </c>
      <c r="Q81" s="302">
        <v>0.22</v>
      </c>
      <c r="R81" s="302"/>
      <c r="S81" s="184" t="s">
        <v>16</v>
      </c>
      <c r="T81" s="303">
        <f>ROUND(N81*Q81,2)</f>
        <v>16.95</v>
      </c>
      <c r="U81" s="303"/>
      <c r="V81" s="303"/>
      <c r="W81" s="173"/>
      <c r="X81" s="173"/>
      <c r="Y81" s="173"/>
      <c r="Z81" s="173"/>
      <c r="AA81" s="173"/>
      <c r="AB81" s="173"/>
      <c r="AC81" s="173"/>
      <c r="AD81" s="173"/>
      <c r="AE81" s="47"/>
      <c r="AF81" s="47"/>
      <c r="AG81" s="79"/>
      <c r="AH81" s="47"/>
      <c r="AI81" s="47"/>
      <c r="AJ81" s="47"/>
      <c r="AK81" s="47"/>
      <c r="AL81" s="47"/>
      <c r="AM81" s="47"/>
      <c r="AN81" s="47"/>
      <c r="AO81" s="47"/>
      <c r="AP81" s="47"/>
      <c r="AQ81" s="47"/>
      <c r="AR81" s="79"/>
    </row>
    <row r="82" spans="1:44" s="19" customFormat="1" ht="13.5" customHeight="1">
      <c r="A82" s="20"/>
      <c r="B82" s="21"/>
      <c r="C82" s="78"/>
      <c r="D82" s="47"/>
      <c r="E82" s="47"/>
      <c r="F82" s="160"/>
      <c r="G82" s="283"/>
      <c r="H82" s="283"/>
      <c r="I82" s="283"/>
      <c r="J82" s="283"/>
      <c r="K82" s="283"/>
      <c r="L82" s="153"/>
      <c r="M82" s="153"/>
      <c r="N82" s="153"/>
      <c r="O82" s="171"/>
      <c r="P82" s="23"/>
      <c r="Q82" s="23"/>
      <c r="R82" s="23"/>
      <c r="S82" s="291"/>
      <c r="T82" s="291"/>
      <c r="U82" s="47"/>
      <c r="V82" s="23"/>
      <c r="W82" s="47"/>
      <c r="X82" s="47"/>
      <c r="Y82" s="150"/>
      <c r="Z82" s="150"/>
      <c r="AA82" s="150"/>
      <c r="AB82" s="27"/>
      <c r="AC82" s="27"/>
      <c r="AD82" s="47"/>
      <c r="AE82" s="47"/>
      <c r="AF82" s="47"/>
      <c r="AG82" s="79"/>
      <c r="AH82" s="47"/>
      <c r="AI82" s="47" t="s">
        <v>16</v>
      </c>
      <c r="AJ82" s="47">
        <v>18.841000000000001</v>
      </c>
      <c r="AK82" s="47" t="s">
        <v>20</v>
      </c>
      <c r="AL82" s="47">
        <v>8</v>
      </c>
      <c r="AM82" s="47" t="s">
        <v>20</v>
      </c>
      <c r="AN82" s="47">
        <v>0.68799999999999994</v>
      </c>
      <c r="AO82" s="47"/>
      <c r="AP82" s="47"/>
      <c r="AQ82" s="47"/>
      <c r="AR82" s="79"/>
    </row>
    <row r="83" spans="1:44" ht="14.25" customHeight="1">
      <c r="A83" s="80"/>
      <c r="B83" s="57"/>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284" t="s">
        <v>17</v>
      </c>
      <c r="AA83" s="284"/>
      <c r="AB83" s="284"/>
      <c r="AC83" s="284"/>
      <c r="AD83" s="284"/>
      <c r="AE83" s="10" t="s">
        <v>16</v>
      </c>
      <c r="AF83" s="11">
        <f>T81</f>
        <v>16.95</v>
      </c>
      <c r="AG83" s="12" t="s">
        <v>183</v>
      </c>
      <c r="AI83" s="2" t="s">
        <v>16</v>
      </c>
      <c r="AJ83" s="2">
        <v>103.700864</v>
      </c>
      <c r="AK83" s="2" t="s">
        <v>20</v>
      </c>
      <c r="AL83" s="2">
        <v>0.22</v>
      </c>
    </row>
    <row r="84" spans="1:44" s="19" customFormat="1" ht="39.75" customHeight="1">
      <c r="A84" s="18">
        <f>A80+1</f>
        <v>18</v>
      </c>
      <c r="B84" s="18" t="s">
        <v>156</v>
      </c>
      <c r="C84" s="287" t="s">
        <v>184</v>
      </c>
      <c r="D84" s="288"/>
      <c r="E84" s="288"/>
      <c r="F84" s="288"/>
      <c r="G84" s="288"/>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76"/>
      <c r="AF84" s="76"/>
      <c r="AG84" s="77"/>
      <c r="AH84" s="76"/>
      <c r="AI84" s="76" t="s">
        <v>16</v>
      </c>
      <c r="AJ84" s="76">
        <v>22.814190079999999</v>
      </c>
      <c r="AK84" s="76"/>
      <c r="AL84" s="76" t="s">
        <v>108</v>
      </c>
      <c r="AM84" s="76"/>
      <c r="AN84" s="76"/>
      <c r="AO84" s="76"/>
      <c r="AP84" s="76"/>
      <c r="AQ84" s="76"/>
      <c r="AR84" s="77"/>
    </row>
    <row r="85" spans="1:44" s="19" customFormat="1" ht="15" customHeight="1">
      <c r="A85" s="20"/>
      <c r="B85" s="20"/>
      <c r="C85" s="139"/>
      <c r="D85" s="140"/>
      <c r="E85" s="140"/>
      <c r="F85" s="140"/>
      <c r="G85" s="140"/>
      <c r="H85" s="140"/>
      <c r="I85" s="140"/>
      <c r="J85" s="153" t="s">
        <v>185</v>
      </c>
      <c r="K85" s="153"/>
      <c r="L85" s="153"/>
      <c r="M85" s="153"/>
      <c r="N85" s="153"/>
      <c r="O85" s="153"/>
      <c r="P85" s="153"/>
      <c r="Q85" s="153"/>
      <c r="R85" s="140"/>
      <c r="S85" s="140"/>
      <c r="T85" s="140"/>
      <c r="U85" s="140"/>
      <c r="V85" s="140"/>
      <c r="W85" s="140"/>
      <c r="X85" s="140"/>
      <c r="Y85" s="140"/>
      <c r="Z85" s="140"/>
      <c r="AA85" s="140"/>
      <c r="AB85" s="140"/>
      <c r="AC85" s="140"/>
      <c r="AD85" s="140"/>
      <c r="AE85" s="47"/>
      <c r="AF85" s="47"/>
      <c r="AG85" s="79"/>
      <c r="AH85" s="47"/>
      <c r="AI85" s="47"/>
      <c r="AJ85" s="47"/>
      <c r="AK85" s="47"/>
      <c r="AL85" s="47"/>
      <c r="AM85" s="47"/>
      <c r="AN85" s="47"/>
      <c r="AO85" s="47"/>
      <c r="AP85" s="47"/>
      <c r="AQ85" s="47"/>
      <c r="AR85" s="79"/>
    </row>
    <row r="86" spans="1:44" s="19" customFormat="1" ht="15" customHeight="1">
      <c r="A86" s="20"/>
      <c r="B86" s="20"/>
      <c r="C86" s="139"/>
      <c r="D86" s="140"/>
      <c r="E86" s="140"/>
      <c r="F86" s="140"/>
      <c r="G86" s="140"/>
      <c r="H86" s="140"/>
      <c r="I86" s="140"/>
      <c r="J86" s="294" t="s">
        <v>16</v>
      </c>
      <c r="K86" s="295">
        <f>AF67</f>
        <v>14</v>
      </c>
      <c r="L86" s="295"/>
      <c r="M86" s="153" t="s">
        <v>66</v>
      </c>
      <c r="N86" s="296">
        <v>22</v>
      </c>
      <c r="O86" s="296"/>
      <c r="P86" s="294" t="s">
        <v>66</v>
      </c>
      <c r="Q86" s="297">
        <v>0.25</v>
      </c>
      <c r="R86" s="297"/>
      <c r="S86" s="294" t="s">
        <v>66</v>
      </c>
      <c r="T86" s="298">
        <v>1.55</v>
      </c>
      <c r="U86" s="298"/>
      <c r="V86" s="297"/>
      <c r="W86" s="140"/>
      <c r="X86" s="140"/>
      <c r="Y86" s="140"/>
      <c r="Z86" s="140"/>
      <c r="AA86" s="140"/>
      <c r="AB86" s="140"/>
      <c r="AC86" s="140"/>
      <c r="AD86" s="140"/>
      <c r="AE86" s="47"/>
      <c r="AF86" s="47"/>
      <c r="AG86" s="79"/>
      <c r="AH86" s="47"/>
      <c r="AI86" s="47"/>
      <c r="AJ86" s="47"/>
      <c r="AK86" s="47"/>
      <c r="AL86" s="47"/>
      <c r="AM86" s="47"/>
      <c r="AN86" s="47"/>
      <c r="AO86" s="47"/>
      <c r="AP86" s="47"/>
      <c r="AQ86" s="47"/>
      <c r="AR86" s="79"/>
    </row>
    <row r="87" spans="1:44" s="19" customFormat="1" ht="13.5" customHeight="1">
      <c r="A87" s="20"/>
      <c r="B87" s="21"/>
      <c r="C87" s="78"/>
      <c r="D87" s="47"/>
      <c r="E87" s="47"/>
      <c r="F87" s="47"/>
      <c r="G87" s="47"/>
      <c r="H87" s="150"/>
      <c r="I87" s="150"/>
      <c r="J87" s="294"/>
      <c r="K87" s="295"/>
      <c r="L87" s="295"/>
      <c r="M87" s="153"/>
      <c r="N87" s="153">
        <v>7</v>
      </c>
      <c r="O87" s="153"/>
      <c r="P87" s="294"/>
      <c r="Q87" s="297"/>
      <c r="R87" s="297"/>
      <c r="S87" s="294"/>
      <c r="T87" s="298"/>
      <c r="U87" s="298"/>
      <c r="V87" s="297"/>
      <c r="W87" s="150"/>
      <c r="X87" s="47"/>
      <c r="Y87" s="47"/>
      <c r="Z87" s="47"/>
      <c r="AA87" s="47"/>
      <c r="AB87" s="47"/>
      <c r="AC87" s="47"/>
      <c r="AD87" s="47"/>
      <c r="AE87" s="47"/>
      <c r="AF87" s="47"/>
      <c r="AG87" s="79"/>
      <c r="AH87" s="47"/>
      <c r="AI87" s="47"/>
      <c r="AJ87" s="47"/>
      <c r="AK87" s="47"/>
      <c r="AL87" s="47"/>
      <c r="AM87" s="47"/>
      <c r="AN87" s="47"/>
      <c r="AO87" s="47"/>
      <c r="AP87" s="47"/>
      <c r="AQ87" s="47"/>
      <c r="AR87" s="79"/>
    </row>
    <row r="88" spans="1:44" s="19" customFormat="1" ht="13.5" customHeight="1">
      <c r="A88" s="20"/>
      <c r="B88" s="21"/>
      <c r="C88" s="22"/>
      <c r="D88" s="23"/>
      <c r="E88" s="23"/>
      <c r="F88" s="23"/>
      <c r="G88" s="23"/>
      <c r="H88" s="23"/>
      <c r="I88" s="23"/>
      <c r="J88" s="153"/>
      <c r="K88" s="153" t="s">
        <v>16</v>
      </c>
      <c r="L88" s="283">
        <f>K86*(N86/N87)*Q86*T86</f>
        <v>17.05</v>
      </c>
      <c r="M88" s="283"/>
      <c r="N88" s="153" t="s">
        <v>9</v>
      </c>
      <c r="O88" s="153"/>
      <c r="P88" s="153"/>
      <c r="Q88" s="153"/>
      <c r="R88" s="27"/>
      <c r="S88" s="161"/>
      <c r="T88" s="27"/>
      <c r="U88" s="27"/>
      <c r="V88" s="44"/>
      <c r="W88" s="44"/>
      <c r="X88" s="44"/>
      <c r="Y88" s="44"/>
      <c r="Z88" s="44"/>
      <c r="AA88" s="23"/>
      <c r="AB88" s="23"/>
      <c r="AC88" s="23"/>
      <c r="AD88" s="44"/>
      <c r="AE88" s="42"/>
      <c r="AF88" s="145"/>
      <c r="AG88" s="128"/>
      <c r="AH88" s="24"/>
      <c r="AI88" s="24"/>
      <c r="AJ88" s="24"/>
      <c r="AK88" s="24"/>
      <c r="AL88" s="24"/>
      <c r="AM88" s="24"/>
      <c r="AN88" s="24"/>
      <c r="AO88" s="24"/>
      <c r="AP88" s="24"/>
      <c r="AQ88" s="23"/>
      <c r="AR88" s="25"/>
    </row>
    <row r="89" spans="1:44" ht="14.25" customHeight="1">
      <c r="A89" s="80"/>
      <c r="B89" s="57"/>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284" t="s">
        <v>17</v>
      </c>
      <c r="AA89" s="284"/>
      <c r="AB89" s="284"/>
      <c r="AC89" s="284"/>
      <c r="AD89" s="284"/>
      <c r="AE89" s="10" t="s">
        <v>16</v>
      </c>
      <c r="AF89" s="11">
        <f>ROUND(L88,2)</f>
        <v>17.05</v>
      </c>
      <c r="AG89" s="12" t="s">
        <v>9</v>
      </c>
    </row>
    <row r="90" spans="1:44" s="8" customFormat="1" ht="79.5" customHeight="1">
      <c r="A90" s="17">
        <f>A84+1</f>
        <v>19</v>
      </c>
      <c r="B90" s="17" t="s">
        <v>100</v>
      </c>
      <c r="C90" s="281" t="s">
        <v>77</v>
      </c>
      <c r="D90" s="282"/>
      <c r="E90" s="282"/>
      <c r="F90" s="282"/>
      <c r="G90" s="282"/>
      <c r="H90" s="282"/>
      <c r="I90" s="282"/>
      <c r="J90" s="282"/>
      <c r="K90" s="282"/>
      <c r="L90" s="282"/>
      <c r="M90" s="282"/>
      <c r="N90" s="282"/>
      <c r="O90" s="282"/>
      <c r="P90" s="282"/>
      <c r="Q90" s="282"/>
      <c r="R90" s="282"/>
      <c r="S90" s="282"/>
      <c r="T90" s="282"/>
      <c r="U90" s="282"/>
      <c r="V90" s="282"/>
      <c r="W90" s="282"/>
      <c r="X90" s="282"/>
      <c r="Y90" s="282"/>
      <c r="Z90" s="282"/>
      <c r="AA90" s="282"/>
      <c r="AB90" s="282"/>
      <c r="AC90" s="282"/>
      <c r="AD90" s="282"/>
      <c r="AE90" s="38" t="s">
        <v>16</v>
      </c>
      <c r="AF90" s="39">
        <v>1</v>
      </c>
      <c r="AG90" s="12" t="s">
        <v>72</v>
      </c>
    </row>
    <row r="91" spans="1:44" s="8" customFormat="1" ht="51.75" customHeight="1">
      <c r="A91" s="17">
        <f t="shared" ref="A91:A95" si="0">A90+1</f>
        <v>20</v>
      </c>
      <c r="B91" s="17" t="s">
        <v>100</v>
      </c>
      <c r="C91" s="281" t="s">
        <v>74</v>
      </c>
      <c r="D91" s="282"/>
      <c r="E91" s="282"/>
      <c r="F91" s="282"/>
      <c r="G91" s="282"/>
      <c r="H91" s="282"/>
      <c r="I91" s="282"/>
      <c r="J91" s="282"/>
      <c r="K91" s="282"/>
      <c r="L91" s="282"/>
      <c r="M91" s="282"/>
      <c r="N91" s="282"/>
      <c r="O91" s="282"/>
      <c r="P91" s="282"/>
      <c r="Q91" s="282"/>
      <c r="R91" s="282"/>
      <c r="S91" s="282"/>
      <c r="T91" s="282"/>
      <c r="U91" s="282"/>
      <c r="V91" s="282"/>
      <c r="W91" s="282"/>
      <c r="X91" s="282"/>
      <c r="Y91" s="282"/>
      <c r="Z91" s="282"/>
      <c r="AA91" s="282"/>
      <c r="AB91" s="282"/>
      <c r="AC91" s="282"/>
      <c r="AD91" s="282"/>
      <c r="AE91" s="38" t="s">
        <v>16</v>
      </c>
      <c r="AF91" s="39">
        <v>60</v>
      </c>
      <c r="AG91" s="12" t="s">
        <v>101</v>
      </c>
    </row>
    <row r="92" spans="1:44" s="8" customFormat="1" ht="27.75" customHeight="1">
      <c r="A92" s="17">
        <f t="shared" si="0"/>
        <v>21</v>
      </c>
      <c r="B92" s="17" t="s">
        <v>100</v>
      </c>
      <c r="C92" s="281" t="s">
        <v>75</v>
      </c>
      <c r="D92" s="282"/>
      <c r="E92" s="282"/>
      <c r="F92" s="282"/>
      <c r="G92" s="282"/>
      <c r="H92" s="282"/>
      <c r="I92" s="282"/>
      <c r="J92" s="282"/>
      <c r="K92" s="282"/>
      <c r="L92" s="282"/>
      <c r="M92" s="282"/>
      <c r="N92" s="282"/>
      <c r="O92" s="282"/>
      <c r="P92" s="282"/>
      <c r="Q92" s="282"/>
      <c r="R92" s="282"/>
      <c r="S92" s="282"/>
      <c r="T92" s="282"/>
      <c r="U92" s="282"/>
      <c r="V92" s="282"/>
      <c r="W92" s="282"/>
      <c r="X92" s="282"/>
      <c r="Y92" s="282"/>
      <c r="Z92" s="282"/>
      <c r="AA92" s="282"/>
      <c r="AB92" s="282"/>
      <c r="AC92" s="282"/>
      <c r="AD92" s="282"/>
      <c r="AE92" s="38" t="s">
        <v>16</v>
      </c>
      <c r="AF92" s="39">
        <v>1</v>
      </c>
      <c r="AG92" s="12" t="s">
        <v>72</v>
      </c>
    </row>
    <row r="93" spans="1:44" s="8" customFormat="1" ht="40.5" customHeight="1">
      <c r="A93" s="17">
        <f t="shared" si="0"/>
        <v>22</v>
      </c>
      <c r="B93" s="17" t="s">
        <v>100</v>
      </c>
      <c r="C93" s="281" t="s">
        <v>76</v>
      </c>
      <c r="D93" s="282"/>
      <c r="E93" s="282"/>
      <c r="F93" s="282"/>
      <c r="G93" s="282"/>
      <c r="H93" s="282"/>
      <c r="I93" s="282"/>
      <c r="J93" s="282"/>
      <c r="K93" s="282"/>
      <c r="L93" s="282"/>
      <c r="M93" s="282"/>
      <c r="N93" s="282"/>
      <c r="O93" s="282"/>
      <c r="P93" s="282"/>
      <c r="Q93" s="282"/>
      <c r="R93" s="282"/>
      <c r="S93" s="282"/>
      <c r="T93" s="282"/>
      <c r="U93" s="282"/>
      <c r="V93" s="282"/>
      <c r="W93" s="282"/>
      <c r="X93" s="282"/>
      <c r="Y93" s="282"/>
      <c r="Z93" s="282"/>
      <c r="AA93" s="282"/>
      <c r="AB93" s="282"/>
      <c r="AC93" s="282"/>
      <c r="AD93" s="282"/>
      <c r="AE93" s="38" t="s">
        <v>16</v>
      </c>
      <c r="AF93" s="39">
        <v>1</v>
      </c>
      <c r="AG93" s="12" t="s">
        <v>72</v>
      </c>
    </row>
    <row r="94" spans="1:44" s="8" customFormat="1" ht="81" customHeight="1">
      <c r="A94" s="17">
        <f t="shared" si="0"/>
        <v>23</v>
      </c>
      <c r="B94" s="17" t="s">
        <v>100</v>
      </c>
      <c r="C94" s="281" t="s">
        <v>78</v>
      </c>
      <c r="D94" s="282"/>
      <c r="E94" s="282"/>
      <c r="F94" s="282"/>
      <c r="G94" s="282"/>
      <c r="H94" s="282"/>
      <c r="I94" s="282"/>
      <c r="J94" s="282"/>
      <c r="K94" s="282"/>
      <c r="L94" s="282"/>
      <c r="M94" s="282"/>
      <c r="N94" s="282"/>
      <c r="O94" s="282"/>
      <c r="P94" s="282"/>
      <c r="Q94" s="282"/>
      <c r="R94" s="282"/>
      <c r="S94" s="282"/>
      <c r="T94" s="282"/>
      <c r="U94" s="282"/>
      <c r="V94" s="282"/>
      <c r="W94" s="282"/>
      <c r="X94" s="282"/>
      <c r="Y94" s="282"/>
      <c r="Z94" s="282"/>
      <c r="AA94" s="282"/>
      <c r="AB94" s="282"/>
      <c r="AC94" s="282"/>
      <c r="AD94" s="282"/>
      <c r="AE94" s="38" t="s">
        <v>16</v>
      </c>
      <c r="AF94" s="39">
        <v>1</v>
      </c>
      <c r="AG94" s="12" t="s">
        <v>72</v>
      </c>
    </row>
    <row r="95" spans="1:44" s="8" customFormat="1" ht="42" customHeight="1">
      <c r="A95" s="17">
        <f t="shared" si="0"/>
        <v>24</v>
      </c>
      <c r="B95" s="17" t="s">
        <v>100</v>
      </c>
      <c r="C95" s="292" t="s">
        <v>79</v>
      </c>
      <c r="D95" s="293"/>
      <c r="E95" s="293"/>
      <c r="F95" s="293"/>
      <c r="G95" s="293"/>
      <c r="H95" s="293"/>
      <c r="I95" s="293"/>
      <c r="J95" s="293"/>
      <c r="K95" s="293"/>
      <c r="L95" s="293"/>
      <c r="M95" s="293"/>
      <c r="N95" s="293"/>
      <c r="O95" s="293"/>
      <c r="P95" s="293"/>
      <c r="Q95" s="293"/>
      <c r="R95" s="293"/>
      <c r="S95" s="293"/>
      <c r="T95" s="293"/>
      <c r="U95" s="293"/>
      <c r="V95" s="293"/>
      <c r="W95" s="293"/>
      <c r="X95" s="293"/>
      <c r="Y95" s="293"/>
      <c r="Z95" s="293"/>
      <c r="AA95" s="293"/>
      <c r="AB95" s="293"/>
      <c r="AC95" s="293"/>
      <c r="AD95" s="293"/>
      <c r="AE95" s="5" t="s">
        <v>16</v>
      </c>
      <c r="AF95" s="119">
        <v>1</v>
      </c>
      <c r="AG95" s="6" t="s">
        <v>72</v>
      </c>
    </row>
    <row r="96" spans="1:44" s="19" customFormat="1" ht="39.75" customHeight="1">
      <c r="A96" s="18">
        <f>A95+1</f>
        <v>25</v>
      </c>
      <c r="B96" s="18" t="s">
        <v>56</v>
      </c>
      <c r="C96" s="287" t="s">
        <v>55</v>
      </c>
      <c r="D96" s="288"/>
      <c r="E96" s="288"/>
      <c r="F96" s="288"/>
      <c r="G96" s="288"/>
      <c r="H96" s="288"/>
      <c r="I96" s="288"/>
      <c r="J96" s="288"/>
      <c r="K96" s="288"/>
      <c r="L96" s="288"/>
      <c r="M96" s="288"/>
      <c r="N96" s="288"/>
      <c r="O96" s="288"/>
      <c r="P96" s="288"/>
      <c r="Q96" s="288"/>
      <c r="R96" s="288"/>
      <c r="S96" s="288"/>
      <c r="T96" s="288"/>
      <c r="U96" s="288"/>
      <c r="V96" s="288"/>
      <c r="W96" s="288"/>
      <c r="X96" s="288"/>
      <c r="Y96" s="288"/>
      <c r="Z96" s="288"/>
      <c r="AA96" s="288"/>
      <c r="AB96" s="288"/>
      <c r="AC96" s="288"/>
      <c r="AD96" s="288"/>
      <c r="AE96" s="76"/>
      <c r="AF96" s="76"/>
      <c r="AG96" s="77"/>
      <c r="AH96" s="76"/>
      <c r="AI96" s="76"/>
      <c r="AJ96" s="76"/>
      <c r="AK96" s="76"/>
      <c r="AL96" s="76"/>
      <c r="AM96" s="76"/>
      <c r="AN96" s="76"/>
      <c r="AO96" s="76"/>
      <c r="AP96" s="76"/>
      <c r="AQ96" s="76"/>
      <c r="AR96" s="77"/>
    </row>
    <row r="97" spans="1:44" s="19" customFormat="1" ht="13.5" customHeight="1">
      <c r="A97" s="20"/>
      <c r="B97" s="21"/>
      <c r="C97" s="78"/>
      <c r="D97" s="47" t="s">
        <v>57</v>
      </c>
      <c r="E97" s="47"/>
      <c r="F97" s="47"/>
      <c r="G97" s="47"/>
      <c r="H97" s="285">
        <v>650</v>
      </c>
      <c r="I97" s="285"/>
      <c r="J97" s="285"/>
      <c r="K97" s="47"/>
      <c r="L97" s="47"/>
      <c r="M97" s="47" t="s">
        <v>58</v>
      </c>
      <c r="N97" s="47"/>
      <c r="O97" s="47" t="s">
        <v>16</v>
      </c>
      <c r="P97" s="285">
        <v>3</v>
      </c>
      <c r="Q97" s="285"/>
      <c r="R97" s="47"/>
      <c r="S97" s="47"/>
      <c r="T97" s="47" t="s">
        <v>59</v>
      </c>
      <c r="U97" s="47" t="s">
        <v>16</v>
      </c>
      <c r="V97" s="285">
        <v>0.45</v>
      </c>
      <c r="W97" s="285"/>
      <c r="X97" s="47"/>
      <c r="Y97" s="47"/>
      <c r="Z97" s="47"/>
      <c r="AA97" s="47"/>
      <c r="AB97" s="47"/>
      <c r="AC97" s="47"/>
      <c r="AD97" s="47"/>
      <c r="AE97" s="47"/>
      <c r="AF97" s="47"/>
      <c r="AG97" s="79"/>
      <c r="AH97" s="47"/>
      <c r="AI97" s="47"/>
      <c r="AJ97" s="47"/>
      <c r="AK97" s="47"/>
      <c r="AL97" s="47"/>
      <c r="AM97" s="47"/>
      <c r="AN97" s="47"/>
      <c r="AO97" s="47"/>
      <c r="AP97" s="47"/>
      <c r="AQ97" s="47"/>
      <c r="AR97" s="79"/>
    </row>
    <row r="98" spans="1:44" s="19" customFormat="1" ht="13.5" customHeight="1">
      <c r="A98" s="20"/>
      <c r="B98" s="21"/>
      <c r="C98" s="22"/>
      <c r="D98" s="23"/>
      <c r="E98" s="23"/>
      <c r="F98" s="23"/>
      <c r="G98" s="23"/>
      <c r="H98" s="23"/>
      <c r="I98" s="23"/>
      <c r="J98" s="23"/>
      <c r="K98" s="26"/>
      <c r="L98" s="27"/>
      <c r="M98" s="289" t="s">
        <v>60</v>
      </c>
      <c r="N98" s="289"/>
      <c r="O98" s="289"/>
      <c r="P98" s="289"/>
      <c r="Q98" s="290">
        <f>H97*P97*V97</f>
        <v>877.5</v>
      </c>
      <c r="R98" s="290"/>
      <c r="S98" s="290"/>
      <c r="T98" s="286" t="s">
        <v>9</v>
      </c>
      <c r="U98" s="286"/>
      <c r="V98" s="44"/>
      <c r="W98" s="44"/>
      <c r="X98" s="44"/>
      <c r="Y98" s="44"/>
      <c r="Z98" s="44"/>
      <c r="AA98" s="23"/>
      <c r="AB98" s="23"/>
      <c r="AC98" s="23"/>
      <c r="AD98" s="44"/>
      <c r="AE98" s="42"/>
      <c r="AF98" s="123"/>
      <c r="AG98" s="128"/>
      <c r="AH98" s="24"/>
      <c r="AI98" s="24"/>
      <c r="AJ98" s="24"/>
      <c r="AK98" s="24"/>
      <c r="AL98" s="24"/>
      <c r="AM98" s="24"/>
      <c r="AN98" s="24"/>
      <c r="AO98" s="24"/>
      <c r="AP98" s="24"/>
      <c r="AQ98" s="23"/>
      <c r="AR98" s="25"/>
    </row>
    <row r="99" spans="1:44" s="19" customFormat="1" ht="13.5" customHeight="1">
      <c r="A99" s="20"/>
      <c r="B99" s="21"/>
      <c r="C99" s="78"/>
      <c r="D99" s="47" t="s">
        <v>91</v>
      </c>
      <c r="E99" s="47"/>
      <c r="F99" s="47"/>
      <c r="G99" s="47"/>
      <c r="H99" s="120"/>
      <c r="I99" s="120"/>
      <c r="J99" s="47" t="s">
        <v>16</v>
      </c>
      <c r="K99" s="47"/>
      <c r="L99" s="47"/>
      <c r="M99" s="47">
        <v>2</v>
      </c>
      <c r="N99" s="47"/>
      <c r="O99" s="23" t="s">
        <v>20</v>
      </c>
      <c r="P99" s="285">
        <f>H97</f>
        <v>650</v>
      </c>
      <c r="Q99" s="285"/>
      <c r="R99" s="47" t="s">
        <v>20</v>
      </c>
      <c r="S99" s="291">
        <v>0.3</v>
      </c>
      <c r="T99" s="291"/>
      <c r="U99" s="47" t="s">
        <v>20</v>
      </c>
      <c r="V99" s="285">
        <v>0.2</v>
      </c>
      <c r="W99" s="285"/>
      <c r="X99" s="47" t="s">
        <v>16</v>
      </c>
      <c r="Y99" s="285">
        <f>P99*S99*V99*M99</f>
        <v>78</v>
      </c>
      <c r="Z99" s="285"/>
      <c r="AA99" s="285"/>
      <c r="AB99" s="286" t="s">
        <v>9</v>
      </c>
      <c r="AC99" s="286"/>
      <c r="AD99" s="47"/>
      <c r="AE99" s="47"/>
      <c r="AF99" s="47"/>
      <c r="AG99" s="79"/>
      <c r="AH99" s="47"/>
      <c r="AI99" s="47"/>
      <c r="AJ99" s="47"/>
      <c r="AK99" s="47"/>
      <c r="AL99" s="47"/>
      <c r="AM99" s="47"/>
      <c r="AN99" s="47"/>
      <c r="AO99" s="47"/>
      <c r="AP99" s="47"/>
      <c r="AQ99" s="47"/>
      <c r="AR99" s="79"/>
    </row>
    <row r="100" spans="1:44" s="19" customFormat="1" ht="13.5" customHeight="1">
      <c r="A100" s="20"/>
      <c r="B100" s="21"/>
      <c r="C100" s="47"/>
      <c r="D100" s="47"/>
      <c r="E100" s="47"/>
      <c r="F100" s="47"/>
      <c r="G100" s="47"/>
      <c r="H100" s="120"/>
      <c r="I100" s="120"/>
      <c r="J100" s="47"/>
      <c r="K100" s="47"/>
      <c r="L100" s="47"/>
      <c r="M100" s="47"/>
      <c r="N100" s="47"/>
      <c r="O100" s="23"/>
      <c r="P100" s="120"/>
      <c r="Q100" s="120"/>
      <c r="R100" s="47"/>
      <c r="S100" s="121"/>
      <c r="T100" s="121"/>
      <c r="U100" s="47"/>
      <c r="V100" s="120"/>
      <c r="W100" s="120"/>
      <c r="X100" s="47" t="s">
        <v>16</v>
      </c>
      <c r="Y100" s="285">
        <f>Y99+Q98</f>
        <v>955.5</v>
      </c>
      <c r="Z100" s="285"/>
      <c r="AA100" s="285"/>
      <c r="AB100" s="286" t="s">
        <v>9</v>
      </c>
      <c r="AC100" s="286"/>
      <c r="AD100" s="47"/>
      <c r="AE100" s="47"/>
      <c r="AF100" s="47"/>
      <c r="AG100" s="79"/>
      <c r="AH100" s="47"/>
      <c r="AI100" s="47"/>
      <c r="AJ100" s="47"/>
      <c r="AK100" s="47"/>
      <c r="AL100" s="47"/>
      <c r="AM100" s="47"/>
      <c r="AN100" s="47"/>
      <c r="AO100" s="47"/>
      <c r="AP100" s="47"/>
      <c r="AQ100" s="47"/>
      <c r="AR100" s="47"/>
    </row>
    <row r="101" spans="1:44" ht="14.25" customHeight="1">
      <c r="A101" s="80"/>
      <c r="B101" s="57"/>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284" t="s">
        <v>17</v>
      </c>
      <c r="AA101" s="284"/>
      <c r="AB101" s="284"/>
      <c r="AC101" s="284"/>
      <c r="AD101" s="284"/>
      <c r="AE101" s="10" t="s">
        <v>16</v>
      </c>
      <c r="AF101" s="11">
        <f>ROUND(Y100,2)</f>
        <v>955.5</v>
      </c>
      <c r="AG101" s="12" t="s">
        <v>9</v>
      </c>
    </row>
    <row r="102" spans="1:44" s="19" customFormat="1" ht="52.5" customHeight="1">
      <c r="A102" s="18">
        <f>A96+1</f>
        <v>26</v>
      </c>
      <c r="B102" s="109" t="s">
        <v>102</v>
      </c>
      <c r="C102" s="287" t="s">
        <v>92</v>
      </c>
      <c r="D102" s="288"/>
      <c r="E102" s="288"/>
      <c r="F102" s="288"/>
      <c r="G102" s="288"/>
      <c r="H102" s="288"/>
      <c r="I102" s="288"/>
      <c r="J102" s="288"/>
      <c r="K102" s="288"/>
      <c r="L102" s="288"/>
      <c r="M102" s="288"/>
      <c r="N102" s="288"/>
      <c r="O102" s="288"/>
      <c r="P102" s="288"/>
      <c r="Q102" s="288"/>
      <c r="R102" s="288"/>
      <c r="S102" s="288"/>
      <c r="T102" s="288"/>
      <c r="U102" s="288"/>
      <c r="V102" s="288"/>
      <c r="W102" s="288"/>
      <c r="X102" s="288"/>
      <c r="Y102" s="288"/>
      <c r="Z102" s="288"/>
      <c r="AA102" s="288"/>
      <c r="AB102" s="288"/>
      <c r="AC102" s="288"/>
      <c r="AD102" s="288"/>
      <c r="AE102" s="81"/>
      <c r="AF102" s="81"/>
      <c r="AG102" s="82"/>
      <c r="AH102" s="81"/>
      <c r="AI102" s="81"/>
      <c r="AJ102" s="81"/>
      <c r="AK102" s="81"/>
      <c r="AL102" s="81"/>
      <c r="AM102" s="81"/>
      <c r="AN102" s="81"/>
      <c r="AO102" s="81"/>
      <c r="AP102" s="81"/>
      <c r="AQ102" s="81"/>
      <c r="AR102" s="82"/>
    </row>
    <row r="103" spans="1:44" s="19" customFormat="1" ht="13.5" customHeight="1">
      <c r="A103" s="20"/>
      <c r="B103" s="21"/>
      <c r="C103" s="83"/>
      <c r="D103" s="84" t="s">
        <v>57</v>
      </c>
      <c r="E103" s="84"/>
      <c r="F103" s="84"/>
      <c r="G103" s="84"/>
      <c r="H103" s="340">
        <v>550</v>
      </c>
      <c r="I103" s="340"/>
      <c r="J103" s="340"/>
      <c r="K103" s="84"/>
      <c r="L103" s="84"/>
      <c r="M103" s="84" t="s">
        <v>58</v>
      </c>
      <c r="N103" s="84"/>
      <c r="O103" s="84" t="s">
        <v>16</v>
      </c>
      <c r="P103" s="340">
        <v>2.8</v>
      </c>
      <c r="Q103" s="340"/>
      <c r="R103" s="84"/>
      <c r="S103" s="84"/>
      <c r="T103" s="84"/>
      <c r="U103" s="84"/>
      <c r="V103" s="340"/>
      <c r="W103" s="340"/>
      <c r="X103" s="84"/>
      <c r="Y103" s="84"/>
      <c r="Z103" s="84"/>
      <c r="AA103" s="84"/>
      <c r="AB103" s="84"/>
      <c r="AC103" s="84"/>
      <c r="AD103" s="84"/>
      <c r="AE103" s="84"/>
      <c r="AF103" s="84"/>
      <c r="AG103" s="85"/>
      <c r="AH103" s="84"/>
      <c r="AI103" s="84"/>
      <c r="AJ103" s="84"/>
      <c r="AK103" s="84"/>
      <c r="AL103" s="84"/>
      <c r="AM103" s="84"/>
      <c r="AN103" s="84"/>
      <c r="AO103" s="84"/>
      <c r="AP103" s="84"/>
      <c r="AQ103" s="84"/>
      <c r="AR103" s="85"/>
    </row>
    <row r="104" spans="1:44" s="19" customFormat="1" ht="13.5" customHeight="1">
      <c r="A104" s="20"/>
      <c r="B104" s="21"/>
      <c r="C104" s="22"/>
      <c r="D104" s="23"/>
      <c r="E104" s="23"/>
      <c r="F104" s="23"/>
      <c r="G104" s="23"/>
      <c r="H104" s="23"/>
      <c r="I104" s="23"/>
      <c r="J104" s="23"/>
      <c r="K104" s="26"/>
      <c r="L104" s="27"/>
      <c r="M104" s="289" t="s">
        <v>60</v>
      </c>
      <c r="N104" s="289"/>
      <c r="O104" s="289"/>
      <c r="P104" s="289"/>
      <c r="Q104" s="290">
        <f>H103*P103</f>
        <v>1540</v>
      </c>
      <c r="R104" s="290"/>
      <c r="S104" s="290"/>
      <c r="T104" s="286" t="s">
        <v>21</v>
      </c>
      <c r="U104" s="286"/>
      <c r="V104" s="44"/>
      <c r="W104" s="44"/>
      <c r="X104" s="44"/>
      <c r="Y104" s="44"/>
      <c r="Z104" s="44"/>
      <c r="AA104" s="23"/>
      <c r="AB104" s="23"/>
      <c r="AC104" s="23"/>
      <c r="AD104" s="44"/>
      <c r="AE104" s="42"/>
      <c r="AF104" s="123"/>
      <c r="AG104" s="128"/>
      <c r="AH104" s="24"/>
      <c r="AI104" s="24"/>
      <c r="AJ104" s="24"/>
      <c r="AK104" s="24"/>
      <c r="AL104" s="24"/>
      <c r="AM104" s="24"/>
      <c r="AN104" s="24"/>
      <c r="AO104" s="24"/>
      <c r="AP104" s="24"/>
      <c r="AQ104" s="23"/>
      <c r="AR104" s="25"/>
    </row>
    <row r="105" spans="1:44" ht="14.25" customHeight="1">
      <c r="A105" s="80"/>
      <c r="B105" s="86"/>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284" t="s">
        <v>17</v>
      </c>
      <c r="AA105" s="284"/>
      <c r="AB105" s="284"/>
      <c r="AC105" s="284"/>
      <c r="AD105" s="284"/>
      <c r="AE105" s="10" t="s">
        <v>16</v>
      </c>
      <c r="AF105" s="11">
        <f>ROUND(Q104,2)</f>
        <v>1540</v>
      </c>
      <c r="AG105" s="129" t="s">
        <v>21</v>
      </c>
      <c r="AH105" s="87"/>
    </row>
    <row r="106" spans="1:44" s="19" customFormat="1" ht="67.5" customHeight="1">
      <c r="A106" s="18">
        <f>A102+1</f>
        <v>27</v>
      </c>
      <c r="B106" s="18" t="s">
        <v>62</v>
      </c>
      <c r="C106" s="287" t="s">
        <v>61</v>
      </c>
      <c r="D106" s="288"/>
      <c r="E106" s="288"/>
      <c r="F106" s="288"/>
      <c r="G106" s="288"/>
      <c r="H106" s="288"/>
      <c r="I106" s="288"/>
      <c r="J106" s="288"/>
      <c r="K106" s="288"/>
      <c r="L106" s="288"/>
      <c r="M106" s="288"/>
      <c r="N106" s="288"/>
      <c r="O106" s="288"/>
      <c r="P106" s="288"/>
      <c r="Q106" s="288"/>
      <c r="R106" s="288"/>
      <c r="S106" s="288"/>
      <c r="T106" s="288"/>
      <c r="U106" s="288"/>
      <c r="V106" s="288"/>
      <c r="W106" s="288"/>
      <c r="X106" s="288"/>
      <c r="Y106" s="288"/>
      <c r="Z106" s="288"/>
      <c r="AA106" s="288"/>
      <c r="AB106" s="288"/>
      <c r="AC106" s="288"/>
      <c r="AD106" s="288"/>
      <c r="AE106" s="76"/>
      <c r="AF106" s="76"/>
      <c r="AG106" s="77"/>
      <c r="AH106" s="76"/>
      <c r="AI106" s="76"/>
      <c r="AJ106" s="76"/>
      <c r="AK106" s="76"/>
      <c r="AL106" s="76"/>
      <c r="AM106" s="76"/>
      <c r="AN106" s="76"/>
      <c r="AO106" s="76"/>
      <c r="AP106" s="76"/>
      <c r="AQ106" s="76"/>
      <c r="AR106" s="77"/>
    </row>
    <row r="107" spans="1:44" s="19" customFormat="1" ht="13.5" customHeight="1">
      <c r="A107" s="20"/>
      <c r="B107" s="21"/>
      <c r="C107" s="78"/>
      <c r="D107" s="47" t="s">
        <v>57</v>
      </c>
      <c r="E107" s="47"/>
      <c r="F107" s="47"/>
      <c r="G107" s="47"/>
      <c r="H107" s="285">
        <f>H103</f>
        <v>550</v>
      </c>
      <c r="I107" s="285"/>
      <c r="J107" s="285"/>
      <c r="K107" s="47"/>
      <c r="L107" s="47"/>
      <c r="M107" s="47" t="s">
        <v>58</v>
      </c>
      <c r="N107" s="47"/>
      <c r="O107" s="47" t="s">
        <v>16</v>
      </c>
      <c r="P107" s="285">
        <f>P103</f>
        <v>2.8</v>
      </c>
      <c r="Q107" s="285"/>
      <c r="R107" s="47"/>
      <c r="S107" s="47"/>
      <c r="T107" s="47" t="s">
        <v>59</v>
      </c>
      <c r="U107" s="47" t="s">
        <v>16</v>
      </c>
      <c r="V107" s="285">
        <v>0.15</v>
      </c>
      <c r="W107" s="285"/>
      <c r="X107" s="47"/>
      <c r="Y107" s="47"/>
      <c r="Z107" s="47"/>
      <c r="AA107" s="47"/>
      <c r="AB107" s="47"/>
      <c r="AC107" s="47"/>
      <c r="AD107" s="47"/>
      <c r="AE107" s="47"/>
      <c r="AF107" s="47"/>
      <c r="AG107" s="79"/>
      <c r="AH107" s="47"/>
      <c r="AI107" s="47"/>
      <c r="AJ107" s="47"/>
      <c r="AK107" s="47"/>
      <c r="AL107" s="47"/>
      <c r="AM107" s="47"/>
      <c r="AN107" s="47"/>
      <c r="AO107" s="47"/>
      <c r="AP107" s="47"/>
      <c r="AQ107" s="47"/>
      <c r="AR107" s="79"/>
    </row>
    <row r="108" spans="1:44" s="19" customFormat="1" ht="13.5" customHeight="1">
      <c r="A108" s="20"/>
      <c r="B108" s="21"/>
      <c r="C108" s="22"/>
      <c r="D108" s="23"/>
      <c r="E108" s="23"/>
      <c r="F108" s="23"/>
      <c r="G108" s="23"/>
      <c r="H108" s="23"/>
      <c r="I108" s="23"/>
      <c r="J108" s="23"/>
      <c r="K108" s="26"/>
      <c r="L108" s="27"/>
      <c r="M108" s="289" t="s">
        <v>60</v>
      </c>
      <c r="N108" s="289"/>
      <c r="O108" s="289"/>
      <c r="P108" s="289"/>
      <c r="Q108" s="290">
        <f>H107*P107*V107</f>
        <v>231</v>
      </c>
      <c r="R108" s="290"/>
      <c r="S108" s="290"/>
      <c r="T108" s="286" t="s">
        <v>9</v>
      </c>
      <c r="U108" s="286"/>
      <c r="V108" s="44"/>
      <c r="W108" s="44"/>
      <c r="X108" s="44"/>
      <c r="Y108" s="44"/>
      <c r="Z108" s="44"/>
      <c r="AA108" s="23"/>
      <c r="AB108" s="23"/>
      <c r="AC108" s="23"/>
      <c r="AD108" s="44"/>
      <c r="AE108" s="42"/>
      <c r="AF108" s="123"/>
      <c r="AG108" s="128"/>
      <c r="AH108" s="24"/>
      <c r="AI108" s="24"/>
      <c r="AJ108" s="24"/>
      <c r="AK108" s="24"/>
      <c r="AL108" s="24"/>
      <c r="AM108" s="24"/>
      <c r="AN108" s="24"/>
      <c r="AO108" s="24"/>
      <c r="AP108" s="24"/>
      <c r="AQ108" s="23"/>
      <c r="AR108" s="25"/>
    </row>
    <row r="109" spans="1:44" ht="14.25" customHeight="1">
      <c r="A109" s="80"/>
      <c r="B109" s="57"/>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284" t="s">
        <v>17</v>
      </c>
      <c r="AA109" s="284"/>
      <c r="AB109" s="284"/>
      <c r="AC109" s="284"/>
      <c r="AD109" s="284"/>
      <c r="AE109" s="10" t="s">
        <v>16</v>
      </c>
      <c r="AF109" s="11">
        <f>ROUND(Q108,2)</f>
        <v>231</v>
      </c>
      <c r="AG109" s="12" t="s">
        <v>9</v>
      </c>
    </row>
    <row r="110" spans="1:44" s="19" customFormat="1" ht="78.75" customHeight="1">
      <c r="A110" s="89">
        <f>A106+1</f>
        <v>28</v>
      </c>
      <c r="B110" s="109" t="s">
        <v>100</v>
      </c>
      <c r="C110" s="288" t="s">
        <v>64</v>
      </c>
      <c r="D110" s="288"/>
      <c r="E110" s="288"/>
      <c r="F110" s="288"/>
      <c r="G110" s="288"/>
      <c r="H110" s="288"/>
      <c r="I110" s="288"/>
      <c r="J110" s="288"/>
      <c r="K110" s="288"/>
      <c r="L110" s="288"/>
      <c r="M110" s="288"/>
      <c r="N110" s="288"/>
      <c r="O110" s="288"/>
      <c r="P110" s="288"/>
      <c r="Q110" s="288"/>
      <c r="R110" s="288"/>
      <c r="S110" s="288"/>
      <c r="T110" s="288"/>
      <c r="U110" s="288"/>
      <c r="V110" s="288"/>
      <c r="W110" s="288"/>
      <c r="X110" s="288"/>
      <c r="Y110" s="288"/>
      <c r="Z110" s="288"/>
      <c r="AA110" s="288"/>
      <c r="AB110" s="288"/>
      <c r="AC110" s="288"/>
      <c r="AD110" s="288"/>
      <c r="AE110" s="288"/>
      <c r="AF110" s="288"/>
      <c r="AG110" s="347"/>
      <c r="AH110" s="28"/>
      <c r="AI110" s="28"/>
      <c r="AJ110" s="28"/>
      <c r="AK110" s="28"/>
      <c r="AL110" s="28"/>
      <c r="AM110" s="28"/>
    </row>
    <row r="111" spans="1:44" s="29" customFormat="1" ht="20.25" customHeight="1">
      <c r="A111" s="130"/>
      <c r="B111" s="88"/>
      <c r="C111" s="345" t="s">
        <v>63</v>
      </c>
      <c r="D111" s="345"/>
      <c r="E111" s="345"/>
      <c r="F111" s="345"/>
      <c r="G111" s="345"/>
      <c r="H111" s="345"/>
      <c r="I111" s="345"/>
      <c r="J111" s="345"/>
      <c r="K111" s="345"/>
      <c r="L111" s="345"/>
      <c r="M111" s="345"/>
      <c r="N111" s="345"/>
      <c r="O111" s="345"/>
      <c r="P111" s="345"/>
      <c r="Q111" s="345"/>
      <c r="R111" s="345"/>
      <c r="S111" s="345"/>
      <c r="T111" s="345"/>
      <c r="U111" s="345"/>
      <c r="V111" s="345"/>
      <c r="W111" s="345"/>
      <c r="X111" s="345"/>
      <c r="Y111" s="345"/>
      <c r="Z111" s="345"/>
      <c r="AA111" s="345"/>
      <c r="AB111" s="345"/>
      <c r="AC111" s="345"/>
      <c r="AD111" s="345"/>
      <c r="AE111" s="345"/>
      <c r="AF111" s="345"/>
      <c r="AG111" s="346"/>
    </row>
    <row r="112" spans="1:44" s="19" customFormat="1" ht="13.5" customHeight="1">
      <c r="A112" s="30"/>
      <c r="B112" s="21"/>
      <c r="C112" s="47"/>
      <c r="D112" s="47" t="s">
        <v>57</v>
      </c>
      <c r="E112" s="47"/>
      <c r="F112" s="47"/>
      <c r="G112" s="47"/>
      <c r="H112" s="285">
        <f>H107</f>
        <v>550</v>
      </c>
      <c r="I112" s="285"/>
      <c r="J112" s="285"/>
      <c r="K112" s="47"/>
      <c r="L112" s="47"/>
      <c r="M112" s="47" t="s">
        <v>58</v>
      </c>
      <c r="N112" s="47"/>
      <c r="O112" s="47" t="s">
        <v>16</v>
      </c>
      <c r="P112" s="285">
        <v>2.8</v>
      </c>
      <c r="Q112" s="285"/>
      <c r="R112" s="47"/>
      <c r="S112" s="47"/>
      <c r="T112" s="47" t="s">
        <v>47</v>
      </c>
      <c r="U112" s="23"/>
      <c r="V112" s="47" t="s">
        <v>16</v>
      </c>
      <c r="W112" s="285">
        <f>H112*P112</f>
        <v>1540</v>
      </c>
      <c r="X112" s="285"/>
      <c r="Y112" s="285"/>
      <c r="Z112" s="47" t="s">
        <v>21</v>
      </c>
      <c r="AA112" s="47"/>
      <c r="AB112" s="47"/>
      <c r="AC112" s="47"/>
      <c r="AD112" s="47"/>
      <c r="AE112" s="47"/>
      <c r="AF112" s="47"/>
      <c r="AG112" s="79"/>
      <c r="AH112" s="47"/>
      <c r="AI112" s="47"/>
      <c r="AJ112" s="47"/>
      <c r="AK112" s="47"/>
      <c r="AL112" s="47"/>
      <c r="AM112" s="47"/>
      <c r="AN112" s="47"/>
      <c r="AO112" s="47"/>
      <c r="AP112" s="47"/>
      <c r="AQ112" s="47"/>
      <c r="AR112" s="79"/>
    </row>
    <row r="113" spans="1:44" s="28" customFormat="1" ht="14.25" customHeight="1">
      <c r="A113" s="30"/>
      <c r="B113" s="31"/>
      <c r="C113" s="24"/>
      <c r="D113" s="24"/>
      <c r="E113" s="24"/>
      <c r="F113" s="24" t="s">
        <v>65</v>
      </c>
      <c r="G113" s="24"/>
      <c r="H113" s="24"/>
      <c r="I113" s="24"/>
      <c r="J113" s="24"/>
      <c r="K113" s="24"/>
      <c r="L113" s="24"/>
      <c r="M113" s="24"/>
      <c r="N113" s="24"/>
      <c r="O113" s="123"/>
      <c r="P113" s="123"/>
      <c r="Q113" s="341"/>
      <c r="R113" s="341"/>
      <c r="S113" s="123"/>
      <c r="T113" s="341"/>
      <c r="U113" s="342"/>
      <c r="V113" s="47" t="s">
        <v>16</v>
      </c>
      <c r="W113" s="343">
        <f>ROUND(W112/0.09,0)</f>
        <v>17111</v>
      </c>
      <c r="X113" s="343"/>
      <c r="Y113" s="343"/>
      <c r="Z113" s="47" t="s">
        <v>8</v>
      </c>
      <c r="AA113" s="24"/>
      <c r="AB113" s="342"/>
      <c r="AC113" s="342"/>
      <c r="AD113" s="24"/>
      <c r="AE113" s="24"/>
      <c r="AF113" s="24"/>
      <c r="AG113" s="131"/>
    </row>
    <row r="114" spans="1:44" s="28" customFormat="1" ht="14.25" customHeight="1">
      <c r="A114" s="30"/>
      <c r="B114" s="31"/>
      <c r="C114" s="24"/>
      <c r="D114" s="24"/>
      <c r="E114" s="24"/>
      <c r="F114" s="24"/>
      <c r="G114" s="24"/>
      <c r="H114" s="24"/>
      <c r="I114" s="24"/>
      <c r="J114" s="24"/>
      <c r="K114" s="24"/>
      <c r="L114" s="24"/>
      <c r="M114" s="24"/>
      <c r="N114" s="24"/>
      <c r="O114" s="123"/>
      <c r="P114" s="123"/>
      <c r="Q114" s="122"/>
      <c r="R114" s="122"/>
      <c r="S114" s="123"/>
      <c r="T114" s="122"/>
      <c r="U114" s="123"/>
      <c r="V114" s="47"/>
      <c r="W114" s="124"/>
      <c r="X114" s="124"/>
      <c r="Y114" s="124"/>
      <c r="Z114" s="344" t="s">
        <v>17</v>
      </c>
      <c r="AA114" s="344"/>
      <c r="AB114" s="344"/>
      <c r="AC114" s="344"/>
      <c r="AD114" s="344"/>
      <c r="AE114" s="10" t="s">
        <v>16</v>
      </c>
      <c r="AF114" s="32">
        <f>W113</f>
        <v>17111</v>
      </c>
      <c r="AG114" s="12" t="s">
        <v>8</v>
      </c>
    </row>
    <row r="115" spans="1:44" s="29" customFormat="1" ht="25.5" customHeight="1">
      <c r="A115" s="130"/>
      <c r="B115" s="110" t="s">
        <v>100</v>
      </c>
      <c r="C115" s="345" t="s">
        <v>93</v>
      </c>
      <c r="D115" s="345"/>
      <c r="E115" s="345"/>
      <c r="F115" s="345"/>
      <c r="G115" s="345"/>
      <c r="H115" s="345"/>
      <c r="I115" s="345"/>
      <c r="J115" s="345"/>
      <c r="K115" s="345"/>
      <c r="L115" s="345"/>
      <c r="M115" s="345"/>
      <c r="N115" s="345"/>
      <c r="O115" s="345"/>
      <c r="P115" s="345"/>
      <c r="Q115" s="345"/>
      <c r="R115" s="345"/>
      <c r="S115" s="345"/>
      <c r="T115" s="345"/>
      <c r="U115" s="345"/>
      <c r="V115" s="345"/>
      <c r="W115" s="345"/>
      <c r="X115" s="345"/>
      <c r="Y115" s="345"/>
      <c r="Z115" s="345"/>
      <c r="AA115" s="345"/>
      <c r="AB115" s="345"/>
      <c r="AC115" s="345"/>
      <c r="AD115" s="345"/>
      <c r="AE115" s="345"/>
      <c r="AF115" s="345"/>
      <c r="AG115" s="346"/>
    </row>
    <row r="116" spans="1:44" s="19" customFormat="1" ht="13.5" customHeight="1">
      <c r="A116" s="30"/>
      <c r="B116" s="21"/>
      <c r="C116" s="47"/>
      <c r="D116" s="47" t="s">
        <v>57</v>
      </c>
      <c r="E116" s="47"/>
      <c r="F116" s="47"/>
      <c r="G116" s="47"/>
      <c r="H116" s="285">
        <f>H112</f>
        <v>550</v>
      </c>
      <c r="I116" s="285"/>
      <c r="J116" s="285"/>
      <c r="K116" s="47"/>
      <c r="L116" s="47"/>
      <c r="M116" s="47"/>
      <c r="N116" s="47"/>
      <c r="O116" s="47"/>
      <c r="P116" s="285"/>
      <c r="Q116" s="285"/>
      <c r="R116" s="47"/>
      <c r="S116" s="47"/>
      <c r="T116" s="47"/>
      <c r="U116" s="23"/>
      <c r="V116" s="47"/>
      <c r="W116" s="285"/>
      <c r="X116" s="285"/>
      <c r="Y116" s="285"/>
      <c r="Z116" s="47"/>
      <c r="AA116" s="47"/>
      <c r="AB116" s="47"/>
      <c r="AC116" s="47"/>
      <c r="AD116" s="47"/>
      <c r="AE116" s="47"/>
      <c r="AF116" s="47"/>
      <c r="AG116" s="79"/>
      <c r="AH116" s="47"/>
      <c r="AI116" s="47"/>
      <c r="AJ116" s="47"/>
      <c r="AK116" s="47"/>
      <c r="AL116" s="47"/>
      <c r="AM116" s="47"/>
      <c r="AN116" s="47"/>
      <c r="AO116" s="47"/>
      <c r="AP116" s="47"/>
      <c r="AQ116" s="47"/>
      <c r="AR116" s="79"/>
    </row>
    <row r="117" spans="1:44" s="28" customFormat="1" ht="14.25" customHeight="1">
      <c r="A117" s="30"/>
      <c r="B117" s="31"/>
      <c r="C117" s="24"/>
      <c r="D117" s="24"/>
      <c r="E117" s="24"/>
      <c r="F117" s="24" t="s">
        <v>94</v>
      </c>
      <c r="G117" s="24"/>
      <c r="H117" s="24"/>
      <c r="I117" s="24"/>
      <c r="J117" s="24"/>
      <c r="K117" s="24"/>
      <c r="L117" s="24"/>
      <c r="M117" s="24"/>
      <c r="N117" s="24"/>
      <c r="O117" s="123"/>
      <c r="P117" s="123">
        <v>2</v>
      </c>
      <c r="Q117" s="33"/>
      <c r="R117" s="33" t="s">
        <v>66</v>
      </c>
      <c r="S117" s="349">
        <f>H112</f>
        <v>550</v>
      </c>
      <c r="T117" s="349"/>
      <c r="U117" s="349"/>
      <c r="V117" s="47" t="s">
        <v>16</v>
      </c>
      <c r="W117" s="343">
        <f>P117*S117</f>
        <v>1100</v>
      </c>
      <c r="X117" s="343"/>
      <c r="Y117" s="343"/>
      <c r="Z117" s="47" t="s">
        <v>8</v>
      </c>
      <c r="AA117" s="24"/>
      <c r="AB117" s="342"/>
      <c r="AC117" s="342"/>
      <c r="AD117" s="24"/>
      <c r="AE117" s="24"/>
      <c r="AF117" s="24"/>
      <c r="AG117" s="131"/>
    </row>
    <row r="118" spans="1:44" s="28" customFormat="1" ht="14.25" customHeight="1">
      <c r="A118" s="30"/>
      <c r="B118" s="31"/>
      <c r="C118" s="24"/>
      <c r="D118" s="24"/>
      <c r="E118" s="24"/>
      <c r="F118" s="24"/>
      <c r="G118" s="24"/>
      <c r="H118" s="24"/>
      <c r="I118" s="24"/>
      <c r="J118" s="24"/>
      <c r="K118" s="24"/>
      <c r="L118" s="24"/>
      <c r="M118" s="24"/>
      <c r="N118" s="24"/>
      <c r="O118" s="123"/>
      <c r="P118" s="123"/>
      <c r="Q118" s="122"/>
      <c r="R118" s="122"/>
      <c r="S118" s="123"/>
      <c r="T118" s="122"/>
      <c r="U118" s="123"/>
      <c r="V118" s="47"/>
      <c r="W118" s="124"/>
      <c r="X118" s="124"/>
      <c r="Y118" s="124"/>
      <c r="Z118" s="47"/>
      <c r="AA118" s="24"/>
      <c r="AB118" s="123"/>
      <c r="AC118" s="123"/>
      <c r="AD118" s="24"/>
      <c r="AE118" s="24"/>
      <c r="AF118" s="24"/>
      <c r="AG118" s="131"/>
    </row>
    <row r="119" spans="1:44" ht="12.75" customHeight="1">
      <c r="A119" s="132"/>
      <c r="B119" s="57"/>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344" t="s">
        <v>17</v>
      </c>
      <c r="AA119" s="344"/>
      <c r="AB119" s="344"/>
      <c r="AC119" s="344"/>
      <c r="AD119" s="344"/>
      <c r="AE119" s="10" t="s">
        <v>16</v>
      </c>
      <c r="AF119" s="32">
        <f>W117</f>
        <v>1100</v>
      </c>
      <c r="AG119" s="12" t="s">
        <v>8</v>
      </c>
    </row>
    <row r="120" spans="1:44" s="19" customFormat="1" ht="40.5" customHeight="1">
      <c r="A120" s="18">
        <f>A110+1</f>
        <v>29</v>
      </c>
      <c r="B120" s="18" t="s">
        <v>67</v>
      </c>
      <c r="C120" s="287" t="s">
        <v>68</v>
      </c>
      <c r="D120" s="288"/>
      <c r="E120" s="288"/>
      <c r="F120" s="288"/>
      <c r="G120" s="288"/>
      <c r="H120" s="288"/>
      <c r="I120" s="288"/>
      <c r="J120" s="288"/>
      <c r="K120" s="288"/>
      <c r="L120" s="288"/>
      <c r="M120" s="288"/>
      <c r="N120" s="288"/>
      <c r="O120" s="288"/>
      <c r="P120" s="288"/>
      <c r="Q120" s="288"/>
      <c r="R120" s="288"/>
      <c r="S120" s="288"/>
      <c r="T120" s="288"/>
      <c r="U120" s="288"/>
      <c r="V120" s="288"/>
      <c r="W120" s="288"/>
      <c r="X120" s="288"/>
      <c r="Y120" s="288"/>
      <c r="Z120" s="288"/>
      <c r="AA120" s="288"/>
      <c r="AB120" s="288"/>
      <c r="AC120" s="288"/>
      <c r="AD120" s="288"/>
      <c r="AE120" s="76"/>
      <c r="AF120" s="76"/>
      <c r="AG120" s="77"/>
      <c r="AH120" s="76"/>
      <c r="AI120" s="76"/>
      <c r="AJ120" s="76"/>
      <c r="AK120" s="76"/>
      <c r="AL120" s="76"/>
      <c r="AM120" s="76"/>
      <c r="AN120" s="76"/>
      <c r="AO120" s="76"/>
      <c r="AP120" s="76"/>
      <c r="AQ120" s="76"/>
      <c r="AR120" s="77"/>
    </row>
    <row r="121" spans="1:44" s="19" customFormat="1" ht="13.5" customHeight="1">
      <c r="A121" s="20"/>
      <c r="B121" s="21"/>
      <c r="C121" s="78"/>
      <c r="D121" s="47" t="s">
        <v>57</v>
      </c>
      <c r="E121" s="47"/>
      <c r="F121" s="47"/>
      <c r="G121" s="47"/>
      <c r="H121" s="285">
        <f>H116</f>
        <v>550</v>
      </c>
      <c r="I121" s="285"/>
      <c r="J121" s="285"/>
      <c r="K121" s="47"/>
      <c r="L121" s="47"/>
      <c r="M121" s="47" t="s">
        <v>58</v>
      </c>
      <c r="N121" s="47"/>
      <c r="O121" s="47" t="s">
        <v>16</v>
      </c>
      <c r="P121" s="285">
        <v>2.8</v>
      </c>
      <c r="Q121" s="285"/>
      <c r="R121" s="47"/>
      <c r="S121" s="47"/>
      <c r="T121" s="47"/>
      <c r="U121" s="47"/>
      <c r="V121" s="285"/>
      <c r="W121" s="285"/>
      <c r="X121" s="47"/>
      <c r="Y121" s="47"/>
      <c r="Z121" s="47"/>
      <c r="AA121" s="47"/>
      <c r="AB121" s="47"/>
      <c r="AC121" s="47"/>
      <c r="AD121" s="47"/>
      <c r="AE121" s="47"/>
      <c r="AF121" s="47"/>
      <c r="AG121" s="79"/>
      <c r="AH121" s="47"/>
      <c r="AI121" s="47"/>
      <c r="AJ121" s="47"/>
      <c r="AK121" s="47"/>
      <c r="AL121" s="47"/>
      <c r="AM121" s="47"/>
      <c r="AN121" s="47"/>
      <c r="AO121" s="47"/>
      <c r="AP121" s="47"/>
      <c r="AQ121" s="47"/>
      <c r="AR121" s="79"/>
    </row>
    <row r="122" spans="1:44" s="19" customFormat="1" ht="13.5" customHeight="1">
      <c r="A122" s="20"/>
      <c r="B122" s="21"/>
      <c r="C122" s="22"/>
      <c r="D122" s="23"/>
      <c r="E122" s="23"/>
      <c r="F122" s="23"/>
      <c r="G122" s="23"/>
      <c r="H122" s="23"/>
      <c r="I122" s="23"/>
      <c r="J122" s="23"/>
      <c r="K122" s="26"/>
      <c r="L122" s="27"/>
      <c r="M122" s="348" t="s">
        <v>69</v>
      </c>
      <c r="N122" s="348"/>
      <c r="O122" s="348"/>
      <c r="P122" s="348"/>
      <c r="Q122" s="290">
        <f>H121*P121</f>
        <v>1540</v>
      </c>
      <c r="R122" s="290"/>
      <c r="S122" s="290"/>
      <c r="T122" s="286" t="s">
        <v>21</v>
      </c>
      <c r="U122" s="286"/>
      <c r="V122" s="44"/>
      <c r="W122" s="44"/>
      <c r="X122" s="44"/>
      <c r="Y122" s="44"/>
      <c r="Z122" s="44"/>
      <c r="AA122" s="23"/>
      <c r="AB122" s="23"/>
      <c r="AC122" s="23"/>
      <c r="AD122" s="44"/>
      <c r="AE122" s="42"/>
      <c r="AF122" s="123"/>
      <c r="AG122" s="128"/>
      <c r="AH122" s="24"/>
      <c r="AI122" s="24"/>
      <c r="AJ122" s="24"/>
      <c r="AK122" s="24"/>
      <c r="AL122" s="24"/>
      <c r="AM122" s="24"/>
      <c r="AN122" s="24"/>
      <c r="AO122" s="24"/>
      <c r="AP122" s="24"/>
      <c r="AQ122" s="23"/>
      <c r="AR122" s="25"/>
    </row>
    <row r="123" spans="1:44" ht="14.25" customHeight="1">
      <c r="A123" s="80"/>
      <c r="B123" s="57"/>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344" t="s">
        <v>17</v>
      </c>
      <c r="AA123" s="344"/>
      <c r="AB123" s="344"/>
      <c r="AC123" s="344"/>
      <c r="AD123" s="344"/>
      <c r="AE123" s="10" t="s">
        <v>16</v>
      </c>
      <c r="AF123" s="11">
        <f>Q122</f>
        <v>1540</v>
      </c>
      <c r="AG123" s="12" t="s">
        <v>21</v>
      </c>
    </row>
    <row r="124" spans="1:44" s="19" customFormat="1" ht="41.25" customHeight="1">
      <c r="A124" s="89">
        <f>A120+1</f>
        <v>30</v>
      </c>
      <c r="B124" s="109" t="s">
        <v>95</v>
      </c>
      <c r="C124" s="287" t="s">
        <v>96</v>
      </c>
      <c r="D124" s="288"/>
      <c r="E124" s="288"/>
      <c r="F124" s="288"/>
      <c r="G124" s="288"/>
      <c r="H124" s="288"/>
      <c r="I124" s="288"/>
      <c r="J124" s="288"/>
      <c r="K124" s="288"/>
      <c r="L124" s="288"/>
      <c r="M124" s="288"/>
      <c r="N124" s="288"/>
      <c r="O124" s="288"/>
      <c r="P124" s="288"/>
      <c r="Q124" s="288"/>
      <c r="R124" s="288"/>
      <c r="S124" s="288"/>
      <c r="T124" s="288"/>
      <c r="U124" s="288"/>
      <c r="V124" s="288"/>
      <c r="W124" s="288"/>
      <c r="X124" s="288"/>
      <c r="Y124" s="288"/>
      <c r="Z124" s="288"/>
      <c r="AA124" s="288"/>
      <c r="AB124" s="288"/>
      <c r="AC124" s="288"/>
      <c r="AD124" s="288"/>
      <c r="AE124" s="76"/>
      <c r="AF124" s="76"/>
      <c r="AG124" s="77"/>
      <c r="AH124" s="76"/>
      <c r="AI124" s="76"/>
      <c r="AJ124" s="76"/>
      <c r="AK124" s="76"/>
      <c r="AL124" s="76"/>
      <c r="AM124" s="76"/>
      <c r="AN124" s="76"/>
      <c r="AO124" s="76"/>
      <c r="AP124" s="76"/>
      <c r="AQ124" s="76"/>
      <c r="AR124" s="77"/>
    </row>
    <row r="125" spans="1:44" ht="13.5" customHeight="1">
      <c r="A125" s="188"/>
      <c r="B125" s="90"/>
      <c r="C125" s="315" t="s">
        <v>97</v>
      </c>
      <c r="D125" s="303"/>
      <c r="E125" s="303"/>
      <c r="F125" s="303"/>
      <c r="G125" s="303"/>
      <c r="H125" s="303"/>
      <c r="I125" s="303"/>
      <c r="J125" s="113"/>
      <c r="K125" s="113"/>
      <c r="L125" s="113"/>
      <c r="M125" s="113"/>
      <c r="N125" s="113"/>
      <c r="O125" s="113"/>
      <c r="P125" s="113"/>
      <c r="Q125" s="113"/>
      <c r="R125" s="113"/>
      <c r="S125" s="113"/>
      <c r="T125" s="113"/>
      <c r="U125" s="115"/>
      <c r="V125" s="115"/>
      <c r="W125" s="115"/>
      <c r="X125" s="115"/>
      <c r="Y125" s="115"/>
      <c r="Z125" s="115"/>
      <c r="AA125" s="115"/>
      <c r="AB125" s="115"/>
      <c r="AC125" s="115"/>
      <c r="AD125" s="115"/>
      <c r="AE125" s="5"/>
      <c r="AF125" s="9"/>
      <c r="AG125" s="6"/>
    </row>
    <row r="126" spans="1:44" ht="13.5" customHeight="1">
      <c r="A126" s="188"/>
      <c r="B126" s="35"/>
      <c r="C126" s="303" t="s">
        <v>71</v>
      </c>
      <c r="D126" s="303"/>
      <c r="E126" s="303"/>
      <c r="F126" s="303"/>
      <c r="G126" s="303"/>
      <c r="H126" s="5" t="s">
        <v>16</v>
      </c>
      <c r="I126" s="350">
        <f>AF114</f>
        <v>17111</v>
      </c>
      <c r="J126" s="350"/>
      <c r="K126" s="350"/>
      <c r="L126" s="350"/>
      <c r="M126" s="36" t="s">
        <v>8</v>
      </c>
      <c r="N126" s="36" t="s">
        <v>37</v>
      </c>
      <c r="O126" s="350">
        <f>AF119</f>
        <v>1100</v>
      </c>
      <c r="P126" s="350"/>
      <c r="Q126" s="303" t="s">
        <v>60</v>
      </c>
      <c r="R126" s="303"/>
      <c r="S126" s="303"/>
      <c r="T126" s="303"/>
      <c r="U126" s="316">
        <f>I126*0.3*0.3*0.3+O126*1*0.65*0.125</f>
        <v>551.37199999999996</v>
      </c>
      <c r="V126" s="316"/>
      <c r="W126" s="5" t="s">
        <v>9</v>
      </c>
      <c r="X126" s="108"/>
      <c r="Y126" s="108"/>
      <c r="Z126" s="108"/>
      <c r="AA126" s="108"/>
      <c r="AB126" s="108"/>
      <c r="AC126" s="108"/>
      <c r="AD126" s="108"/>
      <c r="AE126" s="5"/>
      <c r="AF126" s="5"/>
      <c r="AG126" s="6"/>
    </row>
    <row r="127" spans="1:44" ht="13.5" customHeight="1">
      <c r="A127" s="188"/>
      <c r="B127" s="110"/>
      <c r="C127" s="115"/>
      <c r="D127" s="115"/>
      <c r="E127" s="115"/>
      <c r="F127" s="115"/>
      <c r="G127" s="115"/>
      <c r="H127" s="115"/>
      <c r="I127" s="115"/>
      <c r="J127" s="115"/>
      <c r="K127" s="115"/>
      <c r="L127" s="115"/>
      <c r="M127" s="115"/>
      <c r="N127" s="115"/>
      <c r="O127" s="115"/>
      <c r="P127" s="115"/>
      <c r="Q127" s="115"/>
      <c r="R127" s="115"/>
      <c r="S127" s="115"/>
      <c r="T127" s="5"/>
      <c r="U127" s="5"/>
      <c r="V127" s="91" t="s">
        <v>98</v>
      </c>
      <c r="W127" s="91"/>
      <c r="X127" s="91"/>
      <c r="Y127" s="91"/>
      <c r="Z127" s="91"/>
      <c r="AA127" s="91"/>
      <c r="AB127" s="91"/>
      <c r="AC127" s="91"/>
      <c r="AD127" s="91"/>
      <c r="AE127" s="38" t="s">
        <v>16</v>
      </c>
      <c r="AF127" s="11">
        <f>ROUND(U126/2,2)</f>
        <v>275.69</v>
      </c>
      <c r="AG127" s="12" t="s">
        <v>9</v>
      </c>
    </row>
    <row r="128" spans="1:44" ht="13.5" customHeight="1">
      <c r="A128" s="188"/>
      <c r="B128" s="35" t="s">
        <v>70</v>
      </c>
      <c r="C128" s="317" t="s">
        <v>99</v>
      </c>
      <c r="D128" s="317"/>
      <c r="E128" s="317"/>
      <c r="F128" s="317"/>
      <c r="G128" s="317"/>
      <c r="H128" s="317"/>
      <c r="I128" s="317"/>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5"/>
      <c r="AF128" s="133"/>
      <c r="AG128" s="6"/>
    </row>
    <row r="129" spans="1:44" ht="13.5" customHeight="1">
      <c r="A129" s="92"/>
      <c r="B129" s="48"/>
      <c r="C129" s="114"/>
      <c r="D129" s="114"/>
      <c r="E129" s="114"/>
      <c r="F129" s="114"/>
      <c r="G129" s="114"/>
      <c r="H129" s="114"/>
      <c r="I129" s="114"/>
      <c r="J129" s="114"/>
      <c r="K129" s="114"/>
      <c r="L129" s="114"/>
      <c r="M129" s="93"/>
      <c r="N129" s="93"/>
      <c r="O129" s="93"/>
      <c r="P129" s="93"/>
      <c r="Q129" s="93"/>
      <c r="R129" s="93"/>
      <c r="S129" s="114"/>
      <c r="T129" s="94"/>
      <c r="U129" s="94"/>
      <c r="V129" s="91" t="s">
        <v>98</v>
      </c>
      <c r="W129" s="95"/>
      <c r="X129" s="96"/>
      <c r="Y129" s="96"/>
      <c r="Z129" s="96"/>
      <c r="AA129" s="97"/>
      <c r="AB129" s="96"/>
      <c r="AC129" s="96"/>
      <c r="AD129" s="96"/>
      <c r="AE129" s="38" t="s">
        <v>16</v>
      </c>
      <c r="AF129" s="11">
        <f>ROUND(U126/2,2)</f>
        <v>275.69</v>
      </c>
      <c r="AG129" s="12" t="str">
        <f>AG127</f>
        <v>cum</v>
      </c>
    </row>
    <row r="130" spans="1:44" s="19" customFormat="1" ht="41.25" customHeight="1">
      <c r="A130" s="175">
        <f>A124+1</f>
        <v>31</v>
      </c>
      <c r="B130" s="176" t="s">
        <v>308</v>
      </c>
      <c r="C130" s="281" t="s">
        <v>309</v>
      </c>
      <c r="D130" s="282"/>
      <c r="E130" s="282"/>
      <c r="F130" s="282"/>
      <c r="G130" s="282"/>
      <c r="H130" s="282"/>
      <c r="I130" s="282"/>
      <c r="J130" s="282"/>
      <c r="K130" s="282"/>
      <c r="L130" s="282"/>
      <c r="M130" s="282"/>
      <c r="N130" s="282"/>
      <c r="O130" s="282"/>
      <c r="P130" s="282"/>
      <c r="Q130" s="282"/>
      <c r="R130" s="282"/>
      <c r="S130" s="282"/>
      <c r="T130" s="282"/>
      <c r="U130" s="282"/>
      <c r="V130" s="282"/>
      <c r="W130" s="282"/>
      <c r="X130" s="282"/>
      <c r="Y130" s="282"/>
      <c r="Z130" s="282"/>
      <c r="AA130" s="282"/>
      <c r="AB130" s="282"/>
      <c r="AC130" s="282"/>
      <c r="AD130" s="282"/>
      <c r="AE130" s="177" t="s">
        <v>16</v>
      </c>
      <c r="AF130" s="178">
        <v>1</v>
      </c>
      <c r="AG130" s="179" t="s">
        <v>72</v>
      </c>
      <c r="AH130" s="76"/>
      <c r="AI130" s="76"/>
      <c r="AJ130" s="76"/>
      <c r="AK130" s="76"/>
      <c r="AL130" s="76"/>
      <c r="AM130" s="76"/>
      <c r="AN130" s="76"/>
      <c r="AO130" s="76"/>
      <c r="AP130" s="76"/>
      <c r="AQ130" s="76"/>
      <c r="AR130" s="77"/>
    </row>
    <row r="131" spans="1:44" ht="12.75" customHeight="1">
      <c r="A131" s="46"/>
      <c r="B131" s="98"/>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1"/>
      <c r="AA131" s="41"/>
      <c r="AB131" s="41"/>
      <c r="AC131" s="41"/>
      <c r="AD131" s="41"/>
      <c r="AE131" s="15"/>
      <c r="AF131" s="43"/>
      <c r="AG131" s="5"/>
    </row>
    <row r="132" spans="1:44" s="51" customFormat="1" ht="13.5" customHeight="1">
      <c r="A132" s="49"/>
      <c r="B132" s="99"/>
      <c r="G132" s="100"/>
      <c r="H132" s="49"/>
      <c r="I132" s="100"/>
      <c r="J132" s="100"/>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row>
    <row r="133" spans="1:44" s="51" customFormat="1" ht="12" customHeight="1">
      <c r="A133" s="49"/>
      <c r="B133" s="99"/>
      <c r="C133" s="37" t="s">
        <v>48</v>
      </c>
      <c r="G133" s="100"/>
      <c r="H133" s="49"/>
      <c r="I133" s="100"/>
      <c r="J133" s="100"/>
      <c r="K133" s="49"/>
      <c r="L133" s="49"/>
      <c r="M133" s="49"/>
      <c r="P133" s="1" t="s">
        <v>27</v>
      </c>
      <c r="T133" s="49"/>
      <c r="U133" s="49"/>
      <c r="V133" s="49"/>
      <c r="W133" s="49"/>
      <c r="X133" s="49"/>
      <c r="Y133" s="49"/>
      <c r="Z133" s="49"/>
      <c r="AA133" s="49"/>
      <c r="AB133" s="49"/>
      <c r="AC133" s="1" t="s">
        <v>12</v>
      </c>
      <c r="AE133" s="49"/>
      <c r="AF133" s="49"/>
      <c r="AG133" s="49"/>
      <c r="AH133" s="49"/>
    </row>
    <row r="134" spans="1:44" s="51" customFormat="1" ht="12.75" customHeight="1">
      <c r="A134" s="49"/>
      <c r="B134" s="99"/>
      <c r="C134" s="37" t="s">
        <v>49</v>
      </c>
      <c r="G134" s="100"/>
      <c r="H134" s="49"/>
      <c r="I134" s="100"/>
      <c r="J134" s="100"/>
      <c r="K134" s="49"/>
      <c r="L134" s="49"/>
      <c r="M134" s="49"/>
      <c r="P134" s="1" t="s">
        <v>1</v>
      </c>
      <c r="T134" s="49"/>
      <c r="U134" s="49"/>
      <c r="V134" s="49"/>
      <c r="W134" s="49"/>
      <c r="X134" s="49"/>
      <c r="Y134" s="49"/>
      <c r="Z134" s="49"/>
      <c r="AA134" s="49"/>
      <c r="AB134" s="49"/>
      <c r="AC134" s="1" t="s">
        <v>13</v>
      </c>
      <c r="AE134" s="49"/>
      <c r="AF134" s="49"/>
      <c r="AG134" s="49"/>
      <c r="AH134" s="49"/>
    </row>
    <row r="135" spans="1:44" s="51" customFormat="1" ht="12.75" customHeight="1">
      <c r="A135" s="49"/>
      <c r="B135" s="99"/>
      <c r="C135" s="37" t="s">
        <v>50</v>
      </c>
      <c r="G135" s="100"/>
      <c r="H135" s="49"/>
      <c r="I135" s="100"/>
      <c r="J135" s="100"/>
      <c r="K135" s="49"/>
      <c r="L135" s="49"/>
      <c r="M135" s="49"/>
      <c r="P135" s="1" t="s">
        <v>2</v>
      </c>
      <c r="T135" s="49"/>
      <c r="U135" s="49"/>
      <c r="V135" s="49"/>
      <c r="W135" s="49"/>
      <c r="X135" s="49"/>
      <c r="Y135" s="49"/>
      <c r="Z135" s="49"/>
      <c r="AA135" s="49"/>
      <c r="AB135" s="49"/>
      <c r="AC135" s="1" t="s">
        <v>14</v>
      </c>
      <c r="AE135" s="49"/>
      <c r="AF135" s="49"/>
      <c r="AG135" s="49"/>
      <c r="AH135" s="49"/>
    </row>
    <row r="136" spans="1:44">
      <c r="C136" s="37" t="s">
        <v>51</v>
      </c>
      <c r="P136" s="1" t="s">
        <v>3</v>
      </c>
      <c r="AC136" s="1" t="s">
        <v>15</v>
      </c>
      <c r="AD136" s="51"/>
      <c r="AE136" s="49"/>
    </row>
  </sheetData>
  <mergeCells count="273">
    <mergeCell ref="A21:A23"/>
    <mergeCell ref="B21:B23"/>
    <mergeCell ref="C21:AD21"/>
    <mergeCell ref="L22:M22"/>
    <mergeCell ref="P22:Q22"/>
    <mergeCell ref="Z23:AD23"/>
    <mergeCell ref="T22:U22"/>
    <mergeCell ref="W22:Y22"/>
    <mergeCell ref="C22:G22"/>
    <mergeCell ref="I22:K22"/>
    <mergeCell ref="C128:I128"/>
    <mergeCell ref="Z123:AD123"/>
    <mergeCell ref="C124:AD124"/>
    <mergeCell ref="C125:I125"/>
    <mergeCell ref="C126:G126"/>
    <mergeCell ref="I126:L126"/>
    <mergeCell ref="O126:P126"/>
    <mergeCell ref="Q126:T126"/>
    <mergeCell ref="U126:V126"/>
    <mergeCell ref="Z119:AD119"/>
    <mergeCell ref="C120:AD120"/>
    <mergeCell ref="H121:J121"/>
    <mergeCell ref="P121:Q121"/>
    <mergeCell ref="V121:W121"/>
    <mergeCell ref="M122:P122"/>
    <mergeCell ref="Q122:S122"/>
    <mergeCell ref="T122:U122"/>
    <mergeCell ref="H116:J116"/>
    <mergeCell ref="P116:Q116"/>
    <mergeCell ref="W116:Y116"/>
    <mergeCell ref="S117:U117"/>
    <mergeCell ref="W117:Y117"/>
    <mergeCell ref="AB117:AC117"/>
    <mergeCell ref="AB113:AC113"/>
    <mergeCell ref="Z114:AD114"/>
    <mergeCell ref="C115:AG115"/>
    <mergeCell ref="Z109:AD109"/>
    <mergeCell ref="C110:AD110"/>
    <mergeCell ref="AE110:AG110"/>
    <mergeCell ref="C111:AG111"/>
    <mergeCell ref="H112:J112"/>
    <mergeCell ref="P112:Q112"/>
    <mergeCell ref="W112:Y112"/>
    <mergeCell ref="H103:J103"/>
    <mergeCell ref="P103:Q103"/>
    <mergeCell ref="V103:W103"/>
    <mergeCell ref="M104:P104"/>
    <mergeCell ref="Q104:S104"/>
    <mergeCell ref="T104:U104"/>
    <mergeCell ref="Q113:R113"/>
    <mergeCell ref="T113:U113"/>
    <mergeCell ref="W113:Y113"/>
    <mergeCell ref="U64:X64"/>
    <mergeCell ref="Z64:AB64"/>
    <mergeCell ref="AC64:AE64"/>
    <mergeCell ref="Z65:AD65"/>
    <mergeCell ref="C96:AD96"/>
    <mergeCell ref="H97:J97"/>
    <mergeCell ref="P97:Q97"/>
    <mergeCell ref="V97:W97"/>
    <mergeCell ref="Q62:T62"/>
    <mergeCell ref="V62:X62"/>
    <mergeCell ref="Z62:AB62"/>
    <mergeCell ref="AC62:AE62"/>
    <mergeCell ref="Q63:T63"/>
    <mergeCell ref="V63:X63"/>
    <mergeCell ref="Z63:AB63"/>
    <mergeCell ref="C66:AD66"/>
    <mergeCell ref="C67:H67"/>
    <mergeCell ref="J67:K67"/>
    <mergeCell ref="L67:M67"/>
    <mergeCell ref="U67:V67"/>
    <mergeCell ref="H68:K69"/>
    <mergeCell ref="L68:L69"/>
    <mergeCell ref="M68:N68"/>
    <mergeCell ref="O68:O69"/>
    <mergeCell ref="Q60:T60"/>
    <mergeCell ref="V60:X60"/>
    <mergeCell ref="Z60:AB60"/>
    <mergeCell ref="AC60:AE60"/>
    <mergeCell ref="Q61:T61"/>
    <mergeCell ref="V61:X61"/>
    <mergeCell ref="Z61:AB61"/>
    <mergeCell ref="AC61:AE61"/>
    <mergeCell ref="Z56:AD56"/>
    <mergeCell ref="C57:AD57"/>
    <mergeCell ref="Q58:T58"/>
    <mergeCell ref="U58:V58"/>
    <mergeCell ref="Q59:T59"/>
    <mergeCell ref="C52:AD52"/>
    <mergeCell ref="C53:U53"/>
    <mergeCell ref="V53:AA53"/>
    <mergeCell ref="C54:U54"/>
    <mergeCell ref="V54:AA54"/>
    <mergeCell ref="C55:U55"/>
    <mergeCell ref="V55:AA55"/>
    <mergeCell ref="A48:A51"/>
    <mergeCell ref="B48:B51"/>
    <mergeCell ref="C48:AD48"/>
    <mergeCell ref="C49:U49"/>
    <mergeCell ref="V49:AA49"/>
    <mergeCell ref="C50:U50"/>
    <mergeCell ref="V50:AA50"/>
    <mergeCell ref="Z51:AD51"/>
    <mergeCell ref="A38:A47"/>
    <mergeCell ref="B38:B39"/>
    <mergeCell ref="C38:AD38"/>
    <mergeCell ref="C40:U40"/>
    <mergeCell ref="V40:AA40"/>
    <mergeCell ref="C41:U41"/>
    <mergeCell ref="V41:AA41"/>
    <mergeCell ref="C42:U42"/>
    <mergeCell ref="V42:AA42"/>
    <mergeCell ref="Z47:AD47"/>
    <mergeCell ref="A30:A33"/>
    <mergeCell ref="B30:B33"/>
    <mergeCell ref="C30:AD30"/>
    <mergeCell ref="C31:T31"/>
    <mergeCell ref="U31:Z31"/>
    <mergeCell ref="C32:T32"/>
    <mergeCell ref="U32:Z32"/>
    <mergeCell ref="Z33:AD33"/>
    <mergeCell ref="A34:A37"/>
    <mergeCell ref="C34:AD34"/>
    <mergeCell ref="C35:U35"/>
    <mergeCell ref="V35:AA35"/>
    <mergeCell ref="C36:U36"/>
    <mergeCell ref="V36:AA36"/>
    <mergeCell ref="Z37:AD37"/>
    <mergeCell ref="C27:AD27"/>
    <mergeCell ref="L28:M28"/>
    <mergeCell ref="V28:X28"/>
    <mergeCell ref="Y28:Z28"/>
    <mergeCell ref="AC28:AD28"/>
    <mergeCell ref="Z29:AD29"/>
    <mergeCell ref="C28:G28"/>
    <mergeCell ref="I28:K28"/>
    <mergeCell ref="O28:P28"/>
    <mergeCell ref="S28:T28"/>
    <mergeCell ref="A24:A26"/>
    <mergeCell ref="B24:B26"/>
    <mergeCell ref="C24:AD24"/>
    <mergeCell ref="L25:M25"/>
    <mergeCell ref="P25:Q25"/>
    <mergeCell ref="V25:W25"/>
    <mergeCell ref="AC25:AD25"/>
    <mergeCell ref="Z26:AD26"/>
    <mergeCell ref="C25:G25"/>
    <mergeCell ref="I25:K25"/>
    <mergeCell ref="A18:A20"/>
    <mergeCell ref="B18:B20"/>
    <mergeCell ref="C18:AD18"/>
    <mergeCell ref="L19:M19"/>
    <mergeCell ref="P19:Q19"/>
    <mergeCell ref="W19:X19"/>
    <mergeCell ref="Z20:AD20"/>
    <mergeCell ref="C19:G19"/>
    <mergeCell ref="I19:K19"/>
    <mergeCell ref="A15:A17"/>
    <mergeCell ref="B15:B17"/>
    <mergeCell ref="C15:AD15"/>
    <mergeCell ref="C16:H16"/>
    <mergeCell ref="J16:K16"/>
    <mergeCell ref="L16:M16"/>
    <mergeCell ref="P16:Q16"/>
    <mergeCell ref="W16:X16"/>
    <mergeCell ref="Z17:AD17"/>
    <mergeCell ref="U8:V8"/>
    <mergeCell ref="C10:N10"/>
    <mergeCell ref="Z10:AD10"/>
    <mergeCell ref="J9:M9"/>
    <mergeCell ref="O9:P9"/>
    <mergeCell ref="A11:A14"/>
    <mergeCell ref="B11:B14"/>
    <mergeCell ref="C11:AD11"/>
    <mergeCell ref="C12:H12"/>
    <mergeCell ref="J12:K12"/>
    <mergeCell ref="L12:M12"/>
    <mergeCell ref="O12:Q12"/>
    <mergeCell ref="U12:V12"/>
    <mergeCell ref="O13:Q13"/>
    <mergeCell ref="S13:T13"/>
    <mergeCell ref="C14:N14"/>
    <mergeCell ref="Z14:AD14"/>
    <mergeCell ref="A1:AG1"/>
    <mergeCell ref="A2:AG2"/>
    <mergeCell ref="C3:Y3"/>
    <mergeCell ref="Z3:AG3"/>
    <mergeCell ref="C90:AD90"/>
    <mergeCell ref="C91:AD91"/>
    <mergeCell ref="C92:AD92"/>
    <mergeCell ref="C93:AD93"/>
    <mergeCell ref="C94:AD94"/>
    <mergeCell ref="A4:A6"/>
    <mergeCell ref="B4:B6"/>
    <mergeCell ref="C4:AD4"/>
    <mergeCell ref="C5:H5"/>
    <mergeCell ref="J5:K5"/>
    <mergeCell ref="L5:M5"/>
    <mergeCell ref="U5:V5"/>
    <mergeCell ref="C6:N6"/>
    <mergeCell ref="Z6:AD6"/>
    <mergeCell ref="A7:A10"/>
    <mergeCell ref="B7:B10"/>
    <mergeCell ref="C7:AD7"/>
    <mergeCell ref="C8:H8"/>
    <mergeCell ref="J8:K8"/>
    <mergeCell ref="L8:M8"/>
    <mergeCell ref="P68:P69"/>
    <mergeCell ref="Q68:Q69"/>
    <mergeCell ref="R68:T69"/>
    <mergeCell ref="U68:U69"/>
    <mergeCell ref="M69:N69"/>
    <mergeCell ref="O70:P70"/>
    <mergeCell ref="R70:S70"/>
    <mergeCell ref="W70:Y70"/>
    <mergeCell ref="Z72:AD72"/>
    <mergeCell ref="C73:AD73"/>
    <mergeCell ref="G75:H75"/>
    <mergeCell ref="K75:L75"/>
    <mergeCell ref="N75:O75"/>
    <mergeCell ref="S75:T75"/>
    <mergeCell ref="X75:Y75"/>
    <mergeCell ref="G76:K76"/>
    <mergeCell ref="S76:T76"/>
    <mergeCell ref="G77:K77"/>
    <mergeCell ref="S77:T77"/>
    <mergeCell ref="V77:W77"/>
    <mergeCell ref="G78:K78"/>
    <mergeCell ref="S78:T78"/>
    <mergeCell ref="Z79:AD79"/>
    <mergeCell ref="C84:AD84"/>
    <mergeCell ref="J86:J87"/>
    <mergeCell ref="K86:L87"/>
    <mergeCell ref="N86:O86"/>
    <mergeCell ref="P86:P87"/>
    <mergeCell ref="Q86:R87"/>
    <mergeCell ref="S86:S87"/>
    <mergeCell ref="T86:U87"/>
    <mergeCell ref="V86:V87"/>
    <mergeCell ref="C80:AD80"/>
    <mergeCell ref="G82:K82"/>
    <mergeCell ref="S82:T82"/>
    <mergeCell ref="Z83:AD83"/>
    <mergeCell ref="D81:F81"/>
    <mergeCell ref="J81:K81"/>
    <mergeCell ref="N81:O81"/>
    <mergeCell ref="Q81:R81"/>
    <mergeCell ref="T81:V81"/>
    <mergeCell ref="C130:AD130"/>
    <mergeCell ref="L88:M88"/>
    <mergeCell ref="Z89:AD89"/>
    <mergeCell ref="Y99:AA99"/>
    <mergeCell ref="AB99:AC99"/>
    <mergeCell ref="Y100:AA100"/>
    <mergeCell ref="AB100:AC100"/>
    <mergeCell ref="Z101:AD101"/>
    <mergeCell ref="C102:AD102"/>
    <mergeCell ref="M98:P98"/>
    <mergeCell ref="Q98:S98"/>
    <mergeCell ref="T98:U98"/>
    <mergeCell ref="P99:Q99"/>
    <mergeCell ref="S99:T99"/>
    <mergeCell ref="V99:W99"/>
    <mergeCell ref="Z105:AD105"/>
    <mergeCell ref="C95:AD95"/>
    <mergeCell ref="C106:AD106"/>
    <mergeCell ref="H107:J107"/>
    <mergeCell ref="P107:Q107"/>
    <mergeCell ref="V107:W107"/>
    <mergeCell ref="M108:P108"/>
    <mergeCell ref="Q108:S108"/>
    <mergeCell ref="T108:U108"/>
  </mergeCells>
  <pageMargins left="0.75" right="0.25" top="0.5" bottom="0.5" header="0.25" footer="0.25"/>
  <pageSetup paperSize="9" scale="95" orientation="portrait" r:id="rId1"/>
  <headerFooter>
    <oddFooter>Page &amp;P of &amp;N</oddFooter>
  </headerFooter>
  <rowBreaks count="3" manualBreakCount="3">
    <brk id="20" max="32" man="1"/>
    <brk id="47" max="32" man="1"/>
    <brk id="83" max="3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6"/>
  <sheetViews>
    <sheetView topLeftCell="A31" zoomScale="80" zoomScaleNormal="80" zoomScaleSheetLayoutView="90" workbookViewId="0">
      <selection activeCell="I34" sqref="I34"/>
    </sheetView>
  </sheetViews>
  <sheetFormatPr defaultColWidth="9.1796875" defaultRowHeight="13"/>
  <cols>
    <col min="1" max="1" width="7.7265625" style="103" customWidth="1"/>
    <col min="2" max="2" width="10.26953125" style="103" customWidth="1"/>
    <col min="3" max="3" width="54.54296875" style="107" customWidth="1"/>
    <col min="4" max="4" width="5.1796875" style="106" customWidth="1"/>
    <col min="5" max="5" width="10.81640625" style="255" customWidth="1"/>
    <col min="6" max="6" width="10.26953125" style="255" customWidth="1"/>
    <col min="7" max="7" width="17.54296875" style="101" customWidth="1"/>
    <col min="8" max="16384" width="9.1796875" style="101"/>
  </cols>
  <sheetData>
    <row r="1" spans="1:6" ht="36.75" customHeight="1">
      <c r="A1" s="102" t="s">
        <v>26</v>
      </c>
      <c r="B1" s="257" t="s">
        <v>4</v>
      </c>
      <c r="C1" s="102" t="s">
        <v>5</v>
      </c>
      <c r="D1" s="102" t="s">
        <v>23</v>
      </c>
      <c r="E1" s="230" t="s">
        <v>6</v>
      </c>
      <c r="F1" s="230" t="s">
        <v>24</v>
      </c>
    </row>
    <row r="2" spans="1:6" ht="151.5" customHeight="1">
      <c r="A2" s="189">
        <f>Estimate!A4</f>
        <v>1</v>
      </c>
      <c r="B2" s="189" t="str">
        <f>Estimate!B4</f>
        <v>04-150</v>
      </c>
      <c r="C2" s="190" t="str">
        <f>Estimate!C4</f>
        <v>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v>
      </c>
      <c r="D2" s="196" t="s">
        <v>8</v>
      </c>
      <c r="E2" s="239">
        <f>Estimate!AF6</f>
        <v>27</v>
      </c>
      <c r="F2" s="195"/>
    </row>
    <row r="3" spans="1:6" ht="78" customHeight="1">
      <c r="A3" s="189">
        <f>Estimate!A7</f>
        <v>2</v>
      </c>
      <c r="B3" s="189" t="str">
        <f>Estimate!B7</f>
        <v>04-160</v>
      </c>
      <c r="C3" s="190" t="str">
        <f>Estimate!C7</f>
        <v>Fixing in position B.M. pillars and kilometer posts of size 15cmx15cmx75cm with 40cmx40cmx10cm base, embedding 45cm below G.L. including carriage, earth cutting, backfilling, ramming, etc. complete as per direction of Engineer in charge.</v>
      </c>
      <c r="D3" s="196" t="str">
        <f>[1]Estimate!AG15</f>
        <v>nos</v>
      </c>
      <c r="E3" s="239">
        <f>Estimate!AF10</f>
        <v>41</v>
      </c>
      <c r="F3" s="195"/>
    </row>
    <row r="4" spans="1:6" ht="78" customHeight="1">
      <c r="A4" s="189">
        <v>3</v>
      </c>
      <c r="B4" s="189" t="str">
        <f>Estimate!B11</f>
        <v>48-130</v>
      </c>
      <c r="C4" s="190" t="str">
        <f>Estimate!C11</f>
        <v>Biological protection of bare earth surface by Dholkalmi with minimum 50cm long sapling, planting @ not more than 30 cm apart including supplying, sizing, taping and nursing etc. complete as per direction of the Engineer in charge.</v>
      </c>
      <c r="D4" s="196" t="str">
        <f>[1]Estimate!AG19</f>
        <v>m</v>
      </c>
      <c r="E4" s="239">
        <f>Estimate!AF14</f>
        <v>158040</v>
      </c>
      <c r="F4" s="195"/>
    </row>
    <row r="5" spans="1:6" ht="60" customHeight="1">
      <c r="A5" s="189">
        <v>4</v>
      </c>
      <c r="B5" s="189" t="str">
        <f>Estimate!B15</f>
        <v>16-100</v>
      </c>
      <c r="C5" s="190" t="str">
        <f>Estimate!C15</f>
        <v>Erection of bamboo profile with full bamboo posts and pegs not less than 60mm in diameter and coir strings etc. complete as per direction of Engineer in charge.</v>
      </c>
      <c r="D5" s="196" t="str">
        <f>[1]Estimate!AG22</f>
        <v>nos</v>
      </c>
      <c r="E5" s="194">
        <f>Estimate!AF17</f>
        <v>264</v>
      </c>
      <c r="F5" s="195"/>
    </row>
    <row r="6" spans="1:6" ht="63.75" customHeight="1">
      <c r="A6" s="189">
        <v>5</v>
      </c>
      <c r="B6" s="189" t="str">
        <f>Estimate!B18</f>
        <v>40-540-20</v>
      </c>
      <c r="C6" s="190" t="str">
        <f>Estimate!C18</f>
        <v>Supplying, sizing and placing of barrack bamboo pins and stays of diameter &gt;=8.0 cm in position etc. complete as per direction of Engineer in charge. Length : &gt;=2.0 m to &lt;=4.5m</v>
      </c>
      <c r="D6" s="196" t="str">
        <f>[1]Estimate!AG25</f>
        <v>nos</v>
      </c>
      <c r="E6" s="194">
        <f>Estimate!AF20</f>
        <v>12500</v>
      </c>
      <c r="F6" s="239"/>
    </row>
    <row r="7" spans="1:6" ht="77.25" customHeight="1">
      <c r="A7" s="189">
        <v>6</v>
      </c>
      <c r="B7" s="189" t="str">
        <f>Estimate!B21</f>
        <v>40-560-10</v>
      </c>
      <c r="C7" s="190" t="str">
        <f>Estimate!C21</f>
        <v>Supplying, sizing and fitting in position 8.0 cm and above dia in size full barrack bamboo half split walling pieces with nails average 1.00 m apart including supply of all materials as per direction of Engineer in charge.Double Walling.</v>
      </c>
      <c r="D7" s="196" t="s">
        <v>22</v>
      </c>
      <c r="E7" s="194">
        <f>Estimate!AF23</f>
        <v>5000</v>
      </c>
      <c r="F7" s="239"/>
    </row>
    <row r="8" spans="1:6" ht="65.25" customHeight="1">
      <c r="A8" s="189">
        <v>7</v>
      </c>
      <c r="B8" s="189" t="str">
        <f>Estimate!B24</f>
        <v>40-550-30</v>
      </c>
      <c r="C8" s="190" t="str">
        <f>Estimate!C24</f>
        <v>Labour charge for driving barrack bamboo pins of diameter &gt;= 8.0 cm, by hammer or monkey hammer, as per direction of Engineer in charge. &gt;= 0.75 m to &lt; 1.50 m, on dry land.</v>
      </c>
      <c r="D8" s="196" t="s">
        <v>22</v>
      </c>
      <c r="E8" s="194">
        <f>Estimate!AF26</f>
        <v>3751.2</v>
      </c>
      <c r="F8" s="240"/>
    </row>
    <row r="9" spans="1:6" s="105" customFormat="1" ht="60.75" customHeight="1">
      <c r="A9" s="189">
        <v>8</v>
      </c>
      <c r="B9" s="191" t="str">
        <f>Estimate!B27</f>
        <v>40-580</v>
      </c>
      <c r="C9" s="192" t="str">
        <f>Estimate!C27</f>
        <v>Supplying and placing in position and fitting, fixing single layer tarjah double woven matting with necessary ties including the cost of all materials etc. complete as per direction of Engineer in charge.</v>
      </c>
      <c r="D9" s="196" t="s">
        <v>0</v>
      </c>
      <c r="E9" s="195">
        <f>Estimate!AF29</f>
        <v>15000</v>
      </c>
      <c r="F9" s="241"/>
    </row>
    <row r="10" spans="1:6" ht="243" customHeight="1">
      <c r="A10" s="189">
        <v>9</v>
      </c>
      <c r="B10" s="189" t="str">
        <f>Estimate!B30</f>
        <v>16-410-10</v>
      </c>
      <c r="C10" s="190" t="str">
        <f>Estimate!C30</f>
        <v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 </v>
      </c>
      <c r="D10" s="242" t="s">
        <v>9</v>
      </c>
      <c r="E10" s="239">
        <f>Estimate!AF33</f>
        <v>50712.76</v>
      </c>
      <c r="F10" s="195"/>
    </row>
    <row r="11" spans="1:6" s="105" customFormat="1" ht="272.25" customHeight="1">
      <c r="A11" s="189">
        <v>10</v>
      </c>
      <c r="B11" s="191" t="str">
        <f>Estimate!B34</f>
        <v>16-120-10</v>
      </c>
      <c r="C11" s="192" t="str">
        <f>Estimate!C34</f>
        <v>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v>
      </c>
      <c r="D11" s="243" t="s">
        <v>25</v>
      </c>
      <c r="E11" s="244">
        <f>Estimate!AF37</f>
        <v>50712.76</v>
      </c>
      <c r="F11" s="258"/>
    </row>
    <row r="12" spans="1:6" s="105" customFormat="1" ht="80.25" customHeight="1">
      <c r="A12" s="189">
        <v>11</v>
      </c>
      <c r="B12" s="191" t="str">
        <f>Estimate!B38</f>
        <v>16-190</v>
      </c>
      <c r="C12" s="192" t="str">
        <f>Estimate!C38</f>
        <v>Extra rate for every additional lead of 15 m or part thereof beyond the initial lead of 30m up to a maximum of 19 leads (3m neglected) for all kinds of earth work. 2 nos Lead (Quoted rate will be applicable for 2 nos lead)</v>
      </c>
      <c r="D12" s="243" t="s">
        <v>171</v>
      </c>
      <c r="E12" s="244">
        <f>Estimate!AF47</f>
        <v>50712.76</v>
      </c>
      <c r="F12" s="258"/>
    </row>
    <row r="13" spans="1:6" s="105" customFormat="1" ht="333.75" customHeight="1">
      <c r="A13" s="189">
        <v>12</v>
      </c>
      <c r="B13" s="191" t="str">
        <f>Estimate!B48</f>
        <v>16-650-10</v>
      </c>
      <c r="C13" s="192" t="str">
        <f>Estimate!C48</f>
        <v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
</v>
      </c>
      <c r="D13" s="243" t="s">
        <v>9</v>
      </c>
      <c r="E13" s="244">
        <f>Estimate!AF51</f>
        <v>101425.52</v>
      </c>
      <c r="F13" s="231"/>
    </row>
    <row r="14" spans="1:6" s="105" customFormat="1" ht="75" customHeight="1">
      <c r="A14" s="189">
        <v>13</v>
      </c>
      <c r="B14" s="191" t="str">
        <f>Estimate!B52</f>
        <v>16-300</v>
      </c>
      <c r="C14" s="192" t="str">
        <f>Estimate!C52</f>
        <v>Royalty of specified earth taken from private land (with prior permission of the Executive Engineer on production of royalty deeds with the land owner) from the area to be selected by the contractor with mutual agreement.</v>
      </c>
      <c r="D14" s="243" t="s">
        <v>9</v>
      </c>
      <c r="E14" s="244">
        <f>Estimate!AF56</f>
        <v>152138.26999999999</v>
      </c>
      <c r="F14" s="258"/>
    </row>
    <row r="15" spans="1:6" ht="105.75" customHeight="1">
      <c r="A15" s="189">
        <v>14</v>
      </c>
      <c r="B15" s="189" t="str">
        <f>Estimate!B57</f>
        <v>48-100</v>
      </c>
      <c r="C15" s="190" t="str">
        <f>Estimate!C57</f>
        <v>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v>
      </c>
      <c r="D15" s="242" t="s">
        <v>0</v>
      </c>
      <c r="E15" s="239">
        <f>Estimate!AF65</f>
        <v>242672.5</v>
      </c>
      <c r="F15" s="195"/>
    </row>
    <row r="16" spans="1:6" ht="123" customHeight="1">
      <c r="A16" s="189">
        <v>15</v>
      </c>
      <c r="B16" s="189" t="str">
        <f>Estimate!B66</f>
        <v>36-150</v>
      </c>
      <c r="C16" s="190" t="str">
        <f>Estimate!C66</f>
        <v>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v>
      </c>
      <c r="D16" s="242" t="s">
        <v>0</v>
      </c>
      <c r="E16" s="239">
        <f>Estimate!AF72</f>
        <v>17.05</v>
      </c>
      <c r="F16" s="195"/>
    </row>
    <row r="17" spans="1:22" ht="123" customHeight="1">
      <c r="A17" s="189">
        <v>16</v>
      </c>
      <c r="B17" s="189" t="str">
        <f>Estimate!B73</f>
        <v>76-120-10</v>
      </c>
      <c r="C17" s="190" t="str">
        <f>Estimate!C73</f>
        <v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v>
      </c>
      <c r="D17" s="242" t="s">
        <v>108</v>
      </c>
      <c r="E17" s="239">
        <f>Estimate!AF79</f>
        <v>97.68</v>
      </c>
      <c r="F17" s="195"/>
    </row>
    <row r="18" spans="1:22" ht="123" customHeight="1">
      <c r="A18" s="189">
        <v>17</v>
      </c>
      <c r="B18" s="189" t="str">
        <f>Estimate!B80</f>
        <v>76-115-10</v>
      </c>
      <c r="C18" s="189" t="str">
        <f>Estimate!C80</f>
        <v xml:space="preserve"> 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6mm dia</v>
      </c>
      <c r="D18" s="242" t="s">
        <v>108</v>
      </c>
      <c r="E18" s="239">
        <f>Estimate!AF83</f>
        <v>16.95</v>
      </c>
      <c r="F18" s="195"/>
    </row>
    <row r="19" spans="1:22" ht="123" customHeight="1">
      <c r="A19" s="189">
        <v>18</v>
      </c>
      <c r="B19" s="189" t="str">
        <f>Estimate!B84</f>
        <v>28-200-10</v>
      </c>
      <c r="C19" s="190" t="str">
        <f>Estimate!C84</f>
        <v>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with  stone  chips .</v>
      </c>
      <c r="D19" s="242" t="s">
        <v>9</v>
      </c>
      <c r="E19" s="239">
        <f>Estimate!AF89</f>
        <v>17.05</v>
      </c>
      <c r="F19" s="195"/>
    </row>
    <row r="20" spans="1:22" s="104" customFormat="1" ht="198" customHeight="1">
      <c r="A20" s="189">
        <v>19</v>
      </c>
      <c r="B20" s="189" t="str">
        <f>Estimate!B90</f>
        <v>Approved Rate</v>
      </c>
      <c r="C20" s="190" t="str">
        <f>Estimate!C90</f>
        <v>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v>
      </c>
      <c r="D20" s="242" t="s">
        <v>72</v>
      </c>
      <c r="E20" s="239">
        <f>Estimate!AF90</f>
        <v>1</v>
      </c>
      <c r="F20" s="239"/>
    </row>
    <row r="21" spans="1:22" s="104" customFormat="1" ht="107.25" customHeight="1">
      <c r="A21" s="189">
        <v>20</v>
      </c>
      <c r="B21" s="189" t="str">
        <f>Estimate!B91</f>
        <v>Approved Rate</v>
      </c>
      <c r="C21" s="190" t="str">
        <f>Estimate!C91</f>
        <v>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v>
      </c>
      <c r="D21" s="242" t="s">
        <v>101</v>
      </c>
      <c r="E21" s="239">
        <f>Estimate!AF91</f>
        <v>60</v>
      </c>
      <c r="F21" s="239"/>
    </row>
    <row r="22" spans="1:22" s="104" customFormat="1" ht="63.75" customHeight="1">
      <c r="A22" s="189">
        <v>21</v>
      </c>
      <c r="B22" s="189" t="str">
        <f>Estimate!B92</f>
        <v>Approved Rate</v>
      </c>
      <c r="C22" s="190" t="str">
        <f>Estimate!C92</f>
        <v>Demobilization and clean-up of the site upon completion of the works, as per Specifications and Contractor's Method Statement and as per direction of Engineer in Charge</v>
      </c>
      <c r="D22" s="242" t="s">
        <v>72</v>
      </c>
      <c r="E22" s="239">
        <v>1</v>
      </c>
      <c r="F22" s="239"/>
    </row>
    <row r="23" spans="1:22" s="104" customFormat="1" ht="109.5" customHeight="1">
      <c r="A23" s="189">
        <v>22</v>
      </c>
      <c r="B23" s="189" t="str">
        <f>Estimate!B93</f>
        <v>Approved Rate</v>
      </c>
      <c r="C23" s="190" t="str">
        <f>Estimate!C93</f>
        <v xml:space="preserve">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 </v>
      </c>
      <c r="D23" s="242" t="s">
        <v>72</v>
      </c>
      <c r="E23" s="239">
        <v>1</v>
      </c>
      <c r="F23" s="239"/>
    </row>
    <row r="24" spans="1:22" s="104" customFormat="1" ht="153" customHeight="1">
      <c r="A24" s="189">
        <v>23</v>
      </c>
      <c r="B24" s="189" t="str">
        <f>Estimate!B94</f>
        <v>Approved Rate</v>
      </c>
      <c r="C24" s="190" t="str">
        <f>Estimate!C94</f>
        <v xml:space="preserve">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 </v>
      </c>
      <c r="D24" s="242" t="s">
        <v>72</v>
      </c>
      <c r="E24" s="239">
        <v>1</v>
      </c>
      <c r="F24" s="239"/>
    </row>
    <row r="25" spans="1:22" s="104" customFormat="1" ht="75" customHeight="1">
      <c r="A25" s="189">
        <v>24</v>
      </c>
      <c r="B25" s="189" t="str">
        <f>Estimate!B95</f>
        <v>Approved Rate</v>
      </c>
      <c r="C25" s="190" t="str">
        <f>Estimate!C95</f>
        <v xml:space="preserve">Operate , maintain  of plant and equipment such as generator for site electrification, for the purpose stated in the Technical Specification and in the Contractor’s Method Statement and as per direction of Engineer in charge.  </v>
      </c>
      <c r="D25" s="242" t="s">
        <v>72</v>
      </c>
      <c r="E25" s="239">
        <v>1</v>
      </c>
      <c r="F25" s="239"/>
    </row>
    <row r="26" spans="1:22" s="51" customFormat="1" ht="17.25" customHeight="1">
      <c r="A26" s="352" t="s">
        <v>169</v>
      </c>
      <c r="B26" s="352"/>
      <c r="C26" s="352"/>
      <c r="D26" s="352"/>
      <c r="E26" s="352"/>
      <c r="F26" s="352"/>
      <c r="G26" s="49"/>
      <c r="H26" s="49"/>
      <c r="I26" s="49"/>
      <c r="J26" s="49"/>
      <c r="K26" s="49"/>
      <c r="L26" s="49"/>
      <c r="M26" s="49"/>
      <c r="N26" s="49"/>
      <c r="O26" s="49"/>
      <c r="P26" s="49"/>
      <c r="Q26" s="49"/>
      <c r="R26" s="49"/>
      <c r="S26" s="49"/>
      <c r="T26" s="49"/>
      <c r="U26" s="49"/>
      <c r="V26" s="49"/>
    </row>
    <row r="27" spans="1:22" s="105" customFormat="1" ht="63" customHeight="1">
      <c r="A27" s="191">
        <f>Estimate!A96</f>
        <v>25</v>
      </c>
      <c r="B27" s="191" t="str">
        <f>Estimate!B96</f>
        <v>56-100</v>
      </c>
      <c r="C27" s="192" t="str">
        <f>Estimate!C96</f>
        <v>Earth work in box cutting up to 1.00 m depth, in all kinds of soil with all leads, removing the spoils to a safe distance, including levelling and dressing, maintaining required cambering etc. complete, as per direction of Engineer in charge.</v>
      </c>
      <c r="D27" s="243" t="s">
        <v>9</v>
      </c>
      <c r="E27" s="244">
        <f>Estimate!AF101</f>
        <v>955.5</v>
      </c>
      <c r="F27" s="195"/>
    </row>
    <row r="28" spans="1:22" s="105" customFormat="1" ht="76.5" customHeight="1">
      <c r="A28" s="191">
        <f>Estimate!A102</f>
        <v>26</v>
      </c>
      <c r="B28" s="191" t="str">
        <f>Estimate!B102</f>
        <v>Approved Rate/LGED</v>
      </c>
      <c r="C28" s="192" t="str">
        <f>Estimate!C102</f>
        <v xml:space="preserve">BP: Preperation of bed by cutting and filling including watering to bring moisture content ±2% of OMC &amp; compacting by appropiate mechanical means etc to attain minimum compaction 98% of MDD (standard) to obtain a minimum soaked CBR 4% etc all complete as per direction of the E-I-C.      </v>
      </c>
      <c r="D28" s="243" t="s">
        <v>0</v>
      </c>
      <c r="E28" s="244">
        <f>Estimate!AF105</f>
        <v>1540</v>
      </c>
      <c r="F28" s="195"/>
    </row>
    <row r="29" spans="1:22" s="106" customFormat="1" ht="121.5" customHeight="1">
      <c r="A29" s="193">
        <f>Estimate!A106</f>
        <v>27</v>
      </c>
      <c r="B29" s="193" t="str">
        <f>Estimate!B106</f>
        <v>56-110</v>
      </c>
      <c r="C29" s="192" t="str">
        <f>Estimate!C106</f>
        <v>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v>
      </c>
      <c r="D29" s="193" t="s">
        <v>9</v>
      </c>
      <c r="E29" s="194">
        <f>Estimate!AF109</f>
        <v>231</v>
      </c>
      <c r="F29" s="195"/>
    </row>
    <row r="30" spans="1:22" s="106" customFormat="1" ht="153" customHeight="1">
      <c r="A30" s="351">
        <f>Estimate!A110</f>
        <v>28</v>
      </c>
      <c r="B30" s="193"/>
      <c r="C30" s="190" t="str">
        <f>[1]Estimate!C84</f>
        <v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v>
      </c>
      <c r="D30" s="193"/>
      <c r="E30" s="194"/>
      <c r="F30" s="195"/>
    </row>
    <row r="31" spans="1:22" s="106" customFormat="1" ht="32.25" customHeight="1">
      <c r="A31" s="351"/>
      <c r="B31" s="197" t="str">
        <f>Estimate!B110</f>
        <v>Approved Rate</v>
      </c>
      <c r="C31" s="190" t="str">
        <f>Estimate!C111</f>
        <v xml:space="preserve">Block size: 30cm x 30cm x 30cm </v>
      </c>
      <c r="D31" s="193" t="s">
        <v>8</v>
      </c>
      <c r="E31" s="194">
        <f>Estimate!AF114</f>
        <v>17111</v>
      </c>
      <c r="F31" s="195"/>
    </row>
    <row r="32" spans="1:22" s="106" customFormat="1" ht="30.75" customHeight="1">
      <c r="A32" s="351"/>
      <c r="B32" s="197" t="str">
        <f>Estimate!B115</f>
        <v>Approved Rate</v>
      </c>
      <c r="C32" s="190" t="str">
        <f>Estimate!C115</f>
        <v xml:space="preserve">Block size: 100cm x 65cm x (10-15)cm </v>
      </c>
      <c r="D32" s="193" t="s">
        <v>8</v>
      </c>
      <c r="E32" s="194">
        <f>Estimate!AF119</f>
        <v>1100</v>
      </c>
      <c r="F32" s="195"/>
    </row>
    <row r="33" spans="1:6" s="106" customFormat="1" ht="76.5" customHeight="1">
      <c r="A33" s="193">
        <f>Estimate!A120</f>
        <v>29</v>
      </c>
      <c r="B33" s="193" t="str">
        <f>Estimate!B120</f>
        <v>24-310-10</v>
      </c>
      <c r="C33" s="190" t="str">
        <f>Estimate!C120</f>
        <v>Flush pointing to brick works, in sand cement mortar (sand of FM&gt;=1.3), including scaffolding, curing, raking out joints, clearing the surface etc. complete in all floors including the cost of all materials and as per direction of Engineer in charge.</v>
      </c>
      <c r="D33" s="193" t="s">
        <v>0</v>
      </c>
      <c r="E33" s="194">
        <f>Estimate!AF123</f>
        <v>1540</v>
      </c>
      <c r="F33" s="195"/>
    </row>
    <row r="34" spans="1:6" s="106" customFormat="1" ht="65.25" customHeight="1">
      <c r="A34" s="351">
        <f>Estimate!A124</f>
        <v>30</v>
      </c>
      <c r="B34" s="193" t="str">
        <f>Estimate!B124</f>
        <v>40-220-10</v>
      </c>
      <c r="C34" s="190" t="str">
        <f>Estimate!C124</f>
        <v xml:space="preserve">Labour charge for protective works in laying CC blocks of different sizes including preparation of base, watering and ramming of base etc. complete as per direction of Engineer in charge.Within 200m </v>
      </c>
      <c r="D34" s="193" t="s">
        <v>9</v>
      </c>
      <c r="E34" s="194">
        <f>Estimate!AF127</f>
        <v>275.69</v>
      </c>
      <c r="F34" s="194"/>
    </row>
    <row r="35" spans="1:6" s="106" customFormat="1" ht="16.5" customHeight="1">
      <c r="A35" s="351"/>
      <c r="B35" s="193" t="str">
        <f>Estimate!B128</f>
        <v>40-220-20</v>
      </c>
      <c r="C35" s="198" t="str">
        <f>Estimate!C128</f>
        <v>Beyond 200m</v>
      </c>
      <c r="D35" s="193" t="s">
        <v>9</v>
      </c>
      <c r="E35" s="194">
        <f>Estimate!AF129</f>
        <v>275.69</v>
      </c>
      <c r="F35" s="195"/>
    </row>
    <row r="36" spans="1:6" s="106" customFormat="1" ht="18.75" customHeight="1">
      <c r="A36" s="193">
        <f>Estimate!A130</f>
        <v>31</v>
      </c>
      <c r="B36" s="193" t="str">
        <f>Estimate!B130</f>
        <v>NSI</v>
      </c>
      <c r="C36" s="193"/>
      <c r="D36" s="193" t="s">
        <v>72</v>
      </c>
      <c r="E36" s="194">
        <v>1</v>
      </c>
      <c r="F36" s="194"/>
    </row>
  </sheetData>
  <mergeCells count="3">
    <mergeCell ref="A30:A32"/>
    <mergeCell ref="A34:A35"/>
    <mergeCell ref="A26:F26"/>
  </mergeCells>
  <pageMargins left="0.5" right="0.2" top="0.5" bottom="0.25" header="0.25" footer="0.15"/>
  <pageSetup paperSize="9" scale="95" orientation="portrait" r:id="rId1"/>
  <headerFooter alignWithMargins="0">
    <oddHeader>&amp;R&amp;F</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57"/>
  <sheetViews>
    <sheetView tabSelected="1" zoomScale="80" zoomScaleNormal="80" zoomScaleSheetLayoutView="90" workbookViewId="0">
      <selection activeCell="G1" sqref="G1"/>
    </sheetView>
  </sheetViews>
  <sheetFormatPr defaultColWidth="9.1796875" defaultRowHeight="13"/>
  <cols>
    <col min="1" max="1" width="7.7265625" style="103" customWidth="1"/>
    <col min="2" max="2" width="10.26953125" style="103" customWidth="1"/>
    <col min="3" max="3" width="45.1796875" style="107" customWidth="1"/>
    <col min="4" max="5" width="5.1796875" style="106" customWidth="1"/>
    <col min="6" max="6" width="10.81640625" style="255" customWidth="1"/>
    <col min="7" max="7" width="10.26953125" style="255" customWidth="1"/>
    <col min="8" max="8" width="17.54296875" style="101" customWidth="1"/>
    <col min="9" max="16384" width="9.1796875" style="101"/>
  </cols>
  <sheetData>
    <row r="1" spans="1:23" ht="36.75" customHeight="1">
      <c r="A1" s="102" t="s">
        <v>26</v>
      </c>
      <c r="B1" s="257" t="s">
        <v>4</v>
      </c>
      <c r="C1" s="102" t="s">
        <v>5</v>
      </c>
      <c r="D1" s="102" t="s">
        <v>23</v>
      </c>
      <c r="E1" s="230" t="s">
        <v>24</v>
      </c>
      <c r="F1" s="230" t="s">
        <v>318</v>
      </c>
      <c r="G1" s="230" t="s">
        <v>319</v>
      </c>
    </row>
    <row r="2" spans="1:23" s="51" customFormat="1" ht="17.25" customHeight="1">
      <c r="A2" s="353" t="s">
        <v>307</v>
      </c>
      <c r="B2" s="354"/>
      <c r="C2" s="354"/>
      <c r="D2" s="354"/>
      <c r="E2" s="354"/>
      <c r="F2" s="354"/>
      <c r="G2" s="355"/>
      <c r="H2" s="49"/>
      <c r="I2" s="49"/>
      <c r="J2" s="49"/>
      <c r="K2" s="49"/>
      <c r="L2" s="49"/>
      <c r="M2" s="49"/>
      <c r="N2" s="49"/>
      <c r="O2" s="49"/>
      <c r="P2" s="49"/>
      <c r="Q2" s="49"/>
      <c r="R2" s="49"/>
      <c r="S2" s="49"/>
      <c r="T2" s="49"/>
      <c r="U2" s="49"/>
      <c r="V2" s="49"/>
      <c r="W2" s="49"/>
    </row>
    <row r="3" spans="1:23" ht="135.75" customHeight="1">
      <c r="A3" s="207">
        <v>1</v>
      </c>
      <c r="B3" s="199" t="s">
        <v>193</v>
      </c>
      <c r="C3" s="210" t="s">
        <v>194</v>
      </c>
      <c r="D3" s="199" t="s">
        <v>195</v>
      </c>
      <c r="E3" s="199"/>
      <c r="F3" s="194">
        <v>4</v>
      </c>
      <c r="G3" s="203">
        <v>7</v>
      </c>
    </row>
    <row r="4" spans="1:23" ht="90">
      <c r="A4" s="259">
        <v>2</v>
      </c>
      <c r="B4" s="259" t="s">
        <v>111</v>
      </c>
      <c r="C4" s="211" t="s">
        <v>112</v>
      </c>
      <c r="D4" s="201" t="s">
        <v>0</v>
      </c>
      <c r="E4" s="201"/>
      <c r="F4" s="194">
        <v>8274.48</v>
      </c>
      <c r="G4" s="232">
        <v>6750</v>
      </c>
    </row>
    <row r="5" spans="1:23" ht="15">
      <c r="A5" s="207">
        <v>3</v>
      </c>
      <c r="B5" s="204" t="s">
        <v>196</v>
      </c>
      <c r="C5" s="210" t="s">
        <v>197</v>
      </c>
      <c r="D5" s="199" t="s">
        <v>0</v>
      </c>
      <c r="E5" s="199"/>
      <c r="F5" s="194">
        <v>11</v>
      </c>
      <c r="G5" s="203">
        <v>29.6</v>
      </c>
    </row>
    <row r="6" spans="1:23" ht="75">
      <c r="A6" s="259">
        <v>4</v>
      </c>
      <c r="B6" s="199" t="s">
        <v>115</v>
      </c>
      <c r="C6" s="210" t="s">
        <v>198</v>
      </c>
      <c r="D6" s="199" t="s">
        <v>199</v>
      </c>
      <c r="E6" s="199"/>
      <c r="F6" s="194">
        <v>6</v>
      </c>
      <c r="G6" s="203">
        <v>6</v>
      </c>
    </row>
    <row r="7" spans="1:23" ht="135">
      <c r="A7" s="207">
        <v>5</v>
      </c>
      <c r="B7" s="199" t="s">
        <v>117</v>
      </c>
      <c r="C7" s="210" t="s">
        <v>200</v>
      </c>
      <c r="D7" s="199" t="s">
        <v>25</v>
      </c>
      <c r="E7" s="199"/>
      <c r="F7" s="194">
        <v>2880.0000000000014</v>
      </c>
      <c r="G7" s="203">
        <v>1250</v>
      </c>
    </row>
    <row r="8" spans="1:23" ht="15">
      <c r="A8" s="259">
        <v>6</v>
      </c>
      <c r="B8" s="210" t="s">
        <v>120</v>
      </c>
      <c r="C8" s="204" t="s">
        <v>312</v>
      </c>
      <c r="D8" s="199" t="s">
        <v>195</v>
      </c>
      <c r="E8" s="199"/>
      <c r="F8" s="194">
        <v>1125</v>
      </c>
      <c r="G8" s="240">
        <v>8010.35</v>
      </c>
    </row>
    <row r="9" spans="1:23" ht="30">
      <c r="A9" s="207">
        <v>7</v>
      </c>
      <c r="B9" s="212" t="s">
        <v>119</v>
      </c>
      <c r="C9" s="213" t="s">
        <v>201</v>
      </c>
      <c r="D9" s="246" t="s">
        <v>25</v>
      </c>
      <c r="E9" s="246"/>
      <c r="F9" s="194">
        <v>5026.6899999999996</v>
      </c>
      <c r="G9" s="247"/>
    </row>
    <row r="10" spans="1:23" ht="75">
      <c r="A10" s="259">
        <v>8</v>
      </c>
      <c r="B10" s="204" t="s">
        <v>202</v>
      </c>
      <c r="C10" s="204" t="s">
        <v>203</v>
      </c>
      <c r="D10" s="203" t="s">
        <v>21</v>
      </c>
      <c r="E10" s="203"/>
      <c r="F10" s="194">
        <v>300</v>
      </c>
      <c r="G10" s="203">
        <v>447.2</v>
      </c>
    </row>
    <row r="11" spans="1:23" ht="75">
      <c r="A11" s="207">
        <v>9</v>
      </c>
      <c r="B11" s="204" t="s">
        <v>118</v>
      </c>
      <c r="C11" s="204" t="s">
        <v>204</v>
      </c>
      <c r="D11" s="203" t="s">
        <v>21</v>
      </c>
      <c r="E11" s="203"/>
      <c r="F11" s="194">
        <v>273.60000000000002</v>
      </c>
      <c r="G11" s="203">
        <v>114188.62</v>
      </c>
    </row>
    <row r="12" spans="1:23" ht="15">
      <c r="A12" s="259">
        <v>10</v>
      </c>
      <c r="B12" s="199" t="s">
        <v>141</v>
      </c>
      <c r="C12" s="210" t="s">
        <v>206</v>
      </c>
      <c r="D12" s="199" t="s">
        <v>9</v>
      </c>
      <c r="E12" s="199"/>
      <c r="F12" s="194">
        <v>51384.88</v>
      </c>
      <c r="G12" s="203">
        <v>22.27</v>
      </c>
    </row>
    <row r="13" spans="1:23" ht="60">
      <c r="A13" s="207">
        <v>11</v>
      </c>
      <c r="B13" s="201" t="s">
        <v>124</v>
      </c>
      <c r="C13" s="214" t="s">
        <v>125</v>
      </c>
      <c r="D13" s="205" t="s">
        <v>207</v>
      </c>
      <c r="E13" s="205"/>
      <c r="F13" s="194">
        <v>18.05</v>
      </c>
      <c r="G13" s="234">
        <v>126.21</v>
      </c>
    </row>
    <row r="14" spans="1:23" ht="15">
      <c r="A14" s="259">
        <v>12</v>
      </c>
      <c r="B14" s="207" t="s">
        <v>126</v>
      </c>
      <c r="C14" s="216" t="s">
        <v>127</v>
      </c>
      <c r="D14" s="207" t="s">
        <v>22</v>
      </c>
      <c r="E14" s="207"/>
      <c r="F14" s="194">
        <v>102.27</v>
      </c>
      <c r="G14" s="235">
        <v>6</v>
      </c>
    </row>
    <row r="15" spans="1:23" ht="180">
      <c r="A15" s="207">
        <v>13</v>
      </c>
      <c r="B15" s="199" t="s">
        <v>116</v>
      </c>
      <c r="C15" s="210" t="s">
        <v>208</v>
      </c>
      <c r="D15" s="203" t="s">
        <v>199</v>
      </c>
      <c r="E15" s="203"/>
      <c r="F15" s="194">
        <v>4</v>
      </c>
      <c r="G15" s="203">
        <v>169.36</v>
      </c>
    </row>
    <row r="16" spans="1:23" ht="15">
      <c r="A16" s="259">
        <v>14</v>
      </c>
      <c r="B16" s="259" t="s">
        <v>130</v>
      </c>
      <c r="C16" s="216" t="s">
        <v>131</v>
      </c>
      <c r="D16" s="259" t="s">
        <v>21</v>
      </c>
      <c r="E16" s="259"/>
      <c r="F16" s="194">
        <v>137.24</v>
      </c>
      <c r="G16" s="235">
        <v>144.87</v>
      </c>
    </row>
    <row r="17" spans="1:7" ht="105">
      <c r="A17" s="207">
        <v>15</v>
      </c>
      <c r="B17" s="207" t="s">
        <v>128</v>
      </c>
      <c r="C17" s="215" t="s">
        <v>129</v>
      </c>
      <c r="D17" s="206" t="s">
        <v>0</v>
      </c>
      <c r="E17" s="206"/>
      <c r="F17" s="194">
        <v>441.11</v>
      </c>
      <c r="G17" s="233">
        <v>59.16</v>
      </c>
    </row>
    <row r="18" spans="1:7" ht="60">
      <c r="A18" s="259">
        <v>16</v>
      </c>
      <c r="B18" s="207" t="s">
        <v>132</v>
      </c>
      <c r="C18" s="215" t="s">
        <v>133</v>
      </c>
      <c r="D18" s="206" t="s">
        <v>0</v>
      </c>
      <c r="E18" s="206"/>
      <c r="F18" s="194">
        <v>29.68</v>
      </c>
      <c r="G18" s="235"/>
    </row>
    <row r="19" spans="1:7" ht="15">
      <c r="A19" s="207">
        <v>17</v>
      </c>
      <c r="B19" s="199" t="s">
        <v>135</v>
      </c>
      <c r="C19" s="210" t="s">
        <v>210</v>
      </c>
      <c r="D19" s="203" t="s">
        <v>0</v>
      </c>
      <c r="E19" s="203"/>
      <c r="F19" s="194">
        <v>182.95</v>
      </c>
      <c r="G19" s="235">
        <v>447.69</v>
      </c>
    </row>
    <row r="20" spans="1:7" ht="120">
      <c r="A20" s="259">
        <v>18</v>
      </c>
      <c r="B20" s="199" t="s">
        <v>211</v>
      </c>
      <c r="C20" s="210" t="s">
        <v>212</v>
      </c>
      <c r="D20" s="199" t="s">
        <v>25</v>
      </c>
      <c r="E20" s="199"/>
      <c r="F20" s="194">
        <v>0.73</v>
      </c>
      <c r="G20" s="203">
        <v>2.556</v>
      </c>
    </row>
    <row r="21" spans="1:7" ht="15">
      <c r="A21" s="207">
        <v>19</v>
      </c>
      <c r="B21" s="199" t="s">
        <v>143</v>
      </c>
      <c r="C21" s="210" t="s">
        <v>144</v>
      </c>
      <c r="D21" s="199" t="s">
        <v>25</v>
      </c>
      <c r="E21" s="199"/>
      <c r="F21" s="194">
        <v>25.25</v>
      </c>
      <c r="G21" s="203">
        <v>59.64</v>
      </c>
    </row>
    <row r="22" spans="1:7" ht="45">
      <c r="A22" s="259">
        <v>20</v>
      </c>
      <c r="B22" s="199" t="s">
        <v>113</v>
      </c>
      <c r="C22" s="210" t="s">
        <v>214</v>
      </c>
      <c r="D22" s="199" t="s">
        <v>195</v>
      </c>
      <c r="E22" s="199"/>
      <c r="F22" s="194">
        <v>120</v>
      </c>
      <c r="G22" s="203">
        <v>160</v>
      </c>
    </row>
    <row r="23" spans="1:7" ht="45">
      <c r="A23" s="207">
        <v>21</v>
      </c>
      <c r="B23" s="199" t="s">
        <v>114</v>
      </c>
      <c r="C23" s="210" t="s">
        <v>215</v>
      </c>
      <c r="D23" s="199" t="s">
        <v>195</v>
      </c>
      <c r="E23" s="199"/>
      <c r="F23" s="194">
        <v>120</v>
      </c>
      <c r="G23" s="203">
        <v>160</v>
      </c>
    </row>
    <row r="24" spans="1:7" ht="15">
      <c r="A24" s="259">
        <v>22</v>
      </c>
      <c r="B24" s="199" t="s">
        <v>150</v>
      </c>
      <c r="C24" s="210" t="s">
        <v>217</v>
      </c>
      <c r="D24" s="199" t="s">
        <v>108</v>
      </c>
      <c r="E24" s="199"/>
      <c r="F24" s="194">
        <v>18361.919999999998</v>
      </c>
      <c r="G24" s="203">
        <v>32245.47</v>
      </c>
    </row>
    <row r="25" spans="1:7" ht="15">
      <c r="A25" s="207">
        <v>23</v>
      </c>
      <c r="B25" s="199" t="s">
        <v>151</v>
      </c>
      <c r="C25" s="210" t="s">
        <v>218</v>
      </c>
      <c r="D25" s="199" t="s">
        <v>108</v>
      </c>
      <c r="E25" s="199"/>
      <c r="F25" s="194">
        <v>33.83</v>
      </c>
      <c r="G25" s="203">
        <v>105.3</v>
      </c>
    </row>
    <row r="26" spans="1:7" ht="15">
      <c r="A26" s="259">
        <v>24</v>
      </c>
      <c r="B26" s="261" t="s">
        <v>156</v>
      </c>
      <c r="C26" s="217" t="s">
        <v>157</v>
      </c>
      <c r="D26" s="261" t="s">
        <v>25</v>
      </c>
      <c r="E26" s="261"/>
      <c r="F26" s="194">
        <v>225.56</v>
      </c>
      <c r="G26" s="203">
        <v>354.81</v>
      </c>
    </row>
    <row r="27" spans="1:7" ht="30">
      <c r="A27" s="207">
        <v>25</v>
      </c>
      <c r="B27" s="199" t="s">
        <v>148</v>
      </c>
      <c r="C27" s="210" t="s">
        <v>221</v>
      </c>
      <c r="D27" s="199" t="s">
        <v>0</v>
      </c>
      <c r="E27" s="199"/>
      <c r="F27" s="194">
        <v>269.36</v>
      </c>
      <c r="G27" s="231">
        <v>356.88</v>
      </c>
    </row>
    <row r="28" spans="1:7" ht="30">
      <c r="A28" s="259">
        <v>26</v>
      </c>
      <c r="B28" s="199" t="s">
        <v>146</v>
      </c>
      <c r="C28" s="210" t="s">
        <v>222</v>
      </c>
      <c r="D28" s="199" t="s">
        <v>0</v>
      </c>
      <c r="E28" s="199"/>
      <c r="F28" s="194">
        <v>696.97</v>
      </c>
      <c r="G28" s="203">
        <v>777.53</v>
      </c>
    </row>
    <row r="29" spans="1:7" ht="45">
      <c r="A29" s="207">
        <v>27</v>
      </c>
      <c r="B29" s="199" t="s">
        <v>147</v>
      </c>
      <c r="C29" s="210" t="s">
        <v>223</v>
      </c>
      <c r="D29" s="199" t="s">
        <v>0</v>
      </c>
      <c r="E29" s="199"/>
      <c r="F29" s="194">
        <v>32.979999999999997</v>
      </c>
      <c r="G29" s="203">
        <v>116.73</v>
      </c>
    </row>
    <row r="30" spans="1:7" ht="15">
      <c r="A30" s="259">
        <v>28</v>
      </c>
      <c r="B30" s="199" t="s">
        <v>162</v>
      </c>
      <c r="C30" s="210" t="s">
        <v>224</v>
      </c>
      <c r="D30" s="199" t="s">
        <v>225</v>
      </c>
      <c r="E30" s="199"/>
      <c r="F30" s="194">
        <v>17.600000000000001</v>
      </c>
      <c r="G30" s="203">
        <v>29.9</v>
      </c>
    </row>
    <row r="31" spans="1:7" ht="15">
      <c r="A31" s="207">
        <v>29</v>
      </c>
      <c r="B31" s="199" t="s">
        <v>138</v>
      </c>
      <c r="C31" s="210" t="s">
        <v>226</v>
      </c>
      <c r="D31" s="199" t="s">
        <v>25</v>
      </c>
      <c r="E31" s="199"/>
      <c r="F31" s="194">
        <v>36.97</v>
      </c>
      <c r="G31" s="203">
        <v>33.72</v>
      </c>
    </row>
    <row r="32" spans="1:7" ht="15">
      <c r="A32" s="259">
        <v>30</v>
      </c>
      <c r="B32" s="199" t="s">
        <v>139</v>
      </c>
      <c r="C32" s="210" t="s">
        <v>228</v>
      </c>
      <c r="D32" s="199" t="s">
        <v>25</v>
      </c>
      <c r="E32" s="199"/>
      <c r="F32" s="194">
        <v>6.59</v>
      </c>
      <c r="G32" s="203">
        <v>10.07</v>
      </c>
    </row>
    <row r="33" spans="1:7" ht="15">
      <c r="A33" s="207">
        <v>31</v>
      </c>
      <c r="B33" s="204" t="s">
        <v>122</v>
      </c>
      <c r="C33" s="210" t="s">
        <v>230</v>
      </c>
      <c r="D33" s="199" t="s">
        <v>25</v>
      </c>
      <c r="E33" s="199"/>
      <c r="F33" s="194">
        <v>47.91</v>
      </c>
      <c r="G33" s="203">
        <v>147.35</v>
      </c>
    </row>
    <row r="34" spans="1:7" ht="15">
      <c r="A34" s="259">
        <v>32</v>
      </c>
      <c r="B34" s="199" t="s">
        <v>231</v>
      </c>
      <c r="C34" s="210" t="s">
        <v>232</v>
      </c>
      <c r="D34" s="199" t="s">
        <v>25</v>
      </c>
      <c r="E34" s="199"/>
      <c r="F34" s="194">
        <v>45.3</v>
      </c>
      <c r="G34" s="203">
        <v>91.140295449164725</v>
      </c>
    </row>
    <row r="35" spans="1:7" ht="45">
      <c r="A35" s="207">
        <v>33</v>
      </c>
      <c r="B35" s="199" t="s">
        <v>137</v>
      </c>
      <c r="C35" s="210" t="s">
        <v>233</v>
      </c>
      <c r="D35" s="199" t="s">
        <v>25</v>
      </c>
      <c r="E35" s="199"/>
      <c r="F35" s="194">
        <v>45.3</v>
      </c>
      <c r="G35" s="203">
        <v>91.14</v>
      </c>
    </row>
    <row r="36" spans="1:7" ht="15">
      <c r="A36" s="259">
        <v>34</v>
      </c>
      <c r="B36" s="199" t="s">
        <v>160</v>
      </c>
      <c r="C36" s="210" t="s">
        <v>234</v>
      </c>
      <c r="D36" s="199" t="s">
        <v>199</v>
      </c>
      <c r="E36" s="199"/>
      <c r="F36" s="194">
        <v>6477</v>
      </c>
      <c r="G36" s="203">
        <v>10878</v>
      </c>
    </row>
    <row r="37" spans="1:7" ht="15">
      <c r="A37" s="207">
        <v>35</v>
      </c>
      <c r="B37" s="199" t="s">
        <v>161</v>
      </c>
      <c r="C37" s="210" t="s">
        <v>235</v>
      </c>
      <c r="D37" s="199" t="s">
        <v>199</v>
      </c>
      <c r="E37" s="199"/>
      <c r="F37" s="194">
        <v>1541</v>
      </c>
      <c r="G37" s="203">
        <v>5276</v>
      </c>
    </row>
    <row r="38" spans="1:7" ht="15">
      <c r="A38" s="259">
        <v>36</v>
      </c>
      <c r="B38" s="199" t="s">
        <v>95</v>
      </c>
      <c r="C38" s="210" t="s">
        <v>238</v>
      </c>
      <c r="D38" s="260" t="s">
        <v>9</v>
      </c>
      <c r="E38" s="260"/>
      <c r="F38" s="203">
        <v>101.49</v>
      </c>
      <c r="G38" s="203">
        <v>231.26</v>
      </c>
    </row>
    <row r="39" spans="1:7" ht="15">
      <c r="A39" s="207">
        <v>37</v>
      </c>
      <c r="B39" s="199" t="s">
        <v>70</v>
      </c>
      <c r="C39" s="210" t="s">
        <v>99</v>
      </c>
      <c r="D39" s="260" t="s">
        <v>9</v>
      </c>
      <c r="E39" s="260"/>
      <c r="F39" s="203">
        <v>101.49</v>
      </c>
      <c r="G39" s="203">
        <v>231.26</v>
      </c>
    </row>
    <row r="40" spans="1:7" ht="120">
      <c r="A40" s="259">
        <v>38</v>
      </c>
      <c r="B40" s="199" t="s">
        <v>154</v>
      </c>
      <c r="C40" s="210" t="s">
        <v>239</v>
      </c>
      <c r="D40" s="199" t="s">
        <v>108</v>
      </c>
      <c r="E40" s="199"/>
      <c r="F40" s="194">
        <v>2158.79</v>
      </c>
      <c r="G40" s="203">
        <v>7571.72</v>
      </c>
    </row>
    <row r="41" spans="1:7" ht="15">
      <c r="A41" s="207">
        <v>39</v>
      </c>
      <c r="B41" s="207" t="s">
        <v>152</v>
      </c>
      <c r="C41" s="216" t="s">
        <v>153</v>
      </c>
      <c r="D41" s="199" t="s">
        <v>104</v>
      </c>
      <c r="E41" s="199"/>
      <c r="F41" s="194">
        <v>4.5</v>
      </c>
      <c r="G41" s="233">
        <v>4.5</v>
      </c>
    </row>
    <row r="42" spans="1:7" ht="15">
      <c r="A42" s="259">
        <v>40</v>
      </c>
      <c r="B42" s="199" t="s">
        <v>240</v>
      </c>
      <c r="C42" s="210" t="s">
        <v>241</v>
      </c>
      <c r="D42" s="199" t="s">
        <v>104</v>
      </c>
      <c r="E42" s="199"/>
      <c r="F42" s="194">
        <v>4.7</v>
      </c>
      <c r="G42" s="203">
        <v>18.8</v>
      </c>
    </row>
    <row r="43" spans="1:7" ht="15">
      <c r="A43" s="207">
        <v>41</v>
      </c>
      <c r="B43" s="199" t="s">
        <v>109</v>
      </c>
      <c r="C43" s="210" t="s">
        <v>110</v>
      </c>
      <c r="D43" s="199" t="s">
        <v>199</v>
      </c>
      <c r="E43" s="199"/>
      <c r="F43" s="194">
        <v>2</v>
      </c>
      <c r="G43" s="203">
        <v>8</v>
      </c>
    </row>
    <row r="44" spans="1:7" ht="15">
      <c r="A44" s="259">
        <v>42</v>
      </c>
      <c r="B44" s="199" t="s">
        <v>164</v>
      </c>
      <c r="C44" s="210" t="s">
        <v>245</v>
      </c>
      <c r="D44" s="199" t="s">
        <v>199</v>
      </c>
      <c r="E44" s="199"/>
      <c r="F44" s="194">
        <v>2</v>
      </c>
      <c r="G44" s="203">
        <v>8</v>
      </c>
    </row>
    <row r="45" spans="1:7" ht="135">
      <c r="A45" s="207">
        <v>43</v>
      </c>
      <c r="B45" s="199" t="s">
        <v>165</v>
      </c>
      <c r="C45" s="210" t="s">
        <v>246</v>
      </c>
      <c r="D45" s="199" t="s">
        <v>199</v>
      </c>
      <c r="E45" s="199"/>
      <c r="F45" s="194">
        <v>2</v>
      </c>
      <c r="G45" s="203">
        <v>8</v>
      </c>
    </row>
    <row r="46" spans="1:7" ht="90">
      <c r="A46" s="259">
        <v>44</v>
      </c>
      <c r="B46" s="199" t="s">
        <v>168</v>
      </c>
      <c r="C46" s="210" t="s">
        <v>247</v>
      </c>
      <c r="D46" s="199" t="s">
        <v>25</v>
      </c>
      <c r="E46" s="199"/>
      <c r="F46" s="194">
        <v>1.72</v>
      </c>
      <c r="G46" s="203">
        <v>6.89</v>
      </c>
    </row>
    <row r="47" spans="1:7" ht="15">
      <c r="A47" s="207">
        <v>45</v>
      </c>
      <c r="B47" s="204" t="s">
        <v>250</v>
      </c>
      <c r="C47" s="204" t="s">
        <v>251</v>
      </c>
      <c r="D47" s="199" t="s">
        <v>25</v>
      </c>
      <c r="E47" s="199"/>
      <c r="F47" s="194">
        <v>2640.0000000000005</v>
      </c>
      <c r="G47" s="233">
        <v>7112</v>
      </c>
    </row>
    <row r="48" spans="1:7" ht="120">
      <c r="A48" s="259">
        <v>46</v>
      </c>
      <c r="B48" s="259" t="s">
        <v>252</v>
      </c>
      <c r="C48" s="216" t="s">
        <v>253</v>
      </c>
      <c r="D48" s="259" t="s">
        <v>25</v>
      </c>
      <c r="E48" s="259"/>
      <c r="F48" s="194">
        <v>7558.5</v>
      </c>
      <c r="G48" s="203">
        <v>10120.5</v>
      </c>
    </row>
    <row r="49" spans="1:7" ht="60">
      <c r="A49" s="207">
        <v>47</v>
      </c>
      <c r="B49" s="199" t="s">
        <v>32</v>
      </c>
      <c r="C49" s="210" t="s">
        <v>254</v>
      </c>
      <c r="D49" s="199" t="s">
        <v>255</v>
      </c>
      <c r="E49" s="199"/>
      <c r="F49" s="194">
        <v>1320.0000000000002</v>
      </c>
      <c r="G49" s="233">
        <v>4978.3999999999996</v>
      </c>
    </row>
    <row r="50" spans="1:7" ht="60">
      <c r="A50" s="259">
        <v>48</v>
      </c>
      <c r="B50" s="199" t="s">
        <v>256</v>
      </c>
      <c r="C50" s="210" t="s">
        <v>257</v>
      </c>
      <c r="D50" s="199" t="s">
        <v>258</v>
      </c>
      <c r="E50" s="199"/>
      <c r="F50" s="194">
        <v>3779.25</v>
      </c>
      <c r="G50" s="203">
        <v>5060.25</v>
      </c>
    </row>
    <row r="51" spans="1:7" ht="75">
      <c r="A51" s="207">
        <v>49</v>
      </c>
      <c r="B51" s="199" t="s">
        <v>43</v>
      </c>
      <c r="C51" s="210" t="s">
        <v>259</v>
      </c>
      <c r="D51" s="199" t="s">
        <v>25</v>
      </c>
      <c r="E51" s="199"/>
      <c r="F51" s="194">
        <v>2640.0000000000005</v>
      </c>
      <c r="G51" s="203">
        <v>4934.26</v>
      </c>
    </row>
    <row r="52" spans="1:7" ht="15">
      <c r="A52" s="259">
        <v>50</v>
      </c>
      <c r="B52" s="199" t="s">
        <v>158</v>
      </c>
      <c r="C52" s="210" t="s">
        <v>260</v>
      </c>
      <c r="D52" s="199" t="s">
        <v>22</v>
      </c>
      <c r="E52" s="199"/>
      <c r="F52" s="194">
        <v>6.4</v>
      </c>
      <c r="G52" s="203">
        <v>6.4</v>
      </c>
    </row>
    <row r="53" spans="1:7" ht="75">
      <c r="A53" s="207">
        <v>51</v>
      </c>
      <c r="B53" s="199" t="s">
        <v>261</v>
      </c>
      <c r="C53" s="210" t="s">
        <v>262</v>
      </c>
      <c r="D53" s="199" t="s">
        <v>25</v>
      </c>
      <c r="E53" s="199"/>
      <c r="F53" s="194">
        <v>2016.0000000000009</v>
      </c>
      <c r="G53" s="203">
        <v>2177.7399999999998</v>
      </c>
    </row>
    <row r="54" spans="1:7" ht="15">
      <c r="A54" s="259">
        <v>52</v>
      </c>
      <c r="B54" s="218" t="s">
        <v>123</v>
      </c>
      <c r="C54" s="218" t="s">
        <v>265</v>
      </c>
      <c r="D54" s="199" t="s">
        <v>25</v>
      </c>
      <c r="E54" s="199"/>
      <c r="F54" s="194">
        <v>982.58</v>
      </c>
      <c r="G54" s="203">
        <v>625.76</v>
      </c>
    </row>
    <row r="55" spans="1:7" ht="105">
      <c r="A55" s="207">
        <v>53</v>
      </c>
      <c r="B55" s="199" t="s">
        <v>266</v>
      </c>
      <c r="C55" s="210" t="s">
        <v>267</v>
      </c>
      <c r="D55" s="199" t="s">
        <v>25</v>
      </c>
      <c r="E55" s="199"/>
      <c r="F55" s="194">
        <v>2455.84</v>
      </c>
      <c r="G55" s="203">
        <v>5784.57</v>
      </c>
    </row>
    <row r="56" spans="1:7" ht="75">
      <c r="A56" s="259">
        <v>54</v>
      </c>
      <c r="B56" s="199" t="s">
        <v>268</v>
      </c>
      <c r="C56" s="210" t="s">
        <v>269</v>
      </c>
      <c r="D56" s="199" t="s">
        <v>0</v>
      </c>
      <c r="E56" s="199"/>
      <c r="F56" s="194">
        <v>2600</v>
      </c>
      <c r="G56" s="203">
        <v>4220</v>
      </c>
    </row>
    <row r="57" spans="1:7" ht="63" customHeight="1">
      <c r="A57" s="207">
        <v>55</v>
      </c>
      <c r="B57" s="210" t="s">
        <v>270</v>
      </c>
      <c r="C57" s="210" t="s">
        <v>271</v>
      </c>
      <c r="D57" s="199" t="s">
        <v>0</v>
      </c>
      <c r="E57" s="199"/>
      <c r="F57" s="194">
        <v>369.2</v>
      </c>
      <c r="G57" s="203">
        <v>1052.242</v>
      </c>
    </row>
  </sheetData>
  <mergeCells count="1">
    <mergeCell ref="A2:G2"/>
  </mergeCells>
  <pageMargins left="0.5" right="0.2" top="0.5" bottom="0.25" header="0.25" footer="0.15"/>
  <pageSetup paperSize="9" scale="95" orientation="portrait" r:id="rId1"/>
  <headerFooter alignWithMargins="0">
    <oddHeader>&amp;R&amp;F</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1"/>
  <sheetViews>
    <sheetView topLeftCell="A88" zoomScale="80" zoomScaleNormal="80" zoomScaleSheetLayoutView="90" workbookViewId="0">
      <selection activeCell="E2" sqref="E2"/>
    </sheetView>
  </sheetViews>
  <sheetFormatPr defaultColWidth="9.1796875" defaultRowHeight="13"/>
  <cols>
    <col min="1" max="1" width="7.7265625" style="103" customWidth="1"/>
    <col min="2" max="2" width="10.26953125" style="103" customWidth="1"/>
    <col min="3" max="3" width="45.1796875" style="107" customWidth="1"/>
    <col min="4" max="4" width="5.1796875" style="106" customWidth="1"/>
    <col min="5" max="5" width="10.81640625" style="255" customWidth="1"/>
    <col min="6" max="6" width="10.26953125" style="255" customWidth="1"/>
    <col min="7" max="7" width="14.7265625" style="256" customWidth="1"/>
    <col min="8" max="8" width="17.54296875" style="101" customWidth="1"/>
    <col min="9" max="16384" width="9.1796875" style="101"/>
  </cols>
  <sheetData>
    <row r="1" spans="1:7" ht="36.75" customHeight="1">
      <c r="A1" s="102" t="s">
        <v>26</v>
      </c>
      <c r="B1" s="257" t="s">
        <v>4</v>
      </c>
      <c r="C1" s="102" t="s">
        <v>5</v>
      </c>
      <c r="D1" s="102" t="s">
        <v>23</v>
      </c>
      <c r="E1" s="230" t="s">
        <v>6</v>
      </c>
      <c r="F1" s="230" t="s">
        <v>24</v>
      </c>
      <c r="G1" s="229" t="s">
        <v>7</v>
      </c>
    </row>
    <row r="2" spans="1:7" ht="60">
      <c r="A2" s="261">
        <v>127</v>
      </c>
      <c r="B2" s="236" t="s">
        <v>111</v>
      </c>
      <c r="C2" s="210" t="s">
        <v>273</v>
      </c>
      <c r="D2" s="200" t="s">
        <v>0</v>
      </c>
      <c r="E2" s="231">
        <v>5000</v>
      </c>
      <c r="F2" s="231">
        <v>27.72</v>
      </c>
      <c r="G2" s="245">
        <f>ROUND(E2*F2,3)</f>
        <v>138600</v>
      </c>
    </row>
    <row r="3" spans="1:7" ht="135">
      <c r="A3" s="261">
        <v>128</v>
      </c>
      <c r="B3" s="219" t="s">
        <v>117</v>
      </c>
      <c r="C3" s="210" t="s">
        <v>200</v>
      </c>
      <c r="D3" s="200" t="s">
        <v>25</v>
      </c>
      <c r="E3" s="231">
        <v>10080</v>
      </c>
      <c r="F3" s="231">
        <v>142.41999999999999</v>
      </c>
      <c r="G3" s="245">
        <f t="shared" ref="G3:G39" si="0">ROUND(E3*F3,3)</f>
        <v>1435593.6</v>
      </c>
    </row>
    <row r="4" spans="1:7" ht="135">
      <c r="A4" s="207">
        <v>129</v>
      </c>
      <c r="B4" s="199" t="s">
        <v>272</v>
      </c>
      <c r="C4" s="210" t="s">
        <v>194</v>
      </c>
      <c r="D4" s="208" t="s">
        <v>199</v>
      </c>
      <c r="E4" s="203">
        <v>100</v>
      </c>
      <c r="F4" s="231">
        <v>1203.77</v>
      </c>
      <c r="G4" s="245">
        <f t="shared" si="0"/>
        <v>120377</v>
      </c>
    </row>
    <row r="5" spans="1:7" ht="75">
      <c r="A5" s="261">
        <v>130</v>
      </c>
      <c r="B5" s="219" t="s">
        <v>274</v>
      </c>
      <c r="C5" s="210" t="s">
        <v>275</v>
      </c>
      <c r="D5" s="248" t="s">
        <v>25</v>
      </c>
      <c r="E5" s="249">
        <v>15793.036250000001</v>
      </c>
      <c r="F5" s="231">
        <v>172.85</v>
      </c>
      <c r="G5" s="245">
        <f t="shared" si="0"/>
        <v>2729826.3160000001</v>
      </c>
    </row>
    <row r="6" spans="1:7" ht="105">
      <c r="A6" s="261">
        <v>131</v>
      </c>
      <c r="B6" s="236" t="s">
        <v>121</v>
      </c>
      <c r="C6" s="210" t="s">
        <v>229</v>
      </c>
      <c r="D6" s="200"/>
      <c r="E6" s="231"/>
      <c r="F6" s="231"/>
      <c r="G6" s="245">
        <f t="shared" si="0"/>
        <v>0</v>
      </c>
    </row>
    <row r="7" spans="1:7" ht="15">
      <c r="A7" s="261"/>
      <c r="B7" s="236" t="s">
        <v>276</v>
      </c>
      <c r="C7" s="210" t="s">
        <v>277</v>
      </c>
      <c r="D7" s="200" t="s">
        <v>25</v>
      </c>
      <c r="E7" s="231">
        <v>91.399999999999991</v>
      </c>
      <c r="F7" s="231">
        <v>858.01</v>
      </c>
      <c r="G7" s="245">
        <f t="shared" si="0"/>
        <v>78422.114000000001</v>
      </c>
    </row>
    <row r="8" spans="1:7" ht="60">
      <c r="A8" s="261">
        <v>132</v>
      </c>
      <c r="B8" s="219" t="s">
        <v>134</v>
      </c>
      <c r="C8" s="210" t="s">
        <v>209</v>
      </c>
      <c r="D8" s="200"/>
      <c r="E8" s="231"/>
      <c r="F8" s="231"/>
      <c r="G8" s="245">
        <f t="shared" si="0"/>
        <v>0</v>
      </c>
    </row>
    <row r="9" spans="1:7" ht="15">
      <c r="A9" s="261"/>
      <c r="B9" s="219" t="s">
        <v>135</v>
      </c>
      <c r="C9" s="210" t="s">
        <v>210</v>
      </c>
      <c r="D9" s="200" t="s">
        <v>0</v>
      </c>
      <c r="E9" s="231">
        <v>455.99999999999994</v>
      </c>
      <c r="F9" s="231">
        <v>31.22</v>
      </c>
      <c r="G9" s="245">
        <f t="shared" si="0"/>
        <v>14236.32</v>
      </c>
    </row>
    <row r="10" spans="1:7" ht="120">
      <c r="A10" s="261">
        <v>133</v>
      </c>
      <c r="B10" s="236" t="s">
        <v>142</v>
      </c>
      <c r="C10" s="210" t="s">
        <v>213</v>
      </c>
      <c r="D10" s="200"/>
      <c r="E10" s="231"/>
      <c r="F10" s="231"/>
      <c r="G10" s="245">
        <f t="shared" si="0"/>
        <v>0</v>
      </c>
    </row>
    <row r="11" spans="1:7" ht="15">
      <c r="A11" s="261"/>
      <c r="B11" s="236" t="s">
        <v>143</v>
      </c>
      <c r="C11" s="204" t="s">
        <v>144</v>
      </c>
      <c r="D11" s="200" t="s">
        <v>25</v>
      </c>
      <c r="E11" s="231">
        <v>34.200000000000003</v>
      </c>
      <c r="F11" s="233">
        <v>10954.48</v>
      </c>
      <c r="G11" s="245">
        <f t="shared" si="0"/>
        <v>374643.21600000001</v>
      </c>
    </row>
    <row r="12" spans="1:7" ht="120">
      <c r="A12" s="261">
        <v>134</v>
      </c>
      <c r="B12" s="219" t="s">
        <v>149</v>
      </c>
      <c r="C12" s="210" t="s">
        <v>216</v>
      </c>
      <c r="D12" s="200"/>
      <c r="E12" s="231"/>
      <c r="F12" s="231"/>
      <c r="G12" s="245">
        <f t="shared" si="0"/>
        <v>0</v>
      </c>
    </row>
    <row r="13" spans="1:7" ht="15">
      <c r="A13" s="261" t="s">
        <v>278</v>
      </c>
      <c r="B13" s="219" t="s">
        <v>150</v>
      </c>
      <c r="C13" s="210" t="s">
        <v>217</v>
      </c>
      <c r="D13" s="200" t="s">
        <v>279</v>
      </c>
      <c r="E13" s="231">
        <v>41397.754999999997</v>
      </c>
      <c r="F13" s="231">
        <v>77.34</v>
      </c>
      <c r="G13" s="245">
        <f t="shared" si="0"/>
        <v>3201702.372</v>
      </c>
    </row>
    <row r="14" spans="1:7" ht="150">
      <c r="A14" s="261">
        <v>135</v>
      </c>
      <c r="B14" s="236" t="s">
        <v>155</v>
      </c>
      <c r="C14" s="210" t="s">
        <v>219</v>
      </c>
      <c r="D14" s="200"/>
      <c r="E14" s="231"/>
      <c r="F14" s="231"/>
      <c r="G14" s="245">
        <f t="shared" si="0"/>
        <v>0</v>
      </c>
    </row>
    <row r="15" spans="1:7" ht="15">
      <c r="A15" s="261"/>
      <c r="B15" s="261" t="s">
        <v>156</v>
      </c>
      <c r="C15" s="218" t="s">
        <v>157</v>
      </c>
      <c r="D15" s="200" t="s">
        <v>25</v>
      </c>
      <c r="E15" s="231">
        <v>456.2119642857142</v>
      </c>
      <c r="F15" s="231">
        <v>11674.49</v>
      </c>
      <c r="G15" s="245">
        <f t="shared" si="0"/>
        <v>5326042.0149999997</v>
      </c>
    </row>
    <row r="16" spans="1:7" ht="165">
      <c r="A16" s="261">
        <v>136</v>
      </c>
      <c r="B16" s="236" t="s">
        <v>145</v>
      </c>
      <c r="C16" s="210" t="s">
        <v>220</v>
      </c>
      <c r="D16" s="200"/>
      <c r="E16" s="231"/>
      <c r="F16" s="231"/>
      <c r="G16" s="245">
        <f t="shared" si="0"/>
        <v>0</v>
      </c>
    </row>
    <row r="17" spans="1:7" ht="30">
      <c r="A17" s="261" t="s">
        <v>278</v>
      </c>
      <c r="B17" s="236" t="s">
        <v>148</v>
      </c>
      <c r="C17" s="210" t="s">
        <v>221</v>
      </c>
      <c r="D17" s="200" t="s">
        <v>0</v>
      </c>
      <c r="E17" s="231">
        <v>971.24999999999989</v>
      </c>
      <c r="F17" s="231">
        <v>735.35</v>
      </c>
      <c r="G17" s="245">
        <f t="shared" si="0"/>
        <v>714208.68799999997</v>
      </c>
    </row>
    <row r="18" spans="1:7" ht="30">
      <c r="A18" s="261" t="s">
        <v>227</v>
      </c>
      <c r="B18" s="236" t="s">
        <v>146</v>
      </c>
      <c r="C18" s="204" t="s">
        <v>222</v>
      </c>
      <c r="D18" s="200" t="s">
        <v>0</v>
      </c>
      <c r="E18" s="231">
        <v>935.94571428571442</v>
      </c>
      <c r="F18" s="231">
        <v>909.69</v>
      </c>
      <c r="G18" s="245">
        <f t="shared" si="0"/>
        <v>851420.45700000005</v>
      </c>
    </row>
    <row r="19" spans="1:7" ht="105">
      <c r="A19" s="261">
        <v>137</v>
      </c>
      <c r="B19" s="219" t="s">
        <v>136</v>
      </c>
      <c r="C19" s="210" t="s">
        <v>313</v>
      </c>
      <c r="D19" s="200"/>
      <c r="E19" s="231"/>
      <c r="F19" s="231"/>
      <c r="G19" s="245">
        <f t="shared" si="0"/>
        <v>0</v>
      </c>
    </row>
    <row r="20" spans="1:7" ht="45">
      <c r="A20" s="261"/>
      <c r="B20" s="219" t="s">
        <v>137</v>
      </c>
      <c r="C20" s="210" t="s">
        <v>233</v>
      </c>
      <c r="D20" s="200" t="s">
        <v>25</v>
      </c>
      <c r="E20" s="231">
        <v>23</v>
      </c>
      <c r="F20" s="231">
        <v>4076.09</v>
      </c>
      <c r="G20" s="245">
        <f t="shared" si="0"/>
        <v>93750.07</v>
      </c>
    </row>
    <row r="21" spans="1:7" ht="105">
      <c r="A21" s="261">
        <v>138</v>
      </c>
      <c r="B21" s="236" t="s">
        <v>140</v>
      </c>
      <c r="C21" s="210" t="s">
        <v>205</v>
      </c>
      <c r="D21" s="200"/>
      <c r="E21" s="231"/>
      <c r="F21" s="231"/>
      <c r="G21" s="245">
        <f t="shared" si="0"/>
        <v>0</v>
      </c>
    </row>
    <row r="22" spans="1:7" ht="15">
      <c r="A22" s="261"/>
      <c r="B22" s="236" t="s">
        <v>141</v>
      </c>
      <c r="C22" s="204" t="s">
        <v>206</v>
      </c>
      <c r="D22" s="200" t="s">
        <v>25</v>
      </c>
      <c r="E22" s="231">
        <v>24978.75955819881</v>
      </c>
      <c r="F22" s="231">
        <v>6.13</v>
      </c>
      <c r="G22" s="245">
        <f t="shared" si="0"/>
        <v>153119.796</v>
      </c>
    </row>
    <row r="23" spans="1:7" ht="120">
      <c r="A23" s="261">
        <v>139</v>
      </c>
      <c r="B23" s="219" t="s">
        <v>154</v>
      </c>
      <c r="C23" s="210" t="s">
        <v>239</v>
      </c>
      <c r="D23" s="200" t="s">
        <v>279</v>
      </c>
      <c r="E23" s="231">
        <v>3962.5574999999999</v>
      </c>
      <c r="F23" s="231">
        <v>144.41999999999999</v>
      </c>
      <c r="G23" s="245">
        <f t="shared" si="0"/>
        <v>572272.554</v>
      </c>
    </row>
    <row r="24" spans="1:7" ht="165">
      <c r="A24" s="261">
        <v>140</v>
      </c>
      <c r="B24" s="236" t="s">
        <v>159</v>
      </c>
      <c r="C24" s="210" t="s">
        <v>314</v>
      </c>
      <c r="D24" s="200"/>
      <c r="E24" s="231"/>
      <c r="F24" s="231"/>
      <c r="G24" s="245">
        <f t="shared" si="0"/>
        <v>0</v>
      </c>
    </row>
    <row r="25" spans="1:7" ht="15">
      <c r="A25" s="261"/>
      <c r="B25" s="236" t="s">
        <v>160</v>
      </c>
      <c r="C25" s="210" t="s">
        <v>234</v>
      </c>
      <c r="D25" s="200" t="s">
        <v>280</v>
      </c>
      <c r="E25" s="231">
        <v>2400</v>
      </c>
      <c r="F25" s="231">
        <v>317.01</v>
      </c>
      <c r="G25" s="245">
        <f t="shared" si="0"/>
        <v>760824</v>
      </c>
    </row>
    <row r="26" spans="1:7" ht="60">
      <c r="A26" s="261">
        <v>141</v>
      </c>
      <c r="B26" s="219" t="s">
        <v>236</v>
      </c>
      <c r="C26" s="210" t="s">
        <v>237</v>
      </c>
      <c r="D26" s="200"/>
      <c r="E26" s="231"/>
      <c r="F26" s="231"/>
      <c r="G26" s="245">
        <f t="shared" si="0"/>
        <v>0</v>
      </c>
    </row>
    <row r="27" spans="1:7" ht="15">
      <c r="A27" s="261"/>
      <c r="B27" s="219" t="s">
        <v>95</v>
      </c>
      <c r="C27" s="210" t="s">
        <v>238</v>
      </c>
      <c r="D27" s="200" t="s">
        <v>25</v>
      </c>
      <c r="E27" s="231">
        <v>64.8</v>
      </c>
      <c r="F27" s="231">
        <v>1145.8800000000001</v>
      </c>
      <c r="G27" s="245">
        <f t="shared" si="0"/>
        <v>74253.024000000005</v>
      </c>
    </row>
    <row r="28" spans="1:7" ht="195">
      <c r="A28" s="261">
        <v>142</v>
      </c>
      <c r="B28" s="199" t="s">
        <v>281</v>
      </c>
      <c r="C28" s="210" t="s">
        <v>282</v>
      </c>
      <c r="D28" s="250"/>
      <c r="E28" s="251"/>
      <c r="F28" s="251"/>
      <c r="G28" s="245">
        <f t="shared" si="0"/>
        <v>0</v>
      </c>
    </row>
    <row r="29" spans="1:7" ht="45">
      <c r="A29" s="261"/>
      <c r="B29" s="199" t="s">
        <v>283</v>
      </c>
      <c r="C29" s="210" t="s">
        <v>284</v>
      </c>
      <c r="D29" s="200" t="s">
        <v>22</v>
      </c>
      <c r="E29" s="231">
        <v>405</v>
      </c>
      <c r="F29" s="231">
        <v>2636.65</v>
      </c>
      <c r="G29" s="245">
        <f t="shared" si="0"/>
        <v>1067843.25</v>
      </c>
    </row>
    <row r="30" spans="1:7" ht="105">
      <c r="A30" s="261">
        <v>143</v>
      </c>
      <c r="B30" s="199">
        <v>60.3</v>
      </c>
      <c r="C30" s="210" t="s">
        <v>285</v>
      </c>
      <c r="D30" s="250"/>
      <c r="E30" s="251"/>
      <c r="F30" s="251"/>
      <c r="G30" s="245">
        <f t="shared" si="0"/>
        <v>0</v>
      </c>
    </row>
    <row r="31" spans="1:7" ht="15">
      <c r="A31" s="261"/>
      <c r="B31" s="199" t="s">
        <v>286</v>
      </c>
      <c r="C31" s="210" t="s">
        <v>287</v>
      </c>
      <c r="D31" s="200" t="s">
        <v>22</v>
      </c>
      <c r="E31" s="231">
        <v>405</v>
      </c>
      <c r="F31" s="231">
        <v>66.31</v>
      </c>
      <c r="G31" s="245">
        <f t="shared" si="0"/>
        <v>26855.55</v>
      </c>
    </row>
    <row r="32" spans="1:7" ht="75">
      <c r="A32" s="261">
        <v>144</v>
      </c>
      <c r="B32" s="199" t="s">
        <v>263</v>
      </c>
      <c r="C32" s="210" t="s">
        <v>264</v>
      </c>
      <c r="D32" s="208"/>
      <c r="E32" s="203"/>
      <c r="F32" s="231"/>
      <c r="G32" s="245">
        <f t="shared" si="0"/>
        <v>0</v>
      </c>
    </row>
    <row r="33" spans="1:7" ht="15">
      <c r="A33" s="261"/>
      <c r="B33" s="218" t="s">
        <v>123</v>
      </c>
      <c r="C33" s="218" t="s">
        <v>265</v>
      </c>
      <c r="D33" s="208" t="s">
        <v>25</v>
      </c>
      <c r="E33" s="203">
        <v>1100.476142857143</v>
      </c>
      <c r="F33" s="231">
        <v>757.75</v>
      </c>
      <c r="G33" s="245">
        <f t="shared" si="0"/>
        <v>833885.79700000002</v>
      </c>
    </row>
    <row r="34" spans="1:7" ht="105">
      <c r="A34" s="261">
        <v>145</v>
      </c>
      <c r="B34" s="219" t="s">
        <v>266</v>
      </c>
      <c r="C34" s="210" t="s">
        <v>267</v>
      </c>
      <c r="D34" s="200" t="s">
        <v>25</v>
      </c>
      <c r="E34" s="231">
        <v>18483.198142857142</v>
      </c>
      <c r="F34" s="233">
        <v>159.49</v>
      </c>
      <c r="G34" s="245">
        <f t="shared" si="0"/>
        <v>2947885.2719999999</v>
      </c>
    </row>
    <row r="35" spans="1:7" ht="75">
      <c r="A35" s="261">
        <v>146</v>
      </c>
      <c r="B35" s="199" t="s">
        <v>261</v>
      </c>
      <c r="C35" s="210" t="s">
        <v>262</v>
      </c>
      <c r="D35" s="200" t="s">
        <v>25</v>
      </c>
      <c r="E35" s="231">
        <v>7055.9999999999991</v>
      </c>
      <c r="F35" s="231">
        <v>142.47</v>
      </c>
      <c r="G35" s="245">
        <f t="shared" si="0"/>
        <v>1005268.32</v>
      </c>
    </row>
    <row r="36" spans="1:7" ht="135">
      <c r="A36" s="261">
        <v>147</v>
      </c>
      <c r="B36" s="199" t="s">
        <v>288</v>
      </c>
      <c r="C36" s="210" t="s">
        <v>289</v>
      </c>
      <c r="D36" s="200" t="s">
        <v>279</v>
      </c>
      <c r="E36" s="231">
        <v>5538</v>
      </c>
      <c r="F36" s="231">
        <v>292.74</v>
      </c>
      <c r="G36" s="245">
        <f t="shared" si="0"/>
        <v>1621194.12</v>
      </c>
    </row>
    <row r="37" spans="1:7" ht="135">
      <c r="A37" s="261">
        <v>148</v>
      </c>
      <c r="B37" s="199" t="s">
        <v>290</v>
      </c>
      <c r="C37" s="210" t="s">
        <v>291</v>
      </c>
      <c r="D37" s="200" t="s">
        <v>280</v>
      </c>
      <c r="E37" s="231">
        <v>25</v>
      </c>
      <c r="F37" s="231">
        <v>46820.84</v>
      </c>
      <c r="G37" s="245">
        <f t="shared" si="0"/>
        <v>1170521</v>
      </c>
    </row>
    <row r="38" spans="1:7" ht="135">
      <c r="A38" s="261">
        <v>149</v>
      </c>
      <c r="B38" s="199" t="s">
        <v>292</v>
      </c>
      <c r="C38" s="210" t="s">
        <v>244</v>
      </c>
      <c r="D38" s="200" t="s">
        <v>280</v>
      </c>
      <c r="E38" s="231"/>
      <c r="F38" s="231"/>
      <c r="G38" s="245">
        <f t="shared" si="0"/>
        <v>0</v>
      </c>
    </row>
    <row r="39" spans="1:7" ht="15">
      <c r="A39" s="224"/>
      <c r="B39" s="199" t="s">
        <v>293</v>
      </c>
      <c r="C39" s="210" t="s">
        <v>294</v>
      </c>
      <c r="D39" s="200" t="s">
        <v>280</v>
      </c>
      <c r="E39" s="200">
        <v>50</v>
      </c>
      <c r="F39" s="231">
        <v>8463.3799999999992</v>
      </c>
      <c r="G39" s="245">
        <f t="shared" si="0"/>
        <v>423169</v>
      </c>
    </row>
    <row r="40" spans="1:7" ht="15">
      <c r="A40" s="226"/>
      <c r="B40" s="237"/>
      <c r="C40" s="226"/>
      <c r="D40" s="260"/>
      <c r="E40" s="252"/>
      <c r="F40" s="252"/>
      <c r="G40" s="253">
        <f>SUM(G2:G39)</f>
        <v>25735913.851000004</v>
      </c>
    </row>
    <row r="41" spans="1:7" ht="15">
      <c r="A41" s="227" t="s">
        <v>315</v>
      </c>
      <c r="B41" s="202"/>
      <c r="C41" s="209"/>
      <c r="D41" s="225"/>
      <c r="E41" s="252"/>
      <c r="F41" s="252"/>
      <c r="G41" s="253"/>
    </row>
    <row r="42" spans="1:7" ht="135">
      <c r="A42" s="207">
        <v>150</v>
      </c>
      <c r="B42" s="199" t="s">
        <v>193</v>
      </c>
      <c r="C42" s="210" t="s">
        <v>194</v>
      </c>
      <c r="D42" s="208" t="s">
        <v>195</v>
      </c>
      <c r="E42" s="203">
        <v>20</v>
      </c>
      <c r="F42" s="231">
        <v>1203.77</v>
      </c>
      <c r="G42" s="245">
        <f t="shared" ref="G42:G89" si="1">ROUND(E42*F42,3)</f>
        <v>24075.4</v>
      </c>
    </row>
    <row r="43" spans="1:7" ht="90">
      <c r="A43" s="259">
        <v>151</v>
      </c>
      <c r="B43" s="259" t="s">
        <v>111</v>
      </c>
      <c r="C43" s="211" t="s">
        <v>112</v>
      </c>
      <c r="D43" s="221" t="s">
        <v>0</v>
      </c>
      <c r="E43" s="232">
        <v>6540</v>
      </c>
      <c r="F43" s="231">
        <v>27.72</v>
      </c>
      <c r="G43" s="245">
        <f t="shared" si="1"/>
        <v>181288.8</v>
      </c>
    </row>
    <row r="44" spans="1:7" ht="135">
      <c r="A44" s="259">
        <v>152</v>
      </c>
      <c r="B44" s="199" t="s">
        <v>117</v>
      </c>
      <c r="C44" s="210" t="s">
        <v>200</v>
      </c>
      <c r="D44" s="208" t="s">
        <v>25</v>
      </c>
      <c r="E44" s="203">
        <v>14000</v>
      </c>
      <c r="F44" s="231">
        <v>142.41999999999999</v>
      </c>
      <c r="G44" s="245">
        <f t="shared" si="1"/>
        <v>1993880</v>
      </c>
    </row>
    <row r="45" spans="1:7" ht="75">
      <c r="A45" s="259">
        <v>153</v>
      </c>
      <c r="B45" s="199" t="s">
        <v>295</v>
      </c>
      <c r="C45" s="210" t="s">
        <v>275</v>
      </c>
      <c r="D45" s="208" t="s">
        <v>25</v>
      </c>
      <c r="E45" s="203">
        <v>8640.6299999999992</v>
      </c>
      <c r="F45" s="231">
        <v>172.85</v>
      </c>
      <c r="G45" s="245">
        <f t="shared" si="1"/>
        <v>1493532.8959999999</v>
      </c>
    </row>
    <row r="46" spans="1:7" ht="105">
      <c r="A46" s="259">
        <v>154</v>
      </c>
      <c r="B46" s="199" t="s">
        <v>140</v>
      </c>
      <c r="C46" s="210" t="s">
        <v>205</v>
      </c>
      <c r="D46" s="208"/>
      <c r="E46" s="203"/>
      <c r="F46" s="231"/>
      <c r="G46" s="245">
        <f t="shared" si="1"/>
        <v>0</v>
      </c>
    </row>
    <row r="47" spans="1:7" ht="15">
      <c r="A47" s="259"/>
      <c r="B47" s="199" t="s">
        <v>141</v>
      </c>
      <c r="C47" s="210" t="s">
        <v>206</v>
      </c>
      <c r="D47" s="208" t="s">
        <v>9</v>
      </c>
      <c r="E47" s="231">
        <v>10705.18266779949</v>
      </c>
      <c r="F47" s="231">
        <v>6.13</v>
      </c>
      <c r="G47" s="245">
        <f t="shared" si="1"/>
        <v>65622.77</v>
      </c>
    </row>
    <row r="48" spans="1:7" ht="60">
      <c r="A48" s="259">
        <v>155</v>
      </c>
      <c r="B48" s="199" t="s">
        <v>134</v>
      </c>
      <c r="C48" s="210" t="s">
        <v>209</v>
      </c>
      <c r="D48" s="208"/>
      <c r="E48" s="203"/>
      <c r="F48" s="231"/>
      <c r="G48" s="245">
        <f t="shared" si="1"/>
        <v>0</v>
      </c>
    </row>
    <row r="49" spans="1:7" ht="15">
      <c r="A49" s="259"/>
      <c r="B49" s="199" t="s">
        <v>135</v>
      </c>
      <c r="C49" s="210" t="s">
        <v>210</v>
      </c>
      <c r="D49" s="208" t="s">
        <v>0</v>
      </c>
      <c r="E49" s="203">
        <v>378.84999999999997</v>
      </c>
      <c r="F49" s="231">
        <v>31.22</v>
      </c>
      <c r="G49" s="245">
        <f t="shared" si="1"/>
        <v>11827.697</v>
      </c>
    </row>
    <row r="50" spans="1:7" ht="120">
      <c r="A50" s="259">
        <v>156</v>
      </c>
      <c r="B50" s="199" t="s">
        <v>211</v>
      </c>
      <c r="C50" s="210" t="s">
        <v>212</v>
      </c>
      <c r="D50" s="254"/>
      <c r="E50" s="240"/>
      <c r="F50" s="240"/>
      <c r="G50" s="245">
        <f t="shared" si="1"/>
        <v>0</v>
      </c>
    </row>
    <row r="51" spans="1:7" ht="15">
      <c r="A51" s="259"/>
      <c r="B51" s="236" t="s">
        <v>296</v>
      </c>
      <c r="C51" s="204" t="s">
        <v>297</v>
      </c>
      <c r="D51" s="208" t="s">
        <v>25</v>
      </c>
      <c r="E51" s="203">
        <v>1.9244996147917592</v>
      </c>
      <c r="F51" s="231">
        <v>10601.19</v>
      </c>
      <c r="G51" s="245">
        <f t="shared" si="1"/>
        <v>20401.986000000001</v>
      </c>
    </row>
    <row r="52" spans="1:7" ht="120">
      <c r="A52" s="259">
        <v>157</v>
      </c>
      <c r="B52" s="199" t="s">
        <v>142</v>
      </c>
      <c r="C52" s="210" t="s">
        <v>213</v>
      </c>
      <c r="D52" s="208"/>
      <c r="E52" s="203"/>
      <c r="F52" s="231"/>
      <c r="G52" s="245">
        <f t="shared" si="1"/>
        <v>0</v>
      </c>
    </row>
    <row r="53" spans="1:7" ht="15">
      <c r="A53" s="261"/>
      <c r="B53" s="199" t="s">
        <v>143</v>
      </c>
      <c r="C53" s="210" t="s">
        <v>144</v>
      </c>
      <c r="D53" s="208" t="s">
        <v>25</v>
      </c>
      <c r="E53" s="203">
        <v>43.718921244219651</v>
      </c>
      <c r="F53" s="231">
        <v>10954.48</v>
      </c>
      <c r="G53" s="245">
        <f t="shared" si="1"/>
        <v>478918.04800000001</v>
      </c>
    </row>
    <row r="54" spans="1:7" ht="120">
      <c r="A54" s="261">
        <v>158</v>
      </c>
      <c r="B54" s="199" t="s">
        <v>149</v>
      </c>
      <c r="C54" s="210" t="s">
        <v>216</v>
      </c>
      <c r="D54" s="200"/>
      <c r="E54" s="231"/>
      <c r="F54" s="231"/>
      <c r="G54" s="245">
        <f t="shared" si="1"/>
        <v>0</v>
      </c>
    </row>
    <row r="55" spans="1:7" ht="15">
      <c r="A55" s="261"/>
      <c r="B55" s="199" t="s">
        <v>150</v>
      </c>
      <c r="C55" s="210" t="s">
        <v>217</v>
      </c>
      <c r="D55" s="208" t="s">
        <v>108</v>
      </c>
      <c r="E55" s="203">
        <v>26201.061909484666</v>
      </c>
      <c r="F55" s="231">
        <v>77.34</v>
      </c>
      <c r="G55" s="245">
        <f t="shared" si="1"/>
        <v>2026390.128</v>
      </c>
    </row>
    <row r="56" spans="1:7" ht="150">
      <c r="A56" s="261">
        <v>159</v>
      </c>
      <c r="B56" s="199" t="s">
        <v>155</v>
      </c>
      <c r="C56" s="210" t="s">
        <v>219</v>
      </c>
      <c r="D56" s="208"/>
      <c r="E56" s="203"/>
      <c r="F56" s="231"/>
      <c r="G56" s="245">
        <f t="shared" si="1"/>
        <v>0</v>
      </c>
    </row>
    <row r="57" spans="1:7" ht="15">
      <c r="A57" s="261"/>
      <c r="B57" s="261" t="s">
        <v>156</v>
      </c>
      <c r="C57" s="217" t="s">
        <v>157</v>
      </c>
      <c r="D57" s="200" t="s">
        <v>25</v>
      </c>
      <c r="E57" s="231">
        <v>244.405</v>
      </c>
      <c r="F57" s="231">
        <v>11674.49</v>
      </c>
      <c r="G57" s="245">
        <f t="shared" si="1"/>
        <v>2853303.7280000001</v>
      </c>
    </row>
    <row r="58" spans="1:7" ht="165">
      <c r="A58" s="261">
        <v>160</v>
      </c>
      <c r="B58" s="199" t="s">
        <v>145</v>
      </c>
      <c r="C58" s="210" t="s">
        <v>220</v>
      </c>
      <c r="D58" s="208"/>
      <c r="E58" s="203"/>
      <c r="F58" s="231"/>
      <c r="G58" s="245">
        <f t="shared" si="1"/>
        <v>0</v>
      </c>
    </row>
    <row r="59" spans="1:7" ht="30">
      <c r="A59" s="261" t="s">
        <v>278</v>
      </c>
      <c r="B59" s="199" t="s">
        <v>148</v>
      </c>
      <c r="C59" s="210" t="s">
        <v>221</v>
      </c>
      <c r="D59" s="208" t="s">
        <v>0</v>
      </c>
      <c r="E59" s="203">
        <v>964.27492681043418</v>
      </c>
      <c r="F59" s="231">
        <v>735.35</v>
      </c>
      <c r="G59" s="245">
        <f t="shared" si="1"/>
        <v>709079.56700000004</v>
      </c>
    </row>
    <row r="60" spans="1:7" ht="30">
      <c r="A60" s="261" t="s">
        <v>227</v>
      </c>
      <c r="B60" s="199" t="s">
        <v>146</v>
      </c>
      <c r="C60" s="210" t="s">
        <v>222</v>
      </c>
      <c r="D60" s="208" t="s">
        <v>0</v>
      </c>
      <c r="E60" s="203">
        <v>683.16200000000003</v>
      </c>
      <c r="F60" s="231">
        <v>909.69</v>
      </c>
      <c r="G60" s="245">
        <f t="shared" si="1"/>
        <v>621465.64</v>
      </c>
    </row>
    <row r="61" spans="1:7" ht="45">
      <c r="A61" s="261" t="s">
        <v>298</v>
      </c>
      <c r="B61" s="199" t="s">
        <v>147</v>
      </c>
      <c r="C61" s="210" t="s">
        <v>223</v>
      </c>
      <c r="D61" s="208" t="s">
        <v>0</v>
      </c>
      <c r="E61" s="203">
        <v>83.72</v>
      </c>
      <c r="F61" s="231">
        <v>921.99</v>
      </c>
      <c r="G61" s="245">
        <f t="shared" si="1"/>
        <v>77189.002999999997</v>
      </c>
    </row>
    <row r="62" spans="1:7" ht="105">
      <c r="A62" s="261">
        <v>161</v>
      </c>
      <c r="B62" s="204" t="s">
        <v>121</v>
      </c>
      <c r="C62" s="210" t="s">
        <v>229</v>
      </c>
      <c r="D62" s="208"/>
      <c r="E62" s="203"/>
      <c r="F62" s="231"/>
      <c r="G62" s="245">
        <f t="shared" si="1"/>
        <v>0</v>
      </c>
    </row>
    <row r="63" spans="1:7" ht="15">
      <c r="A63" s="261"/>
      <c r="B63" s="204" t="s">
        <v>122</v>
      </c>
      <c r="C63" s="210" t="s">
        <v>230</v>
      </c>
      <c r="D63" s="208" t="s">
        <v>25</v>
      </c>
      <c r="E63" s="203">
        <v>376.12757698140842</v>
      </c>
      <c r="F63" s="231">
        <v>1420.06</v>
      </c>
      <c r="G63" s="245">
        <f t="shared" si="1"/>
        <v>534123.72699999996</v>
      </c>
    </row>
    <row r="64" spans="1:7" ht="105">
      <c r="A64" s="261">
        <v>162</v>
      </c>
      <c r="B64" s="199" t="s">
        <v>136</v>
      </c>
      <c r="C64" s="210" t="s">
        <v>313</v>
      </c>
      <c r="D64" s="208"/>
      <c r="E64" s="203"/>
      <c r="F64" s="231"/>
      <c r="G64" s="245">
        <f t="shared" si="1"/>
        <v>0</v>
      </c>
    </row>
    <row r="65" spans="1:7" ht="15">
      <c r="A65" s="261" t="s">
        <v>278</v>
      </c>
      <c r="B65" s="199" t="s">
        <v>231</v>
      </c>
      <c r="C65" s="210" t="s">
        <v>232</v>
      </c>
      <c r="D65" s="208" t="s">
        <v>25</v>
      </c>
      <c r="E65" s="203">
        <v>77.549000000000007</v>
      </c>
      <c r="F65" s="231">
        <v>3730.47</v>
      </c>
      <c r="G65" s="245">
        <f t="shared" si="1"/>
        <v>289294.21799999999</v>
      </c>
    </row>
    <row r="66" spans="1:7" ht="45">
      <c r="A66" s="261" t="s">
        <v>227</v>
      </c>
      <c r="B66" s="199" t="s">
        <v>137</v>
      </c>
      <c r="C66" s="210" t="s">
        <v>233</v>
      </c>
      <c r="D66" s="208" t="s">
        <v>25</v>
      </c>
      <c r="E66" s="203">
        <v>77.549000000000007</v>
      </c>
      <c r="F66" s="231">
        <v>4076.09</v>
      </c>
      <c r="G66" s="245">
        <f t="shared" si="1"/>
        <v>316096.70299999998</v>
      </c>
    </row>
    <row r="67" spans="1:7" ht="165">
      <c r="A67" s="261">
        <v>163</v>
      </c>
      <c r="B67" s="199" t="s">
        <v>159</v>
      </c>
      <c r="C67" s="210" t="s">
        <v>314</v>
      </c>
      <c r="D67" s="208"/>
      <c r="E67" s="203"/>
      <c r="F67" s="231"/>
      <c r="G67" s="245">
        <f t="shared" si="1"/>
        <v>0</v>
      </c>
    </row>
    <row r="68" spans="1:7" ht="15">
      <c r="A68" s="261"/>
      <c r="B68" s="199" t="s">
        <v>160</v>
      </c>
      <c r="C68" s="210" t="s">
        <v>234</v>
      </c>
      <c r="D68" s="208" t="s">
        <v>195</v>
      </c>
      <c r="E68" s="203">
        <v>4212</v>
      </c>
      <c r="F68" s="231">
        <v>317.01</v>
      </c>
      <c r="G68" s="245">
        <f t="shared" si="1"/>
        <v>1335246.1200000001</v>
      </c>
    </row>
    <row r="69" spans="1:7" ht="60">
      <c r="A69" s="261">
        <v>164</v>
      </c>
      <c r="B69" s="199" t="s">
        <v>236</v>
      </c>
      <c r="C69" s="210" t="s">
        <v>237</v>
      </c>
      <c r="D69" s="208"/>
      <c r="E69" s="203"/>
      <c r="F69" s="231"/>
      <c r="G69" s="245">
        <f t="shared" si="1"/>
        <v>0</v>
      </c>
    </row>
    <row r="70" spans="1:7" ht="15">
      <c r="A70" s="261"/>
      <c r="B70" s="199" t="s">
        <v>95</v>
      </c>
      <c r="C70" s="210" t="s">
        <v>238</v>
      </c>
      <c r="D70" s="208" t="s">
        <v>25</v>
      </c>
      <c r="E70" s="203">
        <v>113.72399999999999</v>
      </c>
      <c r="F70" s="231">
        <v>1145.8800000000001</v>
      </c>
      <c r="G70" s="245">
        <f t="shared" si="1"/>
        <v>130314.057</v>
      </c>
    </row>
    <row r="71" spans="1:7" ht="120">
      <c r="A71" s="261">
        <v>165</v>
      </c>
      <c r="B71" s="199" t="s">
        <v>154</v>
      </c>
      <c r="C71" s="210" t="s">
        <v>239</v>
      </c>
      <c r="D71" s="208" t="s">
        <v>108</v>
      </c>
      <c r="E71" s="203">
        <v>826.47450000000003</v>
      </c>
      <c r="F71" s="231">
        <v>144.41999999999999</v>
      </c>
      <c r="G71" s="245">
        <f t="shared" si="1"/>
        <v>119359.447</v>
      </c>
    </row>
    <row r="72" spans="1:7" ht="195">
      <c r="A72" s="261">
        <v>166</v>
      </c>
      <c r="B72" s="199" t="s">
        <v>163</v>
      </c>
      <c r="C72" s="210" t="s">
        <v>242</v>
      </c>
      <c r="D72" s="208"/>
      <c r="E72" s="203"/>
      <c r="F72" s="231"/>
      <c r="G72" s="245">
        <f t="shared" si="1"/>
        <v>0</v>
      </c>
    </row>
    <row r="73" spans="1:7" ht="15">
      <c r="A73" s="261"/>
      <c r="B73" s="238" t="s">
        <v>299</v>
      </c>
      <c r="C73" s="222" t="s">
        <v>300</v>
      </c>
      <c r="D73" s="208" t="s">
        <v>195</v>
      </c>
      <c r="E73" s="203">
        <v>5</v>
      </c>
      <c r="F73" s="231">
        <v>47702.43</v>
      </c>
      <c r="G73" s="245">
        <f t="shared" si="1"/>
        <v>238512.15</v>
      </c>
    </row>
    <row r="74" spans="1:7" ht="214.5" customHeight="1">
      <c r="A74" s="224">
        <v>167</v>
      </c>
      <c r="B74" s="210" t="s">
        <v>301</v>
      </c>
      <c r="C74" s="210" t="s">
        <v>302</v>
      </c>
      <c r="D74" s="208"/>
      <c r="E74" s="203"/>
      <c r="F74" s="203"/>
      <c r="G74" s="245">
        <f t="shared" si="1"/>
        <v>0</v>
      </c>
    </row>
    <row r="75" spans="1:7" ht="15">
      <c r="A75" s="224"/>
      <c r="B75" s="210" t="s">
        <v>303</v>
      </c>
      <c r="C75" s="210" t="s">
        <v>300</v>
      </c>
      <c r="D75" s="208" t="s">
        <v>195</v>
      </c>
      <c r="E75" s="203">
        <v>5</v>
      </c>
      <c r="F75" s="231">
        <v>59678.51</v>
      </c>
      <c r="G75" s="245">
        <f t="shared" si="1"/>
        <v>298392.55</v>
      </c>
    </row>
    <row r="76" spans="1:7" ht="135">
      <c r="A76" s="261">
        <v>168</v>
      </c>
      <c r="B76" s="199" t="s">
        <v>243</v>
      </c>
      <c r="C76" s="210" t="s">
        <v>244</v>
      </c>
      <c r="D76" s="208"/>
      <c r="E76" s="203"/>
      <c r="F76" s="231"/>
      <c r="G76" s="245">
        <f t="shared" si="1"/>
        <v>0</v>
      </c>
    </row>
    <row r="77" spans="1:7" ht="15">
      <c r="A77" s="261"/>
      <c r="B77" s="222" t="s">
        <v>293</v>
      </c>
      <c r="C77" s="228" t="s">
        <v>304</v>
      </c>
      <c r="D77" s="208" t="s">
        <v>195</v>
      </c>
      <c r="E77" s="203">
        <v>10</v>
      </c>
      <c r="F77" s="231">
        <v>8463.3799999999992</v>
      </c>
      <c r="G77" s="245">
        <f t="shared" si="1"/>
        <v>84633.8</v>
      </c>
    </row>
    <row r="78" spans="1:7" ht="135">
      <c r="A78" s="261">
        <v>169</v>
      </c>
      <c r="B78" s="199" t="s">
        <v>290</v>
      </c>
      <c r="C78" s="210" t="s">
        <v>291</v>
      </c>
      <c r="D78" s="200" t="s">
        <v>280</v>
      </c>
      <c r="E78" s="231">
        <v>5</v>
      </c>
      <c r="F78" s="231">
        <v>46820.84</v>
      </c>
      <c r="G78" s="245">
        <f t="shared" si="1"/>
        <v>234104.2</v>
      </c>
    </row>
    <row r="79" spans="1:7" ht="185.25" customHeight="1">
      <c r="A79" s="261">
        <v>170</v>
      </c>
      <c r="B79" s="204" t="s">
        <v>248</v>
      </c>
      <c r="C79" s="210" t="s">
        <v>249</v>
      </c>
      <c r="D79" s="223"/>
      <c r="E79" s="233"/>
      <c r="F79" s="231"/>
      <c r="G79" s="245">
        <f t="shared" si="1"/>
        <v>0</v>
      </c>
    </row>
    <row r="80" spans="1:7" ht="15">
      <c r="A80" s="261"/>
      <c r="B80" s="204" t="s">
        <v>250</v>
      </c>
      <c r="C80" s="204" t="s">
        <v>251</v>
      </c>
      <c r="D80" s="208" t="s">
        <v>25</v>
      </c>
      <c r="E80" s="203">
        <v>3090</v>
      </c>
      <c r="F80" s="231">
        <v>187.79</v>
      </c>
      <c r="G80" s="245">
        <f t="shared" si="1"/>
        <v>580271.1</v>
      </c>
    </row>
    <row r="81" spans="1:7" ht="90">
      <c r="A81" s="261">
        <v>171</v>
      </c>
      <c r="B81" s="259" t="s">
        <v>166</v>
      </c>
      <c r="C81" s="216" t="s">
        <v>167</v>
      </c>
      <c r="D81" s="223"/>
      <c r="E81" s="233">
        <v>866.25</v>
      </c>
      <c r="F81" s="231">
        <v>142.27000000000001</v>
      </c>
      <c r="G81" s="245">
        <f t="shared" si="1"/>
        <v>123241.38800000001</v>
      </c>
    </row>
    <row r="82" spans="1:7" ht="60">
      <c r="A82" s="261">
        <v>172</v>
      </c>
      <c r="B82" s="199" t="s">
        <v>32</v>
      </c>
      <c r="C82" s="210" t="s">
        <v>305</v>
      </c>
      <c r="D82" s="208" t="s">
        <v>255</v>
      </c>
      <c r="E82" s="203">
        <v>1545</v>
      </c>
      <c r="F82" s="231">
        <v>14.57</v>
      </c>
      <c r="G82" s="245">
        <f t="shared" si="1"/>
        <v>22510.65</v>
      </c>
    </row>
    <row r="83" spans="1:7" ht="45">
      <c r="A83" s="261">
        <v>173</v>
      </c>
      <c r="B83" s="199" t="s">
        <v>256</v>
      </c>
      <c r="C83" s="210" t="s">
        <v>306</v>
      </c>
      <c r="D83" s="208" t="s">
        <v>258</v>
      </c>
      <c r="E83" s="203">
        <v>433.125</v>
      </c>
      <c r="F83" s="231">
        <v>10.99</v>
      </c>
      <c r="G83" s="245">
        <f t="shared" si="1"/>
        <v>4760.0439999999999</v>
      </c>
    </row>
    <row r="84" spans="1:7" ht="75">
      <c r="A84" s="261">
        <v>174</v>
      </c>
      <c r="B84" s="199" t="s">
        <v>43</v>
      </c>
      <c r="C84" s="210" t="s">
        <v>259</v>
      </c>
      <c r="D84" s="208" t="s">
        <v>25</v>
      </c>
      <c r="E84" s="203">
        <v>3090</v>
      </c>
      <c r="F84" s="231">
        <v>14.27</v>
      </c>
      <c r="G84" s="245">
        <f t="shared" si="1"/>
        <v>44094.3</v>
      </c>
    </row>
    <row r="85" spans="1:7" ht="65.25" customHeight="1">
      <c r="A85" s="261">
        <v>175</v>
      </c>
      <c r="B85" s="199" t="s">
        <v>261</v>
      </c>
      <c r="C85" s="210" t="s">
        <v>262</v>
      </c>
      <c r="D85" s="208" t="s">
        <v>25</v>
      </c>
      <c r="E85" s="203">
        <v>7000</v>
      </c>
      <c r="F85" s="231">
        <v>142.47</v>
      </c>
      <c r="G85" s="245">
        <f t="shared" si="1"/>
        <v>997290</v>
      </c>
    </row>
    <row r="86" spans="1:7" ht="75">
      <c r="A86" s="261">
        <v>176</v>
      </c>
      <c r="B86" s="199" t="s">
        <v>263</v>
      </c>
      <c r="C86" s="210" t="s">
        <v>264</v>
      </c>
      <c r="D86" s="208"/>
      <c r="E86" s="203"/>
      <c r="F86" s="231"/>
      <c r="G86" s="245">
        <f t="shared" si="1"/>
        <v>0</v>
      </c>
    </row>
    <row r="87" spans="1:7" ht="15">
      <c r="A87" s="261"/>
      <c r="B87" s="218" t="s">
        <v>123</v>
      </c>
      <c r="C87" s="218" t="s">
        <v>265</v>
      </c>
      <c r="D87" s="208" t="s">
        <v>25</v>
      </c>
      <c r="E87" s="203">
        <v>235.56650000000002</v>
      </c>
      <c r="F87" s="231">
        <v>757.75</v>
      </c>
      <c r="G87" s="245">
        <f t="shared" si="1"/>
        <v>178500.51500000001</v>
      </c>
    </row>
    <row r="88" spans="1:7" ht="89.25" customHeight="1">
      <c r="A88" s="261">
        <v>177</v>
      </c>
      <c r="B88" s="199" t="s">
        <v>266</v>
      </c>
      <c r="C88" s="210" t="s">
        <v>267</v>
      </c>
      <c r="D88" s="208" t="s">
        <v>25</v>
      </c>
      <c r="E88" s="203">
        <v>3699.6289999999999</v>
      </c>
      <c r="F88" s="231">
        <v>159.49</v>
      </c>
      <c r="G88" s="245">
        <f t="shared" si="1"/>
        <v>590053.82900000003</v>
      </c>
    </row>
    <row r="89" spans="1:7" ht="75">
      <c r="A89" s="261">
        <v>178</v>
      </c>
      <c r="B89" s="199" t="s">
        <v>268</v>
      </c>
      <c r="C89" s="210" t="s">
        <v>269</v>
      </c>
      <c r="D89" s="208" t="s">
        <v>0</v>
      </c>
      <c r="E89" s="203">
        <v>2475</v>
      </c>
      <c r="F89" s="231">
        <v>26.17</v>
      </c>
      <c r="G89" s="245">
        <f t="shared" si="1"/>
        <v>64770.75</v>
      </c>
    </row>
    <row r="90" spans="1:7" ht="14.5">
      <c r="A90" s="356" t="s">
        <v>316</v>
      </c>
      <c r="B90" s="356"/>
      <c r="C90" s="356"/>
      <c r="D90" s="356"/>
      <c r="E90" s="356"/>
      <c r="F90" s="356"/>
      <c r="G90" s="253">
        <f>SUM(G42:G89)</f>
        <v>16742545.211000005</v>
      </c>
    </row>
    <row r="91" spans="1:7" ht="15">
      <c r="A91" s="357" t="s">
        <v>317</v>
      </c>
      <c r="B91" s="357"/>
      <c r="C91" s="357"/>
      <c r="D91" s="357"/>
      <c r="E91" s="357"/>
      <c r="F91" s="357"/>
      <c r="G91" s="220" t="e">
        <f>G90+G40+#REF!+#REF!+#REF!+#REF!</f>
        <v>#REF!</v>
      </c>
    </row>
  </sheetData>
  <mergeCells count="2">
    <mergeCell ref="A90:F90"/>
    <mergeCell ref="A91:F91"/>
  </mergeCells>
  <pageMargins left="0.5" right="0.2" top="0.5" bottom="0.25" header="0.25" footer="0.15"/>
  <pageSetup paperSize="9" scale="95" orientation="portrait" r:id="rId1"/>
  <headerFooter alignWithMargins="0">
    <oddHeader>&amp;R&amp;F</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7"/>
  <sheetViews>
    <sheetView topLeftCell="B10" zoomScale="85" zoomScaleNormal="85" workbookViewId="0">
      <selection activeCell="M18" sqref="M18"/>
    </sheetView>
  </sheetViews>
  <sheetFormatPr defaultColWidth="9.1796875" defaultRowHeight="14.5"/>
  <cols>
    <col min="1" max="1" width="9.1796875" style="265"/>
    <col min="2" max="2" width="12.7265625" style="265" customWidth="1"/>
    <col min="3" max="3" width="40.81640625" style="265" bestFit="1" customWidth="1"/>
    <col min="4" max="4" width="8" style="265" bestFit="1" customWidth="1"/>
    <col min="5" max="5" width="10.1796875" style="265" bestFit="1" customWidth="1"/>
    <col min="6" max="10" width="15.453125" style="265" bestFit="1" customWidth="1"/>
    <col min="11" max="12" width="9.1796875" style="265"/>
    <col min="13" max="13" width="17.6328125" style="265" customWidth="1"/>
    <col min="14" max="16384" width="9.1796875" style="265"/>
  </cols>
  <sheetData>
    <row r="1" spans="1:11" ht="18.75" customHeight="1">
      <c r="A1" s="262" t="s">
        <v>320</v>
      </c>
      <c r="B1" s="262" t="s">
        <v>4</v>
      </c>
      <c r="C1" s="263" t="s">
        <v>321</v>
      </c>
      <c r="D1" s="262" t="s">
        <v>23</v>
      </c>
      <c r="E1" s="262" t="s">
        <v>322</v>
      </c>
      <c r="F1" s="264" t="s">
        <v>323</v>
      </c>
      <c r="G1" s="264" t="s">
        <v>324</v>
      </c>
      <c r="H1" s="264" t="s">
        <v>325</v>
      </c>
      <c r="I1" s="264" t="s">
        <v>326</v>
      </c>
      <c r="J1" s="264" t="s">
        <v>327</v>
      </c>
    </row>
    <row r="2" spans="1:11" ht="18.75" customHeight="1">
      <c r="A2" s="266"/>
      <c r="B2" s="266"/>
      <c r="C2" s="266"/>
      <c r="D2" s="266"/>
      <c r="E2" s="266"/>
      <c r="F2" s="264" t="s">
        <v>6</v>
      </c>
      <c r="G2" s="264" t="s">
        <v>6</v>
      </c>
      <c r="H2" s="264" t="s">
        <v>6</v>
      </c>
      <c r="I2" s="264" t="s">
        <v>6</v>
      </c>
      <c r="J2" s="264" t="s">
        <v>6</v>
      </c>
    </row>
    <row r="3" spans="1:11" ht="18.75" customHeight="1">
      <c r="A3" s="267">
        <v>1</v>
      </c>
      <c r="B3" s="264" t="s">
        <v>272</v>
      </c>
      <c r="C3" s="268" t="s">
        <v>328</v>
      </c>
      <c r="D3" s="264" t="s">
        <v>199</v>
      </c>
      <c r="E3" s="264"/>
      <c r="F3" s="269">
        <v>4</v>
      </c>
      <c r="G3" s="269">
        <f t="shared" ref="G3:G34" si="0">K3/5</f>
        <v>0</v>
      </c>
      <c r="H3" s="269">
        <v>4</v>
      </c>
      <c r="I3" s="269">
        <v>4</v>
      </c>
      <c r="J3" s="269">
        <v>4</v>
      </c>
      <c r="K3" s="272"/>
    </row>
    <row r="4" spans="1:11" ht="25.5" customHeight="1">
      <c r="A4" s="264">
        <v>2</v>
      </c>
      <c r="B4" s="264" t="s">
        <v>111</v>
      </c>
      <c r="C4" s="268" t="s">
        <v>329</v>
      </c>
      <c r="D4" s="264" t="s">
        <v>21</v>
      </c>
      <c r="E4" s="264"/>
      <c r="F4" s="269">
        <v>1308</v>
      </c>
      <c r="G4" s="269">
        <f t="shared" si="0"/>
        <v>0</v>
      </c>
      <c r="H4" s="269">
        <v>1308</v>
      </c>
      <c r="I4" s="269">
        <v>1308</v>
      </c>
      <c r="J4" s="269">
        <v>1308</v>
      </c>
      <c r="K4" s="272"/>
    </row>
    <row r="5" spans="1:11" ht="25.5" customHeight="1">
      <c r="A5" s="267">
        <v>3</v>
      </c>
      <c r="B5" s="264" t="s">
        <v>117</v>
      </c>
      <c r="C5" s="268"/>
      <c r="D5" s="264" t="s">
        <v>9</v>
      </c>
      <c r="E5" s="264"/>
      <c r="F5" s="269">
        <v>2800</v>
      </c>
      <c r="G5" s="269">
        <f t="shared" si="0"/>
        <v>0</v>
      </c>
      <c r="H5" s="269">
        <v>2800</v>
      </c>
      <c r="I5" s="269">
        <v>2800</v>
      </c>
      <c r="J5" s="269">
        <v>2800</v>
      </c>
      <c r="K5" s="272"/>
    </row>
    <row r="6" spans="1:11" ht="25.5" customHeight="1">
      <c r="A6" s="264">
        <v>4</v>
      </c>
      <c r="B6" s="264" t="s">
        <v>295</v>
      </c>
      <c r="C6" s="268"/>
      <c r="D6" s="264" t="s">
        <v>9</v>
      </c>
      <c r="E6" s="264"/>
      <c r="F6" s="269">
        <v>1728.1259999999997</v>
      </c>
      <c r="G6" s="269">
        <f t="shared" si="0"/>
        <v>0</v>
      </c>
      <c r="H6" s="269">
        <v>1728.1259999999997</v>
      </c>
      <c r="I6" s="269">
        <v>1728.1259999999997</v>
      </c>
      <c r="J6" s="269">
        <v>1728.1259999999997</v>
      </c>
      <c r="K6" s="272"/>
    </row>
    <row r="7" spans="1:11" ht="25.5" customHeight="1">
      <c r="A7" s="267">
        <v>5</v>
      </c>
      <c r="B7" s="264" t="s">
        <v>141</v>
      </c>
      <c r="C7" s="268" t="s">
        <v>330</v>
      </c>
      <c r="D7" s="264" t="s">
        <v>9</v>
      </c>
      <c r="E7" s="264"/>
      <c r="F7" s="269">
        <v>2141.0360000000001</v>
      </c>
      <c r="G7" s="269">
        <f t="shared" si="0"/>
        <v>0</v>
      </c>
      <c r="H7" s="269">
        <v>2141.0360000000001</v>
      </c>
      <c r="I7" s="269">
        <v>2141.0360000000001</v>
      </c>
      <c r="J7" s="269">
        <v>2141.0360000000001</v>
      </c>
      <c r="K7" s="272"/>
    </row>
    <row r="8" spans="1:11" ht="25.5" customHeight="1">
      <c r="A8" s="264">
        <v>6</v>
      </c>
      <c r="B8" s="270" t="s">
        <v>135</v>
      </c>
      <c r="C8" s="268" t="s">
        <v>331</v>
      </c>
      <c r="D8" s="264" t="s">
        <v>108</v>
      </c>
      <c r="E8" s="264"/>
      <c r="F8" s="269">
        <v>75.77000000000001</v>
      </c>
      <c r="G8" s="269">
        <f t="shared" si="0"/>
        <v>0</v>
      </c>
      <c r="H8" s="269">
        <v>75.77000000000001</v>
      </c>
      <c r="I8" s="269">
        <v>75.77000000000001</v>
      </c>
      <c r="J8" s="269">
        <v>75.77000000000001</v>
      </c>
      <c r="K8" s="272"/>
    </row>
    <row r="9" spans="1:11" ht="25.5" customHeight="1">
      <c r="A9" s="267">
        <v>7</v>
      </c>
      <c r="B9" s="264" t="s">
        <v>296</v>
      </c>
      <c r="C9" s="268" t="s">
        <v>332</v>
      </c>
      <c r="D9" s="264" t="s">
        <v>9</v>
      </c>
      <c r="E9" s="264"/>
      <c r="F9" s="269">
        <v>0.38400000000000001</v>
      </c>
      <c r="G9" s="269">
        <f t="shared" si="0"/>
        <v>0</v>
      </c>
      <c r="H9" s="269">
        <v>0.38400000000000001</v>
      </c>
      <c r="I9" s="269">
        <v>0.38400000000000001</v>
      </c>
      <c r="J9" s="269">
        <v>0.38400000000000001</v>
      </c>
      <c r="K9" s="272"/>
    </row>
    <row r="10" spans="1:11" ht="25.5" customHeight="1">
      <c r="A10" s="264">
        <v>8</v>
      </c>
      <c r="B10" s="264" t="s">
        <v>143</v>
      </c>
      <c r="C10" s="268" t="s">
        <v>333</v>
      </c>
      <c r="D10" s="264" t="s">
        <v>9</v>
      </c>
      <c r="E10" s="264"/>
      <c r="F10" s="269">
        <v>8.7439999999999998</v>
      </c>
      <c r="G10" s="269">
        <f t="shared" si="0"/>
        <v>0</v>
      </c>
      <c r="H10" s="269">
        <v>8.7439999999999998</v>
      </c>
      <c r="I10" s="269">
        <v>8.7439999999999998</v>
      </c>
      <c r="J10" s="269">
        <v>8.7439999999999998</v>
      </c>
      <c r="K10" s="272"/>
    </row>
    <row r="11" spans="1:11" ht="25.5" customHeight="1">
      <c r="A11" s="267">
        <v>9</v>
      </c>
      <c r="B11" s="264" t="s">
        <v>150</v>
      </c>
      <c r="C11" s="268" t="s">
        <v>334</v>
      </c>
      <c r="D11" s="264" t="s">
        <v>108</v>
      </c>
      <c r="E11" s="264"/>
      <c r="F11" s="269">
        <v>5240.2120000000004</v>
      </c>
      <c r="G11" s="269">
        <f t="shared" si="0"/>
        <v>0</v>
      </c>
      <c r="H11" s="269">
        <v>5240.2120000000004</v>
      </c>
      <c r="I11" s="269">
        <v>5240.2120000000004</v>
      </c>
      <c r="J11" s="269">
        <v>5240.2120000000004</v>
      </c>
      <c r="K11" s="272"/>
    </row>
    <row r="12" spans="1:11" ht="25.5" customHeight="1">
      <c r="A12" s="264">
        <v>10</v>
      </c>
      <c r="B12" s="264" t="s">
        <v>156</v>
      </c>
      <c r="C12" s="268" t="s">
        <v>335</v>
      </c>
      <c r="D12" s="264" t="s">
        <v>9</v>
      </c>
      <c r="E12" s="264"/>
      <c r="F12" s="269">
        <v>48.881999999999998</v>
      </c>
      <c r="G12" s="269">
        <f t="shared" si="0"/>
        <v>0</v>
      </c>
      <c r="H12" s="269">
        <v>48.881999999999998</v>
      </c>
      <c r="I12" s="269">
        <v>48.881999999999998</v>
      </c>
      <c r="J12" s="269">
        <v>48.881999999999998</v>
      </c>
      <c r="K12" s="272"/>
    </row>
    <row r="13" spans="1:11" ht="31">
      <c r="A13" s="267">
        <v>11</v>
      </c>
      <c r="B13" s="264" t="s">
        <v>148</v>
      </c>
      <c r="C13" s="271" t="s">
        <v>336</v>
      </c>
      <c r="D13" s="264" t="s">
        <v>21</v>
      </c>
      <c r="E13" s="264"/>
      <c r="F13" s="269">
        <v>192.85399999999998</v>
      </c>
      <c r="G13" s="269">
        <f t="shared" si="0"/>
        <v>0</v>
      </c>
      <c r="H13" s="269">
        <v>192.85399999999998</v>
      </c>
      <c r="I13" s="269">
        <v>192.85399999999998</v>
      </c>
      <c r="J13" s="269">
        <v>192.85399999999998</v>
      </c>
      <c r="K13" s="272"/>
    </row>
    <row r="14" spans="1:11" ht="15.5">
      <c r="A14" s="264">
        <v>12</v>
      </c>
      <c r="B14" s="264" t="s">
        <v>146</v>
      </c>
      <c r="C14" s="271" t="s">
        <v>337</v>
      </c>
      <c r="D14" s="264" t="s">
        <v>21</v>
      </c>
      <c r="E14" s="264"/>
      <c r="F14" s="269">
        <v>136.63200000000001</v>
      </c>
      <c r="G14" s="269">
        <f t="shared" si="0"/>
        <v>0</v>
      </c>
      <c r="H14" s="269">
        <v>136.63200000000001</v>
      </c>
      <c r="I14" s="269">
        <v>136.63200000000001</v>
      </c>
      <c r="J14" s="269">
        <v>136.63200000000001</v>
      </c>
      <c r="K14" s="272"/>
    </row>
    <row r="15" spans="1:11" ht="25.5" customHeight="1">
      <c r="A15" s="267">
        <v>13</v>
      </c>
      <c r="B15" s="264" t="s">
        <v>147</v>
      </c>
      <c r="C15" s="271" t="s">
        <v>338</v>
      </c>
      <c r="D15" s="264" t="s">
        <v>0</v>
      </c>
      <c r="E15" s="264"/>
      <c r="F15" s="269">
        <v>16.744</v>
      </c>
      <c r="G15" s="269">
        <f t="shared" si="0"/>
        <v>0</v>
      </c>
      <c r="H15" s="269">
        <v>16.744</v>
      </c>
      <c r="I15" s="269">
        <v>16.744</v>
      </c>
      <c r="J15" s="269">
        <v>16.744</v>
      </c>
      <c r="K15" s="272"/>
    </row>
    <row r="16" spans="1:11" ht="15.5">
      <c r="A16" s="264">
        <v>14</v>
      </c>
      <c r="B16" s="264" t="s">
        <v>122</v>
      </c>
      <c r="C16" s="268" t="s">
        <v>339</v>
      </c>
      <c r="D16" s="264" t="s">
        <v>9</v>
      </c>
      <c r="E16" s="272"/>
      <c r="F16" s="269">
        <v>75.225999999999999</v>
      </c>
      <c r="G16" s="269">
        <f t="shared" si="0"/>
        <v>0</v>
      </c>
      <c r="H16" s="269">
        <v>75.225999999999999</v>
      </c>
      <c r="I16" s="269">
        <v>75.225999999999999</v>
      </c>
      <c r="J16" s="269">
        <v>75.225999999999999</v>
      </c>
      <c r="K16" s="272"/>
    </row>
    <row r="17" spans="1:13" ht="25.5" customHeight="1">
      <c r="A17" s="267">
        <v>15</v>
      </c>
      <c r="B17" s="272" t="s">
        <v>340</v>
      </c>
      <c r="C17" s="268" t="s">
        <v>341</v>
      </c>
      <c r="D17" s="272" t="s">
        <v>9</v>
      </c>
      <c r="E17" s="272"/>
      <c r="F17" s="269">
        <v>15.51</v>
      </c>
      <c r="G17" s="269">
        <f t="shared" si="0"/>
        <v>0</v>
      </c>
      <c r="H17" s="269">
        <v>15.51</v>
      </c>
      <c r="I17" s="269">
        <v>15.51</v>
      </c>
      <c r="J17" s="269">
        <v>15.51</v>
      </c>
      <c r="K17" s="272"/>
      <c r="M17" s="359">
        <v>21753240.973000001</v>
      </c>
    </row>
    <row r="18" spans="1:13" ht="25.5" customHeight="1">
      <c r="A18" s="264">
        <v>16</v>
      </c>
      <c r="B18" s="272" t="s">
        <v>137</v>
      </c>
      <c r="C18" s="268" t="s">
        <v>342</v>
      </c>
      <c r="D18" s="272" t="s">
        <v>9</v>
      </c>
      <c r="E18" s="272"/>
      <c r="F18" s="269">
        <v>15.51</v>
      </c>
      <c r="G18" s="269">
        <f t="shared" si="0"/>
        <v>0</v>
      </c>
      <c r="H18" s="269">
        <v>15.51</v>
      </c>
      <c r="I18" s="269">
        <v>15.51</v>
      </c>
      <c r="J18" s="269">
        <v>15.51</v>
      </c>
      <c r="K18" s="272"/>
      <c r="M18" s="265">
        <f>M17/100000</f>
        <v>217.53240973000001</v>
      </c>
    </row>
    <row r="19" spans="1:13" ht="25.5" customHeight="1">
      <c r="A19" s="267">
        <v>17</v>
      </c>
      <c r="B19" s="273" t="s">
        <v>160</v>
      </c>
      <c r="C19" s="268" t="s">
        <v>343</v>
      </c>
      <c r="D19" s="272" t="s">
        <v>199</v>
      </c>
      <c r="E19" s="272"/>
      <c r="F19" s="269">
        <v>842.4</v>
      </c>
      <c r="G19" s="269">
        <f t="shared" si="0"/>
        <v>0</v>
      </c>
      <c r="H19" s="269">
        <v>842.4</v>
      </c>
      <c r="I19" s="269">
        <v>842.4</v>
      </c>
      <c r="J19" s="269">
        <v>842.4</v>
      </c>
      <c r="K19" s="272"/>
    </row>
    <row r="20" spans="1:13" ht="25.5" customHeight="1">
      <c r="A20" s="264">
        <v>18</v>
      </c>
      <c r="B20" s="270" t="s">
        <v>95</v>
      </c>
      <c r="C20" s="268" t="s">
        <v>344</v>
      </c>
      <c r="D20" s="272" t="s">
        <v>199</v>
      </c>
      <c r="E20" s="272"/>
      <c r="F20" s="269">
        <v>22.744</v>
      </c>
      <c r="G20" s="269">
        <f t="shared" si="0"/>
        <v>0</v>
      </c>
      <c r="H20" s="269">
        <v>22.744</v>
      </c>
      <c r="I20" s="269">
        <v>22.744</v>
      </c>
      <c r="J20" s="269">
        <v>22.744</v>
      </c>
      <c r="K20" s="272"/>
    </row>
    <row r="21" spans="1:13" ht="25.5" customHeight="1">
      <c r="A21" s="267">
        <v>19</v>
      </c>
      <c r="B21" s="273" t="s">
        <v>154</v>
      </c>
      <c r="C21" s="268" t="s">
        <v>345</v>
      </c>
      <c r="D21" s="272" t="s">
        <v>199</v>
      </c>
      <c r="E21" s="272"/>
      <c r="F21" s="269">
        <v>165.29400000000001</v>
      </c>
      <c r="G21" s="269">
        <f t="shared" si="0"/>
        <v>0</v>
      </c>
      <c r="H21" s="269">
        <v>165.29400000000001</v>
      </c>
      <c r="I21" s="269">
        <v>165.29400000000001</v>
      </c>
      <c r="J21" s="269">
        <v>165.29400000000001</v>
      </c>
      <c r="K21" s="272"/>
    </row>
    <row r="22" spans="1:13" ht="25.5" customHeight="1">
      <c r="A22" s="264">
        <v>20</v>
      </c>
      <c r="B22" s="273" t="s">
        <v>299</v>
      </c>
      <c r="C22" s="268" t="s">
        <v>346</v>
      </c>
      <c r="D22" s="272" t="s">
        <v>195</v>
      </c>
      <c r="E22" s="272"/>
      <c r="F22" s="269">
        <v>1</v>
      </c>
      <c r="G22" s="269">
        <f t="shared" si="0"/>
        <v>0</v>
      </c>
      <c r="H22" s="269">
        <v>1</v>
      </c>
      <c r="I22" s="269">
        <v>1</v>
      </c>
      <c r="J22" s="269">
        <v>1</v>
      </c>
      <c r="K22" s="272"/>
    </row>
    <row r="23" spans="1:13" ht="25.5" customHeight="1">
      <c r="A23" s="267">
        <v>21</v>
      </c>
      <c r="B23" s="273" t="s">
        <v>303</v>
      </c>
      <c r="C23" s="268" t="s">
        <v>347</v>
      </c>
      <c r="D23" s="272" t="s">
        <v>199</v>
      </c>
      <c r="E23" s="272"/>
      <c r="F23" s="269">
        <v>1</v>
      </c>
      <c r="G23" s="269">
        <f t="shared" si="0"/>
        <v>0</v>
      </c>
      <c r="H23" s="269">
        <v>1</v>
      </c>
      <c r="I23" s="269">
        <v>1</v>
      </c>
      <c r="J23" s="269">
        <v>1</v>
      </c>
      <c r="K23" s="272"/>
    </row>
    <row r="24" spans="1:13" ht="25.5" customHeight="1">
      <c r="A24" s="264">
        <v>22</v>
      </c>
      <c r="B24" s="273" t="s">
        <v>293</v>
      </c>
      <c r="C24" s="268" t="s">
        <v>348</v>
      </c>
      <c r="D24" s="272" t="s">
        <v>199</v>
      </c>
      <c r="E24" s="272"/>
      <c r="F24" s="269">
        <v>2</v>
      </c>
      <c r="G24" s="269">
        <f t="shared" si="0"/>
        <v>0</v>
      </c>
      <c r="H24" s="269">
        <v>2</v>
      </c>
      <c r="I24" s="269">
        <v>2</v>
      </c>
      <c r="J24" s="269">
        <v>2</v>
      </c>
      <c r="K24" s="272"/>
    </row>
    <row r="25" spans="1:13" ht="25.5" customHeight="1">
      <c r="A25" s="267">
        <v>23</v>
      </c>
      <c r="B25" s="273" t="s">
        <v>349</v>
      </c>
      <c r="C25" s="268"/>
      <c r="D25" s="272" t="s">
        <v>199</v>
      </c>
      <c r="E25" s="272"/>
      <c r="F25" s="269">
        <v>1</v>
      </c>
      <c r="G25" s="269">
        <f t="shared" si="0"/>
        <v>0</v>
      </c>
      <c r="H25" s="269">
        <v>1</v>
      </c>
      <c r="I25" s="269">
        <v>1</v>
      </c>
      <c r="J25" s="269">
        <v>1</v>
      </c>
      <c r="K25" s="272"/>
      <c r="M25" s="360">
        <v>17744329.895</v>
      </c>
    </row>
    <row r="26" spans="1:13" ht="25.5" customHeight="1">
      <c r="A26" s="264">
        <v>24</v>
      </c>
      <c r="B26" s="273" t="s">
        <v>250</v>
      </c>
      <c r="C26" s="268" t="s">
        <v>350</v>
      </c>
      <c r="D26" s="272" t="s">
        <v>9</v>
      </c>
      <c r="E26" s="272"/>
      <c r="F26" s="269">
        <v>618</v>
      </c>
      <c r="G26" s="269">
        <f t="shared" si="0"/>
        <v>0</v>
      </c>
      <c r="H26" s="269">
        <v>618</v>
      </c>
      <c r="I26" s="269">
        <v>618</v>
      </c>
      <c r="J26" s="269">
        <v>618</v>
      </c>
      <c r="K26" s="272"/>
      <c r="M26" s="265">
        <f>M25/5</f>
        <v>3548865.9789999998</v>
      </c>
    </row>
    <row r="27" spans="1:13" ht="25.5" customHeight="1">
      <c r="A27" s="267">
        <v>25</v>
      </c>
      <c r="B27" s="273" t="s">
        <v>351</v>
      </c>
      <c r="C27" s="273" t="s">
        <v>352</v>
      </c>
      <c r="D27" s="274" t="s">
        <v>9</v>
      </c>
      <c r="E27" s="272"/>
      <c r="F27" s="269">
        <v>173.25</v>
      </c>
      <c r="G27" s="269">
        <f t="shared" si="0"/>
        <v>0</v>
      </c>
      <c r="H27" s="269">
        <v>173.25</v>
      </c>
      <c r="I27" s="269">
        <v>173.25</v>
      </c>
      <c r="J27" s="269">
        <v>173.25</v>
      </c>
      <c r="K27" s="272"/>
      <c r="M27" s="265">
        <f>M26/100000</f>
        <v>35.48865979</v>
      </c>
    </row>
    <row r="28" spans="1:13" ht="25.5" customHeight="1">
      <c r="A28" s="264">
        <v>26</v>
      </c>
      <c r="B28" s="273" t="s">
        <v>32</v>
      </c>
      <c r="C28" s="273"/>
      <c r="D28" s="275" t="s">
        <v>353</v>
      </c>
      <c r="E28" s="272"/>
      <c r="F28" s="269">
        <v>309</v>
      </c>
      <c r="G28" s="269">
        <f t="shared" si="0"/>
        <v>0</v>
      </c>
      <c r="H28" s="269">
        <v>309</v>
      </c>
      <c r="I28" s="269">
        <v>309</v>
      </c>
      <c r="J28" s="269">
        <v>309</v>
      </c>
      <c r="K28" s="272"/>
    </row>
    <row r="29" spans="1:13" ht="18.5">
      <c r="A29" s="267">
        <v>27</v>
      </c>
      <c r="B29" s="273" t="s">
        <v>256</v>
      </c>
      <c r="C29" s="264"/>
      <c r="D29" s="275" t="s">
        <v>354</v>
      </c>
      <c r="E29" s="274"/>
      <c r="F29" s="269">
        <v>86.626000000000005</v>
      </c>
      <c r="G29" s="269">
        <f t="shared" si="0"/>
        <v>0</v>
      </c>
      <c r="H29" s="269">
        <v>86.626000000000005</v>
      </c>
      <c r="I29" s="269">
        <v>86.626000000000005</v>
      </c>
      <c r="J29" s="269">
        <v>86.626000000000005</v>
      </c>
      <c r="K29" s="272"/>
    </row>
    <row r="30" spans="1:13" ht="27" customHeight="1">
      <c r="A30" s="264">
        <v>28</v>
      </c>
      <c r="B30" s="273" t="s">
        <v>43</v>
      </c>
      <c r="C30" s="264"/>
      <c r="D30" s="275" t="s">
        <v>9</v>
      </c>
      <c r="E30" s="274"/>
      <c r="F30" s="269">
        <v>618</v>
      </c>
      <c r="G30" s="269">
        <f t="shared" si="0"/>
        <v>0</v>
      </c>
      <c r="H30" s="269">
        <v>618</v>
      </c>
      <c r="I30" s="269">
        <v>618</v>
      </c>
      <c r="J30" s="269">
        <v>618</v>
      </c>
      <c r="K30" s="272"/>
    </row>
    <row r="31" spans="1:13" ht="22.5" customHeight="1">
      <c r="A31" s="267">
        <v>29</v>
      </c>
      <c r="B31" s="273" t="s">
        <v>355</v>
      </c>
      <c r="C31" s="273" t="s">
        <v>356</v>
      </c>
      <c r="D31" s="275" t="s">
        <v>9</v>
      </c>
      <c r="E31" s="274"/>
      <c r="F31" s="269">
        <v>1400</v>
      </c>
      <c r="G31" s="269">
        <f t="shared" si="0"/>
        <v>0</v>
      </c>
      <c r="H31" s="269">
        <v>1400</v>
      </c>
      <c r="I31" s="269">
        <v>1400</v>
      </c>
      <c r="J31" s="269">
        <v>1400</v>
      </c>
      <c r="K31" s="272"/>
    </row>
    <row r="32" spans="1:13" ht="24.75" customHeight="1">
      <c r="A32" s="264">
        <v>30</v>
      </c>
      <c r="B32" s="273" t="s">
        <v>123</v>
      </c>
      <c r="C32" s="264" t="s">
        <v>357</v>
      </c>
      <c r="D32" s="275" t="s">
        <v>9</v>
      </c>
      <c r="E32" s="274"/>
      <c r="F32" s="269">
        <v>47.113999999999997</v>
      </c>
      <c r="G32" s="269">
        <f t="shared" si="0"/>
        <v>0</v>
      </c>
      <c r="H32" s="269">
        <v>47.113999999999997</v>
      </c>
      <c r="I32" s="269">
        <v>47.113999999999997</v>
      </c>
      <c r="J32" s="269">
        <v>47.113999999999997</v>
      </c>
      <c r="K32" s="272"/>
    </row>
    <row r="33" spans="1:11" ht="18.5">
      <c r="A33" s="267">
        <v>31</v>
      </c>
      <c r="B33" s="273" t="s">
        <v>358</v>
      </c>
      <c r="C33" s="264" t="s">
        <v>359</v>
      </c>
      <c r="D33" s="275" t="s">
        <v>9</v>
      </c>
      <c r="E33" s="274"/>
      <c r="F33" s="269">
        <v>753.73800000000006</v>
      </c>
      <c r="G33" s="269">
        <f t="shared" si="0"/>
        <v>0</v>
      </c>
      <c r="H33" s="269">
        <v>753.73800000000006</v>
      </c>
      <c r="I33" s="269">
        <v>753.73800000000006</v>
      </c>
      <c r="J33" s="269">
        <v>753.73800000000006</v>
      </c>
      <c r="K33" s="272"/>
    </row>
    <row r="34" spans="1:11" ht="18.5">
      <c r="A34" s="267"/>
      <c r="B34" s="273" t="s">
        <v>28</v>
      </c>
      <c r="C34" s="264" t="s">
        <v>360</v>
      </c>
      <c r="D34" s="272" t="s">
        <v>21</v>
      </c>
      <c r="E34" s="274"/>
      <c r="F34" s="269">
        <v>495</v>
      </c>
      <c r="G34" s="269">
        <f t="shared" si="0"/>
        <v>0</v>
      </c>
      <c r="H34" s="269">
        <v>495</v>
      </c>
      <c r="I34" s="269">
        <v>495</v>
      </c>
      <c r="J34" s="269">
        <v>495</v>
      </c>
      <c r="K34" s="272"/>
    </row>
    <row r="35" spans="1:11" ht="18.5">
      <c r="A35" s="267"/>
      <c r="B35" s="273"/>
      <c r="C35" s="264"/>
      <c r="D35" s="272"/>
      <c r="E35" s="274"/>
      <c r="F35" s="269"/>
      <c r="G35" s="276"/>
      <c r="H35" s="269"/>
      <c r="I35" s="276"/>
      <c r="J35" s="269"/>
    </row>
    <row r="36" spans="1:11" ht="15.5">
      <c r="A36" s="358" t="s">
        <v>361</v>
      </c>
      <c r="B36" s="358"/>
      <c r="C36" s="358"/>
      <c r="D36" s="358"/>
      <c r="E36" s="358"/>
      <c r="F36" s="277"/>
      <c r="G36" s="278"/>
      <c r="H36" s="279"/>
      <c r="I36" s="277"/>
      <c r="J36" s="279"/>
    </row>
    <row r="37" spans="1:11">
      <c r="I37" s="280"/>
    </row>
  </sheetData>
  <mergeCells count="1">
    <mergeCell ref="A36:E36"/>
  </mergeCells>
  <pageMargins left="0.25" right="0.5" top="0.75" bottom="0.75" header="0.3" footer="0.3"/>
  <pageSetup paperSize="9"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J16" sqref="J16"/>
    </sheetView>
  </sheetViews>
  <sheetFormatPr defaultRowHeight="1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Estimate</vt:lpstr>
      <vt:lpstr>Embankment</vt:lpstr>
      <vt:lpstr>Regulator</vt:lpstr>
      <vt:lpstr>Inlet</vt:lpstr>
      <vt:lpstr>Box</vt:lpstr>
      <vt:lpstr>Sheet1</vt:lpstr>
      <vt:lpstr>Embankment!Print_Area</vt:lpstr>
      <vt:lpstr>Estimate!Print_Area</vt:lpstr>
      <vt:lpstr>Inlet!Print_Area</vt:lpstr>
      <vt:lpstr>Regulator!Print_Area</vt:lpstr>
      <vt:lpstr>Box!Print_Titles</vt:lpstr>
      <vt:lpstr>Embankment!Print_Titles</vt:lpstr>
      <vt:lpstr>Inlet!Print_Titles</vt:lpstr>
      <vt:lpstr>Regulator!Print_Titles</vt:lpstr>
    </vt:vector>
  </TitlesOfParts>
  <Company>&lt;arabianhorse&gt;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user</cp:lastModifiedBy>
  <cp:lastPrinted>2017-10-11T10:00:04Z</cp:lastPrinted>
  <dcterms:created xsi:type="dcterms:W3CDTF">2008-09-17T20:10:38Z</dcterms:created>
  <dcterms:modified xsi:type="dcterms:W3CDTF">2020-03-11T19:00:17Z</dcterms:modified>
</cp:coreProperties>
</file>