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0390A697-E75E-4EDD-A7A5-BD7121314757}" xr6:coauthVersionLast="45" xr6:coauthVersionMax="45" xr10:uidLastSave="{00000000-0000-0000-0000-000000000000}"/>
  <bookViews>
    <workbookView xWindow="-110" yWindow="-110" windowWidth="19420" windowHeight="10420" activeTab="1" xr2:uid="{00000000-000D-0000-FFFF-FFFF00000000}"/>
  </bookViews>
  <sheets>
    <sheet name="Khal" sheetId="4" r:id="rId1"/>
    <sheet name="Embankment" sheetId="6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12" i="4" l="1"/>
  <c r="O12" i="4"/>
  <c r="M12" i="4"/>
  <c r="K12" i="4"/>
  <c r="I12" i="4"/>
  <c r="G12" i="4"/>
  <c r="O11" i="4"/>
  <c r="M11" i="4"/>
  <c r="K11" i="4"/>
  <c r="I11" i="4"/>
  <c r="G11" i="4"/>
  <c r="O5" i="4"/>
  <c r="O6" i="4"/>
  <c r="O7" i="4"/>
  <c r="O8" i="4"/>
  <c r="O9" i="4"/>
  <c r="O10" i="4"/>
  <c r="O4" i="4"/>
  <c r="M5" i="4"/>
  <c r="M6" i="4"/>
  <c r="M7" i="4"/>
  <c r="M8" i="4"/>
  <c r="M9" i="4"/>
  <c r="M10" i="4"/>
  <c r="M4" i="4"/>
  <c r="K5" i="4"/>
  <c r="K6" i="4"/>
  <c r="K7" i="4"/>
  <c r="K8" i="4"/>
  <c r="K9" i="4"/>
  <c r="K10" i="4"/>
  <c r="K4" i="4"/>
  <c r="I5" i="4"/>
  <c r="I6" i="4"/>
  <c r="I7" i="4"/>
  <c r="I8" i="4"/>
  <c r="I9" i="4"/>
  <c r="I10" i="4"/>
  <c r="I4" i="4"/>
  <c r="G5" i="4"/>
  <c r="G6" i="4"/>
  <c r="G7" i="4"/>
  <c r="G8" i="4"/>
  <c r="G9" i="4"/>
  <c r="G10" i="4"/>
  <c r="G4" i="4"/>
  <c r="P14" i="6"/>
  <c r="O14" i="6"/>
  <c r="M14" i="6"/>
  <c r="K14" i="6"/>
  <c r="I14" i="6"/>
  <c r="G14" i="6"/>
  <c r="O13" i="6"/>
  <c r="M13" i="6"/>
  <c r="K13" i="6"/>
  <c r="I13" i="6"/>
  <c r="G13" i="6"/>
  <c r="O5" i="6"/>
  <c r="O6" i="6"/>
  <c r="O7" i="6"/>
  <c r="O8" i="6"/>
  <c r="O9" i="6"/>
  <c r="O10" i="6"/>
  <c r="O11" i="6"/>
  <c r="O12" i="6"/>
  <c r="O4" i="6"/>
  <c r="M5" i="6"/>
  <c r="M6" i="6"/>
  <c r="M7" i="6"/>
  <c r="M8" i="6"/>
  <c r="M9" i="6"/>
  <c r="M10" i="6"/>
  <c r="M11" i="6"/>
  <c r="M12" i="6"/>
  <c r="M4" i="6"/>
  <c r="K5" i="6"/>
  <c r="K6" i="6"/>
  <c r="K7" i="6"/>
  <c r="K8" i="6"/>
  <c r="K9" i="6"/>
  <c r="K10" i="6"/>
  <c r="K11" i="6"/>
  <c r="K12" i="6"/>
  <c r="K4" i="6"/>
  <c r="I5" i="6"/>
  <c r="I6" i="6"/>
  <c r="I7" i="6"/>
  <c r="I8" i="6"/>
  <c r="I9" i="6"/>
  <c r="I10" i="6"/>
  <c r="I11" i="6"/>
  <c r="I12" i="6"/>
  <c r="I4" i="6"/>
  <c r="G5" i="6"/>
  <c r="G6" i="6"/>
  <c r="G7" i="6"/>
  <c r="G8" i="6"/>
  <c r="G9" i="6"/>
  <c r="G10" i="6"/>
  <c r="G11" i="6"/>
  <c r="G12" i="6"/>
  <c r="G4" i="6"/>
  <c r="P3" i="6" l="1"/>
  <c r="P4" i="6"/>
  <c r="P5" i="6"/>
  <c r="P6" i="6"/>
  <c r="P7" i="6"/>
  <c r="P8" i="6"/>
  <c r="P9" i="6"/>
  <c r="P10" i="6"/>
  <c r="P11" i="6"/>
  <c r="P12" i="6"/>
  <c r="P25" i="6"/>
  <c r="H27" i="6"/>
  <c r="J27" i="6"/>
  <c r="L27" i="6"/>
  <c r="N27" i="6"/>
  <c r="F27" i="6"/>
  <c r="P21" i="6"/>
  <c r="H23" i="6"/>
  <c r="H24" i="6" s="1"/>
  <c r="J23" i="6"/>
  <c r="J24" i="6" s="1"/>
  <c r="L23" i="6"/>
  <c r="L24" i="6" s="1"/>
  <c r="N23" i="6"/>
  <c r="N24" i="6" s="1"/>
  <c r="F23" i="6"/>
  <c r="P23" i="6" s="1"/>
  <c r="H22" i="6"/>
  <c r="J22" i="6"/>
  <c r="L22" i="6"/>
  <c r="N22" i="6"/>
  <c r="F22" i="6"/>
  <c r="H20" i="6"/>
  <c r="J20" i="6"/>
  <c r="L20" i="6"/>
  <c r="N20" i="6"/>
  <c r="F20" i="6"/>
  <c r="P19" i="6"/>
  <c r="P2" i="6"/>
  <c r="L17" i="6" s="1"/>
  <c r="P10" i="4"/>
  <c r="F23" i="4"/>
  <c r="H22" i="4"/>
  <c r="J22" i="4"/>
  <c r="L22" i="4"/>
  <c r="N22" i="4"/>
  <c r="F22" i="4"/>
  <c r="P21" i="4"/>
  <c r="P6" i="4"/>
  <c r="P27" i="6" l="1"/>
  <c r="P22" i="6"/>
  <c r="F24" i="6"/>
  <c r="P20" i="6"/>
  <c r="J17" i="6"/>
  <c r="J26" i="6" s="1"/>
  <c r="H17" i="6"/>
  <c r="H18" i="6" s="1"/>
  <c r="L18" i="6"/>
  <c r="L26" i="6"/>
  <c r="P24" i="6"/>
  <c r="F17" i="6"/>
  <c r="P22" i="4"/>
  <c r="N17" i="6"/>
  <c r="H23" i="4"/>
  <c r="J23" i="4"/>
  <c r="L23" i="4"/>
  <c r="N23" i="4"/>
  <c r="P5" i="4"/>
  <c r="P7" i="4"/>
  <c r="P8" i="4"/>
  <c r="P9" i="4"/>
  <c r="P4" i="4"/>
  <c r="P2" i="4"/>
  <c r="F17" i="4" s="1"/>
  <c r="P23" i="4" l="1"/>
  <c r="H26" i="6"/>
  <c r="J18" i="6"/>
  <c r="F26" i="6"/>
  <c r="F18" i="6"/>
  <c r="F18" i="4"/>
  <c r="F20" i="4"/>
  <c r="F19" i="4"/>
  <c r="F24" i="4" s="1"/>
  <c r="N18" i="6"/>
  <c r="N26" i="6"/>
  <c r="N17" i="4"/>
  <c r="L17" i="4"/>
  <c r="J17" i="4"/>
  <c r="H17" i="4"/>
  <c r="H19" i="4" l="1"/>
  <c r="H24" i="4" s="1"/>
  <c r="H20" i="4"/>
  <c r="H18" i="4"/>
  <c r="N18" i="4"/>
  <c r="N20" i="4"/>
  <c r="N19" i="4"/>
  <c r="N24" i="4" s="1"/>
  <c r="J19" i="4"/>
  <c r="J24" i="4" s="1"/>
  <c r="J20" i="4"/>
  <c r="J18" i="4"/>
  <c r="L19" i="4"/>
  <c r="L24" i="4" s="1"/>
  <c r="L20" i="4"/>
  <c r="L18" i="4"/>
  <c r="P26" i="6"/>
  <c r="P17" i="4"/>
</calcChain>
</file>

<file path=xl/sharedStrings.xml><?xml version="1.0" encoding="utf-8"?>
<sst xmlns="http://schemas.openxmlformats.org/spreadsheetml/2006/main" count="93" uniqueCount="66">
  <si>
    <t>Sl</t>
  </si>
  <si>
    <t>Item Code</t>
  </si>
  <si>
    <t>Description</t>
  </si>
  <si>
    <t>Unit</t>
  </si>
  <si>
    <t>Rate</t>
  </si>
  <si>
    <t>16-100</t>
  </si>
  <si>
    <t>16-220</t>
  </si>
  <si>
    <t>12-310-20</t>
  </si>
  <si>
    <t>16-240</t>
  </si>
  <si>
    <t>Bamboo Profile</t>
  </si>
  <si>
    <t>Bailingout</t>
  </si>
  <si>
    <t>Nos</t>
  </si>
  <si>
    <t>Cum</t>
  </si>
  <si>
    <t>cum</t>
  </si>
  <si>
    <t>Cons of Ring Bundh</t>
  </si>
  <si>
    <t>Excavation by Excavator</t>
  </si>
  <si>
    <t>Ring bundh removal</t>
  </si>
  <si>
    <t>16-130</t>
  </si>
  <si>
    <t>Excavation Manual</t>
  </si>
  <si>
    <t>16-200</t>
  </si>
  <si>
    <t>Additional Lift</t>
  </si>
  <si>
    <t>DF</t>
  </si>
  <si>
    <t>Bailout</t>
  </si>
  <si>
    <t>Analysis Rate</t>
  </si>
  <si>
    <t>16-600-10</t>
  </si>
  <si>
    <t>Bambo Profile</t>
  </si>
  <si>
    <t>Ringhbundh</t>
  </si>
  <si>
    <t>Total Earth</t>
  </si>
  <si>
    <t>Piyan River</t>
  </si>
  <si>
    <t>Nayori Khal</t>
  </si>
  <si>
    <t>Feni khal</t>
  </si>
  <si>
    <t>Jhalokhali Khal</t>
  </si>
  <si>
    <t>Putia Khalk</t>
  </si>
  <si>
    <t>Rescetioning of Embankment 44.600 to 48.350=3.75</t>
  </si>
  <si>
    <t>Rescetioning of Embankment 42.000 to 43.000=1.000</t>
  </si>
  <si>
    <t>Rescetioning of Embankment 22.000 to 25.000=3.000</t>
  </si>
  <si>
    <t>Rescetioning of Embankment 6.000 to 7.000=1.000</t>
  </si>
  <si>
    <t>Rescetioning of Embankment 4.000 to 5.000=1.000</t>
  </si>
  <si>
    <t>16-650-10</t>
  </si>
  <si>
    <t>Embankment by Mechanical Excavator</t>
  </si>
  <si>
    <t>16-300</t>
  </si>
  <si>
    <t>Royalty for Earth</t>
  </si>
  <si>
    <t>Earth work by Carried Earth</t>
  </si>
  <si>
    <t>16-410-10</t>
  </si>
  <si>
    <t>16-120-10</t>
  </si>
  <si>
    <t>Earthwork by Manual labor in embankment</t>
  </si>
  <si>
    <t>16-190</t>
  </si>
  <si>
    <t>Extra rate for additional Lead</t>
  </si>
  <si>
    <t>48-100</t>
  </si>
  <si>
    <t>Fine dressing and close turfing</t>
  </si>
  <si>
    <t>04-120</t>
  </si>
  <si>
    <t>BM Pillars</t>
  </si>
  <si>
    <t>48-130</t>
  </si>
  <si>
    <t>Biological Protection</t>
  </si>
  <si>
    <t>m</t>
  </si>
  <si>
    <t>sqm</t>
  </si>
  <si>
    <t>Bamboo</t>
  </si>
  <si>
    <t>df</t>
  </si>
  <si>
    <t>Excavator</t>
  </si>
  <si>
    <t>Royalty</t>
  </si>
  <si>
    <t>Carried Earth</t>
  </si>
  <si>
    <t>Manual EW</t>
  </si>
  <si>
    <t>Lead</t>
  </si>
  <si>
    <t>Turfing</t>
  </si>
  <si>
    <t>Bilogical protection</t>
  </si>
  <si>
    <t>Sub-Total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</si>
</sst>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rgb="FF333333"/>
      <name val="ArialRegula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5" xfId="0" applyFill="1" applyBorder="1" applyAlignment="1">
      <alignment horizontal="center"/>
    </xf>
    <xf numFmtId="0" fontId="1" fillId="0" borderId="2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/>
    </xf>
    <xf numFmtId="0" fontId="1" fillId="0" borderId="0" xfId="0" applyFont="1" applyBorder="1" applyAlignment="1">
      <alignment vertical="center" wrapText="1"/>
    </xf>
    <xf numFmtId="0" fontId="0" fillId="0" borderId="6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7"/>
  <sheetViews>
    <sheetView topLeftCell="K1" zoomScale="130" zoomScaleNormal="130" workbookViewId="0">
      <selection activeCell="P12" sqref="P12"/>
    </sheetView>
  </sheetViews>
  <sheetFormatPr defaultRowHeight="14.5"/>
  <cols>
    <col min="1" max="1" width="5.54296875" customWidth="1"/>
    <col min="2" max="2" width="18.81640625" customWidth="1"/>
    <col min="3" max="3" width="30.26953125" customWidth="1"/>
    <col min="5" max="5" width="19.1796875" customWidth="1"/>
    <col min="6" max="7" width="17" customWidth="1"/>
    <col min="8" max="9" width="15.54296875" customWidth="1"/>
    <col min="10" max="15" width="21.26953125" customWidth="1"/>
    <col min="16" max="16" width="13.81640625" customWidth="1"/>
  </cols>
  <sheetData>
    <row r="1" spans="1:1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9" t="s">
        <v>28</v>
      </c>
      <c r="G1" s="10"/>
      <c r="H1" s="9" t="s">
        <v>29</v>
      </c>
      <c r="I1" s="10"/>
      <c r="J1" s="9" t="s">
        <v>30</v>
      </c>
      <c r="K1" s="10"/>
      <c r="L1" s="9" t="s">
        <v>31</v>
      </c>
      <c r="M1" s="10"/>
      <c r="N1" s="9" t="s">
        <v>32</v>
      </c>
      <c r="O1" s="10"/>
      <c r="P1" s="2"/>
    </row>
    <row r="2" spans="1:16">
      <c r="A2" s="1"/>
      <c r="B2" s="1"/>
      <c r="C2" s="1"/>
      <c r="D2" s="1"/>
      <c r="E2" s="1"/>
      <c r="F2" s="9">
        <v>4.9249999999999998</v>
      </c>
      <c r="G2" s="10"/>
      <c r="H2" s="9">
        <v>5.27</v>
      </c>
      <c r="I2" s="10"/>
      <c r="J2" s="9">
        <v>1.93</v>
      </c>
      <c r="K2" s="10"/>
      <c r="L2" s="9">
        <v>6.7</v>
      </c>
      <c r="M2" s="10"/>
      <c r="N2" s="9">
        <v>5.2350000000000003</v>
      </c>
      <c r="O2" s="10"/>
      <c r="P2" s="2">
        <f>SUM(F2:N2)</f>
        <v>24.06</v>
      </c>
    </row>
    <row r="3" spans="1:16">
      <c r="A3" s="1">
        <v>1</v>
      </c>
      <c r="B3" s="1" t="s">
        <v>23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2"/>
    </row>
    <row r="4" spans="1:16">
      <c r="A4" s="1">
        <v>2</v>
      </c>
      <c r="B4" s="1" t="s">
        <v>5</v>
      </c>
      <c r="C4" s="1" t="s">
        <v>9</v>
      </c>
      <c r="D4" s="1" t="s">
        <v>11</v>
      </c>
      <c r="E4" s="12">
        <v>324.82100000000003</v>
      </c>
      <c r="F4" s="1">
        <v>99</v>
      </c>
      <c r="G4" s="1">
        <f>F4*E4</f>
        <v>32157.279000000002</v>
      </c>
      <c r="H4" s="1">
        <v>106</v>
      </c>
      <c r="I4" s="1">
        <f>H4*E4</f>
        <v>34431.026000000005</v>
      </c>
      <c r="J4" s="1">
        <v>40</v>
      </c>
      <c r="K4" s="1">
        <f>J4*E4</f>
        <v>12992.84</v>
      </c>
      <c r="L4" s="1">
        <v>135</v>
      </c>
      <c r="M4" s="1">
        <f>L4*E4</f>
        <v>43850.835000000006</v>
      </c>
      <c r="N4" s="1">
        <v>106</v>
      </c>
      <c r="O4" s="1">
        <f>N4*E4</f>
        <v>34431.026000000005</v>
      </c>
      <c r="P4" s="2">
        <f t="shared" ref="P4:P10" si="0">SUM(F4:N4)</f>
        <v>123917.98000000001</v>
      </c>
    </row>
    <row r="5" spans="1:16">
      <c r="A5" s="1">
        <v>3</v>
      </c>
      <c r="B5" s="1" t="s">
        <v>6</v>
      </c>
      <c r="C5" s="1" t="s">
        <v>14</v>
      </c>
      <c r="D5" s="1" t="s">
        <v>13</v>
      </c>
      <c r="E5" s="12">
        <v>167.601</v>
      </c>
      <c r="F5" s="1">
        <v>1532.5371820448881</v>
      </c>
      <c r="G5" s="1">
        <f t="shared" ref="G5:G10" si="1">F5*E5</f>
        <v>256854.76424790529</v>
      </c>
      <c r="H5" s="1">
        <v>1639.8925785536162</v>
      </c>
      <c r="I5" s="1">
        <f t="shared" ref="I5:I10" si="2">H5*E5</f>
        <v>274847.63605816464</v>
      </c>
      <c r="J5" s="1">
        <v>600.56787032418958</v>
      </c>
      <c r="K5" s="1">
        <f t="shared" ref="K5:K10" si="3">J5*E5</f>
        <v>100655.7756342045</v>
      </c>
      <c r="L5" s="1">
        <v>2084.8729177057357</v>
      </c>
      <c r="M5" s="1">
        <f t="shared" ref="M5:M10" si="4">L5*E5</f>
        <v>349426.78588039899</v>
      </c>
      <c r="N5" s="1">
        <v>1629.0014513715714</v>
      </c>
      <c r="O5" s="1">
        <f t="shared" ref="O5:O10" si="5">N5*E5</f>
        <v>273022.27225132677</v>
      </c>
      <c r="P5" s="2">
        <f t="shared" si="0"/>
        <v>989271.83382067352</v>
      </c>
    </row>
    <row r="6" spans="1:16">
      <c r="A6" s="1">
        <v>4</v>
      </c>
      <c r="B6" s="1" t="s">
        <v>7</v>
      </c>
      <c r="C6" s="1" t="s">
        <v>10</v>
      </c>
      <c r="D6" s="1" t="s">
        <v>13</v>
      </c>
      <c r="E6" s="12">
        <v>6.9509999999999996</v>
      </c>
      <c r="F6" s="1">
        <v>101464.13560889443</v>
      </c>
      <c r="G6" s="1">
        <f t="shared" si="1"/>
        <v>705277.2066174252</v>
      </c>
      <c r="H6" s="1">
        <v>108571.77556525354</v>
      </c>
      <c r="I6" s="1">
        <f t="shared" si="2"/>
        <v>754682.41195407731</v>
      </c>
      <c r="J6" s="1">
        <v>39761.580045719034</v>
      </c>
      <c r="K6" s="1">
        <f t="shared" si="3"/>
        <v>276382.74289779301</v>
      </c>
      <c r="L6" s="1">
        <v>138032.42813798838</v>
      </c>
      <c r="M6" s="1">
        <f t="shared" si="4"/>
        <v>959463.40798715712</v>
      </c>
      <c r="N6" s="1">
        <v>107850.71064214465</v>
      </c>
      <c r="O6" s="1">
        <f t="shared" si="5"/>
        <v>749670.28967354738</v>
      </c>
      <c r="P6" s="2">
        <f t="shared" si="0"/>
        <v>3191486.3994564521</v>
      </c>
    </row>
    <row r="7" spans="1:16">
      <c r="A7" s="1">
        <v>5</v>
      </c>
      <c r="B7" s="1" t="s">
        <v>24</v>
      </c>
      <c r="C7" s="1" t="s">
        <v>15</v>
      </c>
      <c r="D7" s="1" t="s">
        <v>12</v>
      </c>
      <c r="E7" s="12">
        <v>121.09099999999999</v>
      </c>
      <c r="F7" s="1">
        <v>219744.54450000002</v>
      </c>
      <c r="G7" s="1">
        <f t="shared" si="1"/>
        <v>26609086.638049502</v>
      </c>
      <c r="H7" s="1">
        <v>99035.477100000004</v>
      </c>
      <c r="I7" s="1">
        <f t="shared" si="2"/>
        <v>11992304.9575161</v>
      </c>
      <c r="J7" s="1">
        <v>6811.0353000000005</v>
      </c>
      <c r="K7" s="1">
        <f t="shared" si="3"/>
        <v>824755.07551230001</v>
      </c>
      <c r="L7" s="1">
        <v>182159.57699999999</v>
      </c>
      <c r="M7" s="1">
        <f t="shared" si="4"/>
        <v>22057885.338506997</v>
      </c>
      <c r="N7" s="1">
        <v>205117.38449999999</v>
      </c>
      <c r="O7" s="1">
        <f t="shared" si="5"/>
        <v>24837869.206489496</v>
      </c>
      <c r="P7" s="2">
        <f t="shared" si="0"/>
        <v>62196900.027984895</v>
      </c>
    </row>
    <row r="8" spans="1:16">
      <c r="A8" s="1">
        <v>7</v>
      </c>
      <c r="B8" s="1" t="s">
        <v>17</v>
      </c>
      <c r="C8" s="1" t="s">
        <v>18</v>
      </c>
      <c r="D8" s="1" t="s">
        <v>13</v>
      </c>
      <c r="E8" s="12">
        <v>220.95099999999999</v>
      </c>
      <c r="F8" s="1">
        <v>24416.060500000003</v>
      </c>
      <c r="G8" s="1">
        <f t="shared" si="1"/>
        <v>5394752.9835355002</v>
      </c>
      <c r="H8" s="1">
        <v>11003.9419</v>
      </c>
      <c r="I8" s="1">
        <f t="shared" si="2"/>
        <v>2431331.9667468998</v>
      </c>
      <c r="J8" s="1">
        <v>756.7817</v>
      </c>
      <c r="K8" s="1">
        <f t="shared" si="3"/>
        <v>167211.6733967</v>
      </c>
      <c r="L8" s="1">
        <v>20239.953000000001</v>
      </c>
      <c r="M8" s="1">
        <f t="shared" si="4"/>
        <v>4472037.8553029997</v>
      </c>
      <c r="N8" s="1">
        <v>22790.820500000002</v>
      </c>
      <c r="O8" s="1">
        <f t="shared" si="5"/>
        <v>5035654.5802955003</v>
      </c>
      <c r="P8" s="2">
        <f t="shared" si="0"/>
        <v>12544542.036582099</v>
      </c>
    </row>
    <row r="9" spans="1:16">
      <c r="A9" s="1">
        <v>8</v>
      </c>
      <c r="B9" s="1" t="s">
        <v>19</v>
      </c>
      <c r="C9" s="1" t="s">
        <v>20</v>
      </c>
      <c r="D9" s="1" t="s">
        <v>13</v>
      </c>
      <c r="E9" s="12">
        <v>12.941000000000001</v>
      </c>
      <c r="F9" s="1">
        <v>24416.060500000003</v>
      </c>
      <c r="G9" s="1">
        <f t="shared" si="1"/>
        <v>315968.23893050005</v>
      </c>
      <c r="H9" s="1">
        <v>11003.9419</v>
      </c>
      <c r="I9" s="1">
        <f t="shared" si="2"/>
        <v>142402.0121279</v>
      </c>
      <c r="J9" s="1">
        <v>756.7817</v>
      </c>
      <c r="K9" s="1">
        <f t="shared" si="3"/>
        <v>9793.5119797000007</v>
      </c>
      <c r="L9" s="1">
        <v>20239.953000000001</v>
      </c>
      <c r="M9" s="1">
        <f t="shared" si="4"/>
        <v>261925.23177300004</v>
      </c>
      <c r="N9" s="1">
        <v>22790.820500000002</v>
      </c>
      <c r="O9" s="1">
        <f t="shared" si="5"/>
        <v>294936.00809050002</v>
      </c>
      <c r="P9" s="2">
        <f t="shared" si="0"/>
        <v>809296.55241110001</v>
      </c>
    </row>
    <row r="10" spans="1:16">
      <c r="A10" s="1">
        <v>9</v>
      </c>
      <c r="B10" s="1" t="s">
        <v>8</v>
      </c>
      <c r="C10" s="1" t="s">
        <v>16</v>
      </c>
      <c r="D10" s="1" t="s">
        <v>13</v>
      </c>
      <c r="E10" s="12">
        <v>167.65100000000001</v>
      </c>
      <c r="F10" s="1">
        <v>1311.5061745525186</v>
      </c>
      <c r="G10" s="1">
        <f t="shared" si="1"/>
        <v>219875.32166990431</v>
      </c>
      <c r="H10" s="1">
        <v>1049.2049396420148</v>
      </c>
      <c r="I10" s="1">
        <f t="shared" si="2"/>
        <v>175900.25733592344</v>
      </c>
      <c r="J10" s="1">
        <v>1279.8307201332041</v>
      </c>
      <c r="K10" s="1">
        <f t="shared" si="3"/>
        <v>214564.9000610518</v>
      </c>
      <c r="L10" s="1">
        <v>624.96739281254349</v>
      </c>
      <c r="M10" s="1">
        <f t="shared" si="4"/>
        <v>104776.40837241574</v>
      </c>
      <c r="N10" s="1">
        <v>652.37199944498411</v>
      </c>
      <c r="O10" s="1">
        <f t="shared" si="5"/>
        <v>109370.81807895104</v>
      </c>
      <c r="P10" s="2">
        <f t="shared" si="0"/>
        <v>720034.76866588055</v>
      </c>
    </row>
    <row r="11" spans="1:16">
      <c r="A11" s="11"/>
      <c r="B11" s="18" t="s">
        <v>65</v>
      </c>
      <c r="C11" s="18"/>
      <c r="D11" s="18"/>
      <c r="E11" s="17"/>
      <c r="F11" s="11"/>
      <c r="G11" s="11">
        <f>SUM(G4:G10)</f>
        <v>33533972.432050738</v>
      </c>
      <c r="H11" s="11"/>
      <c r="I11" s="11">
        <f>SUM(I4:I10)</f>
        <v>15805900.267739067</v>
      </c>
      <c r="J11" s="11"/>
      <c r="K11" s="11">
        <f>SUM(K4:K10)</f>
        <v>1606356.5194817495</v>
      </c>
      <c r="L11" s="11"/>
      <c r="M11" s="11">
        <f>SUM(M4:M10)</f>
        <v>28249365.862822972</v>
      </c>
      <c r="N11" s="11"/>
      <c r="O11" s="11">
        <f>SUM(O4:O10)</f>
        <v>31334954.200879321</v>
      </c>
      <c r="P11" s="2"/>
    </row>
    <row r="12" spans="1:16">
      <c r="A12" s="11"/>
      <c r="B12" s="11"/>
      <c r="C12" s="11"/>
      <c r="D12" s="11"/>
      <c r="E12" s="17"/>
      <c r="F12" s="11"/>
      <c r="G12" s="11">
        <f>G11/100000</f>
        <v>335.3397243205074</v>
      </c>
      <c r="H12" s="11"/>
      <c r="I12" s="11">
        <f>I11/100000</f>
        <v>158.05900267739068</v>
      </c>
      <c r="J12" s="11"/>
      <c r="K12" s="11">
        <f>K11/100000</f>
        <v>16.063565194817496</v>
      </c>
      <c r="L12" s="11"/>
      <c r="M12" s="11">
        <f>M11/100000</f>
        <v>282.4936586282297</v>
      </c>
      <c r="N12" s="11"/>
      <c r="O12" s="11">
        <f>O11/100000</f>
        <v>313.34954200879321</v>
      </c>
      <c r="P12" s="2">
        <f>SUM(G12:O12)</f>
        <v>1105.3054928297383</v>
      </c>
    </row>
    <row r="13" spans="1:16">
      <c r="A13" s="2">
        <v>10</v>
      </c>
      <c r="B13" s="2" t="s">
        <v>23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</row>
    <row r="14" spans="1:16">
      <c r="A14" s="2">
        <v>11</v>
      </c>
      <c r="B14" s="2" t="s">
        <v>23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</row>
    <row r="15" spans="1:16">
      <c r="A15" s="2">
        <v>12</v>
      </c>
      <c r="B15" s="2" t="s">
        <v>23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</row>
    <row r="16" spans="1:16">
      <c r="A16" s="2">
        <v>13</v>
      </c>
      <c r="B16" s="2" t="s">
        <v>23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</row>
    <row r="17" spans="1:16">
      <c r="A17" s="2">
        <v>14</v>
      </c>
      <c r="B17" s="2" t="s">
        <v>23</v>
      </c>
      <c r="C17" s="2"/>
      <c r="D17" s="2"/>
      <c r="E17" s="2" t="s">
        <v>21</v>
      </c>
      <c r="F17" s="2">
        <f>F2/$P$2</f>
        <v>0.20469659185369909</v>
      </c>
      <c r="G17" s="2"/>
      <c r="H17" s="2">
        <f>H2/$P$2</f>
        <v>0.21903574397339984</v>
      </c>
      <c r="I17" s="2"/>
      <c r="J17" s="2">
        <f>J2/$P$2</f>
        <v>8.0216126350789688E-2</v>
      </c>
      <c r="K17" s="2"/>
      <c r="L17" s="2">
        <f>L2/$P$2</f>
        <v>0.27847049044056527</v>
      </c>
      <c r="M17" s="2"/>
      <c r="N17" s="2">
        <f>N2/$P$2</f>
        <v>0.21758104738154616</v>
      </c>
      <c r="O17" s="2"/>
      <c r="P17" s="2">
        <f>SUM(F17:N17)</f>
        <v>1</v>
      </c>
    </row>
    <row r="18" spans="1:16">
      <c r="A18" s="2"/>
      <c r="B18" s="2"/>
      <c r="C18" s="2"/>
      <c r="D18" s="2"/>
      <c r="E18" s="2" t="s">
        <v>25</v>
      </c>
      <c r="F18" s="2">
        <f>486*F17</f>
        <v>99.482543640897759</v>
      </c>
      <c r="G18" s="2"/>
      <c r="H18" s="2">
        <f t="shared" ref="H18:N18" si="6">486*H17</f>
        <v>106.45137157107231</v>
      </c>
      <c r="I18" s="2"/>
      <c r="J18" s="2">
        <f t="shared" si="6"/>
        <v>38.985037406483791</v>
      </c>
      <c r="K18" s="2"/>
      <c r="L18" s="2">
        <f t="shared" si="6"/>
        <v>135.33665835411472</v>
      </c>
      <c r="M18" s="2"/>
      <c r="N18" s="2">
        <f t="shared" si="6"/>
        <v>105.74438902743144</v>
      </c>
      <c r="O18" s="2"/>
    </row>
    <row r="19" spans="1:16">
      <c r="A19" s="2"/>
      <c r="B19" s="2"/>
      <c r="C19" s="2"/>
      <c r="D19" s="2"/>
      <c r="E19" s="2" t="s">
        <v>26</v>
      </c>
      <c r="F19" s="2">
        <f>9358.59*F17</f>
        <v>1915.6714775561099</v>
      </c>
      <c r="G19" s="2"/>
      <c r="H19" s="2">
        <f t="shared" ref="H19:N19" si="7">9358.59*H17</f>
        <v>2049.8657231920201</v>
      </c>
      <c r="I19" s="2"/>
      <c r="J19" s="2">
        <f t="shared" si="7"/>
        <v>750.7098379052369</v>
      </c>
      <c r="K19" s="2"/>
      <c r="L19" s="2">
        <f t="shared" si="7"/>
        <v>2606.0911471321697</v>
      </c>
      <c r="M19" s="2"/>
      <c r="N19" s="2">
        <f t="shared" si="7"/>
        <v>2036.251814214464</v>
      </c>
      <c r="O19" s="2"/>
    </row>
    <row r="20" spans="1:16">
      <c r="A20" s="2"/>
      <c r="B20" s="2"/>
      <c r="C20" s="2"/>
      <c r="D20" s="2"/>
      <c r="E20" s="2" t="s">
        <v>22</v>
      </c>
      <c r="F20" s="2">
        <f>495680.63*F17</f>
        <v>101464.13560889443</v>
      </c>
      <c r="G20" s="2"/>
      <c r="H20" s="2">
        <f t="shared" ref="H20:N20" si="8">495680.63*H17</f>
        <v>108571.77556525354</v>
      </c>
      <c r="I20" s="2"/>
      <c r="J20" s="2">
        <f t="shared" si="8"/>
        <v>39761.580045719034</v>
      </c>
      <c r="K20" s="2"/>
      <c r="L20" s="2">
        <f t="shared" si="8"/>
        <v>138032.42813798838</v>
      </c>
      <c r="M20" s="2"/>
      <c r="N20" s="2">
        <f t="shared" si="8"/>
        <v>107850.71064214465</v>
      </c>
      <c r="O20" s="2"/>
    </row>
    <row r="21" spans="1:16">
      <c r="A21" s="2"/>
      <c r="B21" s="2">
        <v>1</v>
      </c>
      <c r="C21" s="2"/>
      <c r="D21" s="2"/>
      <c r="E21" s="2" t="s">
        <v>27</v>
      </c>
      <c r="F21" s="2">
        <v>244160.60500000001</v>
      </c>
      <c r="G21" s="2"/>
      <c r="H21" s="2">
        <v>110039.41899999999</v>
      </c>
      <c r="I21" s="2"/>
      <c r="J21" s="2">
        <v>7567.817</v>
      </c>
      <c r="K21" s="2"/>
      <c r="L21" s="2">
        <v>202399.53</v>
      </c>
      <c r="M21" s="2"/>
      <c r="N21" s="2">
        <v>227908.20499999999</v>
      </c>
      <c r="O21" s="2"/>
      <c r="P21" s="2">
        <f>SUM(F21:N21)</f>
        <v>792075.57599999988</v>
      </c>
    </row>
    <row r="22" spans="1:16">
      <c r="A22" s="2"/>
      <c r="B22" s="2"/>
      <c r="C22" s="2"/>
      <c r="D22" s="2"/>
      <c r="E22" s="2"/>
      <c r="F22" s="2">
        <f>F21*0.9</f>
        <v>219744.54450000002</v>
      </c>
      <c r="G22" s="2"/>
      <c r="H22" s="2">
        <f t="shared" ref="H22:N22" si="9">H21*0.9</f>
        <v>99035.477100000004</v>
      </c>
      <c r="I22" s="2"/>
      <c r="J22" s="2">
        <f t="shared" si="9"/>
        <v>6811.0353000000005</v>
      </c>
      <c r="K22" s="2"/>
      <c r="L22" s="2">
        <f t="shared" si="9"/>
        <v>182159.57699999999</v>
      </c>
      <c r="M22" s="2"/>
      <c r="N22" s="2">
        <f t="shared" si="9"/>
        <v>205117.38449999999</v>
      </c>
      <c r="O22" s="2"/>
      <c r="P22" s="2">
        <f t="shared" ref="P22" si="10">SUM(F22:N22)</f>
        <v>712868.01839999994</v>
      </c>
    </row>
    <row r="23" spans="1:16">
      <c r="A23" s="2"/>
      <c r="B23" s="2"/>
      <c r="C23" s="2"/>
      <c r="D23" s="2"/>
      <c r="E23" s="2"/>
      <c r="F23" s="2">
        <f>F21*0.1</f>
        <v>24416.060500000003</v>
      </c>
      <c r="G23" s="2"/>
      <c r="H23" s="2">
        <f t="shared" ref="H23:N23" si="11">H21*0.1</f>
        <v>11003.9419</v>
      </c>
      <c r="I23" s="2"/>
      <c r="J23" s="2">
        <f t="shared" si="11"/>
        <v>756.7817</v>
      </c>
      <c r="K23" s="2"/>
      <c r="L23" s="2">
        <f t="shared" si="11"/>
        <v>20239.953000000001</v>
      </c>
      <c r="M23" s="2"/>
      <c r="N23" s="2">
        <f t="shared" si="11"/>
        <v>22790.820500000002</v>
      </c>
      <c r="O23" s="2"/>
      <c r="P23" s="2">
        <f>SUM(F23:N23)</f>
        <v>79207.5576</v>
      </c>
    </row>
    <row r="24" spans="1:16">
      <c r="A24" s="2"/>
      <c r="B24" s="2"/>
      <c r="C24" s="2"/>
      <c r="D24" s="2"/>
      <c r="E24" s="2"/>
      <c r="F24" s="2">
        <f>F19*0.8</f>
        <v>1532.5371820448881</v>
      </c>
      <c r="G24" s="2"/>
      <c r="H24" s="2">
        <f t="shared" ref="H24:N24" si="12">H19*0.8</f>
        <v>1639.8925785536162</v>
      </c>
      <c r="I24" s="2"/>
      <c r="J24" s="2">
        <f t="shared" si="12"/>
        <v>600.56787032418958</v>
      </c>
      <c r="K24" s="2"/>
      <c r="L24" s="2">
        <f t="shared" si="12"/>
        <v>2084.8729177057357</v>
      </c>
      <c r="M24" s="2"/>
      <c r="N24" s="2">
        <f t="shared" si="12"/>
        <v>1629.0014513715714</v>
      </c>
      <c r="O24" s="2"/>
    </row>
    <row r="25" spans="1:16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</row>
    <row r="26" spans="1:1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</row>
    <row r="27" spans="1:16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</row>
  </sheetData>
  <mergeCells count="11">
    <mergeCell ref="B11:D11"/>
    <mergeCell ref="L1:M1"/>
    <mergeCell ref="L2:M2"/>
    <mergeCell ref="N1:O1"/>
    <mergeCell ref="N2:O2"/>
    <mergeCell ref="F1:G1"/>
    <mergeCell ref="F2:G2"/>
    <mergeCell ref="H1:I1"/>
    <mergeCell ref="H2:I2"/>
    <mergeCell ref="J1:K1"/>
    <mergeCell ref="J2:K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7"/>
  <sheetViews>
    <sheetView tabSelected="1" topLeftCell="I1" zoomScaleNormal="100" workbookViewId="0">
      <selection activeCell="P15" sqref="P15"/>
    </sheetView>
  </sheetViews>
  <sheetFormatPr defaultRowHeight="14.5"/>
  <cols>
    <col min="1" max="1" width="6.81640625" customWidth="1"/>
    <col min="2" max="2" width="21.54296875" customWidth="1"/>
    <col min="3" max="3" width="40.1796875" customWidth="1"/>
    <col min="5" max="5" width="17.54296875" customWidth="1"/>
    <col min="6" max="7" width="20" customWidth="1"/>
    <col min="8" max="9" width="18.7265625" customWidth="1"/>
    <col min="10" max="11" width="21" customWidth="1"/>
    <col min="12" max="13" width="20.1796875" customWidth="1"/>
    <col min="14" max="15" width="21.81640625" customWidth="1"/>
  </cols>
  <sheetData>
    <row r="1" spans="1:16" ht="56.25" customHeight="1">
      <c r="A1" s="2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6" t="s">
        <v>33</v>
      </c>
      <c r="G1" s="7"/>
      <c r="H1" s="6" t="s">
        <v>34</v>
      </c>
      <c r="I1" s="7"/>
      <c r="J1" s="6" t="s">
        <v>35</v>
      </c>
      <c r="K1" s="7"/>
      <c r="L1" s="6" t="s">
        <v>36</v>
      </c>
      <c r="M1" s="7"/>
      <c r="N1" s="5" t="s">
        <v>37</v>
      </c>
      <c r="O1" s="5"/>
    </row>
    <row r="2" spans="1:16">
      <c r="C2" s="4"/>
      <c r="D2" s="4"/>
      <c r="E2" s="4"/>
      <c r="F2" s="9">
        <v>3.75</v>
      </c>
      <c r="G2" s="10"/>
      <c r="H2" s="9">
        <v>1</v>
      </c>
      <c r="I2" s="10"/>
      <c r="J2" s="9">
        <v>3</v>
      </c>
      <c r="K2" s="10"/>
      <c r="L2" s="9">
        <v>1</v>
      </c>
      <c r="M2" s="10"/>
      <c r="N2" s="8">
        <v>1</v>
      </c>
      <c r="O2" s="8"/>
      <c r="P2">
        <f>SUM(F2:N2)</f>
        <v>9.75</v>
      </c>
    </row>
    <row r="3" spans="1:16">
      <c r="A3">
        <v>1</v>
      </c>
      <c r="B3" t="s">
        <v>23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>
        <f>SUM(F3:N3)</f>
        <v>0</v>
      </c>
    </row>
    <row r="4" spans="1:16">
      <c r="A4">
        <v>8</v>
      </c>
      <c r="B4" s="2" t="s">
        <v>5</v>
      </c>
      <c r="C4" s="1" t="s">
        <v>9</v>
      </c>
      <c r="D4" s="1" t="s">
        <v>11</v>
      </c>
      <c r="E4" s="13">
        <v>324.82100000000003</v>
      </c>
      <c r="F4" s="1">
        <v>63</v>
      </c>
      <c r="G4" s="1">
        <f>F4*E4</f>
        <v>20463.723000000002</v>
      </c>
      <c r="H4" s="1">
        <v>17</v>
      </c>
      <c r="I4" s="1">
        <f>H4*E4</f>
        <v>5521.9570000000003</v>
      </c>
      <c r="J4" s="1">
        <v>50</v>
      </c>
      <c r="K4" s="1">
        <f>J4*E4</f>
        <v>16241.050000000001</v>
      </c>
      <c r="L4" s="1">
        <v>17</v>
      </c>
      <c r="M4" s="1">
        <f>L4*E4</f>
        <v>5521.9570000000003</v>
      </c>
      <c r="N4" s="1">
        <v>17</v>
      </c>
      <c r="O4" s="1">
        <f>N4*E4</f>
        <v>5521.9570000000003</v>
      </c>
      <c r="P4">
        <f>SUM(F4:N4)</f>
        <v>47912.687000000005</v>
      </c>
    </row>
    <row r="5" spans="1:16">
      <c r="A5">
        <v>9</v>
      </c>
      <c r="B5" s="2" t="s">
        <v>38</v>
      </c>
      <c r="C5" s="1" t="s">
        <v>39</v>
      </c>
      <c r="D5" s="1" t="s">
        <v>13</v>
      </c>
      <c r="E5" s="13">
        <v>150.96100000000001</v>
      </c>
      <c r="F5" s="1">
        <v>63733.49725</v>
      </c>
      <c r="G5" s="1">
        <f t="shared" ref="G5:G12" si="0">F5*E5</f>
        <v>9621272.4783572517</v>
      </c>
      <c r="H5" s="1">
        <v>13859.879849999999</v>
      </c>
      <c r="I5" s="1">
        <f t="shared" ref="I5:I12" si="1">H5*E5</f>
        <v>2092301.32203585</v>
      </c>
      <c r="J5" s="1">
        <v>40687.912199999999</v>
      </c>
      <c r="K5" s="1">
        <f t="shared" ref="K5:K12" si="2">J5*E5</f>
        <v>6142287.9136242</v>
      </c>
      <c r="L5" s="1">
        <v>15467.37775</v>
      </c>
      <c r="M5" s="1">
        <f t="shared" ref="M5:M12" si="3">L5*E5</f>
        <v>2334970.8125177501</v>
      </c>
      <c r="N5" s="1">
        <v>29403.200000000001</v>
      </c>
      <c r="O5" s="1">
        <f t="shared" ref="O5:O12" si="4">N5*E5</f>
        <v>4438736.4752000002</v>
      </c>
      <c r="P5">
        <f>SUM(F5:N5)</f>
        <v>20353984.393585056</v>
      </c>
    </row>
    <row r="6" spans="1:16">
      <c r="A6">
        <v>10</v>
      </c>
      <c r="B6" s="2" t="s">
        <v>40</v>
      </c>
      <c r="C6" s="1" t="s">
        <v>41</v>
      </c>
      <c r="D6" s="1" t="s">
        <v>13</v>
      </c>
      <c r="E6" s="13">
        <v>16.731000000000002</v>
      </c>
      <c r="F6" s="1">
        <v>63733.49725</v>
      </c>
      <c r="G6" s="1">
        <f t="shared" si="0"/>
        <v>1066325.1424897502</v>
      </c>
      <c r="H6" s="1">
        <v>13859.879849999999</v>
      </c>
      <c r="I6" s="1">
        <f t="shared" si="1"/>
        <v>231889.64977035002</v>
      </c>
      <c r="J6" s="1">
        <v>40687.912199999999</v>
      </c>
      <c r="K6" s="1">
        <f t="shared" si="2"/>
        <v>680749.45901820005</v>
      </c>
      <c r="L6" s="1">
        <v>15467.37775</v>
      </c>
      <c r="M6" s="1">
        <f t="shared" si="3"/>
        <v>258784.69713525003</v>
      </c>
      <c r="N6" s="1">
        <v>29403.200000000001</v>
      </c>
      <c r="O6" s="1">
        <f t="shared" si="4"/>
        <v>491944.93920000008</v>
      </c>
      <c r="P6">
        <f>SUM(F6:N6)</f>
        <v>2400900.8154635504</v>
      </c>
    </row>
    <row r="7" spans="1:16">
      <c r="A7">
        <v>11</v>
      </c>
      <c r="B7" s="2" t="s">
        <v>43</v>
      </c>
      <c r="C7" s="1" t="s">
        <v>42</v>
      </c>
      <c r="D7" s="1" t="s">
        <v>13</v>
      </c>
      <c r="E7" s="13">
        <v>392.48099999999999</v>
      </c>
      <c r="F7" s="1">
        <v>3749.0292500000005</v>
      </c>
      <c r="G7" s="1">
        <f t="shared" si="0"/>
        <v>1471422.7490692502</v>
      </c>
      <c r="H7" s="1">
        <v>815.28705000000002</v>
      </c>
      <c r="I7" s="1">
        <f t="shared" si="1"/>
        <v>319984.67667105002</v>
      </c>
      <c r="J7" s="1">
        <v>2393.4065999999998</v>
      </c>
      <c r="K7" s="1">
        <f t="shared" si="2"/>
        <v>939366.61577459995</v>
      </c>
      <c r="L7" s="1">
        <v>909.84575000000007</v>
      </c>
      <c r="M7" s="1">
        <f t="shared" si="3"/>
        <v>357097.16980575002</v>
      </c>
      <c r="N7" s="1">
        <v>1729.6000000000001</v>
      </c>
      <c r="O7" s="1">
        <f t="shared" si="4"/>
        <v>678835.13760000002</v>
      </c>
      <c r="P7" s="2">
        <f>SUM(F7:N7)</f>
        <v>3097468.3799706497</v>
      </c>
    </row>
    <row r="8" spans="1:16">
      <c r="A8">
        <v>12</v>
      </c>
      <c r="B8" s="2" t="s">
        <v>44</v>
      </c>
      <c r="C8" s="1" t="s">
        <v>45</v>
      </c>
      <c r="D8" s="1" t="s">
        <v>12</v>
      </c>
      <c r="E8" s="13">
        <v>211.52099999999999</v>
      </c>
      <c r="F8" s="1">
        <v>7498.058500000001</v>
      </c>
      <c r="G8" s="1">
        <f t="shared" si="0"/>
        <v>1585996.8319785001</v>
      </c>
      <c r="H8" s="1">
        <v>1630.5741</v>
      </c>
      <c r="I8" s="1">
        <f t="shared" si="1"/>
        <v>344900.66420609999</v>
      </c>
      <c r="J8" s="1">
        <v>4786.8131999999996</v>
      </c>
      <c r="K8" s="1">
        <f t="shared" si="2"/>
        <v>1012511.5148771999</v>
      </c>
      <c r="L8" s="1">
        <v>1819.6915000000001</v>
      </c>
      <c r="M8" s="1">
        <f t="shared" si="3"/>
        <v>384902.96577150002</v>
      </c>
      <c r="N8" s="1">
        <v>3459.2000000000003</v>
      </c>
      <c r="O8" s="1">
        <f t="shared" si="4"/>
        <v>731693.44319999998</v>
      </c>
      <c r="P8">
        <f>SUM(F8:N8)</f>
        <v>3347506.3141333004</v>
      </c>
    </row>
    <row r="9" spans="1:16">
      <c r="A9">
        <v>13</v>
      </c>
      <c r="B9" s="2" t="s">
        <v>46</v>
      </c>
      <c r="C9" s="1" t="s">
        <v>47</v>
      </c>
      <c r="D9" s="1" t="s">
        <v>13</v>
      </c>
      <c r="E9" s="13">
        <v>50.021000000000001</v>
      </c>
      <c r="F9" s="1">
        <v>7498.058500000001</v>
      </c>
      <c r="G9" s="1">
        <f t="shared" si="0"/>
        <v>375060.38422850007</v>
      </c>
      <c r="H9" s="1">
        <v>1630.5741</v>
      </c>
      <c r="I9" s="1">
        <f t="shared" si="1"/>
        <v>81562.947056100005</v>
      </c>
      <c r="J9" s="1">
        <v>4786.8131999999996</v>
      </c>
      <c r="K9" s="1">
        <f t="shared" si="2"/>
        <v>239441.1830772</v>
      </c>
      <c r="L9" s="1">
        <v>1819.6915000000001</v>
      </c>
      <c r="M9" s="1">
        <f t="shared" si="3"/>
        <v>91022.788521500013</v>
      </c>
      <c r="N9" s="1">
        <v>3459.2000000000003</v>
      </c>
      <c r="O9" s="1">
        <f t="shared" si="4"/>
        <v>173032.64320000002</v>
      </c>
      <c r="P9">
        <f>SUM(F9:N9)</f>
        <v>806281.64018330001</v>
      </c>
    </row>
    <row r="10" spans="1:16">
      <c r="A10">
        <v>14</v>
      </c>
      <c r="B10" s="2" t="s">
        <v>48</v>
      </c>
      <c r="C10" s="1" t="s">
        <v>49</v>
      </c>
      <c r="D10" s="1" t="s">
        <v>55</v>
      </c>
      <c r="E10" s="13">
        <v>29.161000000000001</v>
      </c>
      <c r="F10" s="1">
        <v>43566.55</v>
      </c>
      <c r="G10" s="1">
        <f t="shared" si="0"/>
        <v>1270444.1645500001</v>
      </c>
      <c r="H10" s="1">
        <v>9543.2999999999993</v>
      </c>
      <c r="I10" s="1">
        <f t="shared" si="1"/>
        <v>278292.17129999999</v>
      </c>
      <c r="J10" s="1">
        <v>30313.27</v>
      </c>
      <c r="K10" s="1">
        <f t="shared" si="2"/>
        <v>883965.26647000003</v>
      </c>
      <c r="L10" s="1">
        <v>12576.45</v>
      </c>
      <c r="M10" s="1">
        <f t="shared" si="3"/>
        <v>366741.85845000006</v>
      </c>
      <c r="N10" s="1">
        <v>14855.84</v>
      </c>
      <c r="O10" s="1">
        <f t="shared" si="4"/>
        <v>433211.15024000005</v>
      </c>
      <c r="P10">
        <f>SUM(F10:N10)</f>
        <v>2910298.8707700004</v>
      </c>
    </row>
    <row r="11" spans="1:16">
      <c r="A11">
        <v>15</v>
      </c>
      <c r="B11" s="2" t="s">
        <v>50</v>
      </c>
      <c r="C11" s="1" t="s">
        <v>51</v>
      </c>
      <c r="D11" s="1" t="s">
        <v>11</v>
      </c>
      <c r="E11" s="13">
        <v>1293.181</v>
      </c>
      <c r="F11" s="1">
        <v>9</v>
      </c>
      <c r="G11" s="1">
        <f t="shared" si="0"/>
        <v>11638.629000000001</v>
      </c>
      <c r="H11" s="1">
        <v>2</v>
      </c>
      <c r="I11" s="1">
        <f t="shared" si="1"/>
        <v>2586.3620000000001</v>
      </c>
      <c r="J11" s="1">
        <v>7</v>
      </c>
      <c r="K11" s="1">
        <f t="shared" si="2"/>
        <v>9052.2669999999998</v>
      </c>
      <c r="L11" s="1">
        <v>2</v>
      </c>
      <c r="M11" s="1">
        <f t="shared" si="3"/>
        <v>2586.3620000000001</v>
      </c>
      <c r="N11" s="1">
        <v>2</v>
      </c>
      <c r="O11" s="1">
        <f t="shared" si="4"/>
        <v>2586.3620000000001</v>
      </c>
      <c r="P11">
        <f>SUM(F11:N11)</f>
        <v>25885.620000000003</v>
      </c>
    </row>
    <row r="12" spans="1:16">
      <c r="A12">
        <v>16</v>
      </c>
      <c r="B12" s="2" t="s">
        <v>52</v>
      </c>
      <c r="C12" s="3" t="s">
        <v>53</v>
      </c>
      <c r="D12" s="3" t="s">
        <v>54</v>
      </c>
      <c r="E12" s="15">
        <v>5.181</v>
      </c>
      <c r="F12" s="3">
        <v>7500</v>
      </c>
      <c r="G12" s="3">
        <f t="shared" si="0"/>
        <v>38857.5</v>
      </c>
      <c r="H12" s="3">
        <v>2000</v>
      </c>
      <c r="I12" s="3">
        <f t="shared" si="1"/>
        <v>10362</v>
      </c>
      <c r="J12" s="3">
        <v>6000</v>
      </c>
      <c r="K12" s="3">
        <f t="shared" si="2"/>
        <v>31086</v>
      </c>
      <c r="L12" s="3">
        <v>2000</v>
      </c>
      <c r="M12" s="3">
        <f t="shared" si="3"/>
        <v>10362</v>
      </c>
      <c r="N12" s="3">
        <v>2000</v>
      </c>
      <c r="O12" s="3">
        <f t="shared" si="4"/>
        <v>10362</v>
      </c>
      <c r="P12">
        <f>SUM(F12:N12)</f>
        <v>110167.5</v>
      </c>
    </row>
    <row r="13" spans="1:16">
      <c r="A13" s="4"/>
      <c r="B13" s="8" t="s">
        <v>65</v>
      </c>
      <c r="C13" s="8"/>
      <c r="D13" s="4"/>
      <c r="E13" s="4"/>
      <c r="F13" s="4"/>
      <c r="G13" s="16">
        <f>SUM(G4:G12)</f>
        <v>15461481.602673251</v>
      </c>
      <c r="H13" s="1"/>
      <c r="I13" s="16">
        <f>SUM(I4:I12)</f>
        <v>3367401.7500394508</v>
      </c>
      <c r="J13" s="4"/>
      <c r="K13" s="16">
        <f>SUM(K4:K12)</f>
        <v>9954701.269841399</v>
      </c>
      <c r="L13" s="4"/>
      <c r="M13" s="16">
        <f>SUM(M4:M12)</f>
        <v>3811990.6112017501</v>
      </c>
      <c r="N13" s="4"/>
      <c r="O13" s="16">
        <f>SUM(O4:O12)</f>
        <v>6965924.1076400001</v>
      </c>
    </row>
    <row r="14" spans="1:16">
      <c r="G14" s="14">
        <f>G13/100000</f>
        <v>154.61481602673251</v>
      </c>
      <c r="I14" s="14">
        <f>I13/100000</f>
        <v>33.674017500394505</v>
      </c>
      <c r="K14" s="14">
        <f>K13/100000</f>
        <v>99.547012698413994</v>
      </c>
      <c r="M14" s="14">
        <f>M13/100000</f>
        <v>38.119906112017503</v>
      </c>
      <c r="O14" s="14">
        <f>O13/100000</f>
        <v>69.659241076399994</v>
      </c>
      <c r="P14">
        <f>SUM(G14:O14)</f>
        <v>395.61499341395847</v>
      </c>
    </row>
    <row r="17" spans="5:16">
      <c r="E17" t="s">
        <v>57</v>
      </c>
      <c r="F17">
        <f>F2/$P$2</f>
        <v>0.38461538461538464</v>
      </c>
      <c r="H17">
        <f>H2/$P$2</f>
        <v>0.10256410256410256</v>
      </c>
      <c r="J17">
        <f>J2/$P$2</f>
        <v>0.30769230769230771</v>
      </c>
      <c r="L17">
        <f>L2/$P$2</f>
        <v>0.10256410256410256</v>
      </c>
      <c r="N17">
        <f>N2/$P$2</f>
        <v>0.10256410256410256</v>
      </c>
    </row>
    <row r="18" spans="5:16">
      <c r="E18" t="s">
        <v>56</v>
      </c>
      <c r="F18" s="2">
        <f>164*F17</f>
        <v>63.07692307692308</v>
      </c>
      <c r="G18" s="2"/>
      <c r="H18" s="2">
        <f t="shared" ref="H18:N18" si="5">164*H17</f>
        <v>16.820512820512821</v>
      </c>
      <c r="I18" s="2"/>
      <c r="J18" s="2">
        <f t="shared" si="5"/>
        <v>50.461538461538467</v>
      </c>
      <c r="K18" s="2"/>
      <c r="L18" s="2">
        <f t="shared" si="5"/>
        <v>16.820512820512821</v>
      </c>
      <c r="M18" s="2"/>
      <c r="N18" s="2">
        <f t="shared" si="5"/>
        <v>16.820512820512821</v>
      </c>
      <c r="O18" s="2"/>
    </row>
    <row r="19" spans="5:16">
      <c r="E19" t="s">
        <v>27</v>
      </c>
      <c r="F19" s="2">
        <v>74980.585000000006</v>
      </c>
      <c r="G19" s="2"/>
      <c r="H19" s="2">
        <v>16305.741</v>
      </c>
      <c r="I19" s="2"/>
      <c r="J19" s="2">
        <v>47868.131999999998</v>
      </c>
      <c r="K19" s="2"/>
      <c r="L19" s="2">
        <v>18196.915000000001</v>
      </c>
      <c r="M19" s="2"/>
      <c r="N19" s="2">
        <v>34592</v>
      </c>
      <c r="O19" s="2"/>
      <c r="P19">
        <f>SUM(F19:N19)</f>
        <v>191943.37299999999</v>
      </c>
    </row>
    <row r="20" spans="5:16">
      <c r="E20" t="s">
        <v>58</v>
      </c>
      <c r="F20" s="2">
        <f>F19*0.85</f>
        <v>63733.49725</v>
      </c>
      <c r="G20" s="2"/>
      <c r="H20" s="2">
        <f t="shared" ref="H20:N20" si="6">H19*0.85</f>
        <v>13859.879849999999</v>
      </c>
      <c r="I20" s="2"/>
      <c r="J20" s="2">
        <f t="shared" si="6"/>
        <v>40687.912199999999</v>
      </c>
      <c r="K20" s="2"/>
      <c r="L20" s="2">
        <f t="shared" si="6"/>
        <v>15467.37775</v>
      </c>
      <c r="M20" s="2"/>
      <c r="N20" s="2">
        <f t="shared" si="6"/>
        <v>29403.200000000001</v>
      </c>
      <c r="O20" s="2"/>
      <c r="P20">
        <f>SUM(F20:N20)</f>
        <v>163151.86705</v>
      </c>
    </row>
    <row r="21" spans="5:16">
      <c r="E21" t="s">
        <v>59</v>
      </c>
      <c r="F21" s="2">
        <v>63733.49725</v>
      </c>
      <c r="G21" s="2"/>
      <c r="H21" s="2">
        <v>13859.879849999999</v>
      </c>
      <c r="I21" s="2"/>
      <c r="J21" s="2">
        <v>40687.912199999999</v>
      </c>
      <c r="K21" s="2"/>
      <c r="L21" s="2">
        <v>15467.37775</v>
      </c>
      <c r="M21" s="2"/>
      <c r="N21" s="2">
        <v>29403.200000000001</v>
      </c>
      <c r="O21" s="2"/>
      <c r="P21">
        <f>SUM(F21:N21)</f>
        <v>163151.86705</v>
      </c>
    </row>
    <row r="22" spans="5:16">
      <c r="E22" t="s">
        <v>60</v>
      </c>
      <c r="F22" s="2">
        <f>F19*0.05</f>
        <v>3749.0292500000005</v>
      </c>
      <c r="G22" s="2"/>
      <c r="H22" s="2">
        <f t="shared" ref="H22:N22" si="7">H19*0.05</f>
        <v>815.28705000000002</v>
      </c>
      <c r="I22" s="2"/>
      <c r="J22" s="2">
        <f t="shared" si="7"/>
        <v>2393.4065999999998</v>
      </c>
      <c r="K22" s="2"/>
      <c r="L22" s="2">
        <f t="shared" si="7"/>
        <v>909.84575000000007</v>
      </c>
      <c r="M22" s="2"/>
      <c r="N22" s="2">
        <f t="shared" si="7"/>
        <v>1729.6000000000001</v>
      </c>
      <c r="O22" s="2"/>
      <c r="P22">
        <f>SUM(F22:N22)</f>
        <v>9597.1686500000014</v>
      </c>
    </row>
    <row r="23" spans="5:16">
      <c r="E23" t="s">
        <v>61</v>
      </c>
      <c r="F23" s="2">
        <f>F19*0.1</f>
        <v>7498.058500000001</v>
      </c>
      <c r="G23" s="2"/>
      <c r="H23" s="2">
        <f t="shared" ref="H23:N23" si="8">H19*0.1</f>
        <v>1630.5741</v>
      </c>
      <c r="I23" s="2"/>
      <c r="J23" s="2">
        <f t="shared" si="8"/>
        <v>4786.8131999999996</v>
      </c>
      <c r="K23" s="2"/>
      <c r="L23" s="2">
        <f t="shared" si="8"/>
        <v>1819.6915000000001</v>
      </c>
      <c r="M23" s="2"/>
      <c r="N23" s="2">
        <f t="shared" si="8"/>
        <v>3459.2000000000003</v>
      </c>
      <c r="O23" s="2"/>
      <c r="P23">
        <f>SUM(F23:N23)</f>
        <v>19194.337300000003</v>
      </c>
    </row>
    <row r="24" spans="5:16">
      <c r="E24" t="s">
        <v>62</v>
      </c>
      <c r="F24" s="2">
        <f>F23</f>
        <v>7498.058500000001</v>
      </c>
      <c r="G24" s="2"/>
      <c r="H24" s="2">
        <f t="shared" ref="H24:N24" si="9">H23</f>
        <v>1630.5741</v>
      </c>
      <c r="I24" s="2"/>
      <c r="J24" s="2">
        <f t="shared" si="9"/>
        <v>4786.8131999999996</v>
      </c>
      <c r="K24" s="2"/>
      <c r="L24" s="2">
        <f t="shared" si="9"/>
        <v>1819.6915000000001</v>
      </c>
      <c r="M24" s="2"/>
      <c r="N24" s="2">
        <f t="shared" si="9"/>
        <v>3459.2000000000003</v>
      </c>
      <c r="O24" s="2"/>
      <c r="P24">
        <f>SUM(F24:N24)</f>
        <v>19194.337300000003</v>
      </c>
    </row>
    <row r="25" spans="5:16">
      <c r="E25" t="s">
        <v>63</v>
      </c>
      <c r="F25" s="2">
        <v>43566.55</v>
      </c>
      <c r="G25" s="2"/>
      <c r="H25" s="2">
        <v>9543.2999999999993</v>
      </c>
      <c r="I25" s="2"/>
      <c r="J25" s="2">
        <v>30313.27</v>
      </c>
      <c r="K25" s="2"/>
      <c r="L25" s="2">
        <v>12576.45</v>
      </c>
      <c r="M25" s="2"/>
      <c r="N25" s="2">
        <v>14855.84</v>
      </c>
      <c r="O25" s="2"/>
      <c r="P25">
        <f>SUM(F25:N25)</f>
        <v>110855.41</v>
      </c>
    </row>
    <row r="26" spans="5:16">
      <c r="E26" t="s">
        <v>51</v>
      </c>
      <c r="F26" s="2">
        <f>22*F17</f>
        <v>8.4615384615384617</v>
      </c>
      <c r="G26" s="2"/>
      <c r="H26" s="2">
        <f t="shared" ref="H26:N26" si="10">22*H17</f>
        <v>2.2564102564102564</v>
      </c>
      <c r="I26" s="2"/>
      <c r="J26" s="2">
        <f t="shared" si="10"/>
        <v>6.7692307692307701</v>
      </c>
      <c r="K26" s="2"/>
      <c r="L26" s="2">
        <f t="shared" si="10"/>
        <v>2.2564102564102564</v>
      </c>
      <c r="M26" s="2"/>
      <c r="N26" s="2">
        <f t="shared" si="10"/>
        <v>2.2564102564102564</v>
      </c>
      <c r="O26" s="2"/>
      <c r="P26">
        <f>SUM(F26:N26)</f>
        <v>22</v>
      </c>
    </row>
    <row r="27" spans="5:16">
      <c r="E27" t="s">
        <v>64</v>
      </c>
      <c r="F27" s="2">
        <f>F2*2000</f>
        <v>7500</v>
      </c>
      <c r="G27" s="2"/>
      <c r="H27" s="2">
        <f t="shared" ref="H27:N27" si="11">H2*2000</f>
        <v>2000</v>
      </c>
      <c r="I27" s="2"/>
      <c r="J27" s="2">
        <f t="shared" si="11"/>
        <v>6000</v>
      </c>
      <c r="K27" s="2"/>
      <c r="L27" s="2">
        <f t="shared" si="11"/>
        <v>2000</v>
      </c>
      <c r="M27" s="2"/>
      <c r="N27" s="2">
        <f t="shared" si="11"/>
        <v>2000</v>
      </c>
      <c r="O27" s="2"/>
      <c r="P27">
        <f>SUM(F27:N27)</f>
        <v>19500</v>
      </c>
    </row>
  </sheetData>
  <mergeCells count="11">
    <mergeCell ref="L1:M1"/>
    <mergeCell ref="L2:M2"/>
    <mergeCell ref="N1:O1"/>
    <mergeCell ref="N2:O2"/>
    <mergeCell ref="B13:C13"/>
    <mergeCell ref="F1:G1"/>
    <mergeCell ref="F2:G2"/>
    <mergeCell ref="H1:I1"/>
    <mergeCell ref="H2:I2"/>
    <mergeCell ref="J1:K1"/>
    <mergeCell ref="J2:K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Khal</vt:lpstr>
      <vt:lpstr>Embankment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2020-03-03T17:55:21Z</dcterms:modified>
</cp:coreProperties>
</file>