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G:\Office Work\Progress Monitoring Kishoregonj\Progrerss Status\"/>
    </mc:Choice>
  </mc:AlternateContent>
  <xr:revisionPtr revIDLastSave="0" documentId="13_ncr:1_{5260079B-3DFD-41AB-A406-B5D1EF83EDDD}" xr6:coauthVersionLast="45" xr6:coauthVersionMax="45" xr10:uidLastSave="{00000000-0000-0000-0000-000000000000}"/>
  <bookViews>
    <workbookView xWindow="-110" yWindow="-110" windowWidth="19420" windowHeight="10420" xr2:uid="{00000000-000D-0000-FFFF-FFFF00000000}"/>
  </bookViews>
  <sheets>
    <sheet name="Immediate_Actions" sheetId="2" r:id="rId1"/>
    <sheet name="Sheet1" sheetId="1" r:id="rId2"/>
  </sheets>
  <definedNames>
    <definedName name="_xlnm.Print_Area" localSheetId="0">Immediate_Actions!$A$1:$N$29</definedName>
    <definedName name="_xlnm.Print_Titles" localSheetId="0">Immediate_Actions!$1:$1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9" i="2" l="1"/>
  <c r="E29" i="2"/>
  <c r="L28" i="2"/>
  <c r="M28" i="2" s="1"/>
  <c r="H28" i="2"/>
  <c r="M27" i="2"/>
  <c r="L27" i="2"/>
  <c r="H27" i="2"/>
  <c r="L26" i="2"/>
  <c r="M26" i="2" s="1"/>
  <c r="H26" i="2"/>
  <c r="L25" i="2"/>
  <c r="M25" i="2" s="1"/>
  <c r="H25" i="2"/>
  <c r="L24" i="2"/>
  <c r="M24" i="2" s="1"/>
  <c r="H24" i="2"/>
  <c r="M23" i="2"/>
  <c r="L23" i="2"/>
  <c r="H23" i="2"/>
  <c r="L22" i="2"/>
  <c r="M22" i="2" s="1"/>
  <c r="H22" i="2"/>
  <c r="M21" i="2"/>
  <c r="H21" i="2"/>
  <c r="M20" i="2"/>
  <c r="H20" i="2"/>
  <c r="M19" i="2"/>
  <c r="H19" i="2"/>
  <c r="M18" i="2"/>
  <c r="H18" i="2"/>
  <c r="M17" i="2"/>
  <c r="H17" i="2"/>
  <c r="M16" i="2"/>
  <c r="H16" i="2"/>
  <c r="L15" i="2"/>
  <c r="M15" i="2" s="1"/>
  <c r="H15" i="2"/>
  <c r="L14" i="2"/>
  <c r="M14" i="2" s="1"/>
  <c r="H14" i="2"/>
  <c r="M13" i="2"/>
  <c r="L13" i="2"/>
  <c r="H13" i="2"/>
  <c r="L12" i="2"/>
  <c r="M12" i="2" s="1"/>
  <c r="H12" i="2"/>
  <c r="M11" i="2"/>
  <c r="H11" i="2"/>
  <c r="M10" i="2"/>
  <c r="H10" i="2"/>
  <c r="M9" i="2"/>
  <c r="H9" i="2"/>
  <c r="M8" i="2"/>
  <c r="L8" i="2"/>
  <c r="H8" i="2"/>
  <c r="L7" i="2"/>
  <c r="M7" i="2" s="1"/>
  <c r="H7" i="2"/>
  <c r="L6" i="2"/>
  <c r="M6" i="2" s="1"/>
  <c r="H6" i="2"/>
  <c r="M5" i="2"/>
  <c r="H5" i="2"/>
  <c r="L4" i="2"/>
  <c r="M4" i="2" s="1"/>
  <c r="H4" i="2"/>
  <c r="L3" i="2"/>
  <c r="M3" i="2" s="1"/>
  <c r="H3" i="2"/>
  <c r="M2" i="2"/>
  <c r="L2" i="2"/>
  <c r="L29" i="2" s="1"/>
  <c r="H2" i="2"/>
  <c r="H29" i="2" s="1"/>
  <c r="M29" i="2" l="1"/>
</calcChain>
</file>

<file path=xl/sharedStrings.xml><?xml version="1.0" encoding="utf-8"?>
<sst xmlns="http://schemas.openxmlformats.org/spreadsheetml/2006/main" count="167" uniqueCount="92">
  <si>
    <t>Sl No</t>
  </si>
  <si>
    <t>Pack Name</t>
  </si>
  <si>
    <t>Structue Name</t>
  </si>
  <si>
    <t>Length</t>
  </si>
  <si>
    <t>Contract Value</t>
  </si>
  <si>
    <t>STC Code</t>
  </si>
  <si>
    <t>Bill Paid</t>
  </si>
  <si>
    <t>Remaining Bill</t>
  </si>
  <si>
    <t xml:space="preserve">FSE Name </t>
  </si>
  <si>
    <t>Cell Phone No</t>
  </si>
  <si>
    <t>Work Completion Probability</t>
  </si>
  <si>
    <t>Value of Workdone</t>
  </si>
  <si>
    <t>Value of work Payable</t>
  </si>
  <si>
    <t>Required Immediate Action</t>
  </si>
  <si>
    <t>Const. of Submersible Embankment</t>
  </si>
  <si>
    <t>10.383 Km</t>
  </si>
  <si>
    <t>Abul Latif</t>
  </si>
  <si>
    <t>01712840981</t>
  </si>
  <si>
    <t>0-1:1km To Be Startted 1-9:8Km Complete 9-10.383:1.383 Km To be startted</t>
  </si>
  <si>
    <t>1.Immediate Start of Work in Some Places</t>
  </si>
  <si>
    <t>12.214 Km</t>
  </si>
  <si>
    <t>Abdul Latif</t>
  </si>
  <si>
    <t>0-4:4 Km Complete 4-5.3:1.3 Km On going 5.3-6.5:1.2 Km GAP due to River Erosion 6.5-9.0:2.5 Km 2nd Layer Complete 9-10:1Km 1st Layer 10-12:2Km Not Started</t>
  </si>
  <si>
    <t>11.98 Km</t>
  </si>
  <si>
    <t>Amirul Islam</t>
  </si>
  <si>
    <t>01719255232</t>
  </si>
  <si>
    <t>0:5:5Km Not Started Due to Local Problem 5-10:Completed 10-11.98Km:Not Started</t>
  </si>
  <si>
    <t>Lalpur Khal -3.99 Km</t>
  </si>
  <si>
    <t>3.99 Km</t>
  </si>
  <si>
    <t>Not Yet Started</t>
  </si>
  <si>
    <t>1.Immediate Start of Works</t>
  </si>
  <si>
    <t>Maherkona Khal-3.00 Km</t>
  </si>
  <si>
    <t>3.00 Km</t>
  </si>
  <si>
    <t>3.00-1.50:1.5 Km Completed 1.50-0.00:On Going</t>
  </si>
  <si>
    <t xml:space="preserve">1.Expedite Work </t>
  </si>
  <si>
    <t>Nabinpur Khal-2.8 Km</t>
  </si>
  <si>
    <t>2.8 Km</t>
  </si>
  <si>
    <t>Complete</t>
  </si>
  <si>
    <t>10 Km</t>
  </si>
  <si>
    <t>Munshi</t>
  </si>
  <si>
    <t>01712696439</t>
  </si>
  <si>
    <t>0-4:4Km LA Problem Not Started 4-6:2Km Completed 6-10:4km 3rd Layer</t>
  </si>
  <si>
    <t>1.Immediate Start of work in 0-4Km</t>
  </si>
  <si>
    <t>14.12 Km</t>
  </si>
  <si>
    <t>Khalilur Rahman</t>
  </si>
  <si>
    <t>01764762777</t>
  </si>
  <si>
    <t>Bera Chapra River-15.82 Km</t>
  </si>
  <si>
    <t>15.82 Km</t>
  </si>
  <si>
    <t>Mobiliztion Yet Not Completed</t>
  </si>
  <si>
    <t>1.Contractor is slothful.                          2.Need Immediate Mobilization             3.If Not Mobilize Contract Termination 4.If Mobilize Deployment of Personnel for Daily Progress Monitoring</t>
  </si>
  <si>
    <t>Ataplal River-7.111 Km</t>
  </si>
  <si>
    <t>7.11 Km</t>
  </si>
  <si>
    <t>Const. of 4.0 m width Causeway at Chitra Khal</t>
  </si>
  <si>
    <t>4m</t>
  </si>
  <si>
    <t>Block Placing Going On</t>
  </si>
  <si>
    <t>Const. of 4.0 m width Causeway at Nabunpur Khal</t>
  </si>
  <si>
    <t>Const. of 4.0 m width Causeway at Dipjuri Khal</t>
  </si>
  <si>
    <t>Const. of 4.0 m width Causeway at Sudhi Khal</t>
  </si>
  <si>
    <t>Block Manufacturing</t>
  </si>
  <si>
    <t>1.Immediate Start of CC Block Manufacturing</t>
  </si>
  <si>
    <t>Work Not Strated On But Excavator Mobilized</t>
  </si>
  <si>
    <t>Box Drainage Outlet at Km 19.5</t>
  </si>
  <si>
    <t>1-vent</t>
  </si>
  <si>
    <t>Work will be started soon</t>
  </si>
  <si>
    <t>1.Settingup Layout</t>
  </si>
  <si>
    <t>Box Drainage Outlet at Km 22.5</t>
  </si>
  <si>
    <t>Box Drainage Outlet at Km 23.6</t>
  </si>
  <si>
    <t>Const. of 4.0 m width Causeway</t>
  </si>
  <si>
    <t>Material is On Site work will be started soon.</t>
  </si>
  <si>
    <t>Kursi Khal -2.9 Km</t>
  </si>
  <si>
    <t>2.9 Km</t>
  </si>
  <si>
    <t>1.ImmediateStart of Work</t>
  </si>
  <si>
    <t>11 Km</t>
  </si>
  <si>
    <t>1st Layer althrough</t>
  </si>
  <si>
    <t>Construction of 2-V Mozilla Khal Regulator</t>
  </si>
  <si>
    <t>2-vent</t>
  </si>
  <si>
    <t>Anil</t>
  </si>
  <si>
    <t>01715332085</t>
  </si>
  <si>
    <t>Work On Going</t>
  </si>
  <si>
    <t>1.Preparation of Realistic Work Programme to Finish The Work</t>
  </si>
  <si>
    <t>Construction of 2-V Noaparakhali  Khal Regulator</t>
  </si>
  <si>
    <t>4.51 Km</t>
  </si>
  <si>
    <t>Althrough 1st Layer 2nd Layer Going on</t>
  </si>
  <si>
    <t>Shankir Khal -8.895 Km</t>
  </si>
  <si>
    <t>8.895 Km</t>
  </si>
  <si>
    <t>0-8:7.6 Km complete with 400m gap and 8-8.800:Yet to be started</t>
  </si>
  <si>
    <t>1.Immediate Completion of Work</t>
  </si>
  <si>
    <t>Const. of New Regulators 5 vent (1.50mx1.80m)</t>
  </si>
  <si>
    <t>5-Vent</t>
  </si>
  <si>
    <t>Structure Almost Complete</t>
  </si>
  <si>
    <t>1.Immediate Start of CC Block Manufacturing2.Due to Conbtractual Problem There is Dispute about CA for CCBlock whethere Shgringles or Crushed Stone To be Used 3.Work is pedding due to Indecision of Competent Authority</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</si>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</sst>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18"/>
      <color theme="1"/>
      <name val="Calibri"/>
      <family val="2"/>
      <scheme val="minor"/>
    </font>
    <font>
      <sz val="14"/>
      <color theme="1"/>
      <name val="Calibri"/>
      <family val="2"/>
      <scheme val="minor"/>
    </font>
    <font>
      <sz val="16"/>
      <color theme="1"/>
      <name val="Calibri"/>
      <family val="2"/>
      <scheme val="minor"/>
    </font>
    <font>
      <sz val="18"/>
      <color rgb="FFFF0000"/>
      <name val="Calibri"/>
      <family val="2"/>
      <scheme val="minor"/>
    </font>
    <font>
      <sz val="14"/>
      <color rgb="FFFF0000"/>
      <name val="Calibri"/>
      <family val="2"/>
      <scheme val="minor"/>
    </font>
    <font>
      <sz val="20"/>
      <color theme="1"/>
      <name val="Calibri"/>
      <family val="2"/>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2" fillId="0" borderId="1" xfId="0" applyFont="1" applyBorder="1" applyAlignment="1">
      <alignment wrapText="1"/>
    </xf>
    <xf numFmtId="0" fontId="2" fillId="0" borderId="1" xfId="0" applyFont="1" applyBorder="1" applyAlignment="1">
      <alignment horizontal="center" wrapText="1"/>
    </xf>
    <xf numFmtId="0" fontId="2" fillId="2" borderId="1" xfId="0" applyFont="1" applyFill="1" applyBorder="1" applyAlignment="1">
      <alignment wrapText="1"/>
    </xf>
    <xf numFmtId="0" fontId="2" fillId="2" borderId="1" xfId="0" applyFont="1" applyFill="1" applyBorder="1" applyAlignment="1">
      <alignment horizontal="center" wrapText="1"/>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2" fontId="4" fillId="2" borderId="1" xfId="0" applyNumberFormat="1" applyFont="1" applyFill="1" applyBorder="1" applyAlignment="1">
      <alignment horizontal="left" vertical="top" wrapText="1"/>
    </xf>
    <xf numFmtId="2" fontId="2" fillId="2"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0" fontId="5" fillId="0" borderId="1" xfId="0" applyFont="1" applyBorder="1" applyAlignment="1">
      <alignment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2" fontId="5"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left" vertical="top" wrapText="1"/>
    </xf>
    <xf numFmtId="0" fontId="0" fillId="2" borderId="1" xfId="0" applyFill="1" applyBorder="1" applyAlignment="1">
      <alignment horizontal="center" vertical="center" wrapText="1"/>
    </xf>
    <xf numFmtId="0" fontId="0" fillId="0" borderId="1" xfId="0" applyBorder="1" applyAlignment="1">
      <alignment horizontal="center" vertical="center"/>
    </xf>
    <xf numFmtId="2" fontId="4" fillId="0" borderId="1" xfId="0" applyNumberFormat="1" applyFont="1" applyBorder="1" applyAlignment="1">
      <alignment horizontal="left" vertical="top" wrapText="1"/>
    </xf>
    <xf numFmtId="0" fontId="3" fillId="0" borderId="1" xfId="0"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center"/>
    </xf>
    <xf numFmtId="0" fontId="2" fillId="0" borderId="1" xfId="0" applyFont="1" applyBorder="1"/>
    <xf numFmtId="0" fontId="0" fillId="0" borderId="1" xfId="0" applyBorder="1"/>
    <xf numFmtId="2" fontId="2" fillId="0" borderId="1" xfId="0" applyNumberFormat="1" applyFont="1" applyBorder="1" applyAlignment="1">
      <alignment horizontal="center"/>
    </xf>
    <xf numFmtId="0" fontId="0" fillId="0" borderId="0" xfId="0" applyAlignment="1">
      <alignment wrapText="1"/>
    </xf>
    <xf numFmtId="0" fontId="7" fillId="0" borderId="5"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5"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F40F-3145-4DF1-8340-072B69E3DA48}">
  <sheetPr>
    <pageSetUpPr fitToPage="1"/>
  </sheetPr>
  <dimension ref="A1:O37"/>
  <sheetViews>
    <sheetView tabSelected="1" view="pageBreakPreview" topLeftCell="B1" zoomScale="70" zoomScaleNormal="70" zoomScaleSheetLayoutView="70" workbookViewId="0">
      <selection activeCell="N10" sqref="N10"/>
    </sheetView>
  </sheetViews>
  <sheetFormatPr defaultRowHeight="14.5" x14ac:dyDescent="0.35"/>
  <cols>
    <col min="2" max="2" width="9.6328125" customWidth="1"/>
    <col min="3" max="3" width="17.36328125" customWidth="1"/>
    <col min="4" max="8" width="16.81640625" customWidth="1"/>
    <col min="9" max="9" width="20.7265625" hidden="1" customWidth="1"/>
    <col min="10" max="10" width="14.54296875" hidden="1" customWidth="1"/>
    <col min="11" max="11" width="33.08984375" customWidth="1"/>
    <col min="12" max="12" width="16.453125" customWidth="1"/>
    <col min="13" max="13" width="16" customWidth="1"/>
    <col min="14" max="14" width="54.7265625" customWidth="1"/>
  </cols>
  <sheetData>
    <row r="1" spans="1:14" ht="70.5" x14ac:dyDescent="0.55000000000000004">
      <c r="A1" s="1" t="s">
        <v>0</v>
      </c>
      <c r="B1" s="1" t="s">
        <v>1</v>
      </c>
      <c r="C1" s="1" t="s">
        <v>2</v>
      </c>
      <c r="D1" s="1" t="s">
        <v>3</v>
      </c>
      <c r="E1" s="1" t="s">
        <v>4</v>
      </c>
      <c r="F1" s="1" t="s">
        <v>5</v>
      </c>
      <c r="G1" s="2" t="s">
        <v>6</v>
      </c>
      <c r="H1" s="2" t="s">
        <v>7</v>
      </c>
      <c r="I1" s="2" t="s">
        <v>8</v>
      </c>
      <c r="J1" s="3" t="s">
        <v>9</v>
      </c>
      <c r="K1" s="4" t="s">
        <v>10</v>
      </c>
      <c r="L1" s="2" t="s">
        <v>11</v>
      </c>
      <c r="M1" s="2" t="s">
        <v>12</v>
      </c>
      <c r="N1" s="2" t="s">
        <v>13</v>
      </c>
    </row>
    <row r="2" spans="1:14" ht="87" customHeight="1" x14ac:dyDescent="0.35">
      <c r="A2" s="5">
        <v>1</v>
      </c>
      <c r="B2" s="5">
        <v>3</v>
      </c>
      <c r="C2" s="6" t="s">
        <v>14</v>
      </c>
      <c r="D2" s="7" t="s">
        <v>15</v>
      </c>
      <c r="E2" s="5">
        <v>533.94000000000005</v>
      </c>
      <c r="F2" s="5">
        <v>11</v>
      </c>
      <c r="G2" s="5">
        <v>432.69</v>
      </c>
      <c r="H2" s="5">
        <f t="shared" ref="H2:H28" si="0">E2-G2</f>
        <v>101.25000000000006</v>
      </c>
      <c r="I2" s="7" t="s">
        <v>16</v>
      </c>
      <c r="J2" s="8" t="s">
        <v>17</v>
      </c>
      <c r="K2" s="9" t="s">
        <v>18</v>
      </c>
      <c r="L2" s="10">
        <f>(8/10.383)*E2</f>
        <v>411.39555041895414</v>
      </c>
      <c r="M2" s="10">
        <f>L2-G2</f>
        <v>-21.294449581045853</v>
      </c>
      <c r="N2" s="9" t="s">
        <v>19</v>
      </c>
    </row>
    <row r="3" spans="1:14" ht="148" customHeight="1" x14ac:dyDescent="0.35">
      <c r="A3" s="5">
        <v>2</v>
      </c>
      <c r="B3" s="5">
        <v>5</v>
      </c>
      <c r="C3" s="6" t="s">
        <v>14</v>
      </c>
      <c r="D3" s="7" t="s">
        <v>20</v>
      </c>
      <c r="E3" s="5">
        <v>577.36</v>
      </c>
      <c r="F3" s="5">
        <v>11</v>
      </c>
      <c r="G3" s="5">
        <v>349.59</v>
      </c>
      <c r="H3" s="5">
        <f t="shared" si="0"/>
        <v>227.77000000000004</v>
      </c>
      <c r="I3" s="7" t="s">
        <v>21</v>
      </c>
      <c r="J3" s="8" t="s">
        <v>17</v>
      </c>
      <c r="K3" s="9" t="s">
        <v>22</v>
      </c>
      <c r="L3" s="10">
        <f>(7.65/12.214)*E3</f>
        <v>361.6181431144588</v>
      </c>
      <c r="M3" s="10">
        <f t="shared" ref="M3:M28" si="1">L3-G3</f>
        <v>12.028143114458828</v>
      </c>
      <c r="N3" s="9" t="s">
        <v>19</v>
      </c>
    </row>
    <row r="4" spans="1:14" ht="77" customHeight="1" x14ac:dyDescent="0.35">
      <c r="A4" s="5">
        <v>3</v>
      </c>
      <c r="B4" s="5">
        <v>10</v>
      </c>
      <c r="C4" s="6" t="s">
        <v>14</v>
      </c>
      <c r="D4" s="7" t="s">
        <v>23</v>
      </c>
      <c r="E4" s="5">
        <v>617.94000000000005</v>
      </c>
      <c r="F4" s="5">
        <v>11</v>
      </c>
      <c r="G4" s="5">
        <v>211.56</v>
      </c>
      <c r="H4" s="5">
        <f t="shared" si="0"/>
        <v>406.38000000000005</v>
      </c>
      <c r="I4" s="7" t="s">
        <v>24</v>
      </c>
      <c r="J4" s="8" t="s">
        <v>25</v>
      </c>
      <c r="K4" s="11" t="s">
        <v>26</v>
      </c>
      <c r="L4" s="5">
        <f>ROUND((5/11.98)*E4,2)</f>
        <v>257.89999999999998</v>
      </c>
      <c r="M4" s="10">
        <f t="shared" si="1"/>
        <v>46.339999999999975</v>
      </c>
      <c r="N4" s="9" t="s">
        <v>19</v>
      </c>
    </row>
    <row r="5" spans="1:14" ht="77" customHeight="1" x14ac:dyDescent="0.35">
      <c r="A5" s="32">
        <v>4</v>
      </c>
      <c r="B5" s="35">
        <v>12</v>
      </c>
      <c r="C5" s="6" t="s">
        <v>27</v>
      </c>
      <c r="D5" s="7" t="s">
        <v>28</v>
      </c>
      <c r="E5" s="5">
        <v>166.7</v>
      </c>
      <c r="F5" s="5">
        <v>7</v>
      </c>
      <c r="G5" s="5">
        <v>43.86</v>
      </c>
      <c r="H5" s="5">
        <f t="shared" si="0"/>
        <v>122.83999999999999</v>
      </c>
      <c r="I5" s="7" t="s">
        <v>24</v>
      </c>
      <c r="J5" s="8" t="s">
        <v>25</v>
      </c>
      <c r="K5" s="11" t="s">
        <v>29</v>
      </c>
      <c r="L5" s="5"/>
      <c r="M5" s="10">
        <f t="shared" si="1"/>
        <v>-43.86</v>
      </c>
      <c r="N5" s="9" t="s">
        <v>30</v>
      </c>
    </row>
    <row r="6" spans="1:14" ht="77" customHeight="1" x14ac:dyDescent="0.35">
      <c r="A6" s="33"/>
      <c r="B6" s="35"/>
      <c r="C6" s="6" t="s">
        <v>31</v>
      </c>
      <c r="D6" s="7" t="s">
        <v>32</v>
      </c>
      <c r="E6" s="5">
        <v>98.06</v>
      </c>
      <c r="F6" s="5">
        <v>7</v>
      </c>
      <c r="G6" s="5">
        <v>25.8</v>
      </c>
      <c r="H6" s="5">
        <f t="shared" si="0"/>
        <v>72.260000000000005</v>
      </c>
      <c r="I6" s="7" t="s">
        <v>24</v>
      </c>
      <c r="J6" s="8" t="s">
        <v>25</v>
      </c>
      <c r="K6" s="11" t="s">
        <v>33</v>
      </c>
      <c r="L6" s="5">
        <f>0.5*E6</f>
        <v>49.03</v>
      </c>
      <c r="M6" s="10">
        <f t="shared" si="1"/>
        <v>23.23</v>
      </c>
      <c r="N6" s="9" t="s">
        <v>34</v>
      </c>
    </row>
    <row r="7" spans="1:14" ht="77" customHeight="1" x14ac:dyDescent="0.35">
      <c r="A7" s="34"/>
      <c r="B7" s="35"/>
      <c r="C7" s="6" t="s">
        <v>35</v>
      </c>
      <c r="D7" s="7" t="s">
        <v>36</v>
      </c>
      <c r="E7" s="5">
        <v>109.32</v>
      </c>
      <c r="F7" s="5">
        <v>7</v>
      </c>
      <c r="G7" s="5">
        <v>28.76</v>
      </c>
      <c r="H7" s="5">
        <f t="shared" si="0"/>
        <v>80.559999999999988</v>
      </c>
      <c r="I7" s="7" t="s">
        <v>24</v>
      </c>
      <c r="J7" s="8" t="s">
        <v>25</v>
      </c>
      <c r="K7" s="11" t="s">
        <v>37</v>
      </c>
      <c r="L7" s="5">
        <f>E7</f>
        <v>109.32</v>
      </c>
      <c r="M7" s="10">
        <f t="shared" si="1"/>
        <v>80.559999999999988</v>
      </c>
      <c r="N7" s="9"/>
    </row>
    <row r="8" spans="1:14" ht="77" customHeight="1" x14ac:dyDescent="0.35">
      <c r="A8" s="12">
        <v>5</v>
      </c>
      <c r="B8" s="13">
        <v>13</v>
      </c>
      <c r="C8" s="14" t="s">
        <v>14</v>
      </c>
      <c r="D8" s="15" t="s">
        <v>38</v>
      </c>
      <c r="E8" s="13">
        <v>576.66999999999996</v>
      </c>
      <c r="F8" s="13">
        <v>11</v>
      </c>
      <c r="G8" s="13">
        <v>86.55</v>
      </c>
      <c r="H8" s="13">
        <f t="shared" si="0"/>
        <v>490.11999999999995</v>
      </c>
      <c r="I8" s="15" t="s">
        <v>39</v>
      </c>
      <c r="J8" s="8" t="s">
        <v>40</v>
      </c>
      <c r="K8" s="9" t="s">
        <v>41</v>
      </c>
      <c r="L8" s="16">
        <f>ROUND((5/10)*E8,2)</f>
        <v>288.33999999999997</v>
      </c>
      <c r="M8" s="10">
        <f t="shared" si="1"/>
        <v>201.78999999999996</v>
      </c>
      <c r="N8" s="9" t="s">
        <v>42</v>
      </c>
    </row>
    <row r="9" spans="1:14" ht="77" customHeight="1" x14ac:dyDescent="0.35">
      <c r="A9" s="12">
        <v>6</v>
      </c>
      <c r="B9" s="5">
        <v>16</v>
      </c>
      <c r="C9" s="6" t="s">
        <v>14</v>
      </c>
      <c r="D9" s="7" t="s">
        <v>43</v>
      </c>
      <c r="E9" s="5">
        <v>511.3</v>
      </c>
      <c r="F9" s="5">
        <v>11</v>
      </c>
      <c r="G9" s="5">
        <v>248.13</v>
      </c>
      <c r="H9" s="5">
        <f t="shared" si="0"/>
        <v>263.17</v>
      </c>
      <c r="I9" s="7" t="s">
        <v>44</v>
      </c>
      <c r="J9" s="8" t="s">
        <v>45</v>
      </c>
      <c r="K9" s="9"/>
      <c r="L9" s="10"/>
      <c r="M9" s="10">
        <f t="shared" si="1"/>
        <v>-248.13</v>
      </c>
      <c r="N9" s="9"/>
    </row>
    <row r="10" spans="1:14" ht="117" customHeight="1" x14ac:dyDescent="0.35">
      <c r="A10" s="32">
        <v>7</v>
      </c>
      <c r="B10" s="39">
        <v>19</v>
      </c>
      <c r="C10" s="14" t="s">
        <v>46</v>
      </c>
      <c r="D10" s="15" t="s">
        <v>47</v>
      </c>
      <c r="E10" s="13">
        <v>540.20000000000005</v>
      </c>
      <c r="F10" s="13">
        <v>7</v>
      </c>
      <c r="G10" s="13">
        <v>165.3</v>
      </c>
      <c r="H10" s="13">
        <f t="shared" si="0"/>
        <v>374.90000000000003</v>
      </c>
      <c r="I10" s="15" t="s">
        <v>39</v>
      </c>
      <c r="J10" s="8" t="s">
        <v>40</v>
      </c>
      <c r="K10" s="9" t="s">
        <v>48</v>
      </c>
      <c r="L10" s="16">
        <v>0</v>
      </c>
      <c r="M10" s="10">
        <f t="shared" si="1"/>
        <v>-165.3</v>
      </c>
      <c r="N10" s="9" t="s">
        <v>49</v>
      </c>
    </row>
    <row r="11" spans="1:14" ht="107" customHeight="1" x14ac:dyDescent="0.35">
      <c r="A11" s="34"/>
      <c r="B11" s="39"/>
      <c r="C11" s="14" t="s">
        <v>50</v>
      </c>
      <c r="D11" s="15" t="s">
        <v>51</v>
      </c>
      <c r="E11" s="13">
        <v>428.3</v>
      </c>
      <c r="F11" s="13">
        <v>7</v>
      </c>
      <c r="G11" s="13">
        <v>131.06</v>
      </c>
      <c r="H11" s="13">
        <f t="shared" si="0"/>
        <v>297.24</v>
      </c>
      <c r="I11" s="15" t="s">
        <v>39</v>
      </c>
      <c r="J11" s="8" t="s">
        <v>40</v>
      </c>
      <c r="K11" s="9" t="s">
        <v>48</v>
      </c>
      <c r="L11" s="16">
        <v>0</v>
      </c>
      <c r="M11" s="10">
        <f t="shared" si="1"/>
        <v>-131.06</v>
      </c>
      <c r="N11" s="9" t="s">
        <v>49</v>
      </c>
    </row>
    <row r="12" spans="1:14" ht="77" customHeight="1" x14ac:dyDescent="0.35">
      <c r="A12" s="32">
        <v>8</v>
      </c>
      <c r="B12" s="35">
        <v>20</v>
      </c>
      <c r="C12" s="6" t="s">
        <v>52</v>
      </c>
      <c r="D12" s="7" t="s">
        <v>53</v>
      </c>
      <c r="E12" s="5">
        <v>133.79</v>
      </c>
      <c r="F12" s="5">
        <v>5</v>
      </c>
      <c r="G12" s="5">
        <v>88.79</v>
      </c>
      <c r="H12" s="5">
        <f t="shared" si="0"/>
        <v>44.999999999999986</v>
      </c>
      <c r="I12" s="7" t="s">
        <v>16</v>
      </c>
      <c r="J12" s="8" t="s">
        <v>17</v>
      </c>
      <c r="K12" s="9" t="s">
        <v>54</v>
      </c>
      <c r="L12" s="10">
        <f>E12*0.75</f>
        <v>100.3425</v>
      </c>
      <c r="M12" s="10">
        <f t="shared" si="1"/>
        <v>11.552499999999995</v>
      </c>
      <c r="N12" s="9"/>
    </row>
    <row r="13" spans="1:14" ht="77" customHeight="1" x14ac:dyDescent="0.35">
      <c r="A13" s="33"/>
      <c r="B13" s="35"/>
      <c r="C13" s="6" t="s">
        <v>55</v>
      </c>
      <c r="D13" s="7" t="s">
        <v>53</v>
      </c>
      <c r="E13" s="5">
        <v>187.82</v>
      </c>
      <c r="F13" s="5">
        <v>5</v>
      </c>
      <c r="G13" s="5">
        <v>73.239999999999995</v>
      </c>
      <c r="H13" s="5">
        <f t="shared" si="0"/>
        <v>114.58</v>
      </c>
      <c r="I13" s="7" t="s">
        <v>16</v>
      </c>
      <c r="J13" s="8" t="s">
        <v>17</v>
      </c>
      <c r="K13" s="9" t="s">
        <v>54</v>
      </c>
      <c r="L13" s="10">
        <f>E13*0.75</f>
        <v>140.86500000000001</v>
      </c>
      <c r="M13" s="10">
        <f t="shared" si="1"/>
        <v>67.625000000000014</v>
      </c>
      <c r="N13" s="9"/>
    </row>
    <row r="14" spans="1:14" ht="77" customHeight="1" x14ac:dyDescent="0.35">
      <c r="A14" s="33"/>
      <c r="B14" s="35"/>
      <c r="C14" s="6" t="s">
        <v>56</v>
      </c>
      <c r="D14" s="7" t="s">
        <v>53</v>
      </c>
      <c r="E14" s="5">
        <v>181.18</v>
      </c>
      <c r="F14" s="5">
        <v>5</v>
      </c>
      <c r="G14" s="5">
        <v>131.38999999999999</v>
      </c>
      <c r="H14" s="5">
        <f t="shared" si="0"/>
        <v>49.79000000000002</v>
      </c>
      <c r="I14" s="7" t="s">
        <v>16</v>
      </c>
      <c r="J14" s="8" t="s">
        <v>17</v>
      </c>
      <c r="K14" s="9" t="s">
        <v>54</v>
      </c>
      <c r="L14" s="10">
        <f>E14*0.75</f>
        <v>135.88499999999999</v>
      </c>
      <c r="M14" s="10">
        <f t="shared" si="1"/>
        <v>4.4950000000000045</v>
      </c>
      <c r="N14" s="9"/>
    </row>
    <row r="15" spans="1:14" ht="77" customHeight="1" x14ac:dyDescent="0.35">
      <c r="A15" s="34"/>
      <c r="B15" s="35"/>
      <c r="C15" s="6" t="s">
        <v>57</v>
      </c>
      <c r="D15" s="7" t="s">
        <v>53</v>
      </c>
      <c r="E15" s="5">
        <v>133.84</v>
      </c>
      <c r="F15" s="5">
        <v>5</v>
      </c>
      <c r="G15" s="5">
        <v>73.8</v>
      </c>
      <c r="H15" s="5">
        <f t="shared" si="0"/>
        <v>60.040000000000006</v>
      </c>
      <c r="I15" s="7" t="s">
        <v>16</v>
      </c>
      <c r="J15" s="8" t="s">
        <v>17</v>
      </c>
      <c r="K15" s="9" t="s">
        <v>58</v>
      </c>
      <c r="L15" s="10">
        <f>E15*0.6</f>
        <v>80.304000000000002</v>
      </c>
      <c r="M15" s="10">
        <f t="shared" si="1"/>
        <v>6.5040000000000049</v>
      </c>
      <c r="N15" s="9" t="s">
        <v>59</v>
      </c>
    </row>
    <row r="16" spans="1:14" ht="77" customHeight="1" x14ac:dyDescent="0.35">
      <c r="A16" s="17">
        <v>9</v>
      </c>
      <c r="B16" s="5">
        <v>21</v>
      </c>
      <c r="C16" s="6" t="s">
        <v>14</v>
      </c>
      <c r="D16" s="7" t="s">
        <v>38</v>
      </c>
      <c r="E16" s="5">
        <v>478.31</v>
      </c>
      <c r="F16" s="5">
        <v>11</v>
      </c>
      <c r="G16" s="5">
        <v>0</v>
      </c>
      <c r="H16" s="5">
        <f t="shared" si="0"/>
        <v>478.31</v>
      </c>
      <c r="I16" s="7" t="s">
        <v>44</v>
      </c>
      <c r="J16" s="8" t="s">
        <v>45</v>
      </c>
      <c r="K16" s="9" t="s">
        <v>60</v>
      </c>
      <c r="L16" s="10">
        <v>0</v>
      </c>
      <c r="M16" s="10">
        <f t="shared" si="1"/>
        <v>0</v>
      </c>
      <c r="N16" s="9"/>
    </row>
    <row r="17" spans="1:15" ht="77" customHeight="1" x14ac:dyDescent="0.35">
      <c r="A17" s="32">
        <v>10</v>
      </c>
      <c r="B17" s="35">
        <v>22</v>
      </c>
      <c r="C17" s="6" t="s">
        <v>61</v>
      </c>
      <c r="D17" s="7" t="s">
        <v>62</v>
      </c>
      <c r="E17" s="5">
        <v>36.659999999999997</v>
      </c>
      <c r="F17" s="5">
        <v>4</v>
      </c>
      <c r="G17" s="5">
        <v>0</v>
      </c>
      <c r="H17" s="5">
        <f t="shared" si="0"/>
        <v>36.659999999999997</v>
      </c>
      <c r="I17" s="7" t="s">
        <v>44</v>
      </c>
      <c r="J17" s="8" t="s">
        <v>45</v>
      </c>
      <c r="K17" s="9" t="s">
        <v>63</v>
      </c>
      <c r="L17" s="10">
        <v>0</v>
      </c>
      <c r="M17" s="10">
        <f t="shared" si="1"/>
        <v>0</v>
      </c>
      <c r="N17" s="9" t="s">
        <v>64</v>
      </c>
    </row>
    <row r="18" spans="1:15" ht="77" customHeight="1" x14ac:dyDescent="0.35">
      <c r="A18" s="33"/>
      <c r="B18" s="35"/>
      <c r="C18" s="6" t="s">
        <v>65</v>
      </c>
      <c r="D18" s="7" t="s">
        <v>62</v>
      </c>
      <c r="E18" s="5">
        <v>36.659999999999997</v>
      </c>
      <c r="F18" s="5">
        <v>4</v>
      </c>
      <c r="G18" s="5">
        <v>0</v>
      </c>
      <c r="H18" s="5">
        <f t="shared" si="0"/>
        <v>36.659999999999997</v>
      </c>
      <c r="I18" s="7" t="s">
        <v>44</v>
      </c>
      <c r="J18" s="8" t="s">
        <v>45</v>
      </c>
      <c r="K18" s="18" t="s">
        <v>63</v>
      </c>
      <c r="L18" s="10">
        <v>0</v>
      </c>
      <c r="M18" s="10">
        <f t="shared" si="1"/>
        <v>0</v>
      </c>
      <c r="N18" s="9" t="s">
        <v>64</v>
      </c>
    </row>
    <row r="19" spans="1:15" ht="77" customHeight="1" x14ac:dyDescent="0.35">
      <c r="A19" s="33"/>
      <c r="B19" s="35"/>
      <c r="C19" s="6" t="s">
        <v>66</v>
      </c>
      <c r="D19" s="7" t="s">
        <v>62</v>
      </c>
      <c r="E19" s="5">
        <v>36.659999999999997</v>
      </c>
      <c r="F19" s="5">
        <v>4</v>
      </c>
      <c r="G19" s="5">
        <v>0</v>
      </c>
      <c r="H19" s="5">
        <f t="shared" si="0"/>
        <v>36.659999999999997</v>
      </c>
      <c r="I19" s="7" t="s">
        <v>44</v>
      </c>
      <c r="J19" s="8" t="s">
        <v>45</v>
      </c>
      <c r="K19" s="9" t="s">
        <v>63</v>
      </c>
      <c r="L19" s="10">
        <v>0</v>
      </c>
      <c r="M19" s="10">
        <f t="shared" si="1"/>
        <v>0</v>
      </c>
      <c r="N19" s="9" t="s">
        <v>64</v>
      </c>
    </row>
    <row r="20" spans="1:15" ht="77" customHeight="1" x14ac:dyDescent="0.35">
      <c r="A20" s="33"/>
      <c r="B20" s="35"/>
      <c r="C20" s="6" t="s">
        <v>67</v>
      </c>
      <c r="D20" s="7" t="s">
        <v>53</v>
      </c>
      <c r="E20" s="5">
        <v>194.91</v>
      </c>
      <c r="F20" s="5">
        <v>5</v>
      </c>
      <c r="G20" s="5">
        <v>0</v>
      </c>
      <c r="H20" s="5">
        <f t="shared" si="0"/>
        <v>194.91</v>
      </c>
      <c r="I20" s="7" t="s">
        <v>44</v>
      </c>
      <c r="J20" s="8" t="s">
        <v>45</v>
      </c>
      <c r="K20" s="9" t="s">
        <v>68</v>
      </c>
      <c r="L20" s="10">
        <v>0</v>
      </c>
      <c r="M20" s="10">
        <f t="shared" si="1"/>
        <v>0</v>
      </c>
      <c r="N20" s="9" t="s">
        <v>64</v>
      </c>
    </row>
    <row r="21" spans="1:15" ht="77" customHeight="1" x14ac:dyDescent="0.35">
      <c r="A21" s="33"/>
      <c r="B21" s="35"/>
      <c r="C21" s="6" t="s">
        <v>69</v>
      </c>
      <c r="D21" s="7" t="s">
        <v>70</v>
      </c>
      <c r="E21" s="5">
        <v>99.97</v>
      </c>
      <c r="F21" s="5">
        <v>7</v>
      </c>
      <c r="G21" s="5">
        <v>0</v>
      </c>
      <c r="H21" s="5">
        <f t="shared" si="0"/>
        <v>99.97</v>
      </c>
      <c r="I21" s="7" t="s">
        <v>44</v>
      </c>
      <c r="J21" s="8" t="s">
        <v>45</v>
      </c>
      <c r="K21" s="9" t="s">
        <v>29</v>
      </c>
      <c r="L21" s="10">
        <v>0</v>
      </c>
      <c r="M21" s="10">
        <f t="shared" si="1"/>
        <v>0</v>
      </c>
      <c r="N21" s="9" t="s">
        <v>71</v>
      </c>
    </row>
    <row r="22" spans="1:15" ht="77" customHeight="1" x14ac:dyDescent="0.35">
      <c r="A22" s="34"/>
      <c r="B22" s="35"/>
      <c r="C22" s="6" t="s">
        <v>14</v>
      </c>
      <c r="D22" s="7" t="s">
        <v>72</v>
      </c>
      <c r="E22" s="5">
        <v>252.89</v>
      </c>
      <c r="F22" s="5">
        <v>11</v>
      </c>
      <c r="G22" s="5">
        <v>0</v>
      </c>
      <c r="H22" s="5">
        <f t="shared" si="0"/>
        <v>252.89</v>
      </c>
      <c r="I22" s="7" t="s">
        <v>44</v>
      </c>
      <c r="J22" s="8" t="s">
        <v>45</v>
      </c>
      <c r="K22" s="9" t="s">
        <v>73</v>
      </c>
      <c r="L22" s="10">
        <f>(3/11)*E22</f>
        <v>68.969999999999985</v>
      </c>
      <c r="M22" s="10">
        <f t="shared" si="1"/>
        <v>68.969999999999985</v>
      </c>
      <c r="N22" s="9"/>
    </row>
    <row r="23" spans="1:15" ht="77" customHeight="1" x14ac:dyDescent="0.35">
      <c r="A23" s="32">
        <v>11</v>
      </c>
      <c r="B23" s="35">
        <v>23</v>
      </c>
      <c r="C23" s="6" t="s">
        <v>74</v>
      </c>
      <c r="D23" s="19" t="s">
        <v>75</v>
      </c>
      <c r="E23" s="5">
        <v>298.3</v>
      </c>
      <c r="F23" s="5">
        <v>3</v>
      </c>
      <c r="G23" s="5">
        <v>0</v>
      </c>
      <c r="H23" s="5">
        <f t="shared" si="0"/>
        <v>298.3</v>
      </c>
      <c r="I23" s="7" t="s">
        <v>76</v>
      </c>
      <c r="J23" s="8" t="s">
        <v>77</v>
      </c>
      <c r="K23" s="9" t="s">
        <v>78</v>
      </c>
      <c r="L23" s="10">
        <f>0.4*E23</f>
        <v>119.32000000000001</v>
      </c>
      <c r="M23" s="10">
        <f t="shared" si="1"/>
        <v>119.32000000000001</v>
      </c>
      <c r="N23" s="9" t="s">
        <v>79</v>
      </c>
    </row>
    <row r="24" spans="1:15" ht="102.5" customHeight="1" x14ac:dyDescent="0.35">
      <c r="A24" s="33"/>
      <c r="B24" s="35"/>
      <c r="C24" s="6" t="s">
        <v>80</v>
      </c>
      <c r="D24" s="19" t="s">
        <v>75</v>
      </c>
      <c r="E24" s="5">
        <v>230.33</v>
      </c>
      <c r="F24" s="5">
        <v>3</v>
      </c>
      <c r="G24" s="5">
        <v>0</v>
      </c>
      <c r="H24" s="5">
        <f t="shared" si="0"/>
        <v>230.33</v>
      </c>
      <c r="I24" s="7" t="s">
        <v>76</v>
      </c>
      <c r="J24" s="8" t="s">
        <v>77</v>
      </c>
      <c r="K24" s="9" t="s">
        <v>78</v>
      </c>
      <c r="L24" s="10">
        <f>0.4*E24</f>
        <v>92.132000000000005</v>
      </c>
      <c r="M24" s="10">
        <f t="shared" si="1"/>
        <v>92.132000000000005</v>
      </c>
      <c r="N24" s="9" t="s">
        <v>79</v>
      </c>
    </row>
    <row r="25" spans="1:15" ht="77" customHeight="1" x14ac:dyDescent="0.35">
      <c r="A25" s="34"/>
      <c r="B25" s="35"/>
      <c r="C25" s="6" t="s">
        <v>14</v>
      </c>
      <c r="D25" s="7" t="s">
        <v>81</v>
      </c>
      <c r="E25" s="5">
        <v>105.29</v>
      </c>
      <c r="F25" s="5">
        <v>11</v>
      </c>
      <c r="G25" s="5">
        <v>0</v>
      </c>
      <c r="H25" s="5">
        <f t="shared" si="0"/>
        <v>105.29</v>
      </c>
      <c r="I25" s="7" t="s">
        <v>76</v>
      </c>
      <c r="J25" s="8" t="s">
        <v>77</v>
      </c>
      <c r="K25" s="9" t="s">
        <v>82</v>
      </c>
      <c r="L25" s="10">
        <f>0.4*E25</f>
        <v>42.116000000000007</v>
      </c>
      <c r="M25" s="10">
        <f t="shared" si="1"/>
        <v>42.116000000000007</v>
      </c>
      <c r="N25" s="9"/>
    </row>
    <row r="26" spans="1:15" ht="77" customHeight="1" x14ac:dyDescent="0.35">
      <c r="A26" s="32">
        <v>12</v>
      </c>
      <c r="B26" s="36">
        <v>25</v>
      </c>
      <c r="C26" s="6" t="s">
        <v>83</v>
      </c>
      <c r="D26" s="7" t="s">
        <v>84</v>
      </c>
      <c r="E26" s="5">
        <v>320.02999999999997</v>
      </c>
      <c r="F26" s="5">
        <v>7</v>
      </c>
      <c r="G26" s="5">
        <v>163.11000000000001</v>
      </c>
      <c r="H26" s="5">
        <f t="shared" si="0"/>
        <v>156.91999999999996</v>
      </c>
      <c r="I26" s="20" t="s">
        <v>44</v>
      </c>
      <c r="J26" s="20" t="s">
        <v>45</v>
      </c>
      <c r="K26" s="21" t="s">
        <v>85</v>
      </c>
      <c r="L26" s="10">
        <f>(7.6/8.8)*E26</f>
        <v>276.38954545454538</v>
      </c>
      <c r="M26" s="10">
        <f t="shared" si="1"/>
        <v>113.27954545454537</v>
      </c>
      <c r="N26" s="9" t="s">
        <v>86</v>
      </c>
    </row>
    <row r="27" spans="1:15" ht="134.5" customHeight="1" x14ac:dyDescent="0.35">
      <c r="A27" s="33"/>
      <c r="B27" s="37"/>
      <c r="C27" s="22" t="s">
        <v>87</v>
      </c>
      <c r="D27" s="7" t="s">
        <v>88</v>
      </c>
      <c r="E27" s="17">
        <v>396.96</v>
      </c>
      <c r="F27" s="5">
        <v>3</v>
      </c>
      <c r="G27" s="17">
        <v>304.52999999999997</v>
      </c>
      <c r="H27" s="5">
        <f t="shared" si="0"/>
        <v>92.43</v>
      </c>
      <c r="I27" s="20" t="s">
        <v>44</v>
      </c>
      <c r="J27" s="20" t="s">
        <v>45</v>
      </c>
      <c r="K27" s="21" t="s">
        <v>89</v>
      </c>
      <c r="L27" s="23">
        <f>0.75*E27</f>
        <v>297.71999999999997</v>
      </c>
      <c r="M27" s="10">
        <f t="shared" si="1"/>
        <v>-6.8100000000000023</v>
      </c>
      <c r="N27" s="21" t="s">
        <v>90</v>
      </c>
    </row>
    <row r="28" spans="1:15" ht="133" customHeight="1" x14ac:dyDescent="0.35">
      <c r="A28" s="34"/>
      <c r="B28" s="38"/>
      <c r="C28" s="22" t="s">
        <v>67</v>
      </c>
      <c r="D28" s="7" t="s">
        <v>53</v>
      </c>
      <c r="E28" s="17">
        <v>150.14500000000001</v>
      </c>
      <c r="F28" s="17">
        <v>5</v>
      </c>
      <c r="G28" s="17">
        <v>23.35</v>
      </c>
      <c r="H28" s="5">
        <f t="shared" si="0"/>
        <v>126.79500000000002</v>
      </c>
      <c r="I28" s="20" t="s">
        <v>44</v>
      </c>
      <c r="J28" s="20" t="s">
        <v>45</v>
      </c>
      <c r="K28" s="18"/>
      <c r="L28" s="17">
        <f>0.8*E28</f>
        <v>120.11600000000001</v>
      </c>
      <c r="M28" s="10">
        <f t="shared" si="1"/>
        <v>96.76600000000002</v>
      </c>
      <c r="N28" s="18" t="s">
        <v>90</v>
      </c>
    </row>
    <row r="29" spans="1:15" ht="26" x14ac:dyDescent="0.6">
      <c r="A29" s="29" t="s">
        <v>91</v>
      </c>
      <c r="B29" s="30"/>
      <c r="C29" s="30"/>
      <c r="D29" s="31"/>
      <c r="E29" s="24">
        <f>SUM(E2:E28)</f>
        <v>7433.5350000000017</v>
      </c>
      <c r="F29" s="25"/>
      <c r="G29" s="24">
        <f>SUM(G2:G28)</f>
        <v>2581.5099999999998</v>
      </c>
      <c r="H29" s="24">
        <f>SUM(H2:H28)</f>
        <v>4852.0249999999987</v>
      </c>
      <c r="I29" s="26"/>
      <c r="J29" s="26"/>
      <c r="K29" s="26"/>
      <c r="L29" s="24">
        <f>SUM(L2:L28)</f>
        <v>2951.7637389879583</v>
      </c>
      <c r="M29" s="27">
        <f>SUM(M2:M28)</f>
        <v>370.25373898795834</v>
      </c>
      <c r="N29" s="26"/>
    </row>
    <row r="30" spans="1:15" x14ac:dyDescent="0.35">
      <c r="C30" s="28"/>
      <c r="D30" s="28"/>
      <c r="E30" s="28"/>
      <c r="F30" s="28"/>
      <c r="G30" s="28"/>
      <c r="H30" s="28"/>
      <c r="I30" s="28"/>
      <c r="J30" s="28"/>
      <c r="K30" s="28"/>
      <c r="L30" s="28"/>
      <c r="M30" s="28"/>
      <c r="N30" s="28"/>
      <c r="O30" s="28"/>
    </row>
    <row r="31" spans="1:15" x14ac:dyDescent="0.35">
      <c r="C31" s="28"/>
      <c r="D31" s="28"/>
      <c r="E31" s="28"/>
      <c r="F31" s="28"/>
      <c r="G31" s="28"/>
      <c r="H31" s="28"/>
      <c r="I31" s="28"/>
      <c r="J31" s="28"/>
      <c r="K31" s="28"/>
      <c r="L31" s="28"/>
      <c r="M31" s="28"/>
      <c r="N31" s="28"/>
      <c r="O31" s="28"/>
    </row>
    <row r="32" spans="1:15" x14ac:dyDescent="0.35">
      <c r="C32" s="28"/>
      <c r="D32" s="28"/>
      <c r="E32" s="28"/>
      <c r="F32" s="28"/>
      <c r="G32" s="28"/>
      <c r="H32" s="28"/>
      <c r="I32" s="28"/>
      <c r="J32" s="28"/>
      <c r="K32" s="28"/>
      <c r="L32" s="28"/>
      <c r="M32" s="28"/>
      <c r="N32" s="28"/>
      <c r="O32" s="28"/>
    </row>
    <row r="33" spans="3:15" x14ac:dyDescent="0.35">
      <c r="C33" s="28"/>
      <c r="D33" s="28"/>
      <c r="E33" s="28"/>
      <c r="F33" s="28"/>
      <c r="G33" s="28"/>
      <c r="H33" s="28"/>
      <c r="I33" s="28"/>
      <c r="J33" s="28"/>
      <c r="K33" s="28"/>
      <c r="L33" s="28"/>
      <c r="M33" s="28"/>
      <c r="N33" s="28"/>
      <c r="O33" s="28"/>
    </row>
    <row r="34" spans="3:15" x14ac:dyDescent="0.35">
      <c r="C34" s="28"/>
      <c r="D34" s="28"/>
      <c r="E34" s="28"/>
      <c r="F34" s="28"/>
      <c r="G34" s="28"/>
      <c r="H34" s="28"/>
      <c r="I34" s="28"/>
      <c r="J34" s="28"/>
      <c r="K34" s="28"/>
      <c r="L34" s="28"/>
      <c r="M34" s="28"/>
      <c r="N34" s="28"/>
      <c r="O34" s="28"/>
    </row>
    <row r="35" spans="3:15" x14ac:dyDescent="0.35">
      <c r="C35" s="28"/>
      <c r="D35" s="28"/>
      <c r="E35" s="28"/>
      <c r="F35" s="28"/>
      <c r="G35" s="28"/>
      <c r="H35" s="28"/>
      <c r="I35" s="28"/>
      <c r="J35" s="28"/>
      <c r="K35" s="28"/>
      <c r="L35" s="28"/>
      <c r="M35" s="28"/>
      <c r="N35" s="28"/>
      <c r="O35" s="28"/>
    </row>
    <row r="36" spans="3:15" x14ac:dyDescent="0.35">
      <c r="C36" s="28"/>
      <c r="D36" s="28"/>
      <c r="E36" s="28"/>
      <c r="F36" s="28"/>
      <c r="G36" s="28"/>
      <c r="H36" s="28"/>
      <c r="I36" s="28"/>
      <c r="J36" s="28"/>
      <c r="K36" s="28"/>
      <c r="L36" s="28"/>
      <c r="M36" s="28"/>
      <c r="N36" s="28"/>
      <c r="O36" s="28"/>
    </row>
    <row r="37" spans="3:15" x14ac:dyDescent="0.35">
      <c r="C37" s="28"/>
      <c r="D37" s="28"/>
      <c r="E37" s="28"/>
      <c r="F37" s="28"/>
      <c r="G37" s="28"/>
      <c r="H37" s="28"/>
      <c r="I37" s="28"/>
      <c r="J37" s="28"/>
      <c r="K37" s="28"/>
      <c r="L37" s="28"/>
      <c r="M37" s="28"/>
      <c r="N37" s="28"/>
      <c r="O37" s="28"/>
    </row>
  </sheetData>
  <mergeCells count="13">
    <mergeCell ref="A5:A7"/>
    <mergeCell ref="B5:B7"/>
    <mergeCell ref="A10:A11"/>
    <mergeCell ref="B10:B11"/>
    <mergeCell ref="A12:A15"/>
    <mergeCell ref="B12:B15"/>
    <mergeCell ref="A29:D29"/>
    <mergeCell ref="A17:A22"/>
    <mergeCell ref="B17:B22"/>
    <mergeCell ref="A23:A25"/>
    <mergeCell ref="B23:B25"/>
    <mergeCell ref="A26:A28"/>
    <mergeCell ref="B26:B28"/>
  </mergeCells>
  <pageMargins left="0.7" right="0.7" top="0.75" bottom="0.75" header="0.3" footer="0.3"/>
  <pageSetup paperSize="9" scale="55" fitToHeight="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Immediate_Actions</vt:lpstr>
      <vt:lpstr>Sheet1</vt:lpstr>
      <vt:lpstr>Immediate_Actions!Print_Area</vt:lpstr>
      <vt:lpstr>Immediate_Actions!Print_Titles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2020-02-29T19:23:53Z</dcterms:modified>
</cp:coreProperties>
</file>