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IMED\Output\"/>
    </mc:Choice>
  </mc:AlternateContent>
  <bookViews>
    <workbookView xWindow="-105" yWindow="-105" windowWidth="19425" windowHeight="10425" activeTab="2"/>
  </bookViews>
  <sheets>
    <sheet name="Sheet1" sheetId="1" r:id="rId1"/>
    <sheet name="Sheet2" sheetId="2" r:id="rId2"/>
    <sheet name="Sheet3" sheetId="3" r:id="rId3"/>
  </sheets>
  <definedNames>
    <definedName name="_GoBack" localSheetId="2">Sheet3!$I$37</definedName>
  </definedNames>
  <calcPr calcId="162913"/>
</workbook>
</file>

<file path=xl/calcChain.xml><?xml version="1.0" encoding="utf-8"?>
<calcChain xmlns="http://schemas.openxmlformats.org/spreadsheetml/2006/main">
  <c r="L58" i="3" l="1"/>
  <c r="L48" i="3"/>
  <c r="L50" i="3" s="1"/>
  <c r="L53" i="3" s="1"/>
  <c r="I44" i="3"/>
  <c r="I38" i="3"/>
  <c r="H38" i="3"/>
  <c r="H44" i="3" s="1"/>
  <c r="L44" i="3" s="1"/>
  <c r="G38" i="3"/>
  <c r="G44" i="3" s="1"/>
  <c r="F38" i="3"/>
  <c r="F44" i="3" s="1"/>
  <c r="I37" i="3"/>
  <c r="H37" i="3"/>
  <c r="G37" i="3"/>
  <c r="F37" i="3"/>
  <c r="E37" i="3"/>
  <c r="D37" i="3"/>
  <c r="D38" i="3" s="1"/>
  <c r="D44" i="3" s="1"/>
  <c r="C37" i="3"/>
  <c r="C38" i="3" s="1"/>
  <c r="C44" i="3" s="1"/>
  <c r="L36" i="3"/>
  <c r="L37" i="3" s="1"/>
  <c r="I27" i="3"/>
  <c r="H27" i="3"/>
  <c r="G27" i="3"/>
  <c r="F27" i="3"/>
  <c r="E27" i="3"/>
  <c r="E38" i="3" s="1"/>
  <c r="E44" i="3" s="1"/>
  <c r="D27" i="3"/>
  <c r="C27" i="3"/>
  <c r="L17" i="3"/>
  <c r="L19" i="3" s="1"/>
  <c r="L22" i="3" s="1"/>
  <c r="O47" i="2"/>
  <c r="O46" i="2"/>
  <c r="N46" i="2"/>
  <c r="O45" i="2"/>
  <c r="O48" i="2" s="1"/>
  <c r="Q42" i="2"/>
  <c r="P42" i="2"/>
  <c r="O42" i="2"/>
  <c r="N40" i="2"/>
  <c r="N42" i="2" s="1"/>
  <c r="Q38" i="2"/>
  <c r="P38" i="2"/>
  <c r="O38" i="2"/>
  <c r="N38" i="2"/>
  <c r="O36" i="2"/>
  <c r="N36" i="2"/>
  <c r="M32" i="2"/>
  <c r="M31" i="2"/>
  <c r="N29" i="2"/>
  <c r="M29" i="2"/>
  <c r="N28" i="2"/>
  <c r="M28" i="2"/>
  <c r="I39" i="1"/>
  <c r="H39" i="1"/>
  <c r="G39" i="1"/>
  <c r="F39" i="1"/>
  <c r="L36" i="1"/>
  <c r="L35" i="1"/>
  <c r="I18" i="1"/>
  <c r="H18" i="1"/>
  <c r="G18" i="1"/>
  <c r="F18" i="1"/>
  <c r="E18" i="1"/>
  <c r="E39" i="1" s="1"/>
  <c r="D18" i="1"/>
  <c r="D39" i="1" s="1"/>
  <c r="C18" i="1"/>
  <c r="C39" i="1" s="1"/>
</calcChain>
</file>

<file path=xl/sharedStrings.xml><?xml version="1.0" encoding="utf-8"?>
<sst xmlns="http://schemas.openxmlformats.org/spreadsheetml/2006/main" count="277" uniqueCount="144">
  <si>
    <t>Government of the People’s Republic of Bangladesh</t>
  </si>
  <si>
    <t>Ministry of Planning</t>
  </si>
  <si>
    <t>Implementation Monitoring and Evaluation Division</t>
  </si>
  <si>
    <t>Monthly Implementation Progress Review meeting of 
ADP included Project of the year 2020-2021</t>
  </si>
  <si>
    <t>IMED 05/2003 (Revised)</t>
  </si>
  <si>
    <t>Monthly Progress Report</t>
  </si>
  <si>
    <t>Reporting Period: Sep/2020</t>
  </si>
  <si>
    <t>Name of the Ministry/Division/Organization</t>
  </si>
  <si>
    <t xml:space="preserve">: Ministry of Water Resources / </t>
  </si>
  <si>
    <t xml:space="preserve">  Bangladesh Water Development Board (BWDB)</t>
  </si>
  <si>
    <t>(In Lakh Taka)</t>
  </si>
  <si>
    <t>Name of the Project</t>
  </si>
  <si>
    <t>Allocation for the year 2020-2021</t>
  </si>
  <si>
    <t>Taka released</t>
  </si>
  <si>
    <t>Expenditure upto Reporting Period:
Reporting Period: Sep/2020&amp; % of allocation</t>
  </si>
  <si>
    <t>Total</t>
  </si>
  <si>
    <t>Taka</t>
  </si>
  <si>
    <t>Project Aid (RPA)</t>
  </si>
  <si>
    <t>Taka(GoB)</t>
  </si>
  <si>
    <t xml:space="preserve">a) Main Programme : </t>
  </si>
  <si>
    <t>“Haor Flood Management and Livelihood Improvement Project (BWDB part)”</t>
  </si>
  <si>
    <t>8558.00</t>
  </si>
  <si>
    <t>2000.00</t>
  </si>
  <si>
    <t>6558.00
(6000.00)</t>
  </si>
  <si>
    <t>1500.00</t>
  </si>
  <si>
    <t>99.48</t>
  </si>
  <si>
    <t>0.00
(0.00)</t>
  </si>
  <si>
    <t>Sub Total :</t>
  </si>
  <si>
    <t xml:space="preserve">b) Technical Assistance </t>
  </si>
  <si>
    <t>c) Organization's Self Financed Programme :</t>
  </si>
  <si>
    <t>d) Food Aided Programme :</t>
  </si>
  <si>
    <t>Grand Total :</t>
  </si>
  <si>
    <t xml:space="preserve">:  Ministry of Water Resources / </t>
  </si>
  <si>
    <t xml:space="preserve">   Bangladesh Water Development Board (BWDB)</t>
  </si>
  <si>
    <t>: Haor Flood Management and Livelihood Improvement Project (BWDB part)</t>
  </si>
  <si>
    <t>Objectives of the Project</t>
  </si>
  <si>
    <t>: The main objectives of the project are:</t>
  </si>
  <si>
    <t xml:space="preserve">(a) Rehabilitating and constructing the flood management facilities and </t>
  </si>
  <si>
    <t>(b) Implementing agriculture promotion activities.</t>
  </si>
  <si>
    <t>Implementation Period</t>
  </si>
  <si>
    <t xml:space="preserve">                    :  a) Original :    July,2014 to June,2022</t>
  </si>
  <si>
    <t xml:space="preserve">                      b) Revised :-  July, 2014 to June, 2022</t>
  </si>
  <si>
    <t>Location of the Project</t>
  </si>
  <si>
    <t xml:space="preserve">                    : Kishoreganj, Mymensingh, Netrokona, Sunamganj, Habiganj and Brahmanbaria District</t>
  </si>
  <si>
    <t>Source of Funding (with amount)</t>
  </si>
  <si>
    <t>:JICA Loan (Loan No.. BD P-80) (Total-97865.00, PA-59446.10, GoB-38418.90)</t>
  </si>
  <si>
    <t>Estimated Cost</t>
  </si>
  <si>
    <t>:</t>
  </si>
  <si>
    <t xml:space="preserve">  (In Lakh Taka)</t>
  </si>
  <si>
    <t>Physical(% of Total Project)</t>
  </si>
  <si>
    <t xml:space="preserve">     a)        i. Original</t>
  </si>
  <si>
    <t>59446.10(51544.70)</t>
  </si>
  <si>
    <t xml:space="preserve">            b)       ii. Revised</t>
  </si>
  <si>
    <t>97865.00</t>
  </si>
  <si>
    <t>38418.90</t>
  </si>
  <si>
    <t xml:space="preserve">                c) Cumulative Progress upto last </t>
  </si>
  <si>
    <t>Jun-20</t>
  </si>
  <si>
    <t>59281.64</t>
  </si>
  <si>
    <t>24247.54</t>
  </si>
  <si>
    <t>35000.10(29332.09)</t>
  </si>
  <si>
    <t xml:space="preserve">        d)       Current year Revised allocation </t>
  </si>
  <si>
    <t xml:space="preserve">         and Physical Target</t>
  </si>
  <si>
    <t>6558.00(6000.00)</t>
  </si>
  <si>
    <t xml:space="preserve">          e)    Progress of current month</t>
  </si>
  <si>
    <t>87.30</t>
  </si>
  <si>
    <t>0.00(0.00)</t>
  </si>
  <si>
    <t xml:space="preserve">         f)    Progress upto the current</t>
  </si>
  <si>
    <t xml:space="preserve">            month of the year</t>
  </si>
  <si>
    <t xml:space="preserve">             g)  Fund released upto the current</t>
  </si>
  <si>
    <t xml:space="preserve">           month</t>
  </si>
  <si>
    <t xml:space="preserve">Quarterly Financial  </t>
  </si>
  <si>
    <t xml:space="preserve">               and Physical           </t>
  </si>
  <si>
    <t>1st Quarter</t>
  </si>
  <si>
    <t>2nd  Quarter</t>
  </si>
  <si>
    <t>3rd Quarter</t>
  </si>
  <si>
    <t>4th  Quarter</t>
  </si>
  <si>
    <t>Financial</t>
  </si>
  <si>
    <t>Physical</t>
  </si>
  <si>
    <t>a)  Target                       :</t>
  </si>
  <si>
    <t>b)  Achievement            :</t>
  </si>
  <si>
    <t>1.55%</t>
  </si>
  <si>
    <t>Target and Achievement of the main Components of the Project:</t>
  </si>
  <si>
    <t>Sl. No.</t>
  </si>
  <si>
    <t>Work components as Per RDPP (With quantity)</t>
  </si>
  <si>
    <t>Achievement upto last June</t>
  </si>
  <si>
    <t>Revised Target of the current year</t>
  </si>
  <si>
    <t>Progress upto the month of 
Reporting Period: Sep/2020 of the current year</t>
  </si>
  <si>
    <t xml:space="preserve">Physical (% of  the component) </t>
  </si>
  <si>
    <t>Physical (% of  the component)</t>
  </si>
  <si>
    <t>A.</t>
  </si>
  <si>
    <t>Revenue Component</t>
  </si>
  <si>
    <t xml:space="preserve">Allowances </t>
  </si>
  <si>
    <t>-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</si>
  <si>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</si>
  <si>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</si>
  <si>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</si>
  <si>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</si>
  <si>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</si>
  <si>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</si>
  <si>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</si>
  <si>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</si>
  <si>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Printing &amp; Binding</t>
  </si>
  <si>
    <t>Stationary</t>
  </si>
  <si>
    <t>Books &amp; periodical</t>
  </si>
  <si>
    <t>Overseas Training</t>
  </si>
  <si>
    <t>Local Training</t>
  </si>
  <si>
    <t>Casual labour/Job worker</t>
  </si>
  <si>
    <t>Consumable Stores</t>
  </si>
  <si>
    <t>Consultancy</t>
  </si>
  <si>
    <t>Honorarium/Fees/ Remuneration</t>
  </si>
  <si>
    <t>Survey</t>
  </si>
  <si>
    <t>Computer Consumables</t>
  </si>
  <si>
    <t>Other expenses, Out sourcing Staff Salary</t>
  </si>
  <si>
    <t xml:space="preserve">Repair &amp; Maintenance of Vehicles, furniture, computers  &amp; other structure </t>
  </si>
  <si>
    <t>SubTotal A:</t>
  </si>
  <si>
    <t>B.</t>
  </si>
  <si>
    <t>Capital Component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</si>
  <si>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</si>
  <si>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</si>
  <si>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</si>
  <si>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</si>
  <si>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</si>
  <si>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</si>
  <si>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</si>
  <si>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</si>
  <si>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SubTotal B:</t>
  </si>
  <si>
    <t>Total A + B:</t>
  </si>
  <si>
    <t>Progress upto the month of May/2018 of the current year</t>
  </si>
  <si>
    <t>C.</t>
  </si>
  <si>
    <t>Physical Contingency</t>
  </si>
  <si>
    <t>D.</t>
  </si>
  <si>
    <t>Price  Contingency</t>
  </si>
  <si>
    <t xml:space="preserve"> </t>
  </si>
  <si>
    <t>Grand Total    (A+B+C+D):</t>
  </si>
  <si>
    <t xml:space="preserve">9.    Reasons for the delay of </t>
  </si>
  <si>
    <t xml:space="preserve">     Project implementation</t>
  </si>
  <si>
    <t xml:space="preserve">  :  N/A</t>
  </si>
  <si>
    <t xml:space="preserve">  10.     Existing problems of </t>
  </si>
  <si>
    <t xml:space="preserve">            Implementation of the project</t>
  </si>
  <si>
    <t xml:space="preserve">       :  N/A</t>
  </si>
  <si>
    <t>Project Director</t>
  </si>
  <si>
    <t xml:space="preserve">Haor Flood Management and </t>
  </si>
  <si>
    <t>Livelihood Improvement Project.</t>
  </si>
  <si>
    <t>BWDB, Dhaka.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</si>
</sst>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9.5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3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5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10" fillId="0" borderId="0" xfId="0" applyFont="1"/>
    <xf numFmtId="2" fontId="9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justify" vertical="top" wrapText="1"/>
    </xf>
    <xf numFmtId="0" fontId="12" fillId="0" borderId="0" xfId="0" applyFont="1"/>
    <xf numFmtId="0" fontId="8" fillId="0" borderId="0" xfId="0" applyFont="1" applyAlignment="1">
      <alignment horizontal="right"/>
    </xf>
    <xf numFmtId="0" fontId="13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indent="8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indent="5"/>
    </xf>
    <xf numFmtId="17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center" vertical="top" wrapText="1"/>
    </xf>
    <xf numFmtId="10" fontId="8" fillId="0" borderId="0" xfId="0" applyNumberFormat="1" applyFont="1" applyAlignment="1">
      <alignment horizontal="center" vertical="top" wrapText="1"/>
    </xf>
    <xf numFmtId="0" fontId="7" fillId="0" borderId="0" xfId="0" applyFont="1"/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10" fontId="11" fillId="0" borderId="0" xfId="0" applyNumberFormat="1" applyFont="1" applyAlignment="1">
      <alignment horizontal="center" vertical="top" wrapText="1"/>
    </xf>
    <xf numFmtId="0" fontId="14" fillId="0" borderId="0" xfId="0" applyFont="1"/>
    <xf numFmtId="2" fontId="11" fillId="0" borderId="0" xfId="0" applyNumberFormat="1" applyFont="1" applyAlignment="1">
      <alignment horizontal="center" vertical="top" wrapText="1"/>
    </xf>
    <xf numFmtId="2" fontId="15" fillId="0" borderId="0" xfId="0" applyNumberFormat="1" applyFont="1" applyAlignment="1">
      <alignment vertical="top" wrapText="1"/>
    </xf>
    <xf numFmtId="0" fontId="8" fillId="0" borderId="0" xfId="0" applyFont="1"/>
    <xf numFmtId="0" fontId="8" fillId="0" borderId="1" xfId="0" applyFont="1" applyBorder="1" applyAlignment="1">
      <alignment vertical="top" wrapText="1"/>
    </xf>
    <xf numFmtId="2" fontId="8" fillId="0" borderId="1" xfId="0" applyNumberFormat="1" applyFont="1" applyBorder="1" applyAlignment="1">
      <alignment horizontal="center" vertical="top" wrapText="1"/>
    </xf>
    <xf numFmtId="10" fontId="8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2" fontId="11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10" fontId="1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2" fontId="15" fillId="0" borderId="1" xfId="0" applyNumberFormat="1" applyFont="1" applyBorder="1" applyAlignment="1">
      <alignment horizontal="center" vertical="top" wrapText="1"/>
    </xf>
    <xf numFmtId="2" fontId="0" fillId="0" borderId="0" xfId="0" applyNumberFormat="1"/>
    <xf numFmtId="10" fontId="7" fillId="0" borderId="1" xfId="0" applyNumberFormat="1" applyFont="1" applyBorder="1" applyAlignment="1">
      <alignment horizontal="center" vertical="top" wrapText="1"/>
    </xf>
    <xf numFmtId="10" fontId="0" fillId="0" borderId="0" xfId="0" applyNumberFormat="1"/>
    <xf numFmtId="0" fontId="2" fillId="0" borderId="0" xfId="0" applyFont="1"/>
    <xf numFmtId="0" fontId="17" fillId="0" borderId="0" xfId="0" applyFont="1"/>
    <xf numFmtId="2" fontId="16" fillId="0" borderId="1" xfId="0" applyNumberFormat="1" applyFont="1" applyBorder="1" applyAlignment="1">
      <alignment horizontal="center" vertical="top" wrapText="1"/>
    </xf>
    <xf numFmtId="2" fontId="15" fillId="0" borderId="1" xfId="0" applyNumberFormat="1" applyFont="1" applyBorder="1" applyAlignment="1">
      <alignment horizontal="center" wrapText="1"/>
    </xf>
    <xf numFmtId="0" fontId="0" fillId="0" borderId="0" xfId="0"/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7" fillId="0" borderId="10" xfId="0" applyFont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7" fillId="0" borderId="1" xfId="0" applyFont="1" applyBorder="1" applyAlignment="1">
      <alignment vertical="top" wrapText="1"/>
    </xf>
    <xf numFmtId="0" fontId="0" fillId="0" borderId="8" xfId="0" applyBorder="1"/>
    <xf numFmtId="0" fontId="0" fillId="0" borderId="9" xfId="0" applyBorder="1"/>
    <xf numFmtId="0" fontId="10" fillId="0" borderId="6" xfId="0" applyFont="1" applyBorder="1" applyAlignment="1">
      <alignment horizontal="center"/>
    </xf>
    <xf numFmtId="0" fontId="7" fillId="0" borderId="11" xfId="0" applyFont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7" fillId="0" borderId="12" xfId="0" applyFont="1" applyBorder="1" applyAlignment="1">
      <alignment vertical="top" wrapText="1"/>
    </xf>
    <xf numFmtId="0" fontId="0" fillId="0" borderId="0" xfId="0"/>
    <xf numFmtId="0" fontId="0" fillId="0" borderId="4" xfId="0" applyBorder="1"/>
    <xf numFmtId="0" fontId="8" fillId="0" borderId="1" xfId="0" applyFont="1" applyBorder="1" applyAlignment="1">
      <alignment horizontal="center" vertical="top" wrapText="1"/>
    </xf>
    <xf numFmtId="0" fontId="0" fillId="0" borderId="10" xfId="0" applyBorder="1"/>
    <xf numFmtId="0" fontId="7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10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0" fontId="0" fillId="0" borderId="5" xfId="0" applyBorder="1"/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34" zoomScale="160" zoomScaleNormal="160" workbookViewId="0">
      <selection activeCell="B8" sqref="B8:H8"/>
    </sheetView>
  </sheetViews>
  <sheetFormatPr defaultRowHeight="15" x14ac:dyDescent="0.25"/>
  <cols>
    <col min="1" max="1" width="3" style="45" customWidth="1"/>
    <col min="2" max="2" width="19.42578125" style="45" customWidth="1"/>
    <col min="5" max="5" width="10.42578125" style="45" customWidth="1"/>
    <col min="9" max="9" width="8.85546875" style="45" customWidth="1"/>
  </cols>
  <sheetData>
    <row r="1" spans="1:9" ht="15.6" customHeight="1" x14ac:dyDescent="0.25">
      <c r="A1" s="75" t="s">
        <v>0</v>
      </c>
      <c r="B1" s="67"/>
      <c r="C1" s="67"/>
      <c r="D1" s="67"/>
      <c r="E1" s="67"/>
      <c r="F1" s="67"/>
      <c r="G1" s="67"/>
      <c r="H1" s="67"/>
      <c r="I1" s="67"/>
    </row>
    <row r="2" spans="1:9" ht="15.6" customHeight="1" x14ac:dyDescent="0.25">
      <c r="A2" s="75" t="s">
        <v>1</v>
      </c>
      <c r="B2" s="67"/>
      <c r="C2" s="67"/>
      <c r="D2" s="67"/>
      <c r="E2" s="67"/>
      <c r="F2" s="67"/>
      <c r="G2" s="67"/>
      <c r="H2" s="67"/>
      <c r="I2" s="67"/>
    </row>
    <row r="3" spans="1:9" ht="15.6" customHeight="1" x14ac:dyDescent="0.25">
      <c r="A3" s="76" t="s">
        <v>2</v>
      </c>
      <c r="B3" s="67"/>
      <c r="C3" s="67"/>
      <c r="D3" s="67"/>
      <c r="E3" s="67"/>
      <c r="F3" s="67"/>
      <c r="G3" s="67"/>
      <c r="H3" s="67"/>
      <c r="I3" s="67"/>
    </row>
    <row r="4" spans="1:9" ht="15.6" customHeight="1" x14ac:dyDescent="0.25">
      <c r="A4" s="1"/>
    </row>
    <row r="5" spans="1:9" ht="32.25" customHeight="1" x14ac:dyDescent="0.25">
      <c r="B5" s="77" t="s">
        <v>3</v>
      </c>
      <c r="C5" s="67"/>
      <c r="D5" s="67"/>
      <c r="E5" s="67"/>
      <c r="F5" s="67"/>
      <c r="G5" s="78" t="s">
        <v>4</v>
      </c>
      <c r="H5" s="67"/>
      <c r="I5" s="67"/>
    </row>
    <row r="6" spans="1:9" x14ac:dyDescent="0.25">
      <c r="G6" s="73" t="s">
        <v>5</v>
      </c>
      <c r="H6" s="67"/>
      <c r="I6" s="67"/>
    </row>
    <row r="8" spans="1:9" x14ac:dyDescent="0.25">
      <c r="B8" s="74" t="s">
        <v>6</v>
      </c>
      <c r="C8" s="67"/>
      <c r="D8" s="67"/>
      <c r="E8" s="67"/>
      <c r="F8" s="67"/>
      <c r="G8" s="67"/>
      <c r="H8" s="67"/>
    </row>
    <row r="10" spans="1:9" x14ac:dyDescent="0.25">
      <c r="B10" s="21" t="s">
        <v>7</v>
      </c>
      <c r="E10" s="21" t="s">
        <v>8</v>
      </c>
    </row>
    <row r="11" spans="1:9" x14ac:dyDescent="0.25">
      <c r="E11" s="2" t="s">
        <v>9</v>
      </c>
    </row>
    <row r="13" spans="1:9" x14ac:dyDescent="0.25">
      <c r="F13" s="6"/>
      <c r="G13" s="62" t="s">
        <v>10</v>
      </c>
      <c r="H13" s="57"/>
      <c r="I13" s="57"/>
    </row>
    <row r="14" spans="1:9" ht="39" customHeight="1" x14ac:dyDescent="0.25">
      <c r="B14" s="71" t="s">
        <v>11</v>
      </c>
      <c r="C14" s="59" t="s">
        <v>12</v>
      </c>
      <c r="D14" s="60"/>
      <c r="E14" s="61"/>
      <c r="F14" s="69" t="s">
        <v>13</v>
      </c>
      <c r="G14" s="71" t="s">
        <v>14</v>
      </c>
      <c r="H14" s="60"/>
      <c r="I14" s="61"/>
    </row>
    <row r="15" spans="1:9" ht="26.1" customHeight="1" x14ac:dyDescent="0.25">
      <c r="B15" s="70"/>
      <c r="C15" s="47" t="s">
        <v>15</v>
      </c>
      <c r="D15" s="47" t="s">
        <v>16</v>
      </c>
      <c r="E15" s="47" t="s">
        <v>17</v>
      </c>
      <c r="F15" s="70"/>
      <c r="G15" s="47" t="s">
        <v>15</v>
      </c>
      <c r="H15" s="47" t="s">
        <v>18</v>
      </c>
      <c r="I15" s="47" t="s">
        <v>17</v>
      </c>
    </row>
    <row r="16" spans="1:9" x14ac:dyDescent="0.25">
      <c r="B16" s="72" t="s">
        <v>19</v>
      </c>
      <c r="C16" s="60"/>
      <c r="D16" s="60"/>
      <c r="E16" s="60"/>
      <c r="F16" s="60"/>
      <c r="G16" s="60"/>
      <c r="H16" s="60"/>
      <c r="I16" s="61"/>
    </row>
    <row r="17" spans="2:9" ht="53.25" customHeight="1" x14ac:dyDescent="0.25">
      <c r="B17" s="48" t="s">
        <v>20</v>
      </c>
      <c r="C17" s="7" t="s">
        <v>21</v>
      </c>
      <c r="D17" s="7" t="s">
        <v>22</v>
      </c>
      <c r="E17" s="47" t="s">
        <v>23</v>
      </c>
      <c r="F17" s="47" t="s">
        <v>24</v>
      </c>
      <c r="G17" s="47" t="s">
        <v>25</v>
      </c>
      <c r="H17" s="47" t="s">
        <v>25</v>
      </c>
      <c r="I17" s="39" t="s">
        <v>26</v>
      </c>
    </row>
    <row r="18" spans="2:9" ht="32.25" customHeight="1" x14ac:dyDescent="0.25">
      <c r="B18" s="50" t="s">
        <v>27</v>
      </c>
      <c r="C18" s="7" t="str">
        <f t="shared" ref="C18:I18" si="0">+C17</f>
        <v>8558.00</v>
      </c>
      <c r="D18" s="7" t="str">
        <f t="shared" si="0"/>
        <v>2000.00</v>
      </c>
      <c r="E18" s="47" t="str">
        <f t="shared" si="0"/>
        <v>6558.00
(6000.00)</v>
      </c>
      <c r="F18" s="47" t="str">
        <f t="shared" si="0"/>
        <v>1500.00</v>
      </c>
      <c r="G18" s="47" t="str">
        <f t="shared" si="0"/>
        <v>99.48</v>
      </c>
      <c r="H18" s="47" t="str">
        <f t="shared" si="0"/>
        <v>99.48</v>
      </c>
      <c r="I18" s="47" t="str">
        <f t="shared" si="0"/>
        <v>0.00
(0.00)</v>
      </c>
    </row>
    <row r="19" spans="2:9" ht="10.5" customHeight="1" x14ac:dyDescent="0.25">
      <c r="B19" s="63"/>
      <c r="C19" s="64"/>
      <c r="D19" s="64"/>
      <c r="E19" s="64"/>
      <c r="F19" s="64"/>
      <c r="G19" s="64"/>
      <c r="H19" s="64"/>
      <c r="I19" s="65"/>
    </row>
    <row r="20" spans="2:9" x14ac:dyDescent="0.25">
      <c r="B20" s="66" t="s">
        <v>28</v>
      </c>
      <c r="C20" s="67"/>
      <c r="D20" s="67"/>
      <c r="E20" s="67"/>
      <c r="F20" s="67"/>
      <c r="G20" s="67"/>
      <c r="H20" s="67"/>
      <c r="I20" s="68"/>
    </row>
    <row r="21" spans="2:9" x14ac:dyDescent="0.25">
      <c r="B21" s="66"/>
      <c r="C21" s="67"/>
      <c r="D21" s="67"/>
      <c r="E21" s="67"/>
      <c r="F21" s="67"/>
      <c r="G21" s="67"/>
      <c r="H21" s="67"/>
      <c r="I21" s="68"/>
    </row>
    <row r="22" spans="2:9" x14ac:dyDescent="0.25">
      <c r="B22" s="66"/>
      <c r="C22" s="67"/>
      <c r="D22" s="67"/>
      <c r="E22" s="67"/>
      <c r="F22" s="67"/>
      <c r="G22" s="67"/>
      <c r="H22" s="67"/>
      <c r="I22" s="68"/>
    </row>
    <row r="23" spans="2:9" x14ac:dyDescent="0.25">
      <c r="B23" s="56"/>
      <c r="C23" s="57"/>
      <c r="D23" s="57"/>
      <c r="E23" s="57"/>
      <c r="F23" s="57"/>
      <c r="G23" s="57"/>
      <c r="H23" s="57"/>
      <c r="I23" s="58"/>
    </row>
    <row r="24" spans="2:9" x14ac:dyDescent="0.25">
      <c r="B24" s="59" t="s">
        <v>27</v>
      </c>
      <c r="C24" s="60"/>
      <c r="D24" s="60"/>
      <c r="E24" s="60"/>
      <c r="F24" s="60"/>
      <c r="G24" s="60"/>
      <c r="H24" s="60"/>
      <c r="I24" s="61"/>
    </row>
    <row r="25" spans="2:9" ht="7.5" customHeight="1" x14ac:dyDescent="0.25">
      <c r="B25" s="63"/>
      <c r="C25" s="64"/>
      <c r="D25" s="64"/>
      <c r="E25" s="64"/>
      <c r="F25" s="64"/>
      <c r="G25" s="64"/>
      <c r="H25" s="64"/>
      <c r="I25" s="65"/>
    </row>
    <row r="26" spans="2:9" x14ac:dyDescent="0.25">
      <c r="B26" s="66" t="s">
        <v>29</v>
      </c>
      <c r="C26" s="67"/>
      <c r="D26" s="67"/>
      <c r="E26" s="67"/>
      <c r="F26" s="67"/>
      <c r="G26" s="67"/>
      <c r="H26" s="67"/>
      <c r="I26" s="68"/>
    </row>
    <row r="27" spans="2:9" x14ac:dyDescent="0.25">
      <c r="B27" s="66"/>
      <c r="C27" s="67"/>
      <c r="D27" s="67"/>
      <c r="E27" s="67"/>
      <c r="F27" s="67"/>
      <c r="G27" s="67"/>
      <c r="H27" s="67"/>
      <c r="I27" s="68"/>
    </row>
    <row r="28" spans="2:9" x14ac:dyDescent="0.25">
      <c r="B28" s="66"/>
      <c r="C28" s="67"/>
      <c r="D28" s="67"/>
      <c r="E28" s="67"/>
      <c r="F28" s="67"/>
      <c r="G28" s="67"/>
      <c r="H28" s="67"/>
      <c r="I28" s="68"/>
    </row>
    <row r="29" spans="2:9" x14ac:dyDescent="0.25">
      <c r="B29" s="66"/>
      <c r="C29" s="67"/>
      <c r="D29" s="67"/>
      <c r="E29" s="67"/>
      <c r="F29" s="67"/>
      <c r="G29" s="67"/>
      <c r="H29" s="67"/>
      <c r="I29" s="68"/>
    </row>
    <row r="30" spans="2:9" x14ac:dyDescent="0.25">
      <c r="B30" s="56"/>
      <c r="C30" s="57"/>
      <c r="D30" s="57"/>
      <c r="E30" s="57"/>
      <c r="F30" s="57"/>
      <c r="G30" s="57"/>
      <c r="H30" s="57"/>
      <c r="I30" s="58"/>
    </row>
    <row r="31" spans="2:9" x14ac:dyDescent="0.25">
      <c r="B31" s="59" t="s">
        <v>27</v>
      </c>
      <c r="C31" s="60"/>
      <c r="D31" s="60"/>
      <c r="E31" s="60"/>
      <c r="F31" s="60"/>
      <c r="G31" s="60"/>
      <c r="H31" s="60"/>
      <c r="I31" s="61"/>
    </row>
    <row r="32" spans="2:9" ht="8.25" customHeight="1" x14ac:dyDescent="0.25">
      <c r="B32" s="63"/>
      <c r="C32" s="64"/>
      <c r="D32" s="64"/>
      <c r="E32" s="64"/>
      <c r="F32" s="64"/>
      <c r="G32" s="64"/>
      <c r="H32" s="64"/>
      <c r="I32" s="65"/>
    </row>
    <row r="33" spans="2:12" x14ac:dyDescent="0.25">
      <c r="B33" s="66" t="s">
        <v>30</v>
      </c>
      <c r="C33" s="67"/>
      <c r="D33" s="67"/>
      <c r="E33" s="67"/>
      <c r="F33" s="67"/>
      <c r="G33" s="67"/>
      <c r="H33" s="67"/>
      <c r="I33" s="68"/>
    </row>
    <row r="34" spans="2:12" x14ac:dyDescent="0.25">
      <c r="B34" s="66"/>
      <c r="C34" s="67"/>
      <c r="D34" s="67"/>
      <c r="E34" s="67"/>
      <c r="F34" s="67"/>
      <c r="G34" s="67"/>
      <c r="H34" s="67"/>
      <c r="I34" s="68"/>
    </row>
    <row r="35" spans="2:12" x14ac:dyDescent="0.25">
      <c r="B35" s="66"/>
      <c r="C35" s="67"/>
      <c r="D35" s="67"/>
      <c r="E35" s="67"/>
      <c r="F35" s="67"/>
      <c r="G35" s="67"/>
      <c r="H35" s="67"/>
      <c r="I35" s="68"/>
      <c r="L35">
        <f>2156.86+1668.47+508.05</f>
        <v>4333.38</v>
      </c>
    </row>
    <row r="36" spans="2:12" x14ac:dyDescent="0.25">
      <c r="B36" s="66"/>
      <c r="C36" s="67"/>
      <c r="D36" s="67"/>
      <c r="E36" s="67"/>
      <c r="F36" s="67"/>
      <c r="G36" s="67"/>
      <c r="H36" s="67"/>
      <c r="I36" s="68"/>
      <c r="L36">
        <f>+L35+270.35</f>
        <v>4603.7300000000005</v>
      </c>
    </row>
    <row r="37" spans="2:12" x14ac:dyDescent="0.25">
      <c r="B37" s="56"/>
      <c r="C37" s="57"/>
      <c r="D37" s="57"/>
      <c r="E37" s="57"/>
      <c r="F37" s="57"/>
      <c r="G37" s="57"/>
      <c r="H37" s="57"/>
      <c r="I37" s="58"/>
    </row>
    <row r="38" spans="2:12" x14ac:dyDescent="0.25">
      <c r="B38" s="59" t="s">
        <v>27</v>
      </c>
      <c r="C38" s="60"/>
      <c r="D38" s="60"/>
      <c r="E38" s="60"/>
      <c r="F38" s="60"/>
      <c r="G38" s="60"/>
      <c r="H38" s="60"/>
      <c r="I38" s="61"/>
    </row>
    <row r="39" spans="2:12" ht="30.75" customHeight="1" x14ac:dyDescent="0.25">
      <c r="B39" s="8" t="s">
        <v>31</v>
      </c>
      <c r="C39" s="7" t="str">
        <f t="shared" ref="C39:I39" si="1">+C18</f>
        <v>8558.00</v>
      </c>
      <c r="D39" s="7" t="str">
        <f t="shared" si="1"/>
        <v>2000.00</v>
      </c>
      <c r="E39" s="47" t="str">
        <f t="shared" si="1"/>
        <v>6558.00
(6000.00)</v>
      </c>
      <c r="F39" s="47" t="str">
        <f t="shared" si="1"/>
        <v>1500.00</v>
      </c>
      <c r="G39" s="47" t="str">
        <f t="shared" si="1"/>
        <v>99.48</v>
      </c>
      <c r="H39" s="47" t="str">
        <f t="shared" si="1"/>
        <v>99.48</v>
      </c>
      <c r="I39" s="47" t="str">
        <f t="shared" si="1"/>
        <v>0.00
(0.00)</v>
      </c>
    </row>
    <row r="40" spans="2:12" x14ac:dyDescent="0.25">
      <c r="B40" s="3"/>
      <c r="C40" s="3"/>
      <c r="D40" s="3"/>
      <c r="E40" s="3"/>
      <c r="F40" s="3"/>
      <c r="G40" s="3"/>
      <c r="H40" s="3"/>
      <c r="I40" s="3"/>
    </row>
    <row r="41" spans="2:12" x14ac:dyDescent="0.25">
      <c r="B41" s="4"/>
    </row>
    <row r="42" spans="2:12" x14ac:dyDescent="0.25">
      <c r="B42" s="4"/>
    </row>
    <row r="43" spans="2:12" x14ac:dyDescent="0.25">
      <c r="B43" s="4"/>
    </row>
    <row r="44" spans="2:12" x14ac:dyDescent="0.25">
      <c r="B44" s="5"/>
    </row>
  </sheetData>
  <mergeCells count="33">
    <mergeCell ref="G6:I6"/>
    <mergeCell ref="B8:H8"/>
    <mergeCell ref="B14:B15"/>
    <mergeCell ref="C14:E14"/>
    <mergeCell ref="A1:I1"/>
    <mergeCell ref="A2:I2"/>
    <mergeCell ref="A3:I3"/>
    <mergeCell ref="B5:F5"/>
    <mergeCell ref="G5:I5"/>
    <mergeCell ref="B24:I24"/>
    <mergeCell ref="B25:I25"/>
    <mergeCell ref="F14:F15"/>
    <mergeCell ref="G14:I14"/>
    <mergeCell ref="B16:I16"/>
    <mergeCell ref="B19:I19"/>
    <mergeCell ref="B20:I20"/>
    <mergeCell ref="B21:I21"/>
    <mergeCell ref="B37:I37"/>
    <mergeCell ref="B38:I38"/>
    <mergeCell ref="G13:I13"/>
    <mergeCell ref="B31:I31"/>
    <mergeCell ref="B32:I32"/>
    <mergeCell ref="B33:I33"/>
    <mergeCell ref="B34:I34"/>
    <mergeCell ref="B35:I35"/>
    <mergeCell ref="B36:I36"/>
    <mergeCell ref="B26:I26"/>
    <mergeCell ref="B27:I27"/>
    <mergeCell ref="B28:I28"/>
    <mergeCell ref="B29:I29"/>
    <mergeCell ref="B30:I30"/>
    <mergeCell ref="B22:I22"/>
    <mergeCell ref="B23:I23"/>
  </mergeCells>
  <pageMargins left="0.95" right="0.45" top="0.75" bottom="0.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28" zoomScale="130" zoomScaleNormal="130" workbookViewId="0">
      <selection activeCell="L41" sqref="L41"/>
    </sheetView>
  </sheetViews>
  <sheetFormatPr defaultRowHeight="15" x14ac:dyDescent="0.25"/>
  <cols>
    <col min="1" max="1" width="4.28515625" style="45" customWidth="1"/>
    <col min="5" max="5" width="1.140625" style="45" customWidth="1"/>
    <col min="6" max="6" width="9" style="45" customWidth="1"/>
    <col min="7" max="7" width="8.5703125" style="45" customWidth="1"/>
    <col min="8" max="8" width="7.5703125" style="45" customWidth="1"/>
    <col min="9" max="9" width="7.85546875" style="45" customWidth="1"/>
    <col min="10" max="10" width="7.28515625" style="45" customWidth="1"/>
    <col min="11" max="11" width="8.28515625" style="45" customWidth="1"/>
    <col min="12" max="12" width="8.85546875" style="45" customWidth="1"/>
    <col min="15" max="15" width="11.28515625" style="45" customWidth="1"/>
    <col min="16" max="16" width="10.42578125" style="45" customWidth="1"/>
    <col min="17" max="17" width="13" style="45" customWidth="1"/>
  </cols>
  <sheetData>
    <row r="1" spans="1:12" ht="32.25" customHeight="1" x14ac:dyDescent="0.25">
      <c r="B1" s="81" t="s">
        <v>3</v>
      </c>
      <c r="C1" s="67"/>
      <c r="D1" s="67"/>
      <c r="E1" s="67"/>
      <c r="F1" s="67"/>
      <c r="G1" s="67"/>
      <c r="H1" s="67"/>
      <c r="I1" s="67"/>
      <c r="J1" s="83" t="s">
        <v>4</v>
      </c>
      <c r="K1" s="67"/>
      <c r="L1" s="67"/>
    </row>
    <row r="2" spans="1:12" ht="15" customHeight="1" x14ac:dyDescent="0.25">
      <c r="A2" s="80" t="s">
        <v>6</v>
      </c>
      <c r="B2" s="67"/>
      <c r="C2" s="67"/>
      <c r="D2" s="67"/>
      <c r="E2" s="67"/>
      <c r="F2" s="67"/>
      <c r="G2" s="67"/>
      <c r="H2" s="67"/>
      <c r="I2" s="67"/>
      <c r="J2" s="84" t="s">
        <v>5</v>
      </c>
      <c r="K2" s="67"/>
      <c r="L2" s="67"/>
    </row>
    <row r="3" spans="1:12" ht="11.25" customHeight="1" x14ac:dyDescent="0.25">
      <c r="A3" s="21"/>
    </row>
    <row r="4" spans="1:12" x14ac:dyDescent="0.25">
      <c r="A4" s="28" t="s">
        <v>7</v>
      </c>
      <c r="B4" s="36"/>
      <c r="C4" s="36"/>
      <c r="D4" s="36"/>
      <c r="E4" s="28" t="s">
        <v>32</v>
      </c>
      <c r="F4" s="36"/>
      <c r="G4" s="36"/>
      <c r="H4" s="36"/>
      <c r="I4" s="36"/>
      <c r="J4" s="36"/>
      <c r="K4" s="36"/>
      <c r="L4" s="36"/>
    </row>
    <row r="5" spans="1:12" x14ac:dyDescent="0.25">
      <c r="A5" s="36"/>
      <c r="B5" s="36"/>
      <c r="C5" s="36"/>
      <c r="D5" s="36"/>
      <c r="E5" s="85" t="s">
        <v>33</v>
      </c>
      <c r="F5" s="67"/>
      <c r="G5" s="67"/>
      <c r="H5" s="67"/>
      <c r="I5" s="67"/>
      <c r="J5" s="67"/>
      <c r="K5" s="67"/>
      <c r="L5" s="67"/>
    </row>
    <row r="6" spans="1:12" x14ac:dyDescent="0.25">
      <c r="A6" s="28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2" x14ac:dyDescent="0.25">
      <c r="A7" s="28">
        <v>1</v>
      </c>
      <c r="B7" s="28" t="s">
        <v>11</v>
      </c>
      <c r="C7" s="36"/>
      <c r="D7" s="28" t="s">
        <v>34</v>
      </c>
      <c r="E7" s="36"/>
      <c r="F7" s="36"/>
      <c r="G7" s="36"/>
      <c r="H7" s="36"/>
      <c r="I7" s="36"/>
      <c r="J7" s="36"/>
      <c r="K7" s="36"/>
      <c r="L7" s="36"/>
    </row>
    <row r="8" spans="1:12" x14ac:dyDescent="0.25">
      <c r="A8" s="28">
        <v>2</v>
      </c>
      <c r="B8" s="28" t="s">
        <v>35</v>
      </c>
      <c r="C8" s="36"/>
      <c r="D8" s="28" t="s">
        <v>36</v>
      </c>
      <c r="E8" s="36"/>
      <c r="F8" s="36"/>
      <c r="G8" s="36"/>
      <c r="H8" s="36"/>
      <c r="I8" s="36"/>
      <c r="J8" s="36"/>
      <c r="K8" s="36"/>
      <c r="L8" s="36"/>
    </row>
    <row r="9" spans="1:12" x14ac:dyDescent="0.25">
      <c r="A9" s="36"/>
      <c r="B9" s="36"/>
      <c r="C9" s="36"/>
      <c r="D9" s="28" t="s">
        <v>37</v>
      </c>
      <c r="E9" s="28"/>
      <c r="F9" s="28"/>
      <c r="G9" s="28"/>
      <c r="H9" s="28"/>
      <c r="I9" s="28"/>
      <c r="J9" s="36"/>
      <c r="K9" s="36"/>
      <c r="L9" s="36"/>
    </row>
    <row r="10" spans="1:12" x14ac:dyDescent="0.25">
      <c r="A10" s="36"/>
      <c r="B10" s="36"/>
      <c r="C10" s="36"/>
      <c r="D10" s="86" t="s">
        <v>38</v>
      </c>
      <c r="E10" s="67"/>
      <c r="F10" s="67"/>
      <c r="G10" s="67"/>
      <c r="H10" s="67"/>
      <c r="I10" s="67"/>
      <c r="J10" s="36"/>
      <c r="K10" s="36"/>
      <c r="L10" s="36"/>
    </row>
    <row r="11" spans="1:12" ht="6.75" customHeight="1" x14ac:dyDescent="0.25">
      <c r="A11" s="9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2" x14ac:dyDescent="0.25">
      <c r="A12" s="28">
        <v>3</v>
      </c>
      <c r="B12" s="28" t="s">
        <v>39</v>
      </c>
      <c r="C12" s="36"/>
      <c r="D12" s="28" t="s">
        <v>40</v>
      </c>
      <c r="E12" s="36"/>
      <c r="F12" s="36"/>
      <c r="G12" s="36"/>
      <c r="H12" s="36"/>
      <c r="I12" s="36"/>
      <c r="J12" s="36"/>
      <c r="K12" s="36"/>
      <c r="L12" s="36"/>
    </row>
    <row r="13" spans="1:12" x14ac:dyDescent="0.25">
      <c r="A13" s="36"/>
      <c r="B13" s="36"/>
      <c r="C13" s="36"/>
      <c r="D13" s="28" t="s">
        <v>41</v>
      </c>
      <c r="E13" s="36"/>
      <c r="F13" s="36"/>
      <c r="G13" s="36"/>
      <c r="H13" s="36"/>
      <c r="I13" s="36"/>
      <c r="J13" s="36"/>
      <c r="K13" s="36"/>
      <c r="L13" s="36"/>
    </row>
    <row r="14" spans="1:12" ht="9" customHeight="1" x14ac:dyDescent="0.25">
      <c r="A14" s="28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2" x14ac:dyDescent="0.25">
      <c r="A15" s="28">
        <v>4</v>
      </c>
      <c r="B15" s="28" t="s">
        <v>42</v>
      </c>
      <c r="C15" s="36"/>
      <c r="D15" s="28" t="s">
        <v>43</v>
      </c>
      <c r="E15" s="36"/>
      <c r="F15" s="36"/>
      <c r="G15" s="36"/>
      <c r="H15" s="36"/>
      <c r="I15" s="36"/>
      <c r="J15" s="36"/>
      <c r="K15" s="36"/>
      <c r="L15" s="36"/>
    </row>
    <row r="16" spans="1:12" ht="10.5" customHeight="1" x14ac:dyDescent="0.25">
      <c r="A16" s="28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</row>
    <row r="17" spans="1:15" x14ac:dyDescent="0.25">
      <c r="A17" s="28">
        <v>5</v>
      </c>
      <c r="B17" s="28" t="s">
        <v>44</v>
      </c>
      <c r="C17" s="36"/>
      <c r="D17" s="36"/>
      <c r="E17" s="28" t="s">
        <v>45</v>
      </c>
      <c r="F17" s="36"/>
      <c r="G17" s="36"/>
      <c r="H17" s="36"/>
      <c r="I17" s="36"/>
      <c r="J17" s="36"/>
      <c r="K17" s="36"/>
      <c r="L17" s="36"/>
    </row>
    <row r="18" spans="1:15" ht="9.75" customHeight="1" x14ac:dyDescent="0.25">
      <c r="A18" s="28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5" x14ac:dyDescent="0.25">
      <c r="A19" s="28">
        <v>6</v>
      </c>
      <c r="B19" s="28" t="s">
        <v>46</v>
      </c>
      <c r="C19" s="36"/>
      <c r="D19" s="36"/>
      <c r="E19" s="28" t="s">
        <v>47</v>
      </c>
      <c r="F19" s="36"/>
      <c r="G19" s="36"/>
      <c r="H19" s="36"/>
      <c r="I19" s="36"/>
      <c r="J19" s="28" t="s">
        <v>48</v>
      </c>
      <c r="K19" s="36"/>
      <c r="L19" s="36"/>
    </row>
    <row r="20" spans="1:15" ht="12.75" customHeight="1" x14ac:dyDescent="0.25">
      <c r="A20" s="36"/>
      <c r="B20" s="36"/>
      <c r="C20" s="36"/>
      <c r="D20" s="36"/>
      <c r="E20" s="36"/>
      <c r="F20" s="69" t="s">
        <v>15</v>
      </c>
      <c r="G20" s="69" t="s">
        <v>18</v>
      </c>
      <c r="H20" s="69" t="s">
        <v>17</v>
      </c>
      <c r="I20" s="65"/>
      <c r="J20" s="69" t="s">
        <v>49</v>
      </c>
      <c r="K20" s="65"/>
      <c r="L20" s="36"/>
    </row>
    <row r="21" spans="1:15" ht="11.25" customHeight="1" x14ac:dyDescent="0.25">
      <c r="A21" s="36"/>
      <c r="B21" s="36"/>
      <c r="C21" s="36"/>
      <c r="D21" s="36"/>
      <c r="E21" s="36"/>
      <c r="F21" s="70"/>
      <c r="G21" s="70"/>
      <c r="H21" s="87"/>
      <c r="I21" s="58"/>
      <c r="J21" s="87"/>
      <c r="K21" s="58"/>
      <c r="L21" s="36"/>
    </row>
    <row r="22" spans="1:15" x14ac:dyDescent="0.25">
      <c r="A22" s="14" t="s">
        <v>50</v>
      </c>
      <c r="B22" s="36"/>
      <c r="C22" s="36"/>
      <c r="D22" s="14"/>
      <c r="E22" s="18" t="s">
        <v>47</v>
      </c>
      <c r="F22" s="51">
        <v>99337.72</v>
      </c>
      <c r="G22" s="51">
        <v>39891.620000000003</v>
      </c>
      <c r="H22" s="88" t="s">
        <v>51</v>
      </c>
      <c r="I22" s="67"/>
      <c r="J22" s="51"/>
      <c r="K22" s="46"/>
      <c r="L22" s="36"/>
    </row>
    <row r="23" spans="1:15" x14ac:dyDescent="0.25">
      <c r="A23" s="79" t="s">
        <v>52</v>
      </c>
      <c r="B23" s="67"/>
      <c r="C23" s="67"/>
      <c r="D23" s="12"/>
      <c r="E23" s="36" t="s">
        <v>47</v>
      </c>
      <c r="F23" s="52" t="s">
        <v>53</v>
      </c>
      <c r="G23" s="52" t="s">
        <v>54</v>
      </c>
      <c r="H23" s="89" t="s">
        <v>51</v>
      </c>
      <c r="I23" s="67"/>
      <c r="J23" s="51"/>
      <c r="K23" s="46"/>
      <c r="L23" s="36"/>
    </row>
    <row r="24" spans="1:15" x14ac:dyDescent="0.25">
      <c r="A24" s="79" t="s">
        <v>55</v>
      </c>
      <c r="B24" s="67"/>
      <c r="C24" s="67"/>
      <c r="D24" s="67"/>
      <c r="E24" s="36"/>
      <c r="F24" s="51"/>
      <c r="G24" s="51"/>
      <c r="H24" s="51"/>
      <c r="I24" s="51"/>
      <c r="J24" s="51"/>
      <c r="K24" s="46"/>
      <c r="L24" s="36"/>
    </row>
    <row r="25" spans="1:15" x14ac:dyDescent="0.25">
      <c r="A25" s="36"/>
      <c r="B25" s="36"/>
      <c r="C25" s="15" t="s">
        <v>56</v>
      </c>
      <c r="D25" s="12"/>
      <c r="E25" s="36" t="s">
        <v>47</v>
      </c>
      <c r="F25" s="51" t="s">
        <v>57</v>
      </c>
      <c r="G25" s="51" t="s">
        <v>58</v>
      </c>
      <c r="H25" s="82" t="s">
        <v>59</v>
      </c>
      <c r="I25" s="67"/>
      <c r="J25" s="82">
        <v>0.71</v>
      </c>
      <c r="K25" s="67"/>
      <c r="L25" s="36"/>
    </row>
    <row r="26" spans="1:15" ht="15.75" customHeight="1" x14ac:dyDescent="0.25">
      <c r="A26" s="79" t="s">
        <v>60</v>
      </c>
      <c r="B26" s="67"/>
      <c r="C26" s="67"/>
      <c r="D26" s="67"/>
      <c r="E26" s="36"/>
      <c r="F26" s="51"/>
      <c r="G26" s="51"/>
      <c r="H26" s="51"/>
      <c r="I26" s="54"/>
      <c r="J26" s="51"/>
      <c r="K26" s="46"/>
      <c r="L26" s="36"/>
    </row>
    <row r="27" spans="1:15" x14ac:dyDescent="0.25">
      <c r="A27" s="12" t="s">
        <v>61</v>
      </c>
      <c r="B27" s="36"/>
      <c r="C27" s="12"/>
      <c r="D27" s="36"/>
      <c r="E27" s="36" t="s">
        <v>47</v>
      </c>
      <c r="F27" s="52" t="s">
        <v>21</v>
      </c>
      <c r="G27" s="52" t="s">
        <v>22</v>
      </c>
      <c r="H27" s="82" t="s">
        <v>62</v>
      </c>
      <c r="I27" s="67"/>
      <c r="J27" s="82">
        <v>0.18</v>
      </c>
      <c r="K27" s="67"/>
      <c r="L27" s="36"/>
    </row>
    <row r="28" spans="1:15" x14ac:dyDescent="0.25">
      <c r="A28" s="79" t="s">
        <v>63</v>
      </c>
      <c r="B28" s="67"/>
      <c r="C28" s="67"/>
      <c r="D28" s="67"/>
      <c r="E28" s="36" t="s">
        <v>47</v>
      </c>
      <c r="F28" s="52" t="s">
        <v>64</v>
      </c>
      <c r="G28" s="51" t="s">
        <v>64</v>
      </c>
      <c r="H28" s="82" t="s">
        <v>65</v>
      </c>
      <c r="I28" s="67"/>
      <c r="J28" s="82">
        <v>5.4000000000000003E-3</v>
      </c>
      <c r="K28" s="67"/>
      <c r="L28" s="36"/>
      <c r="M28" s="38">
        <f>+F30-4186.78</f>
        <v>-4087.2999999999997</v>
      </c>
      <c r="N28">
        <f>+G30-881.53</f>
        <v>-782.05</v>
      </c>
      <c r="O28" s="40">
        <v>176.43100000000001</v>
      </c>
    </row>
    <row r="29" spans="1:15" x14ac:dyDescent="0.25">
      <c r="A29" s="79" t="s">
        <v>66</v>
      </c>
      <c r="B29" s="67"/>
      <c r="C29" s="67"/>
      <c r="D29" s="67"/>
      <c r="E29" s="36"/>
      <c r="F29" s="51"/>
      <c r="G29" s="51"/>
      <c r="H29" s="51"/>
      <c r="I29" s="46"/>
      <c r="J29" s="54"/>
      <c r="K29" s="46"/>
      <c r="L29" s="36"/>
      <c r="M29">
        <f>4603.72-3305.28</f>
        <v>1298.44</v>
      </c>
      <c r="N29">
        <f>4333.37-3034.93</f>
        <v>1298.44</v>
      </c>
    </row>
    <row r="30" spans="1:15" ht="9.75" customHeight="1" x14ac:dyDescent="0.25">
      <c r="A30" s="12" t="s">
        <v>67</v>
      </c>
      <c r="B30" s="36"/>
      <c r="C30" s="36"/>
      <c r="D30" s="12"/>
      <c r="E30" s="36" t="s">
        <v>47</v>
      </c>
      <c r="F30" s="51" t="s">
        <v>25</v>
      </c>
      <c r="G30" s="51" t="s">
        <v>25</v>
      </c>
      <c r="H30" s="82" t="s">
        <v>65</v>
      </c>
      <c r="I30" s="67"/>
      <c r="J30" s="82">
        <v>1.55E-2</v>
      </c>
      <c r="K30" s="67"/>
      <c r="L30" s="36"/>
    </row>
    <row r="31" spans="1:15" x14ac:dyDescent="0.25">
      <c r="A31" s="79" t="s">
        <v>68</v>
      </c>
      <c r="B31" s="67"/>
      <c r="C31" s="67"/>
      <c r="D31" s="67"/>
      <c r="E31" s="36"/>
      <c r="F31" s="51"/>
      <c r="G31" s="51"/>
      <c r="H31" s="51"/>
      <c r="I31" s="54"/>
      <c r="J31" s="51"/>
      <c r="K31" s="46"/>
      <c r="L31" s="36"/>
      <c r="M31">
        <f>5719.13-1298.44</f>
        <v>4420.6900000000005</v>
      </c>
    </row>
    <row r="32" spans="1:15" x14ac:dyDescent="0.25">
      <c r="A32" s="12" t="s">
        <v>69</v>
      </c>
      <c r="B32" s="36"/>
      <c r="C32" s="36"/>
      <c r="D32" s="12"/>
      <c r="E32" s="36" t="s">
        <v>47</v>
      </c>
      <c r="F32" s="52"/>
      <c r="G32" s="52"/>
      <c r="H32" s="82"/>
      <c r="I32" s="67"/>
      <c r="J32" s="51"/>
      <c r="K32" s="46"/>
      <c r="L32" s="36"/>
      <c r="M32">
        <f>5304.69-1298.44</f>
        <v>4006.2499999999995</v>
      </c>
    </row>
    <row r="33" spans="1:17" ht="10.5" customHeight="1" x14ac:dyDescent="0.25">
      <c r="A33" s="12"/>
      <c r="B33" s="36"/>
      <c r="C33" s="36"/>
      <c r="D33" s="36"/>
      <c r="E33" s="36"/>
      <c r="F33" s="36"/>
      <c r="G33" s="36"/>
      <c r="H33" s="41"/>
      <c r="I33" s="16"/>
      <c r="J33" s="36"/>
      <c r="K33" s="36"/>
      <c r="L33" s="36"/>
    </row>
    <row r="34" spans="1:17" x14ac:dyDescent="0.25">
      <c r="A34" s="28">
        <v>7</v>
      </c>
      <c r="B34" s="28" t="s">
        <v>70</v>
      </c>
      <c r="C34" s="36"/>
      <c r="D34" s="28"/>
      <c r="E34" s="36" t="s">
        <v>47</v>
      </c>
      <c r="F34" s="36"/>
      <c r="G34" s="36"/>
      <c r="H34" s="36"/>
      <c r="I34" s="36"/>
      <c r="J34" s="36"/>
      <c r="K34" s="36"/>
      <c r="L34" s="36"/>
    </row>
    <row r="35" spans="1:17" x14ac:dyDescent="0.25">
      <c r="A35" s="28" t="s">
        <v>71</v>
      </c>
      <c r="B35" s="36"/>
      <c r="C35" s="36"/>
      <c r="D35" s="36"/>
      <c r="E35" s="36"/>
      <c r="F35" s="36"/>
      <c r="G35" s="36"/>
      <c r="H35" s="36"/>
      <c r="I35" s="36"/>
      <c r="J35" s="28" t="s">
        <v>10</v>
      </c>
      <c r="K35" s="36"/>
      <c r="L35" s="36"/>
    </row>
    <row r="36" spans="1:17" ht="15.75" customHeight="1" x14ac:dyDescent="0.25">
      <c r="A36" s="36"/>
      <c r="B36" s="36"/>
      <c r="C36" s="36"/>
      <c r="D36" s="69" t="s">
        <v>72</v>
      </c>
      <c r="E36" s="60"/>
      <c r="F36" s="61"/>
      <c r="G36" s="69" t="s">
        <v>73</v>
      </c>
      <c r="H36" s="61"/>
      <c r="I36" s="69" t="s">
        <v>74</v>
      </c>
      <c r="J36" s="61"/>
      <c r="K36" s="69" t="s">
        <v>75</v>
      </c>
      <c r="L36" s="61"/>
      <c r="N36" s="38" t="str">
        <f>F30</f>
        <v>99.48</v>
      </c>
      <c r="O36" t="str">
        <f>G30</f>
        <v>99.48</v>
      </c>
      <c r="P36" s="38">
        <v>11329.88</v>
      </c>
      <c r="Q36">
        <v>10643.45</v>
      </c>
    </row>
    <row r="37" spans="1:17" ht="15.75" customHeight="1" x14ac:dyDescent="0.25">
      <c r="A37" s="36"/>
      <c r="B37" s="36"/>
      <c r="C37" s="36"/>
      <c r="D37" s="69" t="s">
        <v>76</v>
      </c>
      <c r="E37" s="61"/>
      <c r="F37" s="49" t="s">
        <v>77</v>
      </c>
      <c r="G37" s="49" t="s">
        <v>76</v>
      </c>
      <c r="H37" s="49" t="s">
        <v>77</v>
      </c>
      <c r="I37" s="49" t="s">
        <v>76</v>
      </c>
      <c r="J37" s="49" t="s">
        <v>77</v>
      </c>
      <c r="K37" s="49" t="s">
        <v>76</v>
      </c>
      <c r="L37" s="49" t="s">
        <v>77</v>
      </c>
      <c r="N37" s="38">
        <v>11562.02</v>
      </c>
      <c r="O37" s="38">
        <v>2948.3</v>
      </c>
      <c r="P37" s="38">
        <v>8884.19</v>
      </c>
      <c r="Q37" s="38">
        <v>8480.01</v>
      </c>
    </row>
    <row r="38" spans="1:17" x14ac:dyDescent="0.25">
      <c r="A38" s="36"/>
      <c r="B38" s="28" t="s">
        <v>78</v>
      </c>
      <c r="C38" s="36"/>
      <c r="D38" s="19">
        <v>427.9</v>
      </c>
      <c r="E38" s="17"/>
      <c r="F38" s="20">
        <v>0</v>
      </c>
      <c r="G38" s="19">
        <v>1283.7</v>
      </c>
      <c r="H38" s="20">
        <v>1.7999999999999999E-2</v>
      </c>
      <c r="I38" s="19">
        <v>2139.5</v>
      </c>
      <c r="J38" s="20">
        <v>0.108</v>
      </c>
      <c r="K38" s="19">
        <v>4706.9000000000005</v>
      </c>
      <c r="L38" s="20">
        <v>3.5999999999999997E-2</v>
      </c>
      <c r="N38" s="38">
        <f>N36-N37</f>
        <v>-11462.54</v>
      </c>
      <c r="O38">
        <f>O36-O37</f>
        <v>-2848.82</v>
      </c>
      <c r="P38" s="38">
        <f>P36-P37</f>
        <v>2445.6899999999987</v>
      </c>
      <c r="Q38" s="38">
        <f>Q36-Q37</f>
        <v>2163.4400000000005</v>
      </c>
    </row>
    <row r="39" spans="1:17" ht="5.25" customHeight="1" x14ac:dyDescent="0.25">
      <c r="A39" s="28"/>
      <c r="B39" s="36"/>
      <c r="C39" s="36"/>
      <c r="D39" s="17"/>
      <c r="E39" s="17"/>
      <c r="F39" s="17"/>
      <c r="G39" s="17"/>
      <c r="H39" s="17"/>
      <c r="I39" s="17"/>
      <c r="J39" s="17"/>
      <c r="K39" s="17"/>
      <c r="L39" s="17"/>
    </row>
    <row r="40" spans="1:17" x14ac:dyDescent="0.25">
      <c r="A40" s="36"/>
      <c r="B40" s="28" t="s">
        <v>79</v>
      </c>
      <c r="C40" s="36"/>
      <c r="D40" s="17" t="s">
        <v>25</v>
      </c>
      <c r="E40" s="17"/>
      <c r="F40" s="20" t="s">
        <v>80</v>
      </c>
      <c r="G40" s="17"/>
      <c r="H40" s="20"/>
      <c r="I40" s="19"/>
      <c r="J40" s="20"/>
      <c r="K40" s="19"/>
      <c r="L40" s="20"/>
      <c r="N40" s="38">
        <f>+K40+I40+G40+D40</f>
        <v>99.48</v>
      </c>
      <c r="O40">
        <v>6313.62</v>
      </c>
      <c r="P40">
        <v>11329.88</v>
      </c>
      <c r="Q40">
        <v>10643.45</v>
      </c>
    </row>
    <row r="41" spans="1:17" x14ac:dyDescent="0.25">
      <c r="A41" s="36"/>
      <c r="B41" s="36"/>
      <c r="C41" s="36"/>
      <c r="D41" s="11"/>
      <c r="E41" s="11"/>
      <c r="F41" s="11"/>
      <c r="G41" s="11"/>
      <c r="H41" s="11"/>
      <c r="I41" s="11"/>
      <c r="J41" s="11"/>
      <c r="K41" s="11"/>
      <c r="L41" s="11"/>
      <c r="N41">
        <v>11562.02</v>
      </c>
      <c r="O41">
        <v>2948.3</v>
      </c>
      <c r="P41" s="38">
        <v>8884.19</v>
      </c>
      <c r="Q41">
        <v>8480.01</v>
      </c>
    </row>
    <row r="42" spans="1:17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N42" s="38">
        <f>N40-N41</f>
        <v>-11462.54</v>
      </c>
      <c r="O42" s="38">
        <f>O40-O41</f>
        <v>3365.3199999999997</v>
      </c>
      <c r="P42" s="38">
        <f>P40-P41</f>
        <v>2445.6899999999987</v>
      </c>
      <c r="Q42" s="38">
        <f>Q40-Q41</f>
        <v>2163.4400000000005</v>
      </c>
    </row>
    <row r="43" spans="1:17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</row>
    <row r="44" spans="1:17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N44">
        <v>6593</v>
      </c>
      <c r="O44">
        <v>17643.22</v>
      </c>
    </row>
    <row r="45" spans="1:17" x14ac:dyDescent="0.25">
      <c r="N45">
        <v>11329.88</v>
      </c>
      <c r="O45">
        <f>D40*-1</f>
        <v>-99.48</v>
      </c>
    </row>
    <row r="46" spans="1:17" x14ac:dyDescent="0.25">
      <c r="N46" s="38">
        <f>SUM(N44:N45)</f>
        <v>17922.879999999997</v>
      </c>
      <c r="O46">
        <f>G40*-1</f>
        <v>0</v>
      </c>
    </row>
    <row r="47" spans="1:17" x14ac:dyDescent="0.25">
      <c r="O47">
        <f>I40*-1</f>
        <v>0</v>
      </c>
    </row>
    <row r="48" spans="1:17" x14ac:dyDescent="0.25">
      <c r="O48">
        <f>O44+O45+O46+O47</f>
        <v>17543.740000000002</v>
      </c>
    </row>
  </sheetData>
  <mergeCells count="32">
    <mergeCell ref="D37:E37"/>
    <mergeCell ref="H20:I21"/>
    <mergeCell ref="J20:K21"/>
    <mergeCell ref="H22:I22"/>
    <mergeCell ref="H23:I23"/>
    <mergeCell ref="G36:H36"/>
    <mergeCell ref="F20:F21"/>
    <mergeCell ref="G20:G21"/>
    <mergeCell ref="D36:F36"/>
    <mergeCell ref="A24:D24"/>
    <mergeCell ref="A26:D26"/>
    <mergeCell ref="A28:D28"/>
    <mergeCell ref="A29:D29"/>
    <mergeCell ref="H27:I27"/>
    <mergeCell ref="H28:I28"/>
    <mergeCell ref="H30:I30"/>
    <mergeCell ref="A31:D31"/>
    <mergeCell ref="A2:I2"/>
    <mergeCell ref="B1:I1"/>
    <mergeCell ref="I36:J36"/>
    <mergeCell ref="K36:L36"/>
    <mergeCell ref="H32:I32"/>
    <mergeCell ref="J25:K25"/>
    <mergeCell ref="J27:K27"/>
    <mergeCell ref="J28:K28"/>
    <mergeCell ref="J30:K30"/>
    <mergeCell ref="J1:L1"/>
    <mergeCell ref="J2:L2"/>
    <mergeCell ref="E5:L5"/>
    <mergeCell ref="H25:I25"/>
    <mergeCell ref="D10:I10"/>
    <mergeCell ref="A23:C23"/>
  </mergeCells>
  <pageMargins left="0.5" right="0.45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zoomScaleNormal="100" workbookViewId="0">
      <selection activeCell="I48" sqref="I48"/>
    </sheetView>
  </sheetViews>
  <sheetFormatPr defaultRowHeight="15" x14ac:dyDescent="0.25"/>
  <cols>
    <col min="1" max="1" width="4.7109375" style="45" customWidth="1"/>
    <col min="2" max="2" width="19.140625" style="45" customWidth="1"/>
    <col min="3" max="3" width="7.42578125" style="45" customWidth="1"/>
    <col min="4" max="4" width="7.28515625" style="45" customWidth="1"/>
    <col min="5" max="5" width="8.7109375" style="45" customWidth="1"/>
    <col min="6" max="6" width="8.28515625" style="45" customWidth="1"/>
    <col min="7" max="7" width="9.140625" style="45" customWidth="1"/>
    <col min="8" max="8" width="8" style="45" customWidth="1"/>
    <col min="9" max="9" width="12.7109375" style="45" customWidth="1"/>
    <col min="10" max="10" width="3.7109375" style="45" hidden="1" customWidth="1"/>
  </cols>
  <sheetData>
    <row r="1" spans="1:12" x14ac:dyDescent="0.25">
      <c r="A1" s="53">
        <v>8</v>
      </c>
      <c r="B1" s="21" t="s">
        <v>81</v>
      </c>
      <c r="C1" s="21"/>
      <c r="D1" s="21"/>
      <c r="E1" s="21"/>
      <c r="F1" s="21"/>
      <c r="I1" s="10" t="s">
        <v>10</v>
      </c>
    </row>
    <row r="2" spans="1:12" ht="25.5" customHeight="1" x14ac:dyDescent="0.25">
      <c r="A2" s="69" t="s">
        <v>82</v>
      </c>
      <c r="B2" s="69" t="s">
        <v>83</v>
      </c>
      <c r="C2" s="69" t="s">
        <v>46</v>
      </c>
      <c r="D2" s="69" t="s">
        <v>84</v>
      </c>
      <c r="E2" s="61"/>
      <c r="F2" s="69" t="s">
        <v>85</v>
      </c>
      <c r="G2" s="61"/>
      <c r="H2" s="69" t="s">
        <v>86</v>
      </c>
      <c r="I2" s="61"/>
      <c r="J2" s="17"/>
    </row>
    <row r="3" spans="1:12" ht="36" customHeight="1" x14ac:dyDescent="0.25">
      <c r="A3" s="70"/>
      <c r="B3" s="70"/>
      <c r="C3" s="70"/>
      <c r="D3" s="49" t="s">
        <v>76</v>
      </c>
      <c r="E3" s="49" t="s">
        <v>87</v>
      </c>
      <c r="F3" s="49" t="s">
        <v>76</v>
      </c>
      <c r="G3" s="49" t="s">
        <v>88</v>
      </c>
      <c r="H3" s="49" t="s">
        <v>76</v>
      </c>
      <c r="I3" s="49" t="s">
        <v>88</v>
      </c>
    </row>
    <row r="4" spans="1:12" x14ac:dyDescent="0.25">
      <c r="A4" s="50" t="s">
        <v>89</v>
      </c>
      <c r="B4" s="72" t="s">
        <v>90</v>
      </c>
      <c r="C4" s="61"/>
      <c r="D4" s="49"/>
      <c r="E4" s="49"/>
      <c r="F4" s="49"/>
      <c r="G4" s="49"/>
      <c r="H4" s="49"/>
      <c r="I4" s="49"/>
    </row>
    <row r="5" spans="1:12" x14ac:dyDescent="0.25">
      <c r="A5" s="49">
        <v>1</v>
      </c>
      <c r="B5" s="29" t="s">
        <v>91</v>
      </c>
      <c r="C5" s="30">
        <v>160</v>
      </c>
      <c r="D5" s="49">
        <v>52.11</v>
      </c>
      <c r="E5" s="31" t="s">
        <v>92</v>
      </c>
      <c r="F5" s="30">
        <v>14.35</v>
      </c>
      <c r="G5" s="31" t="s">
        <v>92</v>
      </c>
      <c r="H5" s="30">
        <v>4.1484300000000003</v>
      </c>
      <c r="I5" s="31" t="s">
        <v>92</v>
      </c>
    </row>
    <row r="6" spans="1:12" x14ac:dyDescent="0.25">
      <c r="A6" s="49">
        <v>2</v>
      </c>
      <c r="B6" s="29" t="s">
        <v>93</v>
      </c>
      <c r="C6" s="30">
        <v>100</v>
      </c>
      <c r="D6" s="49">
        <v>73.52</v>
      </c>
      <c r="E6" s="31" t="s">
        <v>92</v>
      </c>
      <c r="F6" s="30">
        <v>12</v>
      </c>
      <c r="G6" s="31" t="s">
        <v>92</v>
      </c>
      <c r="H6" s="30">
        <v>0.3115</v>
      </c>
      <c r="I6" s="31" t="s">
        <v>92</v>
      </c>
    </row>
    <row r="7" spans="1:12" x14ac:dyDescent="0.25">
      <c r="A7" s="49">
        <v>3</v>
      </c>
      <c r="B7" s="29" t="s">
        <v>94</v>
      </c>
      <c r="C7" s="30">
        <v>245</v>
      </c>
      <c r="D7" s="30">
        <v>150.88</v>
      </c>
      <c r="E7" s="31" t="s">
        <v>92</v>
      </c>
      <c r="F7" s="30">
        <v>34.25</v>
      </c>
      <c r="G7" s="31" t="s">
        <v>92</v>
      </c>
      <c r="H7" s="30">
        <v>8.5520999999999994</v>
      </c>
      <c r="I7" s="31" t="s">
        <v>92</v>
      </c>
    </row>
    <row r="8" spans="1:12" x14ac:dyDescent="0.25">
      <c r="A8" s="49">
        <v>4</v>
      </c>
      <c r="B8" s="29" t="s">
        <v>95</v>
      </c>
      <c r="C8" s="49">
        <v>2596.27</v>
      </c>
      <c r="D8" s="30">
        <v>1780.36</v>
      </c>
      <c r="E8" s="31">
        <v>1.6E-2</v>
      </c>
      <c r="F8" s="30">
        <v>115</v>
      </c>
      <c r="G8" s="31">
        <v>4.0000000000000001E-3</v>
      </c>
      <c r="H8" s="30">
        <v>29.365269999999999</v>
      </c>
      <c r="I8" s="31">
        <v>5.0000000000000001E-4</v>
      </c>
    </row>
    <row r="9" spans="1:12" ht="23.1" customHeight="1" x14ac:dyDescent="0.25">
      <c r="A9" s="49">
        <v>5</v>
      </c>
      <c r="B9" s="29" t="s">
        <v>96</v>
      </c>
      <c r="C9" s="30">
        <v>75</v>
      </c>
      <c r="D9" s="49">
        <v>2.84</v>
      </c>
      <c r="E9" s="31" t="s">
        <v>92</v>
      </c>
      <c r="F9" s="30">
        <v>0.3</v>
      </c>
      <c r="G9" s="31" t="s">
        <v>92</v>
      </c>
      <c r="H9" s="30">
        <v>4.2520000000000002E-2</v>
      </c>
      <c r="I9" s="31" t="s">
        <v>92</v>
      </c>
    </row>
    <row r="10" spans="1:12" ht="24" customHeight="1" x14ac:dyDescent="0.25">
      <c r="A10" s="49">
        <v>6</v>
      </c>
      <c r="B10" s="29" t="s">
        <v>97</v>
      </c>
      <c r="C10" s="30">
        <v>15</v>
      </c>
      <c r="D10" s="49">
        <v>12.09</v>
      </c>
      <c r="E10" s="31" t="s">
        <v>92</v>
      </c>
      <c r="F10" s="30">
        <v>0.5</v>
      </c>
      <c r="G10" s="31" t="s">
        <v>92</v>
      </c>
      <c r="H10" s="30">
        <v>0</v>
      </c>
      <c r="I10" s="31" t="s">
        <v>92</v>
      </c>
    </row>
    <row r="11" spans="1:12" x14ac:dyDescent="0.25">
      <c r="A11" s="49">
        <v>7</v>
      </c>
      <c r="B11" s="29" t="s">
        <v>98</v>
      </c>
      <c r="C11" s="30">
        <v>25</v>
      </c>
      <c r="D11" s="49">
        <v>13.29</v>
      </c>
      <c r="E11" s="31" t="s">
        <v>92</v>
      </c>
      <c r="F11" s="30">
        <v>3.5</v>
      </c>
      <c r="G11" s="31" t="s">
        <v>92</v>
      </c>
      <c r="H11" s="30">
        <v>0.84681000000000006</v>
      </c>
      <c r="I11" s="31" t="s">
        <v>92</v>
      </c>
    </row>
    <row r="12" spans="1:12" ht="23.1" customHeight="1" x14ac:dyDescent="0.25">
      <c r="A12" s="49">
        <v>8</v>
      </c>
      <c r="B12" s="29" t="s">
        <v>99</v>
      </c>
      <c r="C12" s="30">
        <v>350</v>
      </c>
      <c r="D12" s="49">
        <v>110.31</v>
      </c>
      <c r="E12" s="31" t="s">
        <v>92</v>
      </c>
      <c r="F12" s="30">
        <v>12</v>
      </c>
      <c r="G12" s="31" t="s">
        <v>92</v>
      </c>
      <c r="H12" s="30">
        <v>2.0863299999999998</v>
      </c>
      <c r="I12" s="31" t="s">
        <v>92</v>
      </c>
    </row>
    <row r="13" spans="1:12" ht="23.1" customHeight="1" x14ac:dyDescent="0.25">
      <c r="A13" s="49">
        <v>9</v>
      </c>
      <c r="B13" s="29" t="s">
        <v>100</v>
      </c>
      <c r="C13" s="30">
        <v>3</v>
      </c>
      <c r="D13" s="49">
        <v>2.06</v>
      </c>
      <c r="E13" s="31" t="s">
        <v>92</v>
      </c>
      <c r="F13" s="30">
        <v>0.5</v>
      </c>
      <c r="G13" s="31" t="s">
        <v>92</v>
      </c>
      <c r="H13" s="30">
        <v>0</v>
      </c>
      <c r="I13" s="31" t="s">
        <v>92</v>
      </c>
    </row>
    <row r="14" spans="1:12" x14ac:dyDescent="0.25">
      <c r="A14" s="49">
        <v>10</v>
      </c>
      <c r="B14" s="29" t="s">
        <v>101</v>
      </c>
      <c r="C14" s="30">
        <v>35</v>
      </c>
      <c r="D14" s="49">
        <v>34.659999999999997</v>
      </c>
      <c r="E14" s="31" t="s">
        <v>92</v>
      </c>
      <c r="F14" s="30">
        <v>0</v>
      </c>
      <c r="G14" s="31" t="s">
        <v>92</v>
      </c>
      <c r="H14" s="30">
        <v>0</v>
      </c>
      <c r="I14" s="31" t="s">
        <v>92</v>
      </c>
      <c r="L14">
        <v>242.23</v>
      </c>
    </row>
    <row r="15" spans="1:12" x14ac:dyDescent="0.25">
      <c r="A15" s="49">
        <v>11</v>
      </c>
      <c r="B15" s="29" t="s">
        <v>102</v>
      </c>
      <c r="C15" s="30">
        <v>150</v>
      </c>
      <c r="D15" s="49">
        <v>69.91</v>
      </c>
      <c r="E15" s="31" t="s">
        <v>92</v>
      </c>
      <c r="F15" s="30">
        <v>7</v>
      </c>
      <c r="G15" s="31" t="s">
        <v>92</v>
      </c>
      <c r="H15" s="30">
        <v>0.69608999999999999</v>
      </c>
      <c r="I15" s="31" t="s">
        <v>92</v>
      </c>
      <c r="L15">
        <v>860.03</v>
      </c>
    </row>
    <row r="16" spans="1:12" x14ac:dyDescent="0.25">
      <c r="A16" s="49">
        <v>12</v>
      </c>
      <c r="B16" s="29" t="s">
        <v>103</v>
      </c>
      <c r="C16" s="30">
        <v>2</v>
      </c>
      <c r="D16" s="49">
        <v>0.48</v>
      </c>
      <c r="E16" s="31" t="s">
        <v>92</v>
      </c>
      <c r="F16" s="30">
        <v>0.1</v>
      </c>
      <c r="G16" s="31" t="s">
        <v>92</v>
      </c>
      <c r="H16" s="30">
        <v>9.6499999999999989E-3</v>
      </c>
      <c r="I16" s="31" t="s">
        <v>92</v>
      </c>
      <c r="L16">
        <v>7478.2</v>
      </c>
    </row>
    <row r="17" spans="1:12" x14ac:dyDescent="0.25">
      <c r="A17" s="49">
        <v>13</v>
      </c>
      <c r="B17" s="29" t="s">
        <v>104</v>
      </c>
      <c r="C17" s="49">
        <v>238.54</v>
      </c>
      <c r="D17" s="49">
        <v>0</v>
      </c>
      <c r="E17" s="31" t="s">
        <v>92</v>
      </c>
      <c r="F17" s="30">
        <v>0</v>
      </c>
      <c r="G17" s="31" t="s">
        <v>92</v>
      </c>
      <c r="H17" s="30">
        <v>0</v>
      </c>
      <c r="I17" s="31" t="s">
        <v>92</v>
      </c>
      <c r="L17">
        <f>SUM(L14:L16)</f>
        <v>8580.4599999999991</v>
      </c>
    </row>
    <row r="18" spans="1:12" x14ac:dyDescent="0.25">
      <c r="A18" s="49">
        <v>14</v>
      </c>
      <c r="B18" s="29" t="s">
        <v>105</v>
      </c>
      <c r="C18" s="49">
        <v>4253.43</v>
      </c>
      <c r="D18" s="49">
        <v>2664.43</v>
      </c>
      <c r="E18" s="31">
        <v>3.5999999999999997E-2</v>
      </c>
      <c r="F18" s="30">
        <v>0</v>
      </c>
      <c r="G18" s="31">
        <v>6.0000000000000001E-3</v>
      </c>
      <c r="H18" s="30">
        <v>0</v>
      </c>
      <c r="I18" s="31" t="s">
        <v>92</v>
      </c>
      <c r="L18">
        <v>11130.71</v>
      </c>
    </row>
    <row r="19" spans="1:12" x14ac:dyDescent="0.25">
      <c r="A19" s="49">
        <v>15</v>
      </c>
      <c r="B19" s="29" t="s">
        <v>106</v>
      </c>
      <c r="C19" s="30">
        <v>15</v>
      </c>
      <c r="D19" s="49">
        <v>14.45</v>
      </c>
      <c r="E19" s="31" t="s">
        <v>92</v>
      </c>
      <c r="F19" s="30">
        <v>0.5</v>
      </c>
      <c r="G19" s="31" t="s">
        <v>92</v>
      </c>
      <c r="H19" s="30">
        <v>0</v>
      </c>
      <c r="I19" s="31" t="s">
        <v>92</v>
      </c>
      <c r="L19">
        <f>L18-L17</f>
        <v>2550.25</v>
      </c>
    </row>
    <row r="20" spans="1:12" x14ac:dyDescent="0.25">
      <c r="A20" s="49">
        <v>16</v>
      </c>
      <c r="B20" s="29" t="s">
        <v>107</v>
      </c>
      <c r="C20" s="30">
        <v>25</v>
      </c>
      <c r="D20" s="49">
        <v>6.74</v>
      </c>
      <c r="E20" s="31" t="s">
        <v>92</v>
      </c>
      <c r="F20" s="30">
        <v>1</v>
      </c>
      <c r="G20" s="31" t="s">
        <v>92</v>
      </c>
      <c r="H20" s="30">
        <v>0</v>
      </c>
      <c r="I20" s="31" t="s">
        <v>92</v>
      </c>
      <c r="L20">
        <v>1</v>
      </c>
    </row>
    <row r="21" spans="1:12" x14ac:dyDescent="0.25">
      <c r="A21" s="49">
        <v>17</v>
      </c>
      <c r="B21" s="29" t="s">
        <v>108</v>
      </c>
      <c r="C21" s="30">
        <v>7901.4</v>
      </c>
      <c r="D21" s="49">
        <v>5668.01</v>
      </c>
      <c r="E21" s="31">
        <v>3.6499999999999998E-2</v>
      </c>
      <c r="F21" s="30">
        <v>500</v>
      </c>
      <c r="G21" s="31">
        <v>6.4999999999999997E-3</v>
      </c>
      <c r="H21" s="30">
        <v>0</v>
      </c>
      <c r="I21" s="31" t="s">
        <v>92</v>
      </c>
      <c r="L21">
        <v>2.5299999999999998</v>
      </c>
    </row>
    <row r="22" spans="1:12" ht="23.1" customHeight="1" x14ac:dyDescent="0.25">
      <c r="A22" s="49">
        <v>18</v>
      </c>
      <c r="B22" s="29" t="s">
        <v>109</v>
      </c>
      <c r="C22" s="30">
        <v>45</v>
      </c>
      <c r="D22" s="30">
        <v>19.14</v>
      </c>
      <c r="E22" s="31" t="s">
        <v>92</v>
      </c>
      <c r="F22" s="30">
        <v>3.5</v>
      </c>
      <c r="G22" s="31" t="s">
        <v>92</v>
      </c>
      <c r="H22" s="43">
        <v>0.32200000000000001</v>
      </c>
      <c r="I22" s="31" t="s">
        <v>92</v>
      </c>
      <c r="L22">
        <f>L19+L20+L21</f>
        <v>2553.7800000000002</v>
      </c>
    </row>
    <row r="23" spans="1:12" x14ac:dyDescent="0.25">
      <c r="A23" s="49">
        <v>19</v>
      </c>
      <c r="B23" s="29" t="s">
        <v>110</v>
      </c>
      <c r="C23" s="30">
        <v>162</v>
      </c>
      <c r="D23" s="49">
        <v>115.02</v>
      </c>
      <c r="E23" s="31" t="s">
        <v>92</v>
      </c>
      <c r="F23" s="30">
        <v>15</v>
      </c>
      <c r="G23" s="31" t="s">
        <v>92</v>
      </c>
      <c r="H23" s="30">
        <v>0</v>
      </c>
      <c r="I23" s="31" t="s">
        <v>92</v>
      </c>
    </row>
    <row r="24" spans="1:12" x14ac:dyDescent="0.25">
      <c r="A24" s="49">
        <v>20</v>
      </c>
      <c r="B24" s="29" t="s">
        <v>111</v>
      </c>
      <c r="C24" s="30">
        <v>50</v>
      </c>
      <c r="D24" s="49">
        <v>30.47</v>
      </c>
      <c r="E24" s="31" t="s">
        <v>92</v>
      </c>
      <c r="F24" s="30">
        <v>5</v>
      </c>
      <c r="G24" s="31" t="s">
        <v>92</v>
      </c>
      <c r="H24" s="30">
        <v>0.35587999999999997</v>
      </c>
      <c r="I24" s="31" t="s">
        <v>92</v>
      </c>
    </row>
    <row r="25" spans="1:12" ht="23.1" customHeight="1" x14ac:dyDescent="0.25">
      <c r="A25" s="49">
        <v>21</v>
      </c>
      <c r="B25" s="29" t="s">
        <v>112</v>
      </c>
      <c r="C25" s="30">
        <v>1700</v>
      </c>
      <c r="D25" s="49">
        <v>1175.46</v>
      </c>
      <c r="E25" s="31">
        <v>2.4E-2</v>
      </c>
      <c r="F25" s="30">
        <v>265</v>
      </c>
      <c r="G25" s="31">
        <v>6.0000000000000001E-3</v>
      </c>
      <c r="H25" s="30">
        <v>51.572400000000002</v>
      </c>
      <c r="I25" s="31" t="s">
        <v>92</v>
      </c>
    </row>
    <row r="26" spans="1:12" ht="45.95" customHeight="1" x14ac:dyDescent="0.25">
      <c r="A26" s="49">
        <v>22</v>
      </c>
      <c r="B26" s="29" t="s">
        <v>113</v>
      </c>
      <c r="C26" s="30">
        <v>627.5</v>
      </c>
      <c r="D26" s="49">
        <v>275.01</v>
      </c>
      <c r="E26" s="31" t="s">
        <v>92</v>
      </c>
      <c r="F26" s="30">
        <v>10.5</v>
      </c>
      <c r="G26" s="31" t="s">
        <v>92</v>
      </c>
      <c r="H26" s="30">
        <v>1.1666399999999999</v>
      </c>
      <c r="I26" s="31" t="s">
        <v>92</v>
      </c>
    </row>
    <row r="27" spans="1:12" x14ac:dyDescent="0.25">
      <c r="A27" s="32"/>
      <c r="B27" s="32" t="s">
        <v>114</v>
      </c>
      <c r="C27" s="33">
        <f t="shared" ref="C27:I27" si="0">SUM(C5:C26)</f>
        <v>18774.14</v>
      </c>
      <c r="D27" s="33">
        <f t="shared" si="0"/>
        <v>12271.24</v>
      </c>
      <c r="E27" s="31">
        <f t="shared" si="0"/>
        <v>0.11249999999999999</v>
      </c>
      <c r="F27" s="33">
        <f t="shared" si="0"/>
        <v>1000</v>
      </c>
      <c r="G27" s="31">
        <f t="shared" si="0"/>
        <v>2.2499999999999999E-2</v>
      </c>
      <c r="H27" s="44">
        <f t="shared" si="0"/>
        <v>99.475619999999992</v>
      </c>
      <c r="I27" s="31">
        <f t="shared" si="0"/>
        <v>5.0000000000000001E-4</v>
      </c>
    </row>
    <row r="28" spans="1:12" x14ac:dyDescent="0.25">
      <c r="A28" s="50" t="s">
        <v>115</v>
      </c>
      <c r="B28" s="50" t="s">
        <v>116</v>
      </c>
      <c r="C28" s="50"/>
      <c r="D28" s="49"/>
      <c r="E28" s="49"/>
      <c r="F28" s="30"/>
      <c r="G28" s="49"/>
      <c r="H28" s="30"/>
      <c r="I28" s="49"/>
    </row>
    <row r="29" spans="1:12" x14ac:dyDescent="0.25">
      <c r="A29" s="49">
        <v>1</v>
      </c>
      <c r="B29" s="29" t="s">
        <v>117</v>
      </c>
      <c r="C29" s="49">
        <v>770.75</v>
      </c>
      <c r="D29" s="49">
        <v>657.12</v>
      </c>
      <c r="E29" s="31">
        <v>0.01</v>
      </c>
      <c r="F29" s="30">
        <v>0</v>
      </c>
      <c r="G29" s="31" t="s">
        <v>92</v>
      </c>
      <c r="H29" s="30">
        <v>0</v>
      </c>
      <c r="I29" s="31" t="s">
        <v>92</v>
      </c>
    </row>
    <row r="30" spans="1:12" x14ac:dyDescent="0.25">
      <c r="A30" s="49">
        <v>2</v>
      </c>
      <c r="B30" s="29" t="s">
        <v>118</v>
      </c>
      <c r="C30" s="30">
        <v>100</v>
      </c>
      <c r="D30" s="49">
        <v>61.29</v>
      </c>
      <c r="E30" s="31" t="s">
        <v>92</v>
      </c>
      <c r="F30" s="30">
        <v>0</v>
      </c>
      <c r="G30" s="31" t="s">
        <v>92</v>
      </c>
      <c r="H30" s="30">
        <v>0</v>
      </c>
      <c r="I30" s="31" t="s">
        <v>92</v>
      </c>
    </row>
    <row r="31" spans="1:12" ht="23.1" customHeight="1" x14ac:dyDescent="0.25">
      <c r="A31" s="49">
        <v>3</v>
      </c>
      <c r="B31" s="29" t="s">
        <v>119</v>
      </c>
      <c r="C31" s="49">
        <v>13.97</v>
      </c>
      <c r="D31" s="49">
        <v>9.7399999999999984</v>
      </c>
      <c r="E31" s="31" t="s">
        <v>92</v>
      </c>
      <c r="F31" s="30">
        <v>0</v>
      </c>
      <c r="G31" s="31" t="s">
        <v>92</v>
      </c>
      <c r="H31" s="30">
        <v>0</v>
      </c>
      <c r="I31" s="31" t="s">
        <v>92</v>
      </c>
    </row>
    <row r="32" spans="1:12" x14ac:dyDescent="0.25">
      <c r="A32" s="49">
        <v>4</v>
      </c>
      <c r="B32" s="29" t="s">
        <v>120</v>
      </c>
      <c r="C32" s="30">
        <v>76.5</v>
      </c>
      <c r="D32" s="30">
        <v>36.799999999999997</v>
      </c>
      <c r="E32" s="31" t="s">
        <v>92</v>
      </c>
      <c r="F32" s="30">
        <v>35</v>
      </c>
      <c r="G32" s="31" t="s">
        <v>92</v>
      </c>
      <c r="H32" s="30">
        <v>0</v>
      </c>
      <c r="I32" s="31" t="s">
        <v>92</v>
      </c>
    </row>
    <row r="33" spans="1:12" x14ac:dyDescent="0.25">
      <c r="A33" s="49">
        <v>5</v>
      </c>
      <c r="B33" s="29" t="s">
        <v>121</v>
      </c>
      <c r="C33" s="30">
        <v>40</v>
      </c>
      <c r="D33" s="30">
        <v>33.630000000000003</v>
      </c>
      <c r="E33" s="31" t="s">
        <v>92</v>
      </c>
      <c r="F33" s="30">
        <v>0</v>
      </c>
      <c r="G33" s="31" t="s">
        <v>92</v>
      </c>
      <c r="H33" s="30">
        <v>0</v>
      </c>
      <c r="I33" s="31" t="s">
        <v>92</v>
      </c>
    </row>
    <row r="34" spans="1:12" ht="23.1" customHeight="1" x14ac:dyDescent="0.25">
      <c r="A34" s="49">
        <v>6</v>
      </c>
      <c r="B34" s="29" t="s">
        <v>122</v>
      </c>
      <c r="C34" s="30">
        <v>65</v>
      </c>
      <c r="D34" s="49">
        <v>58.04</v>
      </c>
      <c r="E34" s="31" t="s">
        <v>92</v>
      </c>
      <c r="F34" s="30">
        <v>0</v>
      </c>
      <c r="G34" s="31" t="s">
        <v>92</v>
      </c>
      <c r="H34" s="30">
        <v>0</v>
      </c>
      <c r="I34" s="31"/>
    </row>
    <row r="35" spans="1:12" x14ac:dyDescent="0.25">
      <c r="A35" s="49">
        <v>7</v>
      </c>
      <c r="B35" s="29" t="s">
        <v>123</v>
      </c>
      <c r="C35" s="30">
        <v>24000</v>
      </c>
      <c r="D35" s="49">
        <v>15323.6</v>
      </c>
      <c r="E35" s="31">
        <v>0.09</v>
      </c>
      <c r="F35" s="30">
        <v>0</v>
      </c>
      <c r="G35" s="31" t="s">
        <v>92</v>
      </c>
      <c r="H35" s="30">
        <v>0</v>
      </c>
      <c r="I35" s="31" t="s">
        <v>92</v>
      </c>
    </row>
    <row r="36" spans="1:12" x14ac:dyDescent="0.25">
      <c r="A36" s="49">
        <v>8</v>
      </c>
      <c r="B36" s="29" t="s">
        <v>124</v>
      </c>
      <c r="C36" s="30">
        <v>53364.5</v>
      </c>
      <c r="D36" s="49">
        <v>30830.18</v>
      </c>
      <c r="E36" s="31">
        <v>0.4975</v>
      </c>
      <c r="F36" s="30">
        <v>7523</v>
      </c>
      <c r="G36" s="31">
        <v>0.1575</v>
      </c>
      <c r="H36" s="30">
        <v>0</v>
      </c>
      <c r="I36" s="31">
        <v>1.4999999999999999E-2</v>
      </c>
      <c r="L36">
        <f>0.35+3.25+8</f>
        <v>11.6</v>
      </c>
    </row>
    <row r="37" spans="1:12" x14ac:dyDescent="0.25">
      <c r="A37" s="29"/>
      <c r="B37" s="29" t="s">
        <v>125</v>
      </c>
      <c r="C37" s="33">
        <f t="shared" ref="C37:I37" si="1">SUM(C29:C36)</f>
        <v>78430.720000000001</v>
      </c>
      <c r="D37" s="34">
        <f t="shared" si="1"/>
        <v>47010.400000000001</v>
      </c>
      <c r="E37" s="31">
        <f t="shared" si="1"/>
        <v>0.59750000000000003</v>
      </c>
      <c r="F37" s="33">
        <f t="shared" si="1"/>
        <v>7558</v>
      </c>
      <c r="G37" s="31">
        <f t="shared" si="1"/>
        <v>0.1575</v>
      </c>
      <c r="H37" s="33">
        <f t="shared" si="1"/>
        <v>0</v>
      </c>
      <c r="I37" s="31">
        <f t="shared" si="1"/>
        <v>1.4999999999999999E-2</v>
      </c>
      <c r="L37">
        <f>+L36+2.4</f>
        <v>14</v>
      </c>
    </row>
    <row r="38" spans="1:12" x14ac:dyDescent="0.25">
      <c r="A38" s="32"/>
      <c r="B38" s="32" t="s">
        <v>126</v>
      </c>
      <c r="C38" s="37">
        <f>+C37+C27</f>
        <v>97204.86</v>
      </c>
      <c r="D38" s="33">
        <f>+D37+D27</f>
        <v>59281.64</v>
      </c>
      <c r="E38" s="31">
        <f>E27+E37</f>
        <v>0.71</v>
      </c>
      <c r="F38" s="33">
        <f>+F37+F27</f>
        <v>8558</v>
      </c>
      <c r="G38" s="31">
        <f>G27+G37</f>
        <v>0.18</v>
      </c>
      <c r="H38" s="33">
        <f>+H37+H27</f>
        <v>99.475619999999992</v>
      </c>
      <c r="I38" s="31">
        <f>I27+_GoBack</f>
        <v>1.55E-2</v>
      </c>
    </row>
    <row r="39" spans="1:12" x14ac:dyDescent="0.25">
      <c r="A39" s="22"/>
      <c r="B39" s="22"/>
      <c r="C39" s="27"/>
      <c r="D39" s="23"/>
      <c r="E39" s="24"/>
      <c r="F39" s="26"/>
      <c r="G39" s="24"/>
      <c r="H39" s="23"/>
      <c r="I39" s="24"/>
    </row>
    <row r="40" spans="1:12" ht="25.5" customHeight="1" x14ac:dyDescent="0.25">
      <c r="A40" s="69" t="s">
        <v>82</v>
      </c>
      <c r="B40" s="69" t="s">
        <v>83</v>
      </c>
      <c r="C40" s="69" t="s">
        <v>46</v>
      </c>
      <c r="D40" s="69" t="s">
        <v>84</v>
      </c>
      <c r="E40" s="61"/>
      <c r="F40" s="69" t="s">
        <v>85</v>
      </c>
      <c r="G40" s="61"/>
      <c r="H40" s="69" t="s">
        <v>127</v>
      </c>
      <c r="I40" s="61"/>
      <c r="J40" s="17"/>
    </row>
    <row r="41" spans="1:12" ht="36" customHeight="1" x14ac:dyDescent="0.25">
      <c r="A41" s="70"/>
      <c r="B41" s="70"/>
      <c r="C41" s="70"/>
      <c r="D41" s="49" t="s">
        <v>76</v>
      </c>
      <c r="E41" s="49" t="s">
        <v>87</v>
      </c>
      <c r="F41" s="49" t="s">
        <v>76</v>
      </c>
      <c r="G41" s="49" t="s">
        <v>88</v>
      </c>
      <c r="H41" s="49" t="s">
        <v>76</v>
      </c>
      <c r="I41" s="49" t="s">
        <v>88</v>
      </c>
    </row>
    <row r="42" spans="1:12" x14ac:dyDescent="0.25">
      <c r="A42" s="34" t="s">
        <v>128</v>
      </c>
      <c r="B42" s="29" t="s">
        <v>129</v>
      </c>
      <c r="C42" s="30">
        <v>258</v>
      </c>
      <c r="D42" s="49">
        <v>0</v>
      </c>
      <c r="E42" s="49"/>
      <c r="F42" s="49">
        <v>0</v>
      </c>
      <c r="G42" s="49" t="s">
        <v>92</v>
      </c>
      <c r="H42" s="49">
        <v>0</v>
      </c>
      <c r="I42" s="49" t="s">
        <v>92</v>
      </c>
    </row>
    <row r="43" spans="1:12" x14ac:dyDescent="0.25">
      <c r="A43" s="34" t="s">
        <v>130</v>
      </c>
      <c r="B43" s="29" t="s">
        <v>131</v>
      </c>
      <c r="C43" s="49">
        <v>402.14</v>
      </c>
      <c r="D43" s="49">
        <v>0</v>
      </c>
      <c r="E43" s="49" t="s">
        <v>132</v>
      </c>
      <c r="F43" s="49">
        <v>0</v>
      </c>
      <c r="G43" s="49" t="s">
        <v>92</v>
      </c>
      <c r="H43" s="49">
        <v>0</v>
      </c>
      <c r="I43" s="49" t="s">
        <v>92</v>
      </c>
    </row>
    <row r="44" spans="1:12" ht="23.1" customHeight="1" x14ac:dyDescent="0.25">
      <c r="A44" s="32"/>
      <c r="B44" s="32" t="s">
        <v>133</v>
      </c>
      <c r="C44" s="33">
        <f>+C43+C42+C38</f>
        <v>97865</v>
      </c>
      <c r="D44" s="33">
        <f>+D38</f>
        <v>59281.64</v>
      </c>
      <c r="E44" s="35">
        <f>SUM(E38,E42,E43)</f>
        <v>0.71</v>
      </c>
      <c r="F44" s="33">
        <f>+F38</f>
        <v>8558</v>
      </c>
      <c r="G44" s="35">
        <f>SUM(G38,G42,G43)</f>
        <v>0.18</v>
      </c>
      <c r="H44" s="33">
        <f>+H38</f>
        <v>99.475619999999992</v>
      </c>
      <c r="I44" s="35">
        <f>SUM(I38,I42,I43)</f>
        <v>1.55E-2</v>
      </c>
      <c r="K44" s="42"/>
      <c r="L44" s="38">
        <f>+H44-H21</f>
        <v>99.475619999999992</v>
      </c>
    </row>
    <row r="45" spans="1:12" x14ac:dyDescent="0.25">
      <c r="A45" s="28"/>
      <c r="B45" s="25"/>
      <c r="C45" s="25"/>
      <c r="D45" s="25"/>
      <c r="E45" s="25"/>
      <c r="F45" s="25"/>
      <c r="G45" s="25"/>
      <c r="H45" s="25"/>
      <c r="I45" s="25"/>
    </row>
    <row r="46" spans="1:12" x14ac:dyDescent="0.25">
      <c r="A46" s="79" t="s">
        <v>134</v>
      </c>
      <c r="B46" s="67"/>
      <c r="C46" s="25"/>
      <c r="D46" s="25"/>
      <c r="E46" s="25"/>
      <c r="F46" s="25"/>
      <c r="G46" s="25"/>
      <c r="H46" s="25"/>
      <c r="I46" s="25"/>
      <c r="L46">
        <v>23000</v>
      </c>
    </row>
    <row r="47" spans="1:12" x14ac:dyDescent="0.25">
      <c r="A47" s="79" t="s">
        <v>135</v>
      </c>
      <c r="B47" s="67"/>
      <c r="C47" s="25"/>
      <c r="D47" s="12" t="s">
        <v>136</v>
      </c>
      <c r="E47" s="25"/>
      <c r="F47" s="25"/>
      <c r="G47" s="25"/>
      <c r="H47" s="25"/>
      <c r="I47" s="25"/>
      <c r="L47">
        <v>8287.4</v>
      </c>
    </row>
    <row r="48" spans="1:12" x14ac:dyDescent="0.25">
      <c r="A48" s="13"/>
      <c r="B48" s="25"/>
      <c r="C48" s="25"/>
      <c r="D48" s="25"/>
      <c r="E48" s="25"/>
      <c r="F48" s="25"/>
      <c r="G48" s="25"/>
      <c r="H48" s="25"/>
      <c r="I48" s="25"/>
      <c r="L48">
        <f>L46-L47</f>
        <v>14712.6</v>
      </c>
    </row>
    <row r="49" spans="1:12" x14ac:dyDescent="0.25">
      <c r="A49" s="55" t="s">
        <v>137</v>
      </c>
      <c r="B49" s="55"/>
      <c r="C49" s="55"/>
      <c r="D49" s="25"/>
      <c r="E49" s="25"/>
      <c r="F49" s="25"/>
      <c r="G49" s="25"/>
      <c r="H49" s="25"/>
      <c r="I49" s="25"/>
      <c r="L49">
        <v>3879.9</v>
      </c>
    </row>
    <row r="50" spans="1:12" x14ac:dyDescent="0.25">
      <c r="A50" s="28" t="s">
        <v>138</v>
      </c>
      <c r="B50" s="28"/>
      <c r="C50" s="53"/>
      <c r="D50" s="28"/>
      <c r="E50" s="28" t="s">
        <v>139</v>
      </c>
      <c r="F50" s="25"/>
      <c r="G50" s="25"/>
      <c r="H50" s="25"/>
      <c r="I50" s="25"/>
      <c r="L50">
        <f>L48+L49</f>
        <v>18592.5</v>
      </c>
    </row>
    <row r="51" spans="1:12" x14ac:dyDescent="0.25">
      <c r="A51" s="14"/>
      <c r="B51" s="25"/>
      <c r="C51" s="25"/>
      <c r="D51" s="25"/>
      <c r="E51" s="25"/>
      <c r="F51" s="25"/>
      <c r="G51" s="25"/>
      <c r="H51" s="25"/>
      <c r="I51" s="25"/>
      <c r="L51">
        <v>1</v>
      </c>
    </row>
    <row r="52" spans="1:12" x14ac:dyDescent="0.25">
      <c r="A52" s="28"/>
      <c r="B52" s="25"/>
      <c r="C52" s="25"/>
      <c r="D52" s="25"/>
      <c r="E52" s="25"/>
      <c r="F52" s="25"/>
      <c r="G52" s="25"/>
      <c r="H52" s="25"/>
      <c r="I52" s="25"/>
      <c r="L52">
        <v>2.5299999999999998</v>
      </c>
    </row>
    <row r="53" spans="1:12" x14ac:dyDescent="0.25">
      <c r="C53" s="25"/>
      <c r="D53" s="25"/>
      <c r="E53" s="25"/>
      <c r="F53" s="25"/>
      <c r="G53" s="25"/>
      <c r="H53" s="25"/>
      <c r="I53" s="25"/>
      <c r="L53" s="38">
        <f>L50+L52</f>
        <v>18595.03</v>
      </c>
    </row>
    <row r="54" spans="1:12" x14ac:dyDescent="0.25">
      <c r="C54" s="25"/>
      <c r="D54" s="25"/>
      <c r="E54" s="25"/>
      <c r="F54" s="25"/>
      <c r="G54" s="53" t="s">
        <v>140</v>
      </c>
      <c r="H54" s="25"/>
      <c r="I54" s="25"/>
      <c r="L54">
        <v>23000</v>
      </c>
    </row>
    <row r="55" spans="1:12" ht="10.5" customHeight="1" x14ac:dyDescent="0.25">
      <c r="C55" s="25"/>
      <c r="D55" s="25"/>
      <c r="E55" s="25"/>
      <c r="F55" s="25"/>
      <c r="G55" s="53" t="s">
        <v>141</v>
      </c>
      <c r="H55" s="25"/>
      <c r="I55" s="25"/>
      <c r="L55">
        <v>-8287.4</v>
      </c>
    </row>
    <row r="56" spans="1:12" ht="12" customHeight="1" x14ac:dyDescent="0.25">
      <c r="C56" s="25"/>
      <c r="D56" s="25"/>
      <c r="E56" s="25"/>
      <c r="F56" s="25"/>
      <c r="G56" s="53" t="s">
        <v>142</v>
      </c>
      <c r="H56" s="25"/>
      <c r="I56" s="25"/>
      <c r="L56">
        <v>3879.9</v>
      </c>
    </row>
    <row r="57" spans="1:12" ht="10.5" customHeight="1" x14ac:dyDescent="0.25">
      <c r="A57" s="25"/>
      <c r="B57" s="25"/>
      <c r="C57" s="25"/>
      <c r="D57" s="25"/>
      <c r="E57" s="25"/>
      <c r="F57" s="25"/>
      <c r="G57" s="53" t="s">
        <v>143</v>
      </c>
      <c r="H57" s="25"/>
      <c r="I57" s="25"/>
      <c r="L57">
        <v>3.53</v>
      </c>
    </row>
    <row r="58" spans="1:12" x14ac:dyDescent="0.25">
      <c r="A58" s="25"/>
      <c r="B58" s="25"/>
      <c r="C58" s="25"/>
      <c r="D58" s="25"/>
      <c r="E58" s="25"/>
      <c r="F58" s="25"/>
      <c r="G58" s="25"/>
      <c r="H58" s="25"/>
      <c r="I58" s="25"/>
      <c r="L58" s="38">
        <f>SUM(L54:L57)</f>
        <v>18596.03</v>
      </c>
    </row>
    <row r="59" spans="1:12" x14ac:dyDescent="0.25">
      <c r="A59" s="25"/>
      <c r="B59" s="25"/>
      <c r="C59" s="25"/>
      <c r="D59" s="25"/>
      <c r="E59" s="25"/>
      <c r="F59" s="25"/>
      <c r="G59" s="25"/>
      <c r="H59" s="25"/>
      <c r="I59" s="25"/>
    </row>
    <row r="60" spans="1:12" x14ac:dyDescent="0.25">
      <c r="A60" s="25"/>
      <c r="B60" s="25"/>
      <c r="C60" s="25"/>
      <c r="D60" s="25"/>
      <c r="E60" s="25"/>
      <c r="F60" s="25"/>
      <c r="G60" s="25"/>
      <c r="H60" s="25"/>
      <c r="I60" s="25"/>
    </row>
  </sheetData>
  <mergeCells count="15">
    <mergeCell ref="A46:B46"/>
    <mergeCell ref="A47:B47"/>
    <mergeCell ref="F2:G2"/>
    <mergeCell ref="H2:I2"/>
    <mergeCell ref="B2:B3"/>
    <mergeCell ref="A40:A41"/>
    <mergeCell ref="B40:B41"/>
    <mergeCell ref="C40:C41"/>
    <mergeCell ref="D40:E40"/>
    <mergeCell ref="B4:C4"/>
    <mergeCell ref="A2:A3"/>
    <mergeCell ref="C2:C3"/>
    <mergeCell ref="D2:E2"/>
    <mergeCell ref="F40:G40"/>
    <mergeCell ref="H40:I40"/>
  </mergeCells>
  <pageMargins left="1.2" right="0.45" top="0.75" bottom="0.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dcterms:created xsi:type="dcterms:W3CDTF">2006-09-16T00:00:00Z</dcterms:created>
  <dcterms:modified xsi:type="dcterms:W3CDTF">2020-10-14T09:56:15Z</dcterms:modified>
</cp:coreProperties>
</file>