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Embankment" sheetId="2" r:id="rId1"/>
    <sheet name="Earth_Calculation" sheetId="3" r:id="rId2"/>
    <sheet name="Khal" sheetId="4" r:id="rId3"/>
    <sheet name="Embankment_as_per_appendix" sheetId="5" r:id="rId4"/>
    <sheet name="Khal_as_per_appendix" sheetId="6" r:id="rId5"/>
    <sheet name="Causeway_appendix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" i="9"/>
  <c r="G36" i="9"/>
  <c r="G37" i="9" s="1"/>
  <c r="F36" i="9"/>
  <c r="F37" i="9" s="1"/>
  <c r="H8" i="6" l="1"/>
  <c r="H9" i="6" s="1"/>
  <c r="G8" i="6"/>
  <c r="G9" i="6" s="1"/>
  <c r="I9" i="6" s="1"/>
  <c r="H7" i="6"/>
  <c r="G7" i="6"/>
  <c r="I7" i="6" s="1"/>
  <c r="F7" i="6"/>
  <c r="I6" i="6"/>
  <c r="I5" i="6"/>
  <c r="I4" i="6"/>
  <c r="I3" i="6"/>
  <c r="H9" i="4"/>
  <c r="I9" i="4"/>
  <c r="G9" i="4"/>
  <c r="H8" i="4"/>
  <c r="I8" i="4"/>
  <c r="G8" i="4"/>
  <c r="I4" i="4"/>
  <c r="I5" i="4"/>
  <c r="I6" i="4"/>
  <c r="I7" i="4"/>
  <c r="I3" i="4"/>
  <c r="I8" i="6" l="1"/>
  <c r="I14" i="5" l="1"/>
  <c r="G14" i="5"/>
  <c r="H14" i="5"/>
  <c r="F14" i="5"/>
  <c r="H13" i="5"/>
  <c r="G13" i="5"/>
  <c r="F13" i="5"/>
  <c r="I4" i="5"/>
  <c r="I5" i="5"/>
  <c r="I6" i="5"/>
  <c r="I7" i="5"/>
  <c r="I8" i="5"/>
  <c r="I9" i="5"/>
  <c r="I10" i="5"/>
  <c r="I11" i="5"/>
  <c r="I12" i="5"/>
  <c r="I3" i="5"/>
  <c r="H22" i="5"/>
  <c r="G22" i="5"/>
  <c r="F22" i="5"/>
  <c r="H21" i="5"/>
  <c r="G21" i="5"/>
  <c r="F21" i="5"/>
  <c r="I20" i="5"/>
  <c r="H19" i="5"/>
  <c r="G19" i="5"/>
  <c r="F19" i="5"/>
  <c r="H18" i="5"/>
  <c r="G18" i="5"/>
  <c r="F18" i="5"/>
  <c r="I18" i="5" s="1"/>
  <c r="H17" i="5"/>
  <c r="G17" i="5"/>
  <c r="I17" i="5" s="1"/>
  <c r="F17" i="5"/>
  <c r="H16" i="5"/>
  <c r="G16" i="5"/>
  <c r="F16" i="5"/>
  <c r="I15" i="5"/>
  <c r="G4" i="5"/>
  <c r="G15" i="2"/>
  <c r="G16" i="2"/>
  <c r="G17" i="2"/>
  <c r="G18" i="2"/>
  <c r="G20" i="2"/>
  <c r="G21" i="2"/>
  <c r="I22" i="5" l="1"/>
  <c r="I21" i="5"/>
  <c r="I19" i="5"/>
  <c r="I16" i="5"/>
  <c r="G7" i="4"/>
  <c r="H7" i="4"/>
  <c r="F7" i="4"/>
  <c r="H21" i="2" l="1"/>
  <c r="I21" i="2"/>
  <c r="F21" i="2"/>
  <c r="J19" i="2"/>
  <c r="H20" i="2"/>
  <c r="I20" i="2"/>
  <c r="F20" i="2"/>
  <c r="J20" i="2" s="1"/>
  <c r="H18" i="2"/>
  <c r="I18" i="2"/>
  <c r="F18" i="2"/>
  <c r="H17" i="2"/>
  <c r="I17" i="2"/>
  <c r="F17" i="2"/>
  <c r="J17" i="2" s="1"/>
  <c r="H16" i="2"/>
  <c r="I16" i="2"/>
  <c r="F16" i="2"/>
  <c r="J16" i="2" s="1"/>
  <c r="H15" i="2"/>
  <c r="I15" i="2"/>
  <c r="F15" i="2"/>
  <c r="J15" i="2" s="1"/>
  <c r="J14" i="2"/>
  <c r="D13" i="3"/>
  <c r="E12" i="3"/>
  <c r="E11" i="3"/>
  <c r="E10" i="3"/>
  <c r="D7" i="3"/>
  <c r="E6" i="3"/>
  <c r="E5" i="3"/>
  <c r="E4" i="3"/>
  <c r="E3" i="3"/>
  <c r="E2" i="3"/>
  <c r="H4" i="2"/>
  <c r="J18" i="2" l="1"/>
  <c r="J21" i="2"/>
</calcChain>
</file>

<file path=xl/sharedStrings.xml><?xml version="1.0" encoding="utf-8"?>
<sst xmlns="http://schemas.openxmlformats.org/spreadsheetml/2006/main" count="239" uniqueCount="121">
  <si>
    <t>Sl</t>
  </si>
  <si>
    <t>Item Code</t>
  </si>
  <si>
    <t>Description</t>
  </si>
  <si>
    <t>Unit</t>
  </si>
  <si>
    <t>Rate</t>
  </si>
  <si>
    <t>16-100</t>
  </si>
  <si>
    <t>16-220</t>
  </si>
  <si>
    <t>12-310-20</t>
  </si>
  <si>
    <t>16-240</t>
  </si>
  <si>
    <t>Bamboo Profile</t>
  </si>
  <si>
    <t>Bailingout</t>
  </si>
  <si>
    <t>Nos</t>
  </si>
  <si>
    <t>Cum</t>
  </si>
  <si>
    <t>cum</t>
  </si>
  <si>
    <t>04-120</t>
  </si>
  <si>
    <t>BM Pillar</t>
  </si>
  <si>
    <t>16-650-10</t>
  </si>
  <si>
    <t>Embankment by Excavator</t>
  </si>
  <si>
    <t>16-410-10</t>
  </si>
  <si>
    <t>Embankment by Carried Earth</t>
  </si>
  <si>
    <t>16-120-10</t>
  </si>
  <si>
    <t>Embankment by Manual Labour</t>
  </si>
  <si>
    <t>16-190</t>
  </si>
  <si>
    <t>Additional Lead</t>
  </si>
  <si>
    <t>48-100</t>
  </si>
  <si>
    <t>Fine Dressing and Close Turfing</t>
  </si>
  <si>
    <t>16-300</t>
  </si>
  <si>
    <t>Royalty for Specified Earth</t>
  </si>
  <si>
    <t>40-492-20</t>
  </si>
  <si>
    <t>Geobag Dumping</t>
  </si>
  <si>
    <t>48-130</t>
  </si>
  <si>
    <t>Biological Protection</t>
  </si>
  <si>
    <t>sqm</t>
  </si>
  <si>
    <t>Each</t>
  </si>
  <si>
    <t>m</t>
  </si>
  <si>
    <t>0.000-26.00=7.23</t>
  </si>
  <si>
    <t>0.000-26.500=6.894</t>
  </si>
  <si>
    <t>22.850-31.210=8.360</t>
  </si>
  <si>
    <t>0.000-16.020=16.020</t>
  </si>
  <si>
    <t>start</t>
  </si>
  <si>
    <t>finish</t>
  </si>
  <si>
    <t>satmukha khal</t>
  </si>
  <si>
    <t>singer beel khal</t>
  </si>
  <si>
    <t>Cons of Ring Bundh</t>
  </si>
  <si>
    <t>16-600</t>
  </si>
  <si>
    <t>Excavation by Excavator</t>
  </si>
  <si>
    <t>Ring bundh removal</t>
  </si>
  <si>
    <t>Kairdhala Khal</t>
  </si>
  <si>
    <t>Total</t>
  </si>
  <si>
    <t>0.000-26.00=5.7</t>
  </si>
  <si>
    <t>04-180</t>
  </si>
  <si>
    <t>Sl No</t>
  </si>
  <si>
    <t xml:space="preserve">Description </t>
  </si>
  <si>
    <t>Ekrampur CW</t>
  </si>
  <si>
    <t>Dirar Beel CW</t>
  </si>
  <si>
    <t>Site preparation</t>
  </si>
  <si>
    <t>Sqm</t>
  </si>
  <si>
    <t>BM pilar</t>
  </si>
  <si>
    <t>nos</t>
  </si>
  <si>
    <t>04-320</t>
  </si>
  <si>
    <t>Supplying Bambo Dia 6 cm</t>
  </si>
  <si>
    <t>04-330</t>
  </si>
  <si>
    <t>Labour charge  Average 6dia</t>
  </si>
  <si>
    <t>12-300</t>
  </si>
  <si>
    <t>Construction of sump well</t>
  </si>
  <si>
    <t>each</t>
  </si>
  <si>
    <t xml:space="preserve">Bailing out </t>
  </si>
  <si>
    <t>16-130</t>
  </si>
  <si>
    <t>Earth Work in Channel excavation</t>
  </si>
  <si>
    <t>16-140-10</t>
  </si>
  <si>
    <t>Earth Work by manual Labour</t>
  </si>
  <si>
    <t>Ring bundh Constructiuon</t>
  </si>
  <si>
    <t>Ring bundh remover</t>
  </si>
  <si>
    <t>16-310-10</t>
  </si>
  <si>
    <t>Foundation Excavation</t>
  </si>
  <si>
    <t>16-340</t>
  </si>
  <si>
    <t>Earth Work in removal of slushy earth</t>
  </si>
  <si>
    <t>16-520-20</t>
  </si>
  <si>
    <t>Back filling sand:FM&gt;1.50</t>
  </si>
  <si>
    <t>16-540-20</t>
  </si>
  <si>
    <t>Back filling sand:FM&gt;.8</t>
  </si>
  <si>
    <t>16-560-30</t>
  </si>
  <si>
    <t>Shoring for slope protection</t>
  </si>
  <si>
    <t>28-100-20</t>
  </si>
  <si>
    <t>CC 1:4:8</t>
  </si>
  <si>
    <t>28-120-20</t>
  </si>
  <si>
    <t>CC 1:3:6</t>
  </si>
  <si>
    <t>28-200-10</t>
  </si>
  <si>
    <t>RCC 1:1.5:3</t>
  </si>
  <si>
    <t>36-150-10</t>
  </si>
  <si>
    <t>Shuttering : Vertical and inclined walls</t>
  </si>
  <si>
    <t>36-150-60</t>
  </si>
  <si>
    <t>Shuttering : Footing beams,beams, 
grade beams</t>
  </si>
  <si>
    <t>40-140-40</t>
  </si>
  <si>
    <t>CC Block 40x40x20</t>
  </si>
  <si>
    <t>40-140-50</t>
  </si>
  <si>
    <t>CC Block 30x30x30</t>
  </si>
  <si>
    <t>40-220-10</t>
  </si>
  <si>
    <t>Labour charge  within-200m</t>
  </si>
  <si>
    <t>40-600-40</t>
  </si>
  <si>
    <t>Geotextile filter: 2.00mm</t>
  </si>
  <si>
    <t>40-610-20</t>
  </si>
  <si>
    <t>Khoa filter: 40mm to 20mm</t>
  </si>
  <si>
    <t>40-610-30</t>
  </si>
  <si>
    <t>Khoa filter: 20mm to 5mm</t>
  </si>
  <si>
    <t>40-650-20</t>
  </si>
  <si>
    <t>Sand filter: FM 1.50 to 2.0</t>
  </si>
  <si>
    <t>44-220-10</t>
  </si>
  <si>
    <t>Supplying and laying of polythene</t>
  </si>
  <si>
    <t>44-240-30</t>
  </si>
  <si>
    <t>Sheet pile Supply</t>
  </si>
  <si>
    <t>M ton</t>
  </si>
  <si>
    <t>44-270-20</t>
  </si>
  <si>
    <t>Sheet pile Drive</t>
  </si>
  <si>
    <t>44-320-10</t>
  </si>
  <si>
    <t>Cutting of sheet Pile</t>
  </si>
  <si>
    <t>72-180</t>
  </si>
  <si>
    <t>Painting of steel sheet pile</t>
  </si>
  <si>
    <t>76-120-10</t>
  </si>
  <si>
    <t>Reinforcement: 8 mm to 22mm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</si>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</sst>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C1" zoomScaleNormal="100" workbookViewId="0">
      <selection activeCell="N7" sqref="N7"/>
    </sheetView>
  </sheetViews>
  <sheetFormatPr defaultRowHeight="15" x14ac:dyDescent="0.25"/>
  <cols>
    <col min="1" max="1" width="5.42578125" customWidth="1"/>
    <col min="2" max="2" width="19.140625" customWidth="1"/>
    <col min="3" max="3" width="37.7109375" customWidth="1"/>
    <col min="5" max="5" width="13" customWidth="1"/>
    <col min="6" max="6" width="17.140625" customWidth="1"/>
    <col min="7" max="7" width="23.7109375" customWidth="1"/>
    <col min="8" max="8" width="20.5703125" customWidth="1"/>
    <col min="9" max="9" width="19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35</v>
      </c>
      <c r="G1" s="2" t="s">
        <v>36</v>
      </c>
      <c r="H1" s="2" t="s">
        <v>38</v>
      </c>
      <c r="I1" s="2" t="s">
        <v>37</v>
      </c>
      <c r="J1" s="1"/>
      <c r="K1" s="1"/>
      <c r="L1" s="1"/>
    </row>
    <row r="2" spans="1:12" x14ac:dyDescent="0.25">
      <c r="A2" s="1"/>
      <c r="B2" s="1"/>
      <c r="C2" s="1"/>
      <c r="D2" s="1"/>
      <c r="E2" s="1"/>
      <c r="F2" s="2">
        <v>7.23</v>
      </c>
      <c r="G2" s="2">
        <v>6.8940000000000001</v>
      </c>
      <c r="H2" s="2">
        <v>16.02</v>
      </c>
      <c r="I2" s="2">
        <v>8.36</v>
      </c>
      <c r="J2" s="1"/>
      <c r="K2" s="1"/>
      <c r="L2" s="1"/>
    </row>
    <row r="3" spans="1:12" x14ac:dyDescent="0.25">
      <c r="A3" s="1">
        <v>1</v>
      </c>
      <c r="B3" s="1" t="s">
        <v>14</v>
      </c>
      <c r="C3" s="1" t="s">
        <v>15</v>
      </c>
      <c r="D3" s="1" t="s">
        <v>11</v>
      </c>
      <c r="E3" s="1"/>
      <c r="F3" s="1">
        <v>7</v>
      </c>
      <c r="G3" s="1">
        <v>7</v>
      </c>
      <c r="H3" s="1">
        <v>16</v>
      </c>
      <c r="I3" s="1">
        <v>9</v>
      </c>
      <c r="J3" s="1"/>
      <c r="K3" s="1"/>
      <c r="L3" s="1"/>
    </row>
    <row r="4" spans="1:12" x14ac:dyDescent="0.25">
      <c r="A4" s="1">
        <v>2</v>
      </c>
      <c r="B4" s="1" t="s">
        <v>5</v>
      </c>
      <c r="C4" s="1" t="s">
        <v>9</v>
      </c>
      <c r="D4" s="1" t="s">
        <v>11</v>
      </c>
      <c r="E4" s="1"/>
      <c r="F4" s="1">
        <v>121</v>
      </c>
      <c r="G4" s="1">
        <v>115</v>
      </c>
      <c r="H4" s="1">
        <f t="shared" ref="H4" si="0">H2/0.06</f>
        <v>267</v>
      </c>
      <c r="I4" s="1">
        <v>139</v>
      </c>
      <c r="J4" s="1"/>
      <c r="K4" s="1"/>
      <c r="L4" s="1"/>
    </row>
    <row r="5" spans="1:12" x14ac:dyDescent="0.25">
      <c r="A5" s="1">
        <v>3</v>
      </c>
      <c r="B5" s="1" t="s">
        <v>16</v>
      </c>
      <c r="C5" s="1" t="s">
        <v>17</v>
      </c>
      <c r="D5" s="1" t="s">
        <v>12</v>
      </c>
      <c r="E5" s="1"/>
      <c r="F5" s="1">
        <v>74445.324799999988</v>
      </c>
      <c r="G5" s="1">
        <v>82756.43280000001</v>
      </c>
      <c r="H5" s="1">
        <v>115765.272</v>
      </c>
      <c r="I5" s="1">
        <v>54216.576000000001</v>
      </c>
      <c r="J5" s="1"/>
      <c r="K5" s="1"/>
      <c r="L5" s="1"/>
    </row>
    <row r="6" spans="1:12" x14ac:dyDescent="0.25">
      <c r="A6" s="1">
        <v>4</v>
      </c>
      <c r="B6" s="1" t="s">
        <v>18</v>
      </c>
      <c r="C6" s="1" t="s">
        <v>19</v>
      </c>
      <c r="D6" s="1" t="s">
        <v>13</v>
      </c>
      <c r="E6" s="1"/>
      <c r="F6" s="1">
        <v>9305.6655999999984</v>
      </c>
      <c r="G6" s="1">
        <v>10344.554100000001</v>
      </c>
      <c r="H6" s="1">
        <v>14470.659</v>
      </c>
      <c r="I6" s="1">
        <v>6777.0720000000001</v>
      </c>
      <c r="J6" s="1"/>
      <c r="K6" s="1"/>
      <c r="L6" s="1"/>
    </row>
    <row r="7" spans="1:12" x14ac:dyDescent="0.25">
      <c r="A7" s="1">
        <v>5</v>
      </c>
      <c r="B7" s="1" t="s">
        <v>20</v>
      </c>
      <c r="C7" s="1" t="s">
        <v>21</v>
      </c>
      <c r="D7" s="1" t="s">
        <v>13</v>
      </c>
      <c r="E7" s="1"/>
      <c r="F7" s="1">
        <v>9305.6655999999984</v>
      </c>
      <c r="G7" s="1">
        <v>10344.554100000001</v>
      </c>
      <c r="H7" s="1">
        <v>14470.659</v>
      </c>
      <c r="I7" s="1">
        <v>6777.0720000000001</v>
      </c>
      <c r="J7" s="1"/>
      <c r="K7" s="1"/>
      <c r="L7" s="1"/>
    </row>
    <row r="8" spans="1:12" x14ac:dyDescent="0.25">
      <c r="A8" s="1">
        <v>6</v>
      </c>
      <c r="B8" s="1" t="s">
        <v>22</v>
      </c>
      <c r="C8" s="1" t="s">
        <v>23</v>
      </c>
      <c r="D8" s="1" t="s">
        <v>13</v>
      </c>
      <c r="E8" s="1"/>
      <c r="F8" s="1">
        <v>9305.6655999999984</v>
      </c>
      <c r="G8" s="1">
        <v>10344.554100000001</v>
      </c>
      <c r="H8" s="1">
        <v>14470.659</v>
      </c>
      <c r="I8" s="1">
        <v>6777.0720000000001</v>
      </c>
      <c r="J8" s="1"/>
      <c r="K8" s="1"/>
      <c r="L8" s="1"/>
    </row>
    <row r="9" spans="1:12" x14ac:dyDescent="0.25">
      <c r="A9" s="1">
        <v>7</v>
      </c>
      <c r="B9" s="1" t="s">
        <v>24</v>
      </c>
      <c r="C9" s="1" t="s">
        <v>25</v>
      </c>
      <c r="D9" s="1" t="s">
        <v>32</v>
      </c>
      <c r="E9" s="1"/>
      <c r="F9" s="1">
        <v>122042.4</v>
      </c>
      <c r="G9" s="1">
        <v>116370.71999999999</v>
      </c>
      <c r="H9" s="1">
        <v>270417.59999999998</v>
      </c>
      <c r="I9" s="1">
        <v>141116.79999999999</v>
      </c>
      <c r="J9" s="1"/>
      <c r="K9" s="1"/>
      <c r="L9" s="1"/>
    </row>
    <row r="10" spans="1:12" x14ac:dyDescent="0.25">
      <c r="A10" s="1">
        <v>8</v>
      </c>
      <c r="B10" s="1" t="s">
        <v>26</v>
      </c>
      <c r="C10" s="1" t="s">
        <v>27</v>
      </c>
      <c r="D10" s="1" t="s">
        <v>13</v>
      </c>
      <c r="E10" s="1"/>
      <c r="F10" s="1">
        <v>83750.990399999981</v>
      </c>
      <c r="G10" s="1">
        <v>93100.986900000018</v>
      </c>
      <c r="H10" s="1">
        <v>130235.931</v>
      </c>
      <c r="I10" s="1">
        <v>60993.648000000001</v>
      </c>
      <c r="J10" s="1"/>
      <c r="K10" s="1"/>
      <c r="L10" s="1"/>
    </row>
    <row r="11" spans="1:12" x14ac:dyDescent="0.25">
      <c r="A11" s="1">
        <v>9</v>
      </c>
      <c r="B11" s="1" t="s">
        <v>28</v>
      </c>
      <c r="C11" s="1" t="s">
        <v>29</v>
      </c>
      <c r="D11" s="1" t="s">
        <v>33</v>
      </c>
      <c r="E11" s="1"/>
      <c r="F11" s="1">
        <v>17813</v>
      </c>
      <c r="G11" s="1">
        <v>0</v>
      </c>
      <c r="H11" s="1">
        <v>0</v>
      </c>
      <c r="I11" s="1">
        <v>0</v>
      </c>
      <c r="J11" s="1"/>
      <c r="K11" s="1"/>
      <c r="L11" s="1"/>
    </row>
    <row r="12" spans="1:12" x14ac:dyDescent="0.25">
      <c r="A12" s="1">
        <v>10</v>
      </c>
      <c r="B12" s="1" t="s">
        <v>30</v>
      </c>
      <c r="C12" s="1" t="s">
        <v>31</v>
      </c>
      <c r="D12" s="1" t="s">
        <v>34</v>
      </c>
      <c r="E12" s="1"/>
      <c r="F12" s="1">
        <v>57840</v>
      </c>
      <c r="G12" s="1">
        <v>55152</v>
      </c>
      <c r="H12" s="1">
        <v>128160</v>
      </c>
      <c r="I12" s="1">
        <v>66880</v>
      </c>
      <c r="J12" s="1"/>
      <c r="K12" s="1"/>
      <c r="L12" s="1"/>
    </row>
    <row r="14" spans="1:12" x14ac:dyDescent="0.25">
      <c r="F14" s="3">
        <v>93056.655999999988</v>
      </c>
      <c r="G14" s="3">
        <v>103445.541</v>
      </c>
      <c r="H14" s="3">
        <v>144706.59</v>
      </c>
      <c r="I14" s="3">
        <v>67770.720000000001</v>
      </c>
      <c r="J14">
        <f t="shared" ref="J14:J21" si="1">SUM(F14:I14)</f>
        <v>408979.50699999998</v>
      </c>
    </row>
    <row r="15" spans="1:12" x14ac:dyDescent="0.25">
      <c r="F15" s="3">
        <f>0.8*F14</f>
        <v>74445.324799999988</v>
      </c>
      <c r="G15" s="3">
        <f t="shared" ref="G15:I15" si="2">0.8*G14</f>
        <v>82756.43280000001</v>
      </c>
      <c r="H15" s="3">
        <f t="shared" si="2"/>
        <v>115765.272</v>
      </c>
      <c r="I15" s="3">
        <f t="shared" si="2"/>
        <v>54216.576000000001</v>
      </c>
      <c r="J15">
        <f t="shared" si="1"/>
        <v>327183.60560000001</v>
      </c>
    </row>
    <row r="16" spans="1:12" x14ac:dyDescent="0.25">
      <c r="F16" s="3">
        <f>0.1*F14</f>
        <v>9305.6655999999984</v>
      </c>
      <c r="G16" s="3">
        <f t="shared" ref="G16:I16" si="3">0.1*G14</f>
        <v>10344.554100000001</v>
      </c>
      <c r="H16" s="3">
        <f t="shared" si="3"/>
        <v>14470.659</v>
      </c>
      <c r="I16" s="3">
        <f t="shared" si="3"/>
        <v>6777.0720000000001</v>
      </c>
      <c r="J16">
        <f t="shared" si="1"/>
        <v>40897.950700000001</v>
      </c>
    </row>
    <row r="17" spans="6:10" x14ac:dyDescent="0.25">
      <c r="F17" s="3">
        <f>0.1*F14</f>
        <v>9305.6655999999984</v>
      </c>
      <c r="G17" s="3">
        <f t="shared" ref="G17:I17" si="4">0.1*G14</f>
        <v>10344.554100000001</v>
      </c>
      <c r="H17" s="3">
        <f t="shared" si="4"/>
        <v>14470.659</v>
      </c>
      <c r="I17" s="3">
        <f t="shared" si="4"/>
        <v>6777.0720000000001</v>
      </c>
      <c r="J17">
        <f t="shared" si="1"/>
        <v>40897.950700000001</v>
      </c>
    </row>
    <row r="18" spans="6:10" x14ac:dyDescent="0.25">
      <c r="F18">
        <f>16.88*F2*1000</f>
        <v>122042.4</v>
      </c>
      <c r="G18">
        <f t="shared" ref="G18:I18" si="5">16.88*G2*1000</f>
        <v>116370.71999999999</v>
      </c>
      <c r="H18">
        <f t="shared" si="5"/>
        <v>270417.59999999998</v>
      </c>
      <c r="I18">
        <f t="shared" si="5"/>
        <v>141116.79999999999</v>
      </c>
      <c r="J18">
        <f t="shared" si="1"/>
        <v>649947.52</v>
      </c>
    </row>
    <row r="19" spans="6:10" x14ac:dyDescent="0.25">
      <c r="J19">
        <f t="shared" si="1"/>
        <v>0</v>
      </c>
    </row>
    <row r="20" spans="6:10" x14ac:dyDescent="0.25">
      <c r="F20">
        <f>SUM(F5,F7)</f>
        <v>83750.990399999981</v>
      </c>
      <c r="G20">
        <f t="shared" ref="G20:I20" si="6">SUM(G5,G7)</f>
        <v>93100.986900000018</v>
      </c>
      <c r="H20">
        <f t="shared" si="6"/>
        <v>130235.931</v>
      </c>
      <c r="I20">
        <f t="shared" si="6"/>
        <v>60993.648000000001</v>
      </c>
      <c r="J20">
        <f t="shared" si="1"/>
        <v>368081.5563</v>
      </c>
    </row>
    <row r="21" spans="6:10" x14ac:dyDescent="0.25">
      <c r="F21">
        <f>F2*1000*8</f>
        <v>57840</v>
      </c>
      <c r="G21">
        <f t="shared" ref="G21:I21" si="7">G2*1000*8</f>
        <v>55152</v>
      </c>
      <c r="H21">
        <f t="shared" si="7"/>
        <v>128160</v>
      </c>
      <c r="I21">
        <f t="shared" si="7"/>
        <v>66880</v>
      </c>
      <c r="J21">
        <f t="shared" si="1"/>
        <v>308032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M14" sqref="M13:M14"/>
    </sheetView>
  </sheetViews>
  <sheetFormatPr defaultRowHeight="15" x14ac:dyDescent="0.25"/>
  <sheetData>
    <row r="1" spans="1:5" x14ac:dyDescent="0.25">
      <c r="A1" t="s">
        <v>39</v>
      </c>
      <c r="B1" t="s">
        <v>40</v>
      </c>
      <c r="C1">
        <v>7.23</v>
      </c>
    </row>
    <row r="2" spans="1:5" x14ac:dyDescent="0.25">
      <c r="A2">
        <v>8.4139999999999997</v>
      </c>
      <c r="B2">
        <v>10.217000000000001</v>
      </c>
      <c r="C2" s="3">
        <v>1.8029999999999999</v>
      </c>
      <c r="D2" s="3">
        <v>26669.237000000001</v>
      </c>
      <c r="E2" s="3">
        <f>C2</f>
        <v>1.8029999999999999</v>
      </c>
    </row>
    <row r="3" spans="1:5" x14ac:dyDescent="0.25">
      <c r="A3">
        <v>10.217000000000001</v>
      </c>
      <c r="B3">
        <v>12.111000000000001</v>
      </c>
      <c r="C3" s="3">
        <v>1.8939999999999999</v>
      </c>
      <c r="D3" s="3">
        <v>23932.473999999998</v>
      </c>
      <c r="E3" s="3">
        <f>E2+C3</f>
        <v>3.6970000000000001</v>
      </c>
    </row>
    <row r="4" spans="1:5" x14ac:dyDescent="0.25">
      <c r="A4">
        <v>12.111000000000001</v>
      </c>
      <c r="B4">
        <v>13.018000000000001</v>
      </c>
      <c r="C4" s="3">
        <v>0.90700000000000003</v>
      </c>
      <c r="D4" s="3">
        <v>14761.885</v>
      </c>
      <c r="E4" s="3">
        <f>E3+C4</f>
        <v>4.6040000000000001</v>
      </c>
    </row>
    <row r="5" spans="1:5" x14ac:dyDescent="0.25">
      <c r="A5">
        <v>13.018000000000001</v>
      </c>
      <c r="B5">
        <v>14.018000000000001</v>
      </c>
      <c r="C5" s="3">
        <v>1</v>
      </c>
      <c r="D5" s="3">
        <v>10088.66</v>
      </c>
      <c r="E5" s="3">
        <f>E4+C5</f>
        <v>5.6040000000000001</v>
      </c>
    </row>
    <row r="6" spans="1:5" x14ac:dyDescent="0.25">
      <c r="A6">
        <v>14.018000000000001</v>
      </c>
      <c r="B6">
        <v>15.663</v>
      </c>
      <c r="C6" s="3">
        <v>1.615</v>
      </c>
      <c r="D6" s="3">
        <v>17604.400000000001</v>
      </c>
      <c r="E6" s="3">
        <f>E5+C6</f>
        <v>7.2190000000000003</v>
      </c>
    </row>
    <row r="7" spans="1:5" x14ac:dyDescent="0.25">
      <c r="D7">
        <f>SUM(D2:D6)</f>
        <v>93056.655999999988</v>
      </c>
    </row>
    <row r="9" spans="1:5" x14ac:dyDescent="0.25">
      <c r="A9" t="s">
        <v>39</v>
      </c>
      <c r="B9" t="s">
        <v>40</v>
      </c>
      <c r="C9" s="3">
        <v>6.8940000000000001</v>
      </c>
    </row>
    <row r="10" spans="1:5" x14ac:dyDescent="0.25">
      <c r="A10">
        <v>16.439</v>
      </c>
      <c r="B10">
        <v>18.937999999999999</v>
      </c>
      <c r="C10" s="3">
        <v>2.4990000000000001</v>
      </c>
      <c r="D10">
        <v>19033.397000000001</v>
      </c>
      <c r="E10">
        <f>C10</f>
        <v>2.4990000000000001</v>
      </c>
    </row>
    <row r="11" spans="1:5" x14ac:dyDescent="0.25">
      <c r="A11">
        <v>26.097000000000001</v>
      </c>
      <c r="B11">
        <v>26.503</v>
      </c>
      <c r="C11" s="3">
        <v>0.40600000000000003</v>
      </c>
      <c r="D11">
        <v>29185.095000000001</v>
      </c>
      <c r="E11">
        <f>E10+C11</f>
        <v>2.9050000000000002</v>
      </c>
    </row>
    <row r="12" spans="1:5" x14ac:dyDescent="0.25">
      <c r="A12">
        <v>0</v>
      </c>
      <c r="B12">
        <v>4</v>
      </c>
      <c r="C12" s="3">
        <v>4</v>
      </c>
      <c r="D12">
        <v>55227.048999999999</v>
      </c>
      <c r="E12">
        <f>E11+C12</f>
        <v>6.9050000000000002</v>
      </c>
    </row>
    <row r="13" spans="1:5" x14ac:dyDescent="0.25">
      <c r="D13">
        <f>SUM(D10:D12)</f>
        <v>103445.541</v>
      </c>
    </row>
    <row r="15" spans="1:5" x14ac:dyDescent="0.25">
      <c r="A15" t="s">
        <v>39</v>
      </c>
      <c r="B15" t="s">
        <v>40</v>
      </c>
      <c r="C15">
        <v>6.8940000000000001</v>
      </c>
    </row>
    <row r="17" spans="4:4" x14ac:dyDescent="0.25">
      <c r="D17">
        <v>144706.59</v>
      </c>
    </row>
    <row r="18" spans="4:4" x14ac:dyDescent="0.25">
      <c r="D18">
        <v>67770.720000000001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14" sqref="H14"/>
    </sheetView>
  </sheetViews>
  <sheetFormatPr defaultRowHeight="15" x14ac:dyDescent="0.25"/>
  <cols>
    <col min="1" max="1" width="5.5703125" customWidth="1"/>
    <col min="2" max="2" width="11.140625" customWidth="1"/>
    <col min="3" max="3" width="30.28515625" customWidth="1"/>
    <col min="6" max="6" width="17" customWidth="1"/>
    <col min="7" max="7" width="15.5703125" customWidth="1"/>
    <col min="8" max="8" width="21.28515625" customWidth="1"/>
    <col min="9" max="9" width="13.140625" customWidth="1"/>
    <col min="10" max="10" width="25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41</v>
      </c>
      <c r="H1" t="s">
        <v>42</v>
      </c>
    </row>
    <row r="2" spans="1:9" x14ac:dyDescent="0.25">
      <c r="F2" s="3">
        <v>1.6950000000000001</v>
      </c>
      <c r="G2" s="3">
        <v>1.79</v>
      </c>
      <c r="H2" s="3">
        <v>2.72</v>
      </c>
    </row>
    <row r="3" spans="1:9" x14ac:dyDescent="0.25">
      <c r="A3">
        <v>1</v>
      </c>
      <c r="B3" t="s">
        <v>5</v>
      </c>
      <c r="C3" t="s">
        <v>9</v>
      </c>
      <c r="D3" t="s">
        <v>11</v>
      </c>
      <c r="E3">
        <v>324.82100000000003</v>
      </c>
      <c r="F3" s="3">
        <v>5</v>
      </c>
      <c r="G3" s="3">
        <v>6</v>
      </c>
      <c r="H3" s="3">
        <v>11</v>
      </c>
      <c r="I3">
        <f>SUM(G3:H3)</f>
        <v>17</v>
      </c>
    </row>
    <row r="4" spans="1:9" x14ac:dyDescent="0.25">
      <c r="A4">
        <v>2</v>
      </c>
      <c r="B4" t="s">
        <v>6</v>
      </c>
      <c r="C4" t="s">
        <v>43</v>
      </c>
      <c r="D4" t="s">
        <v>13</v>
      </c>
      <c r="E4">
        <v>105.871</v>
      </c>
      <c r="F4" s="3">
        <v>3360</v>
      </c>
      <c r="G4" s="3">
        <v>3150</v>
      </c>
      <c r="H4" s="3">
        <v>1590</v>
      </c>
      <c r="I4">
        <f t="shared" ref="I4:I9" si="0">SUM(G4:H4)</f>
        <v>4740</v>
      </c>
    </row>
    <row r="5" spans="1:9" x14ac:dyDescent="0.25">
      <c r="A5">
        <v>3</v>
      </c>
      <c r="B5" t="s">
        <v>7</v>
      </c>
      <c r="C5" t="s">
        <v>10</v>
      </c>
      <c r="D5" t="s">
        <v>13</v>
      </c>
      <c r="E5">
        <v>1.5009999999999999</v>
      </c>
      <c r="F5" s="3">
        <v>12119</v>
      </c>
      <c r="G5" s="3">
        <v>4922</v>
      </c>
      <c r="H5" s="3">
        <v>29552.5</v>
      </c>
      <c r="I5">
        <f t="shared" si="0"/>
        <v>34474.5</v>
      </c>
    </row>
    <row r="6" spans="1:9" x14ac:dyDescent="0.25">
      <c r="A6">
        <v>4</v>
      </c>
      <c r="B6" t="s">
        <v>44</v>
      </c>
      <c r="C6" t="s">
        <v>45</v>
      </c>
      <c r="D6" t="s">
        <v>12</v>
      </c>
      <c r="E6">
        <v>162.96899999999999</v>
      </c>
      <c r="F6" s="3">
        <v>78408.066999999995</v>
      </c>
      <c r="G6" s="3">
        <v>29683.86</v>
      </c>
      <c r="H6" s="3">
        <v>16680.816999999999</v>
      </c>
      <c r="I6">
        <f t="shared" si="0"/>
        <v>46364.676999999996</v>
      </c>
    </row>
    <row r="7" spans="1:9" x14ac:dyDescent="0.25">
      <c r="A7">
        <v>5</v>
      </c>
      <c r="B7" t="s">
        <v>8</v>
      </c>
      <c r="C7" t="s">
        <v>46</v>
      </c>
      <c r="D7" t="s">
        <v>13</v>
      </c>
      <c r="E7">
        <v>43.869</v>
      </c>
      <c r="F7" s="3">
        <f>0.9*F4</f>
        <v>3024</v>
      </c>
      <c r="G7" s="3">
        <f t="shared" ref="G7:H7" si="1">0.9*G4</f>
        <v>2835</v>
      </c>
      <c r="H7" s="3">
        <f t="shared" si="1"/>
        <v>1431</v>
      </c>
      <c r="I7">
        <f t="shared" si="0"/>
        <v>4266</v>
      </c>
    </row>
    <row r="8" spans="1:9" x14ac:dyDescent="0.25">
      <c r="G8">
        <f>SUMPRODUCT(E3:E7,G3:G7)</f>
        <v>5304748.0933400001</v>
      </c>
      <c r="H8">
        <f>SUMPRODUCT(E3:E7,H3:H7)</f>
        <v>2997498.8281729994</v>
      </c>
      <c r="I8">
        <f t="shared" si="0"/>
        <v>8302246.9215129996</v>
      </c>
    </row>
    <row r="9" spans="1:9" x14ac:dyDescent="0.25">
      <c r="G9">
        <f>G8/10^5</f>
        <v>53.047480933400003</v>
      </c>
      <c r="H9">
        <f>H8/10^5</f>
        <v>29.974988281729996</v>
      </c>
      <c r="I9">
        <f t="shared" si="0"/>
        <v>83.022469215130002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H13" sqref="H13"/>
    </sheetView>
  </sheetViews>
  <sheetFormatPr defaultRowHeight="15" x14ac:dyDescent="0.25"/>
  <cols>
    <col min="1" max="1" width="5.42578125" customWidth="1"/>
    <col min="2" max="2" width="19.140625" customWidth="1"/>
    <col min="3" max="3" width="37.7109375" customWidth="1"/>
    <col min="5" max="5" width="13" customWidth="1"/>
    <col min="6" max="6" width="17.140625" customWidth="1"/>
    <col min="7" max="7" width="20.5703125" customWidth="1"/>
    <col min="8" max="8" width="19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49</v>
      </c>
      <c r="G1" s="2" t="s">
        <v>38</v>
      </c>
      <c r="H1" s="2" t="s">
        <v>37</v>
      </c>
      <c r="I1" s="1" t="s">
        <v>48</v>
      </c>
      <c r="J1" s="1"/>
      <c r="K1" s="1"/>
    </row>
    <row r="2" spans="1:11" x14ac:dyDescent="0.25">
      <c r="A2" s="1"/>
      <c r="B2" s="1"/>
      <c r="C2" s="1"/>
      <c r="D2" s="1"/>
      <c r="E2" s="1"/>
      <c r="F2" s="2">
        <v>5.7</v>
      </c>
      <c r="G2" s="2">
        <v>16.02</v>
      </c>
      <c r="H2" s="2">
        <v>9.42</v>
      </c>
      <c r="I2" s="1"/>
      <c r="J2" s="1"/>
      <c r="K2" s="1"/>
    </row>
    <row r="3" spans="1:11" x14ac:dyDescent="0.25">
      <c r="A3" s="1">
        <v>1</v>
      </c>
      <c r="B3" s="1" t="s">
        <v>14</v>
      </c>
      <c r="C3" s="1" t="s">
        <v>15</v>
      </c>
      <c r="D3" s="1" t="s">
        <v>11</v>
      </c>
      <c r="E3" s="1">
        <v>1308.5709999999999</v>
      </c>
      <c r="F3" s="4">
        <v>6</v>
      </c>
      <c r="G3" s="4">
        <v>16</v>
      </c>
      <c r="H3" s="4">
        <v>10</v>
      </c>
      <c r="I3" s="1">
        <f>SUM(F3:H3)</f>
        <v>32</v>
      </c>
      <c r="J3" s="1"/>
      <c r="K3" s="1"/>
    </row>
    <row r="4" spans="1:11" x14ac:dyDescent="0.25">
      <c r="A4" s="1">
        <v>2</v>
      </c>
      <c r="B4" s="1" t="s">
        <v>5</v>
      </c>
      <c r="C4" s="1" t="s">
        <v>9</v>
      </c>
      <c r="D4" s="1" t="s">
        <v>11</v>
      </c>
      <c r="E4" s="1">
        <v>77.881</v>
      </c>
      <c r="F4" s="4">
        <v>95</v>
      </c>
      <c r="G4" s="4">
        <f t="shared" ref="G4" si="0">G2/0.06</f>
        <v>267</v>
      </c>
      <c r="H4" s="4">
        <v>159</v>
      </c>
      <c r="I4" s="1">
        <f t="shared" ref="I4:I12" si="1">SUM(F4:H4)</f>
        <v>521</v>
      </c>
      <c r="J4" s="1"/>
      <c r="K4" s="1"/>
    </row>
    <row r="5" spans="1:11" x14ac:dyDescent="0.25">
      <c r="A5" s="1">
        <v>3</v>
      </c>
      <c r="B5" s="4" t="s">
        <v>16</v>
      </c>
      <c r="C5" s="1" t="s">
        <v>17</v>
      </c>
      <c r="D5" s="1" t="s">
        <v>12</v>
      </c>
      <c r="E5" s="1">
        <v>217.65100000000001</v>
      </c>
      <c r="F5" s="4">
        <v>62993.05</v>
      </c>
      <c r="G5" s="4">
        <v>150725.43</v>
      </c>
      <c r="H5" s="4">
        <v>88394.61</v>
      </c>
      <c r="I5" s="1">
        <f t="shared" si="1"/>
        <v>302113.08999999997</v>
      </c>
      <c r="J5" s="1"/>
      <c r="K5" s="1"/>
    </row>
    <row r="6" spans="1:11" x14ac:dyDescent="0.25">
      <c r="A6" s="1">
        <v>4</v>
      </c>
      <c r="B6" s="1" t="s">
        <v>18</v>
      </c>
      <c r="C6" s="1" t="s">
        <v>19</v>
      </c>
      <c r="D6" s="1" t="s">
        <v>13</v>
      </c>
      <c r="E6" s="1">
        <v>130.001</v>
      </c>
      <c r="F6" s="4">
        <v>23923.59</v>
      </c>
      <c r="G6" s="4">
        <v>11130.56</v>
      </c>
      <c r="H6" s="4">
        <v>12132.37</v>
      </c>
      <c r="I6" s="1">
        <f t="shared" si="1"/>
        <v>47186.520000000004</v>
      </c>
      <c r="J6" s="1"/>
      <c r="K6" s="1"/>
    </row>
    <row r="7" spans="1:11" x14ac:dyDescent="0.25">
      <c r="A7" s="1">
        <v>5</v>
      </c>
      <c r="B7" s="4" t="s">
        <v>20</v>
      </c>
      <c r="C7" s="1" t="s">
        <v>21</v>
      </c>
      <c r="D7" s="1" t="s">
        <v>13</v>
      </c>
      <c r="E7" s="1">
        <v>214.001</v>
      </c>
      <c r="F7" s="4">
        <v>18065.259999999998</v>
      </c>
      <c r="G7" s="4">
        <v>8224.4699999999993</v>
      </c>
      <c r="H7" s="4">
        <v>37326.51</v>
      </c>
      <c r="I7" s="1">
        <f t="shared" si="1"/>
        <v>63616.24</v>
      </c>
      <c r="J7" s="1"/>
      <c r="K7" s="1"/>
    </row>
    <row r="8" spans="1:11" x14ac:dyDescent="0.25">
      <c r="A8" s="1">
        <v>6</v>
      </c>
      <c r="B8" s="1" t="s">
        <v>22</v>
      </c>
      <c r="C8" s="1" t="s">
        <v>23</v>
      </c>
      <c r="D8" s="1" t="s">
        <v>13</v>
      </c>
      <c r="E8" s="1">
        <v>12.051</v>
      </c>
      <c r="F8" s="4">
        <v>18065.259999999998</v>
      </c>
      <c r="G8" s="4">
        <v>8224.4699999999993</v>
      </c>
      <c r="H8" s="4">
        <v>37326.51</v>
      </c>
      <c r="I8" s="1">
        <f t="shared" si="1"/>
        <v>63616.24</v>
      </c>
      <c r="J8" s="1"/>
      <c r="K8" s="1"/>
    </row>
    <row r="9" spans="1:11" x14ac:dyDescent="0.25">
      <c r="A9" s="1">
        <v>7</v>
      </c>
      <c r="B9" s="1" t="s">
        <v>24</v>
      </c>
      <c r="C9" s="1" t="s">
        <v>25</v>
      </c>
      <c r="D9" s="1" t="s">
        <v>32</v>
      </c>
      <c r="E9" s="1">
        <v>2.5110000000000001</v>
      </c>
      <c r="F9" s="4">
        <v>96216</v>
      </c>
      <c r="G9" s="4">
        <v>270417.59999999998</v>
      </c>
      <c r="H9" s="4">
        <v>159009.60000000001</v>
      </c>
      <c r="I9" s="1">
        <f t="shared" si="1"/>
        <v>525643.19999999995</v>
      </c>
      <c r="J9" s="1"/>
      <c r="K9" s="1"/>
    </row>
    <row r="10" spans="1:11" x14ac:dyDescent="0.25">
      <c r="A10" s="1">
        <v>8</v>
      </c>
      <c r="B10" s="1" t="s">
        <v>26</v>
      </c>
      <c r="C10" s="1" t="s">
        <v>27</v>
      </c>
      <c r="D10" s="1" t="s">
        <v>13</v>
      </c>
      <c r="E10" s="1">
        <v>5.5759999999999996</v>
      </c>
      <c r="F10" s="4">
        <v>81058.31</v>
      </c>
      <c r="G10" s="4">
        <v>158949.9</v>
      </c>
      <c r="H10" s="4">
        <v>125721.12</v>
      </c>
      <c r="I10" s="1">
        <f t="shared" si="1"/>
        <v>365729.32999999996</v>
      </c>
      <c r="J10" s="1"/>
      <c r="K10" s="1"/>
    </row>
    <row r="11" spans="1:11" x14ac:dyDescent="0.25">
      <c r="A11" s="1">
        <v>9</v>
      </c>
      <c r="B11" s="1" t="s">
        <v>28</v>
      </c>
      <c r="C11" s="1" t="s">
        <v>29</v>
      </c>
      <c r="D11" s="1" t="s">
        <v>33</v>
      </c>
      <c r="E11" s="1">
        <v>400.00099999999998</v>
      </c>
      <c r="F11" s="4">
        <v>17813</v>
      </c>
      <c r="G11" s="4">
        <v>0</v>
      </c>
      <c r="H11" s="4">
        <v>0</v>
      </c>
      <c r="I11" s="1">
        <f t="shared" si="1"/>
        <v>17813</v>
      </c>
      <c r="J11" s="1"/>
      <c r="K11" s="1"/>
    </row>
    <row r="12" spans="1:11" x14ac:dyDescent="0.25">
      <c r="A12" s="1">
        <v>10</v>
      </c>
      <c r="B12" s="1" t="s">
        <v>30</v>
      </c>
      <c r="C12" s="1" t="s">
        <v>31</v>
      </c>
      <c r="D12" s="1" t="s">
        <v>34</v>
      </c>
      <c r="E12" s="1">
        <v>0.311</v>
      </c>
      <c r="F12" s="4">
        <v>45600</v>
      </c>
      <c r="G12" s="4">
        <v>128160</v>
      </c>
      <c r="H12" s="4">
        <v>75360</v>
      </c>
      <c r="I12" s="1">
        <f t="shared" si="1"/>
        <v>249120</v>
      </c>
      <c r="J12" s="1"/>
      <c r="K12" s="1"/>
    </row>
    <row r="13" spans="1:11" x14ac:dyDescent="0.25">
      <c r="F13">
        <f>SUMPRODUCT(E3:E12,F3:F12)</f>
        <v>28752508.149219997</v>
      </c>
      <c r="G13">
        <f>SUMPRODUCT(E3:E12,G3:G12)</f>
        <v>37758594.746929996</v>
      </c>
      <c r="H13">
        <f>SUMPRODUCT(E3:E12,H3:H12)</f>
        <v>30403327.551720001</v>
      </c>
    </row>
    <row r="14" spans="1:11" x14ac:dyDescent="0.25">
      <c r="F14">
        <f>F13/10^5</f>
        <v>287.52508149219994</v>
      </c>
      <c r="G14">
        <f t="shared" ref="G14:H14" si="2">G13/10^5</f>
        <v>377.58594746929998</v>
      </c>
      <c r="H14">
        <f t="shared" si="2"/>
        <v>304.03327551720002</v>
      </c>
      <c r="I14" s="5">
        <f t="shared" ref="I14:I22" si="3">SUM(F14:H14)</f>
        <v>969.14430447869995</v>
      </c>
    </row>
    <row r="15" spans="1:11" x14ac:dyDescent="0.25">
      <c r="F15" s="3">
        <v>93056.655999999988</v>
      </c>
      <c r="G15" s="3">
        <v>144706.59</v>
      </c>
      <c r="H15" s="3">
        <v>67770.720000000001</v>
      </c>
      <c r="I15">
        <f t="shared" si="3"/>
        <v>305533.96600000001</v>
      </c>
    </row>
    <row r="16" spans="1:11" x14ac:dyDescent="0.25">
      <c r="F16" s="3">
        <f>0.8*F15</f>
        <v>74445.324799999988</v>
      </c>
      <c r="G16" s="3">
        <f t="shared" ref="G16:H16" si="4">0.8*G15</f>
        <v>115765.272</v>
      </c>
      <c r="H16" s="3">
        <f t="shared" si="4"/>
        <v>54216.576000000001</v>
      </c>
      <c r="I16">
        <f t="shared" si="3"/>
        <v>244427.1728</v>
      </c>
    </row>
    <row r="17" spans="6:9" x14ac:dyDescent="0.25">
      <c r="F17" s="3">
        <f>0.1*F15</f>
        <v>9305.6655999999984</v>
      </c>
      <c r="G17" s="3">
        <f t="shared" ref="G17:H17" si="5">0.1*G15</f>
        <v>14470.659</v>
      </c>
      <c r="H17" s="3">
        <f t="shared" si="5"/>
        <v>6777.0720000000001</v>
      </c>
      <c r="I17">
        <f t="shared" si="3"/>
        <v>30553.3966</v>
      </c>
    </row>
    <row r="18" spans="6:9" x14ac:dyDescent="0.25">
      <c r="F18" s="3">
        <f>0.1*F15</f>
        <v>9305.6655999999984</v>
      </c>
      <c r="G18" s="3">
        <f t="shared" ref="G18:H18" si="6">0.1*G15</f>
        <v>14470.659</v>
      </c>
      <c r="H18" s="3">
        <f t="shared" si="6"/>
        <v>6777.0720000000001</v>
      </c>
      <c r="I18">
        <f t="shared" si="3"/>
        <v>30553.3966</v>
      </c>
    </row>
    <row r="19" spans="6:9" x14ac:dyDescent="0.25">
      <c r="F19">
        <f>16.88*F2*1000</f>
        <v>96216</v>
      </c>
      <c r="G19">
        <f>16.88*G2*1000</f>
        <v>270417.59999999998</v>
      </c>
      <c r="H19">
        <f>16.88*H2*1000</f>
        <v>159009.59999999998</v>
      </c>
      <c r="I19">
        <f t="shared" si="3"/>
        <v>525643.19999999995</v>
      </c>
    </row>
    <row r="20" spans="6:9" x14ac:dyDescent="0.25">
      <c r="I20">
        <f t="shared" si="3"/>
        <v>0</v>
      </c>
    </row>
    <row r="21" spans="6:9" x14ac:dyDescent="0.25">
      <c r="F21">
        <f>SUM(F5,F7)</f>
        <v>81058.31</v>
      </c>
      <c r="G21">
        <f>SUM(G5,G7)</f>
        <v>158949.9</v>
      </c>
      <c r="H21">
        <f>SUM(H5,H7)</f>
        <v>125721.12</v>
      </c>
      <c r="I21">
        <f t="shared" si="3"/>
        <v>365729.32999999996</v>
      </c>
    </row>
    <row r="22" spans="6:9" x14ac:dyDescent="0.25">
      <c r="F22">
        <f>F2*1000*8</f>
        <v>45600</v>
      </c>
      <c r="G22">
        <f>G2*1000*8</f>
        <v>128160</v>
      </c>
      <c r="H22">
        <f>H2*1000*8</f>
        <v>75360</v>
      </c>
      <c r="I22">
        <f t="shared" si="3"/>
        <v>249120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18" sqref="H18"/>
    </sheetView>
  </sheetViews>
  <sheetFormatPr defaultRowHeight="15" x14ac:dyDescent="0.25"/>
  <cols>
    <col min="1" max="1" width="5.5703125" customWidth="1"/>
    <col min="2" max="2" width="11.140625" customWidth="1"/>
    <col min="3" max="3" width="30.28515625" customWidth="1"/>
    <col min="6" max="6" width="17" customWidth="1"/>
    <col min="7" max="7" width="15.5703125" customWidth="1"/>
    <col min="8" max="8" width="21.28515625" customWidth="1"/>
    <col min="9" max="9" width="13.140625" customWidth="1"/>
    <col min="10" max="10" width="25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41</v>
      </c>
      <c r="H1" t="s">
        <v>42</v>
      </c>
    </row>
    <row r="2" spans="1:9" x14ac:dyDescent="0.25">
      <c r="F2" s="3">
        <v>1.6950000000000001</v>
      </c>
      <c r="G2" s="3">
        <v>1.79</v>
      </c>
      <c r="H2" s="3">
        <v>2.72</v>
      </c>
    </row>
    <row r="3" spans="1:9" x14ac:dyDescent="0.25">
      <c r="A3">
        <v>1</v>
      </c>
      <c r="B3" t="s">
        <v>5</v>
      </c>
      <c r="C3" t="s">
        <v>9</v>
      </c>
      <c r="D3" t="s">
        <v>11</v>
      </c>
      <c r="E3">
        <v>324.82100000000003</v>
      </c>
      <c r="F3" s="3">
        <v>5</v>
      </c>
      <c r="G3" s="3">
        <v>6</v>
      </c>
      <c r="H3" s="3">
        <v>11</v>
      </c>
      <c r="I3">
        <f>SUM(G3:H3)</f>
        <v>17</v>
      </c>
    </row>
    <row r="4" spans="1:9" x14ac:dyDescent="0.25">
      <c r="A4">
        <v>2</v>
      </c>
      <c r="B4" t="s">
        <v>6</v>
      </c>
      <c r="C4" t="s">
        <v>43</v>
      </c>
      <c r="D4" t="s">
        <v>13</v>
      </c>
      <c r="E4">
        <v>105.871</v>
      </c>
      <c r="F4" s="3">
        <v>3360</v>
      </c>
      <c r="G4" s="3">
        <v>3150</v>
      </c>
      <c r="H4" s="3">
        <v>1590</v>
      </c>
      <c r="I4">
        <f t="shared" ref="I4:I9" si="0">SUM(G4:H4)</f>
        <v>4740</v>
      </c>
    </row>
    <row r="5" spans="1:9" x14ac:dyDescent="0.25">
      <c r="A5">
        <v>3</v>
      </c>
      <c r="B5" t="s">
        <v>7</v>
      </c>
      <c r="C5" t="s">
        <v>10</v>
      </c>
      <c r="D5" t="s">
        <v>13</v>
      </c>
      <c r="E5">
        <v>1.5009999999999999</v>
      </c>
      <c r="F5" s="3">
        <v>12119</v>
      </c>
      <c r="G5" s="3">
        <v>4922</v>
      </c>
      <c r="H5" s="3">
        <v>29552.5</v>
      </c>
      <c r="I5">
        <f t="shared" si="0"/>
        <v>34474.5</v>
      </c>
    </row>
    <row r="6" spans="1:9" x14ac:dyDescent="0.25">
      <c r="A6">
        <v>4</v>
      </c>
      <c r="B6" t="s">
        <v>44</v>
      </c>
      <c r="C6" t="s">
        <v>45</v>
      </c>
      <c r="D6" t="s">
        <v>12</v>
      </c>
      <c r="E6">
        <v>162.96899999999999</v>
      </c>
      <c r="F6" s="3">
        <v>78408.066999999995</v>
      </c>
      <c r="G6" s="3">
        <v>29683.86</v>
      </c>
      <c r="H6" s="3">
        <v>16680.816999999999</v>
      </c>
      <c r="I6">
        <f t="shared" si="0"/>
        <v>46364.676999999996</v>
      </c>
    </row>
    <row r="7" spans="1:9" x14ac:dyDescent="0.25">
      <c r="A7">
        <v>5</v>
      </c>
      <c r="B7" t="s">
        <v>8</v>
      </c>
      <c r="C7" t="s">
        <v>46</v>
      </c>
      <c r="D7" t="s">
        <v>13</v>
      </c>
      <c r="E7">
        <v>43.869</v>
      </c>
      <c r="F7" s="3">
        <f>0.9*F4</f>
        <v>3024</v>
      </c>
      <c r="G7" s="3">
        <f t="shared" ref="G7:H7" si="1">0.9*G4</f>
        <v>2835</v>
      </c>
      <c r="H7" s="3">
        <f t="shared" si="1"/>
        <v>1431</v>
      </c>
      <c r="I7">
        <f t="shared" si="0"/>
        <v>4266</v>
      </c>
    </row>
    <row r="8" spans="1:9" x14ac:dyDescent="0.25">
      <c r="G8">
        <f>SUMPRODUCT(E3:E7,G3:G7)</f>
        <v>5304748.0933400001</v>
      </c>
      <c r="H8">
        <f>SUMPRODUCT(E3:E7,H3:H7)</f>
        <v>2997498.8281729994</v>
      </c>
      <c r="I8">
        <f t="shared" si="0"/>
        <v>8302246.9215129996</v>
      </c>
    </row>
    <row r="9" spans="1:9" x14ac:dyDescent="0.25">
      <c r="G9">
        <f>G8/10^5</f>
        <v>53.047480933400003</v>
      </c>
      <c r="H9">
        <f>H8/10^5</f>
        <v>29.974988281729996</v>
      </c>
      <c r="I9">
        <f t="shared" si="0"/>
        <v>83.022469215130002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selection activeCell="H1" sqref="H1"/>
    </sheetView>
  </sheetViews>
  <sheetFormatPr defaultRowHeight="15" x14ac:dyDescent="0.25"/>
  <cols>
    <col min="2" max="2" width="12.7109375" customWidth="1"/>
    <col min="3" max="3" width="40.85546875" bestFit="1" customWidth="1"/>
    <col min="6" max="6" width="16.7109375" bestFit="1" customWidth="1"/>
    <col min="7" max="7" width="17.28515625" bestFit="1" customWidth="1"/>
    <col min="9" max="9" width="35.7109375" bestFit="1" customWidth="1"/>
  </cols>
  <sheetData>
    <row r="1" spans="1:8" ht="18.75" customHeight="1" x14ac:dyDescent="0.25">
      <c r="A1" s="6" t="s">
        <v>51</v>
      </c>
      <c r="B1" s="6" t="s">
        <v>1</v>
      </c>
      <c r="C1" s="6" t="s">
        <v>52</v>
      </c>
      <c r="D1" s="6" t="s">
        <v>3</v>
      </c>
      <c r="E1" s="7" t="s">
        <v>4</v>
      </c>
      <c r="F1" s="8" t="s">
        <v>53</v>
      </c>
      <c r="G1" s="8" t="s">
        <v>54</v>
      </c>
      <c r="H1" s="19" t="s">
        <v>48</v>
      </c>
    </row>
    <row r="2" spans="1:8" ht="14.25" customHeight="1" x14ac:dyDescent="0.25">
      <c r="A2" s="9">
        <v>1</v>
      </c>
      <c r="B2" s="9" t="s">
        <v>50</v>
      </c>
      <c r="C2" s="10" t="s">
        <v>55</v>
      </c>
      <c r="D2" s="9" t="s">
        <v>56</v>
      </c>
      <c r="E2" s="9">
        <v>2.5009999999999999</v>
      </c>
      <c r="F2" s="1">
        <v>7500</v>
      </c>
      <c r="G2" s="16">
        <v>4500</v>
      </c>
      <c r="H2" s="15">
        <f>SUM(F2:G2)</f>
        <v>12000</v>
      </c>
    </row>
    <row r="3" spans="1:8" ht="14.25" customHeight="1" x14ac:dyDescent="0.25">
      <c r="A3" s="9">
        <v>2</v>
      </c>
      <c r="B3" s="9" t="s">
        <v>14</v>
      </c>
      <c r="C3" s="10" t="s">
        <v>57</v>
      </c>
      <c r="D3" s="9" t="s">
        <v>58</v>
      </c>
      <c r="E3" s="9">
        <v>1308.5709999999999</v>
      </c>
      <c r="F3" s="1">
        <v>2</v>
      </c>
      <c r="G3" s="16">
        <v>2</v>
      </c>
      <c r="H3" s="15">
        <f t="shared" ref="H3:H35" si="0">SUM(F3:G3)</f>
        <v>4</v>
      </c>
    </row>
    <row r="4" spans="1:8" ht="14.25" customHeight="1" x14ac:dyDescent="0.25">
      <c r="A4" s="9">
        <v>3</v>
      </c>
      <c r="B4" s="9" t="s">
        <v>59</v>
      </c>
      <c r="C4" s="10" t="s">
        <v>60</v>
      </c>
      <c r="D4" s="9" t="s">
        <v>58</v>
      </c>
      <c r="E4" s="9">
        <v>30.321000000000002</v>
      </c>
      <c r="F4" s="1">
        <v>100</v>
      </c>
      <c r="G4" s="16">
        <v>100</v>
      </c>
      <c r="H4" s="15">
        <f t="shared" si="0"/>
        <v>200</v>
      </c>
    </row>
    <row r="5" spans="1:8" ht="14.25" customHeight="1" x14ac:dyDescent="0.25">
      <c r="A5" s="9">
        <v>4</v>
      </c>
      <c r="B5" s="9" t="s">
        <v>61</v>
      </c>
      <c r="C5" s="10" t="s">
        <v>62</v>
      </c>
      <c r="D5" s="9" t="s">
        <v>58</v>
      </c>
      <c r="E5" s="9">
        <v>3.3</v>
      </c>
      <c r="F5" s="1">
        <v>100</v>
      </c>
      <c r="G5" s="16">
        <v>100</v>
      </c>
      <c r="H5" s="15">
        <f t="shared" si="0"/>
        <v>200</v>
      </c>
    </row>
    <row r="6" spans="1:8" ht="14.25" customHeight="1" x14ac:dyDescent="0.25">
      <c r="A6" s="9">
        <v>5</v>
      </c>
      <c r="B6" s="9" t="s">
        <v>63</v>
      </c>
      <c r="C6" t="s">
        <v>64</v>
      </c>
      <c r="D6" s="9" t="s">
        <v>65</v>
      </c>
      <c r="E6" s="9">
        <v>9854.6460000000006</v>
      </c>
      <c r="F6" s="1">
        <v>6</v>
      </c>
      <c r="G6" s="16">
        <v>6</v>
      </c>
      <c r="H6" s="15">
        <f t="shared" si="0"/>
        <v>12</v>
      </c>
    </row>
    <row r="7" spans="1:8" ht="14.25" customHeight="1" x14ac:dyDescent="0.25">
      <c r="A7" s="9">
        <v>6</v>
      </c>
      <c r="B7" s="9" t="s">
        <v>7</v>
      </c>
      <c r="C7" s="10" t="s">
        <v>66</v>
      </c>
      <c r="D7" s="9" t="s">
        <v>13</v>
      </c>
      <c r="E7" s="9">
        <v>6.9509999999999996</v>
      </c>
      <c r="F7" s="1">
        <v>7500</v>
      </c>
      <c r="G7" s="16">
        <v>3150</v>
      </c>
      <c r="H7" s="15">
        <f t="shared" si="0"/>
        <v>10650</v>
      </c>
    </row>
    <row r="8" spans="1:8" ht="14.25" customHeight="1" x14ac:dyDescent="0.25">
      <c r="A8" s="9">
        <v>7</v>
      </c>
      <c r="B8" s="11" t="s">
        <v>67</v>
      </c>
      <c r="C8" s="10" t="s">
        <v>68</v>
      </c>
      <c r="D8" s="1" t="s">
        <v>13</v>
      </c>
      <c r="E8" s="1">
        <v>88.094999999999999</v>
      </c>
      <c r="F8" s="1">
        <v>1658.4</v>
      </c>
      <c r="G8" s="16">
        <v>4492</v>
      </c>
      <c r="H8" s="15">
        <f t="shared" si="0"/>
        <v>6150.4</v>
      </c>
    </row>
    <row r="9" spans="1:8" ht="14.25" customHeight="1" x14ac:dyDescent="0.25">
      <c r="A9" s="9">
        <v>8</v>
      </c>
      <c r="B9" s="11" t="s">
        <v>69</v>
      </c>
      <c r="C9" s="10" t="s">
        <v>70</v>
      </c>
      <c r="D9" s="1" t="s">
        <v>13</v>
      </c>
      <c r="E9" s="1">
        <v>180.035</v>
      </c>
      <c r="F9" s="1">
        <v>7258</v>
      </c>
      <c r="G9" s="16">
        <v>6750</v>
      </c>
      <c r="H9" s="15">
        <f t="shared" si="0"/>
        <v>14008</v>
      </c>
    </row>
    <row r="10" spans="1:8" ht="14.25" customHeight="1" x14ac:dyDescent="0.25">
      <c r="A10" s="9">
        <v>9</v>
      </c>
      <c r="B10" s="11" t="s">
        <v>6</v>
      </c>
      <c r="C10" s="9" t="s">
        <v>71</v>
      </c>
      <c r="D10" s="1" t="s">
        <v>13</v>
      </c>
      <c r="E10" s="1">
        <v>98.903999999999996</v>
      </c>
      <c r="F10" s="1">
        <v>4050</v>
      </c>
      <c r="G10" s="16">
        <v>4290</v>
      </c>
      <c r="H10" s="15">
        <f t="shared" si="0"/>
        <v>8340</v>
      </c>
    </row>
    <row r="11" spans="1:8" ht="14.25" customHeight="1" x14ac:dyDescent="0.25">
      <c r="A11" s="9">
        <v>10</v>
      </c>
      <c r="B11" s="11" t="s">
        <v>8</v>
      </c>
      <c r="C11" s="9" t="s">
        <v>72</v>
      </c>
      <c r="D11" s="1" t="s">
        <v>13</v>
      </c>
      <c r="E11" s="1">
        <v>44.000999999999998</v>
      </c>
      <c r="F11" s="1">
        <v>3240</v>
      </c>
      <c r="G11" s="16">
        <v>3432</v>
      </c>
      <c r="H11" s="15">
        <f t="shared" si="0"/>
        <v>6672</v>
      </c>
    </row>
    <row r="12" spans="1:8" ht="14.25" customHeight="1" x14ac:dyDescent="0.25">
      <c r="A12" s="9">
        <v>11</v>
      </c>
      <c r="B12" s="9" t="s">
        <v>26</v>
      </c>
      <c r="C12" s="10"/>
      <c r="D12" s="9" t="s">
        <v>13</v>
      </c>
      <c r="E12" s="1">
        <v>1.5640000000000001</v>
      </c>
      <c r="F12" s="1">
        <v>0</v>
      </c>
      <c r="G12" s="17">
        <v>0</v>
      </c>
      <c r="H12" s="18">
        <f t="shared" si="0"/>
        <v>0</v>
      </c>
    </row>
    <row r="13" spans="1:8" ht="14.25" customHeight="1" x14ac:dyDescent="0.25">
      <c r="A13" s="9">
        <v>12</v>
      </c>
      <c r="B13" s="9" t="s">
        <v>73</v>
      </c>
      <c r="C13" s="10" t="s">
        <v>74</v>
      </c>
      <c r="D13" s="9" t="s">
        <v>13</v>
      </c>
      <c r="E13" s="1">
        <v>116.849</v>
      </c>
      <c r="F13" s="1">
        <v>3589.31</v>
      </c>
      <c r="G13" s="1">
        <v>3648.43</v>
      </c>
      <c r="H13" s="18">
        <f t="shared" si="0"/>
        <v>7237.74</v>
      </c>
    </row>
    <row r="14" spans="1:8" ht="14.25" customHeight="1" x14ac:dyDescent="0.25">
      <c r="A14" s="9">
        <v>13</v>
      </c>
      <c r="B14" s="9" t="s">
        <v>75</v>
      </c>
      <c r="C14" s="10" t="s">
        <v>76</v>
      </c>
      <c r="D14" s="9" t="s">
        <v>13</v>
      </c>
      <c r="E14" s="1">
        <v>149.38900000000001</v>
      </c>
      <c r="F14" s="1">
        <v>466.04</v>
      </c>
      <c r="G14" s="1">
        <v>630.84</v>
      </c>
      <c r="H14" s="15">
        <f t="shared" si="0"/>
        <v>1096.8800000000001</v>
      </c>
    </row>
    <row r="15" spans="1:8" ht="14.25" customHeight="1" x14ac:dyDescent="0.25">
      <c r="A15" s="9">
        <v>14</v>
      </c>
      <c r="B15" s="9" t="s">
        <v>77</v>
      </c>
      <c r="C15" s="10" t="s">
        <v>78</v>
      </c>
      <c r="D15" s="9" t="s">
        <v>13</v>
      </c>
      <c r="E15" s="9">
        <v>400.07900000000001</v>
      </c>
      <c r="F15" s="1">
        <v>675.05</v>
      </c>
      <c r="G15" s="1">
        <v>366.92</v>
      </c>
      <c r="H15" s="15">
        <f t="shared" si="0"/>
        <v>1041.97</v>
      </c>
    </row>
    <row r="16" spans="1:8" ht="14.25" customHeight="1" x14ac:dyDescent="0.25">
      <c r="A16" s="9">
        <v>15</v>
      </c>
      <c r="B16" s="11" t="s">
        <v>79</v>
      </c>
      <c r="C16" s="9" t="s">
        <v>80</v>
      </c>
      <c r="D16" s="1" t="s">
        <v>13</v>
      </c>
      <c r="E16" s="1">
        <v>260.00099999999998</v>
      </c>
      <c r="F16" s="1">
        <v>597.15</v>
      </c>
      <c r="G16" s="1">
        <v>1017.18</v>
      </c>
      <c r="H16" s="15">
        <f t="shared" si="0"/>
        <v>1614.33</v>
      </c>
    </row>
    <row r="17" spans="1:9" ht="14.25" customHeight="1" x14ac:dyDescent="0.25">
      <c r="A17" s="9">
        <v>16</v>
      </c>
      <c r="B17" s="9" t="s">
        <v>81</v>
      </c>
      <c r="C17" s="10" t="s">
        <v>82</v>
      </c>
      <c r="D17" s="9" t="s">
        <v>56</v>
      </c>
      <c r="E17" s="9">
        <v>533.03700000000003</v>
      </c>
      <c r="F17" s="1">
        <v>224.8</v>
      </c>
      <c r="G17" s="1">
        <v>281.39999999999998</v>
      </c>
      <c r="H17" s="15">
        <f t="shared" si="0"/>
        <v>506.2</v>
      </c>
    </row>
    <row r="18" spans="1:9" ht="14.25" customHeight="1" x14ac:dyDescent="0.25">
      <c r="A18" s="9">
        <v>17</v>
      </c>
      <c r="B18" s="9" t="s">
        <v>83</v>
      </c>
      <c r="C18" s="10" t="s">
        <v>84</v>
      </c>
      <c r="D18" s="9" t="s">
        <v>13</v>
      </c>
      <c r="E18" s="9">
        <v>10708.111000000001</v>
      </c>
      <c r="F18" s="1">
        <v>0</v>
      </c>
      <c r="G18" s="1">
        <v>0</v>
      </c>
      <c r="H18" s="18">
        <f t="shared" si="0"/>
        <v>0</v>
      </c>
    </row>
    <row r="19" spans="1:9" ht="14.25" customHeight="1" x14ac:dyDescent="0.25">
      <c r="A19" s="9">
        <v>18</v>
      </c>
      <c r="B19" s="9" t="s">
        <v>85</v>
      </c>
      <c r="C19" s="10" t="s">
        <v>86</v>
      </c>
      <c r="D19" s="9" t="s">
        <v>13</v>
      </c>
      <c r="E19" s="9">
        <v>11149.981</v>
      </c>
      <c r="F19" s="1">
        <v>35.75</v>
      </c>
      <c r="G19" s="1">
        <v>44.69</v>
      </c>
      <c r="H19" s="15">
        <f t="shared" si="0"/>
        <v>80.44</v>
      </c>
      <c r="I19" s="12"/>
    </row>
    <row r="20" spans="1:9" ht="14.25" customHeight="1" x14ac:dyDescent="0.25">
      <c r="A20" s="9">
        <v>19</v>
      </c>
      <c r="B20" s="9" t="s">
        <v>87</v>
      </c>
      <c r="C20" s="10" t="s">
        <v>88</v>
      </c>
      <c r="D20" s="9" t="s">
        <v>13</v>
      </c>
      <c r="E20" s="1">
        <v>20871.802</v>
      </c>
      <c r="F20" s="1">
        <v>232.77</v>
      </c>
      <c r="G20" s="1">
        <v>302.16000000000003</v>
      </c>
      <c r="H20" s="15">
        <f t="shared" si="0"/>
        <v>534.93000000000006</v>
      </c>
    </row>
    <row r="21" spans="1:9" ht="14.25" customHeight="1" x14ac:dyDescent="0.25">
      <c r="A21" s="9">
        <v>20</v>
      </c>
      <c r="B21" s="9" t="s">
        <v>89</v>
      </c>
      <c r="C21" s="13" t="s">
        <v>90</v>
      </c>
      <c r="D21" s="9" t="s">
        <v>56</v>
      </c>
      <c r="E21" s="9">
        <v>740.00099999999998</v>
      </c>
      <c r="F21" s="1">
        <v>576.54999999999995</v>
      </c>
      <c r="G21" s="1">
        <v>650.03</v>
      </c>
      <c r="H21" s="15">
        <f t="shared" si="0"/>
        <v>1226.58</v>
      </c>
    </row>
    <row r="22" spans="1:9" ht="14.25" customHeight="1" x14ac:dyDescent="0.25">
      <c r="A22" s="9">
        <v>21</v>
      </c>
      <c r="B22" s="9" t="s">
        <v>91</v>
      </c>
      <c r="C22" s="13" t="s">
        <v>92</v>
      </c>
      <c r="D22" s="9" t="s">
        <v>56</v>
      </c>
      <c r="E22" s="9">
        <v>833.46100000000001</v>
      </c>
      <c r="F22" s="1">
        <v>173.02</v>
      </c>
      <c r="G22" s="1">
        <v>197.20099999999999</v>
      </c>
      <c r="H22" s="15">
        <f t="shared" si="0"/>
        <v>370.221</v>
      </c>
    </row>
    <row r="23" spans="1:9" ht="14.25" customHeight="1" x14ac:dyDescent="0.25">
      <c r="A23" s="9">
        <v>22</v>
      </c>
      <c r="B23" s="11" t="s">
        <v>93</v>
      </c>
      <c r="C23" s="10" t="s">
        <v>94</v>
      </c>
      <c r="D23" s="1" t="s">
        <v>65</v>
      </c>
      <c r="E23" s="1">
        <v>389.00099999999998</v>
      </c>
      <c r="F23" s="1">
        <v>8840</v>
      </c>
      <c r="G23" s="1">
        <v>8305</v>
      </c>
      <c r="H23" s="18">
        <f t="shared" si="0"/>
        <v>17145</v>
      </c>
    </row>
    <row r="24" spans="1:9" ht="14.25" customHeight="1" x14ac:dyDescent="0.25">
      <c r="A24" s="9">
        <v>23</v>
      </c>
      <c r="B24" s="11" t="s">
        <v>95</v>
      </c>
      <c r="C24" s="10" t="s">
        <v>96</v>
      </c>
      <c r="D24" s="1" t="s">
        <v>65</v>
      </c>
      <c r="E24" s="1">
        <v>323.58100000000002</v>
      </c>
      <c r="F24" s="1">
        <v>3042</v>
      </c>
      <c r="G24" s="1">
        <v>4396</v>
      </c>
      <c r="H24" s="15">
        <f t="shared" si="0"/>
        <v>7438</v>
      </c>
    </row>
    <row r="25" spans="1:9" ht="14.25" customHeight="1" x14ac:dyDescent="0.25">
      <c r="A25" s="9">
        <v>24</v>
      </c>
      <c r="B25" s="11" t="s">
        <v>97</v>
      </c>
      <c r="C25" s="10" t="s">
        <v>98</v>
      </c>
      <c r="D25" s="1" t="s">
        <v>13</v>
      </c>
      <c r="E25" s="9">
        <v>1328.001</v>
      </c>
      <c r="F25" s="1">
        <v>365.26499999999999</v>
      </c>
      <c r="G25" s="1">
        <v>384.45</v>
      </c>
      <c r="H25" s="15">
        <f t="shared" si="0"/>
        <v>749.71499999999992</v>
      </c>
    </row>
    <row r="26" spans="1:9" ht="14.25" customHeight="1" x14ac:dyDescent="0.25">
      <c r="A26" s="9">
        <v>25</v>
      </c>
      <c r="B26" s="1" t="s">
        <v>99</v>
      </c>
      <c r="C26" s="10" t="s">
        <v>100</v>
      </c>
      <c r="D26" s="1" t="s">
        <v>56</v>
      </c>
      <c r="E26" s="1">
        <v>229.73099999999999</v>
      </c>
      <c r="F26" s="1">
        <v>1600.6</v>
      </c>
      <c r="G26" s="1">
        <v>2438.8000000000002</v>
      </c>
      <c r="H26" s="15">
        <f t="shared" si="0"/>
        <v>4039.4</v>
      </c>
    </row>
    <row r="27" spans="1:9" ht="14.25" customHeight="1" x14ac:dyDescent="0.25">
      <c r="A27" s="9">
        <v>26</v>
      </c>
      <c r="B27" s="1" t="s">
        <v>101</v>
      </c>
      <c r="C27" s="10" t="s">
        <v>102</v>
      </c>
      <c r="D27" s="1" t="s">
        <v>13</v>
      </c>
      <c r="E27" s="9">
        <v>1385.001</v>
      </c>
      <c r="F27" s="1">
        <v>161.66</v>
      </c>
      <c r="G27" s="1">
        <v>239.92</v>
      </c>
      <c r="H27" s="15">
        <f t="shared" si="0"/>
        <v>401.58</v>
      </c>
    </row>
    <row r="28" spans="1:9" ht="14.25" customHeight="1" x14ac:dyDescent="0.25">
      <c r="A28" s="9">
        <v>27</v>
      </c>
      <c r="B28" s="1" t="s">
        <v>103</v>
      </c>
      <c r="C28" s="10" t="s">
        <v>104</v>
      </c>
      <c r="D28" s="1" t="s">
        <v>13</v>
      </c>
      <c r="E28" s="9">
        <v>1790.393</v>
      </c>
      <c r="F28" s="1">
        <v>161.66</v>
      </c>
      <c r="G28" s="1">
        <v>239.92</v>
      </c>
      <c r="H28" s="15">
        <f t="shared" si="0"/>
        <v>401.58</v>
      </c>
    </row>
    <row r="29" spans="1:9" ht="14.25" customHeight="1" x14ac:dyDescent="0.25">
      <c r="A29" s="9">
        <v>28</v>
      </c>
      <c r="B29" s="11" t="s">
        <v>105</v>
      </c>
      <c r="C29" s="10" t="s">
        <v>106</v>
      </c>
      <c r="D29" s="1" t="s">
        <v>13</v>
      </c>
      <c r="E29" s="1">
        <v>321.21100000000001</v>
      </c>
      <c r="F29" s="1">
        <v>242.5</v>
      </c>
      <c r="G29" s="1">
        <v>366.27</v>
      </c>
      <c r="H29" s="15">
        <f t="shared" si="0"/>
        <v>608.77</v>
      </c>
    </row>
    <row r="30" spans="1:9" ht="14.25" customHeight="1" x14ac:dyDescent="0.25">
      <c r="A30" s="9">
        <v>29</v>
      </c>
      <c r="B30" s="11" t="s">
        <v>107</v>
      </c>
      <c r="C30" s="10" t="s">
        <v>108</v>
      </c>
      <c r="D30" s="1" t="s">
        <v>56</v>
      </c>
      <c r="E30" s="9">
        <v>31.370999999999999</v>
      </c>
      <c r="F30" s="1">
        <v>289.12</v>
      </c>
      <c r="G30" s="1">
        <v>370.91</v>
      </c>
      <c r="H30" s="15">
        <f t="shared" si="0"/>
        <v>660.03</v>
      </c>
    </row>
    <row r="31" spans="1:9" ht="14.25" customHeight="1" x14ac:dyDescent="0.25">
      <c r="A31" s="9">
        <v>30</v>
      </c>
      <c r="B31" s="9" t="s">
        <v>109</v>
      </c>
      <c r="C31" s="10" t="s">
        <v>110</v>
      </c>
      <c r="D31" s="9" t="s">
        <v>111</v>
      </c>
      <c r="E31" s="9">
        <v>199085.451</v>
      </c>
      <c r="F31" s="1">
        <v>16.847999999999999</v>
      </c>
      <c r="G31" s="1">
        <v>17.161200000000001</v>
      </c>
      <c r="H31" s="15">
        <f t="shared" si="0"/>
        <v>34.0092</v>
      </c>
    </row>
    <row r="32" spans="1:9" ht="14.25" customHeight="1" x14ac:dyDescent="0.25">
      <c r="A32" s="9">
        <v>31</v>
      </c>
      <c r="B32" s="9" t="s">
        <v>112</v>
      </c>
      <c r="C32" s="14" t="s">
        <v>113</v>
      </c>
      <c r="D32" s="9" t="s">
        <v>56</v>
      </c>
      <c r="E32" s="9">
        <v>1526.8409999999999</v>
      </c>
      <c r="F32" s="1">
        <v>126.36</v>
      </c>
      <c r="G32" s="1">
        <v>136.08000000000001</v>
      </c>
      <c r="H32" s="15">
        <f t="shared" si="0"/>
        <v>262.44</v>
      </c>
    </row>
    <row r="33" spans="1:8" ht="14.25" customHeight="1" x14ac:dyDescent="0.25">
      <c r="A33" s="9">
        <v>32</v>
      </c>
      <c r="B33" s="9" t="s">
        <v>114</v>
      </c>
      <c r="C33" s="10" t="s">
        <v>115</v>
      </c>
      <c r="D33" s="9" t="s">
        <v>34</v>
      </c>
      <c r="E33" s="9">
        <v>42.780999999999999</v>
      </c>
      <c r="F33" s="1">
        <v>77.22</v>
      </c>
      <c r="G33" s="1">
        <v>83.16</v>
      </c>
      <c r="H33" s="15">
        <f t="shared" si="0"/>
        <v>160.38</v>
      </c>
    </row>
    <row r="34" spans="1:8" ht="14.25" customHeight="1" x14ac:dyDescent="0.25">
      <c r="A34" s="9">
        <v>33</v>
      </c>
      <c r="B34" s="9" t="s">
        <v>116</v>
      </c>
      <c r="C34" s="10" t="s">
        <v>117</v>
      </c>
      <c r="D34" s="9" t="s">
        <v>56</v>
      </c>
      <c r="E34" s="9">
        <v>47.710999999999999</v>
      </c>
      <c r="F34" s="1">
        <v>463.32</v>
      </c>
      <c r="G34" s="1">
        <v>498.96</v>
      </c>
      <c r="H34" s="15">
        <f t="shared" si="0"/>
        <v>962.28</v>
      </c>
    </row>
    <row r="35" spans="1:8" ht="14.25" customHeight="1" x14ac:dyDescent="0.25">
      <c r="A35" s="9">
        <v>34</v>
      </c>
      <c r="B35" s="9" t="s">
        <v>118</v>
      </c>
      <c r="C35" s="10" t="s">
        <v>119</v>
      </c>
      <c r="D35" s="9" t="s">
        <v>120</v>
      </c>
      <c r="E35" s="9">
        <v>117.211</v>
      </c>
      <c r="F35" s="1">
        <v>22629.4</v>
      </c>
      <c r="G35" s="1">
        <v>28469.72</v>
      </c>
      <c r="H35" s="18">
        <f t="shared" si="0"/>
        <v>51099.12</v>
      </c>
    </row>
    <row r="36" spans="1:8" x14ac:dyDescent="0.25">
      <c r="F36">
        <f>SUMPRODUCT(E2:E35,F2:F35)</f>
        <v>21095021.415382996</v>
      </c>
      <c r="G36">
        <f>SUMPRODUCT(E2:E35,G2:G35)</f>
        <v>24420347.047122195</v>
      </c>
    </row>
    <row r="37" spans="1:8" x14ac:dyDescent="0.25">
      <c r="F37">
        <f>F36/10^5</f>
        <v>210.95021415382996</v>
      </c>
      <c r="G37">
        <f>G36/10^5</f>
        <v>244.20347047122195</v>
      </c>
    </row>
  </sheetData>
  <pageMargins left="0.25" right="0.25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Embankment</vt:lpstr>
      <vt:lpstr>Earth_Calculation</vt:lpstr>
      <vt:lpstr>Khal</vt:lpstr>
      <vt:lpstr>Embankment_as_per_appendix</vt:lpstr>
      <vt:lpstr>Khal_as_per_appendix</vt:lpstr>
      <vt:lpstr>Causeway_appendix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2020-12-27T07:57:12Z</dcterms:modified>
</cp:coreProperties>
</file>