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Slope Protection\Pac- sunan-07\"/>
    </mc:Choice>
  </mc:AlternateContent>
  <bookViews>
    <workbookView xWindow="240" yWindow="75" windowWidth="20055" windowHeight="7935" firstSheet="1" activeTab="1"/>
  </bookViews>
  <sheets>
    <sheet name="All Abstruct" sheetId="1" r:id="rId1"/>
    <sheet name="All Quantity " sheetId="2" r:id="rId2"/>
    <sheet name="Protective Abs." sheetId="3" r:id="rId3"/>
    <sheet name="Protective Detail" sheetId="4" r:id="rId4"/>
    <sheet name="Fuse-30 Abs." sheetId="5" r:id="rId5"/>
    <sheet name="Fuse-30 detail" sheetId="6" r:id="rId6"/>
    <sheet name="Fuse-4.52 Abs" sheetId="7" r:id="rId7"/>
    <sheet name="Fuse 4.52 detail" sheetId="8" r:id="rId8"/>
    <sheet name="Fuse 35.05 Abs." sheetId="9" r:id="rId9"/>
    <sheet name="Fuse 35.05 Detail" sheetId="10" r:id="rId10"/>
  </sheets>
  <definedNames>
    <definedName name="_xlnm.Print_Area" localSheetId="0">'All Abstruct'!$A$1:$L$64</definedName>
    <definedName name="_xlnm.Print_Titles" localSheetId="0">'All Abstruct'!$2:$3</definedName>
  </definedNames>
  <calcPr calcId="162913"/>
</workbook>
</file>

<file path=xl/calcChain.xml><?xml version="1.0" encoding="utf-8"?>
<calcChain xmlns="http://schemas.openxmlformats.org/spreadsheetml/2006/main">
  <c r="K45" i="1" l="1"/>
  <c r="K44" i="1"/>
  <c r="K43" i="1"/>
  <c r="K42" i="1"/>
  <c r="K41" i="1"/>
  <c r="K46" i="1" s="1"/>
  <c r="K40" i="1"/>
  <c r="K39" i="1"/>
  <c r="E15" i="3"/>
  <c r="F227" i="4"/>
  <c r="I226" i="4"/>
  <c r="G227" i="4" s="1"/>
  <c r="E221" i="4"/>
  <c r="I221" i="4" s="1"/>
  <c r="E223" i="4" s="1"/>
  <c r="I223" i="4" s="1"/>
  <c r="F260" i="4"/>
  <c r="I259" i="4"/>
  <c r="G260" i="4" s="1"/>
  <c r="E254" i="4"/>
  <c r="I254" i="4" s="1"/>
  <c r="E256" i="4" s="1"/>
  <c r="I256" i="4" s="1"/>
  <c r="E260" i="4" s="1"/>
  <c r="I200" i="4"/>
  <c r="I204" i="4"/>
  <c r="I202" i="4"/>
  <c r="I199" i="4"/>
  <c r="H171" i="4"/>
  <c r="F171" i="4"/>
  <c r="K181" i="4"/>
  <c r="G167" i="4"/>
  <c r="K167" i="4" s="1"/>
  <c r="J144" i="4"/>
  <c r="F142" i="4"/>
  <c r="J142" i="4" s="1"/>
  <c r="J140" i="4"/>
  <c r="D137" i="4"/>
  <c r="J137" i="4" s="1"/>
  <c r="K122" i="4"/>
  <c r="J114" i="4"/>
  <c r="K114" i="4" s="1"/>
  <c r="G108" i="4"/>
  <c r="K108" i="4" s="1"/>
  <c r="K66" i="4"/>
  <c r="J64" i="4"/>
  <c r="J61" i="4"/>
  <c r="K55" i="4"/>
  <c r="H50" i="4"/>
  <c r="F51" i="4" s="1"/>
  <c r="H45" i="4"/>
  <c r="I48" i="4" s="1"/>
  <c r="K48" i="4" s="1"/>
  <c r="H40" i="4"/>
  <c r="I43" i="4" s="1"/>
  <c r="K43" i="4" s="1"/>
  <c r="S628" i="10"/>
  <c r="S627" i="10"/>
  <c r="U516" i="10"/>
  <c r="U518" i="10" s="1"/>
  <c r="V518" i="10" s="1"/>
  <c r="P253" i="10"/>
  <c r="P247" i="10"/>
  <c r="P239" i="10"/>
  <c r="J229" i="10"/>
  <c r="N229" i="10" s="1"/>
  <c r="F225" i="10"/>
  <c r="N218" i="10"/>
  <c r="N216" i="10"/>
  <c r="N211" i="10"/>
  <c r="O211" i="10" s="1"/>
  <c r="D20" i="9" s="1"/>
  <c r="N205" i="10"/>
  <c r="N206" i="10" s="1"/>
  <c r="N200" i="10"/>
  <c r="N199" i="10"/>
  <c r="P194" i="10"/>
  <c r="N193" i="10"/>
  <c r="N192" i="10"/>
  <c r="N190" i="10"/>
  <c r="J189" i="10"/>
  <c r="N189" i="10" s="1"/>
  <c r="P186" i="10"/>
  <c r="N185" i="10"/>
  <c r="N183" i="10"/>
  <c r="N181" i="10"/>
  <c r="N186" i="10" s="1"/>
  <c r="O186" i="10" s="1"/>
  <c r="D17" i="9" s="1"/>
  <c r="H181" i="10"/>
  <c r="P178" i="10"/>
  <c r="P175" i="10"/>
  <c r="L159" i="10"/>
  <c r="L160" i="10" s="1"/>
  <c r="L157" i="10"/>
  <c r="N157" i="10" s="1"/>
  <c r="L156" i="10"/>
  <c r="N156" i="10" s="1"/>
  <c r="N153" i="10"/>
  <c r="N151" i="10"/>
  <c r="N150" i="10"/>
  <c r="N148" i="10"/>
  <c r="N158" i="10" s="1"/>
  <c r="J160" i="10" s="1"/>
  <c r="N160" i="10" s="1"/>
  <c r="N146" i="10"/>
  <c r="L138" i="10"/>
  <c r="L139" i="10" s="1"/>
  <c r="H137" i="10"/>
  <c r="L137" i="10" s="1"/>
  <c r="J139" i="10" s="1"/>
  <c r="L130" i="10"/>
  <c r="L126" i="10"/>
  <c r="N126" i="10" s="1"/>
  <c r="L125" i="10"/>
  <c r="N124" i="10"/>
  <c r="J124" i="10"/>
  <c r="J116" i="10"/>
  <c r="N113" i="10"/>
  <c r="L110" i="10"/>
  <c r="L121" i="10" s="1"/>
  <c r="P106" i="10"/>
  <c r="P104" i="10"/>
  <c r="N102" i="10"/>
  <c r="J102" i="10"/>
  <c r="N101" i="10"/>
  <c r="J101" i="10"/>
  <c r="N98" i="10"/>
  <c r="N96" i="10"/>
  <c r="N93" i="10"/>
  <c r="J91" i="10"/>
  <c r="N91" i="10" s="1"/>
  <c r="N90" i="10"/>
  <c r="J89" i="10"/>
  <c r="H88" i="10"/>
  <c r="N88" i="10" s="1"/>
  <c r="J87" i="10"/>
  <c r="N76" i="10"/>
  <c r="J76" i="10"/>
  <c r="J75" i="10"/>
  <c r="H74" i="10"/>
  <c r="N74" i="10" s="1"/>
  <c r="J73" i="10"/>
  <c r="L69" i="10"/>
  <c r="N69" i="10" s="1"/>
  <c r="L68" i="10"/>
  <c r="N68" i="10" s="1"/>
  <c r="N65" i="10"/>
  <c r="N63" i="10"/>
  <c r="N61" i="10"/>
  <c r="L59" i="10"/>
  <c r="N59" i="10" s="1"/>
  <c r="N58" i="10"/>
  <c r="L57" i="10"/>
  <c r="J56" i="10"/>
  <c r="N56" i="10" s="1"/>
  <c r="L55" i="10"/>
  <c r="J47" i="10"/>
  <c r="N47" i="10" s="1"/>
  <c r="J46" i="10"/>
  <c r="N46" i="10" s="1"/>
  <c r="N43" i="10"/>
  <c r="N41" i="10"/>
  <c r="N38" i="10"/>
  <c r="N36" i="10"/>
  <c r="J36" i="10"/>
  <c r="N35" i="10"/>
  <c r="J34" i="10"/>
  <c r="L31" i="10"/>
  <c r="F33" i="10" s="1"/>
  <c r="L33" i="10" s="1"/>
  <c r="J31" i="10"/>
  <c r="N29" i="10"/>
  <c r="H29" i="10"/>
  <c r="J26" i="10"/>
  <c r="J20" i="10"/>
  <c r="H16" i="10"/>
  <c r="L16" i="10" s="1"/>
  <c r="L19" i="10" s="1"/>
  <c r="N9" i="10"/>
  <c r="O9" i="10" s="1"/>
  <c r="G17" i="9" l="1"/>
  <c r="H157" i="2"/>
  <c r="N258" i="10"/>
  <c r="J260" i="10" s="1"/>
  <c r="N260" i="10" s="1"/>
  <c r="O260" i="10" s="1"/>
  <c r="D28" i="9" s="1"/>
  <c r="D4" i="9"/>
  <c r="H175" i="2"/>
  <c r="G20" i="9"/>
  <c r="N219" i="10"/>
  <c r="O219" i="10" s="1"/>
  <c r="D21" i="9" s="1"/>
  <c r="N194" i="10"/>
  <c r="O194" i="10" s="1"/>
  <c r="D18" i="9" s="1"/>
  <c r="N201" i="10"/>
  <c r="N202" i="10" s="1"/>
  <c r="N207" i="10" s="1"/>
  <c r="O207" i="10" s="1"/>
  <c r="D19" i="9" s="1"/>
  <c r="J260" i="4"/>
  <c r="E227" i="4"/>
  <c r="J227" i="4" s="1"/>
  <c r="J173" i="4"/>
  <c r="K173" i="4" s="1"/>
  <c r="I42" i="4"/>
  <c r="K42" i="4" s="1"/>
  <c r="I59" i="4"/>
  <c r="K59" i="4" s="1"/>
  <c r="D24" i="10"/>
  <c r="L25" i="10" s="1"/>
  <c r="H23" i="10"/>
  <c r="H20" i="10"/>
  <c r="H89" i="10"/>
  <c r="N89" i="10" s="1"/>
  <c r="J57" i="10"/>
  <c r="J125" i="10"/>
  <c r="N125" i="10" s="1"/>
  <c r="H34" i="10"/>
  <c r="N34" i="10" s="1"/>
  <c r="J161" i="10"/>
  <c r="N161" i="10" s="1"/>
  <c r="N162" i="10" s="1"/>
  <c r="O162" i="10" s="1"/>
  <c r="N20" i="10"/>
  <c r="N139" i="10"/>
  <c r="N140" i="10" s="1"/>
  <c r="N227" i="10"/>
  <c r="N231" i="10" s="1"/>
  <c r="O227" i="10" s="1"/>
  <c r="D22" i="9" s="1"/>
  <c r="F172" i="10" l="1"/>
  <c r="N172" i="10" s="1"/>
  <c r="D14" i="9"/>
  <c r="G19" i="9"/>
  <c r="H169" i="2"/>
  <c r="H163" i="2"/>
  <c r="G18" i="9"/>
  <c r="H200" i="2"/>
  <c r="G28" i="9"/>
  <c r="G21" i="9"/>
  <c r="H181" i="2"/>
  <c r="G4" i="9"/>
  <c r="H18" i="2"/>
  <c r="O13" i="10"/>
  <c r="D5" i="9"/>
  <c r="G5" i="9" s="1"/>
  <c r="H187" i="2"/>
  <c r="G22" i="9"/>
  <c r="E228" i="4"/>
  <c r="J228" i="4" s="1"/>
  <c r="J229" i="4" s="1"/>
  <c r="L229" i="4" s="1"/>
  <c r="J239" i="10"/>
  <c r="O239" i="10" s="1"/>
  <c r="J247" i="10"/>
  <c r="O247" i="10" s="1"/>
  <c r="D24" i="9" s="1"/>
  <c r="J141" i="10"/>
  <c r="N141" i="10" s="1"/>
  <c r="N142" i="10" s="1"/>
  <c r="O142" i="10" s="1"/>
  <c r="H75" i="10"/>
  <c r="N75" i="10" s="1"/>
  <c r="N57" i="10"/>
  <c r="H26" i="10"/>
  <c r="N26" i="10" s="1"/>
  <c r="N48" i="10" s="1"/>
  <c r="J110" i="10"/>
  <c r="H87" i="10"/>
  <c r="N87" i="10" s="1"/>
  <c r="N103" i="10" s="1"/>
  <c r="H73" i="10"/>
  <c r="N73" i="10" s="1"/>
  <c r="J55" i="10"/>
  <c r="N55" i="10" s="1"/>
  <c r="O23" i="10" l="1"/>
  <c r="D6" i="9"/>
  <c r="F170" i="10"/>
  <c r="N170" i="10" s="1"/>
  <c r="D13" i="9"/>
  <c r="N82" i="10"/>
  <c r="J84" i="10" s="1"/>
  <c r="N84" i="10" s="1"/>
  <c r="O84" i="10" s="1"/>
  <c r="D8" i="9" s="1"/>
  <c r="H133" i="2"/>
  <c r="G14" i="9"/>
  <c r="C279" i="4"/>
  <c r="K279" i="4" s="1"/>
  <c r="C15" i="3"/>
  <c r="J253" i="10"/>
  <c r="O253" i="10" s="1"/>
  <c r="D26" i="9" s="1"/>
  <c r="D23" i="9"/>
  <c r="H51" i="2"/>
  <c r="G25" i="9"/>
  <c r="J121" i="10"/>
  <c r="N121" i="10" s="1"/>
  <c r="H123" i="10" s="1"/>
  <c r="N123" i="10" s="1"/>
  <c r="N128" i="10" s="1"/>
  <c r="J130" i="10" s="1"/>
  <c r="N130" i="10" s="1"/>
  <c r="N110" i="10"/>
  <c r="H112" i="10" s="1"/>
  <c r="N112" i="10" s="1"/>
  <c r="N114" i="10" s="1"/>
  <c r="H116" i="10" s="1"/>
  <c r="N116" i="10" s="1"/>
  <c r="J106" i="10"/>
  <c r="N106" i="10" s="1"/>
  <c r="O106" i="10" s="1"/>
  <c r="J104" i="10"/>
  <c r="N104" i="10" s="1"/>
  <c r="O104" i="10" s="1"/>
  <c r="D9" i="9" s="1"/>
  <c r="N70" i="10"/>
  <c r="O67" i="10" s="1"/>
  <c r="D7" i="9" s="1"/>
  <c r="G7" i="9" l="1"/>
  <c r="H72" i="2"/>
  <c r="D10" i="9"/>
  <c r="G10" i="9" s="1"/>
  <c r="G9" i="9"/>
  <c r="H92" i="2"/>
  <c r="H99" i="2" s="1"/>
  <c r="H79" i="2"/>
  <c r="G8" i="9"/>
  <c r="H126" i="2"/>
  <c r="G13" i="9"/>
  <c r="H65" i="2"/>
  <c r="G6" i="9"/>
  <c r="F15" i="3"/>
  <c r="H124" i="2"/>
  <c r="H44" i="2"/>
  <c r="G23" i="9"/>
  <c r="G27" i="9"/>
  <c r="H58" i="2"/>
  <c r="J117" i="10"/>
  <c r="N117" i="10" s="1"/>
  <c r="N118" i="10" s="1"/>
  <c r="J131" i="10"/>
  <c r="N131" i="10" s="1"/>
  <c r="N132" i="10" s="1"/>
  <c r="O132" i="10" s="1"/>
  <c r="O108" i="10" l="1"/>
  <c r="F166" i="10" s="1"/>
  <c r="N166" i="10" s="1"/>
  <c r="D11" i="9"/>
  <c r="F168" i="10"/>
  <c r="N168" i="10" s="1"/>
  <c r="D12" i="9"/>
  <c r="N173" i="10"/>
  <c r="H113" i="2" l="1"/>
  <c r="G12" i="9"/>
  <c r="H106" i="2"/>
  <c r="G11" i="9"/>
  <c r="N174" i="10"/>
  <c r="H178" i="10"/>
  <c r="N178" i="10" s="1"/>
  <c r="O178" i="10" s="1"/>
  <c r="H175" i="10"/>
  <c r="N175" i="10" s="1"/>
  <c r="O175" i="10" s="1"/>
  <c r="D15" i="9" s="1"/>
  <c r="H145" i="2" l="1"/>
  <c r="H151" i="2" s="1"/>
  <c r="G15" i="9"/>
  <c r="G29" i="9" s="1"/>
  <c r="B53" i="1" s="1"/>
  <c r="D16" i="9"/>
  <c r="G16" i="9" s="1"/>
  <c r="S629" i="8"/>
  <c r="S630" i="8" s="1"/>
  <c r="U518" i="8"/>
  <c r="U520" i="8" s="1"/>
  <c r="V520" i="8" s="1"/>
  <c r="P255" i="8"/>
  <c r="P249" i="8"/>
  <c r="P241" i="8"/>
  <c r="J231" i="8"/>
  <c r="N231" i="8" s="1"/>
  <c r="F227" i="8"/>
  <c r="N220" i="8"/>
  <c r="N218" i="8"/>
  <c r="N213" i="8"/>
  <c r="O213" i="8" s="1"/>
  <c r="D20" i="7" s="1"/>
  <c r="H176" i="2" s="1"/>
  <c r="N207" i="8"/>
  <c r="N208" i="8" s="1"/>
  <c r="N202" i="8"/>
  <c r="N201" i="8"/>
  <c r="N203" i="8" s="1"/>
  <c r="N204" i="8" s="1"/>
  <c r="P196" i="8"/>
  <c r="N195" i="8"/>
  <c r="N194" i="8"/>
  <c r="N192" i="8"/>
  <c r="J191" i="8"/>
  <c r="N191" i="8" s="1"/>
  <c r="P188" i="8"/>
  <c r="N187" i="8"/>
  <c r="N185" i="8"/>
  <c r="N183" i="8"/>
  <c r="H183" i="8"/>
  <c r="P180" i="8"/>
  <c r="P177" i="8"/>
  <c r="N174" i="8"/>
  <c r="L159" i="8"/>
  <c r="L160" i="8" s="1"/>
  <c r="N157" i="8"/>
  <c r="L157" i="8"/>
  <c r="L156" i="8"/>
  <c r="N156" i="8" s="1"/>
  <c r="N153" i="8"/>
  <c r="N151" i="8"/>
  <c r="N150" i="8"/>
  <c r="N148" i="8"/>
  <c r="N146" i="8"/>
  <c r="L138" i="8"/>
  <c r="L139" i="8" s="1"/>
  <c r="L137" i="8"/>
  <c r="J139" i="8" s="1"/>
  <c r="H137" i="8"/>
  <c r="L130" i="8"/>
  <c r="L126" i="8"/>
  <c r="N126" i="8" s="1"/>
  <c r="L125" i="8"/>
  <c r="J124" i="8"/>
  <c r="N124" i="8" s="1"/>
  <c r="J116" i="8"/>
  <c r="N113" i="8"/>
  <c r="L110" i="8"/>
  <c r="L121" i="8" s="1"/>
  <c r="P106" i="8"/>
  <c r="P104" i="8"/>
  <c r="J102" i="8"/>
  <c r="N102" i="8" s="1"/>
  <c r="J101" i="8"/>
  <c r="N101" i="8" s="1"/>
  <c r="N98" i="8"/>
  <c r="N96" i="8"/>
  <c r="N93" i="8"/>
  <c r="N91" i="8"/>
  <c r="J91" i="8"/>
  <c r="N90" i="8"/>
  <c r="J89" i="8"/>
  <c r="H88" i="8"/>
  <c r="N88" i="8" s="1"/>
  <c r="J87" i="8"/>
  <c r="J76" i="8"/>
  <c r="N76" i="8" s="1"/>
  <c r="J75" i="8"/>
  <c r="H74" i="8"/>
  <c r="N74" i="8" s="1"/>
  <c r="J73" i="8"/>
  <c r="N69" i="8"/>
  <c r="L69" i="8"/>
  <c r="N68" i="8"/>
  <c r="L68" i="8"/>
  <c r="N65" i="8"/>
  <c r="N63" i="8"/>
  <c r="N61" i="8"/>
  <c r="L59" i="8"/>
  <c r="N59" i="8" s="1"/>
  <c r="N58" i="8"/>
  <c r="L57" i="8"/>
  <c r="J56" i="8"/>
  <c r="N56" i="8" s="1"/>
  <c r="L55" i="8"/>
  <c r="N47" i="8"/>
  <c r="J47" i="8"/>
  <c r="J46" i="8"/>
  <c r="N46" i="8" s="1"/>
  <c r="N43" i="8"/>
  <c r="N41" i="8"/>
  <c r="N38" i="8"/>
  <c r="J36" i="8"/>
  <c r="N36" i="8" s="1"/>
  <c r="N35" i="8"/>
  <c r="J34" i="8"/>
  <c r="J31" i="8"/>
  <c r="L31" i="8" s="1"/>
  <c r="F33" i="8" s="1"/>
  <c r="L33" i="8" s="1"/>
  <c r="H29" i="8"/>
  <c r="N29" i="8" s="1"/>
  <c r="J26" i="8"/>
  <c r="J20" i="8"/>
  <c r="H16" i="8"/>
  <c r="L16" i="8" s="1"/>
  <c r="L19" i="8" s="1"/>
  <c r="N9" i="8"/>
  <c r="O9" i="8" s="1"/>
  <c r="G20" i="7"/>
  <c r="N196" i="8" l="1"/>
  <c r="O196" i="8" s="1"/>
  <c r="D18" i="7" s="1"/>
  <c r="N158" i="8"/>
  <c r="J160" i="8" s="1"/>
  <c r="N209" i="8"/>
  <c r="O209" i="8" s="1"/>
  <c r="D19" i="7" s="1"/>
  <c r="N260" i="8"/>
  <c r="J262" i="8" s="1"/>
  <c r="N262" i="8" s="1"/>
  <c r="O262" i="8" s="1"/>
  <c r="D28" i="7" s="1"/>
  <c r="D4" i="7"/>
  <c r="N188" i="8"/>
  <c r="O188" i="8" s="1"/>
  <c r="D17" i="7" s="1"/>
  <c r="N221" i="8"/>
  <c r="O221" i="8" s="1"/>
  <c r="D21" i="7" s="1"/>
  <c r="H20" i="8"/>
  <c r="N20" i="8" s="1"/>
  <c r="D24" i="8"/>
  <c r="L25" i="8" s="1"/>
  <c r="H23" i="8"/>
  <c r="J125" i="8"/>
  <c r="N125" i="8" s="1"/>
  <c r="H34" i="8"/>
  <c r="N34" i="8" s="1"/>
  <c r="H89" i="8"/>
  <c r="J57" i="8"/>
  <c r="N89" i="8"/>
  <c r="N139" i="8"/>
  <c r="N140" i="8" s="1"/>
  <c r="N160" i="8"/>
  <c r="N229" i="8"/>
  <c r="N233" i="8" s="1"/>
  <c r="O229" i="8" s="1"/>
  <c r="D22" i="7" s="1"/>
  <c r="O13" i="8" l="1"/>
  <c r="D5" i="7"/>
  <c r="H158" i="2"/>
  <c r="G17" i="7"/>
  <c r="H19" i="2"/>
  <c r="G4" i="7"/>
  <c r="H182" i="2"/>
  <c r="G21" i="7"/>
  <c r="H170" i="2"/>
  <c r="G19" i="7"/>
  <c r="H201" i="2"/>
  <c r="G28" i="7"/>
  <c r="H164" i="2"/>
  <c r="G18" i="7"/>
  <c r="H188" i="2"/>
  <c r="G22" i="7"/>
  <c r="J241" i="8"/>
  <c r="O241" i="8" s="1"/>
  <c r="J249" i="8"/>
  <c r="O249" i="8" s="1"/>
  <c r="D24" i="7" s="1"/>
  <c r="J141" i="8"/>
  <c r="N141" i="8" s="1"/>
  <c r="N142" i="8" s="1"/>
  <c r="O142" i="8" s="1"/>
  <c r="J110" i="8"/>
  <c r="H87" i="8"/>
  <c r="N87" i="8" s="1"/>
  <c r="N103" i="8" s="1"/>
  <c r="H73" i="8"/>
  <c r="N73" i="8" s="1"/>
  <c r="J55" i="8"/>
  <c r="N55" i="8" s="1"/>
  <c r="N70" i="8" s="1"/>
  <c r="O67" i="8" s="1"/>
  <c r="D7" i="7" s="1"/>
  <c r="H26" i="8"/>
  <c r="N26" i="8" s="1"/>
  <c r="N48" i="8" s="1"/>
  <c r="J161" i="8"/>
  <c r="N161" i="8" s="1"/>
  <c r="N162" i="8" s="1"/>
  <c r="O162" i="8" s="1"/>
  <c r="H75" i="8"/>
  <c r="N75" i="8" s="1"/>
  <c r="N57" i="8"/>
  <c r="F172" i="8" l="1"/>
  <c r="N172" i="8" s="1"/>
  <c r="D14" i="7"/>
  <c r="O23" i="8"/>
  <c r="D6" i="7"/>
  <c r="H73" i="2"/>
  <c r="G7" i="7"/>
  <c r="F170" i="8"/>
  <c r="N170" i="8" s="1"/>
  <c r="D13" i="7"/>
  <c r="H38" i="2"/>
  <c r="H37" i="2"/>
  <c r="G5" i="7"/>
  <c r="H52" i="2"/>
  <c r="G25" i="7"/>
  <c r="J255" i="8"/>
  <c r="O255" i="8" s="1"/>
  <c r="D26" i="7" s="1"/>
  <c r="D23" i="7"/>
  <c r="J106" i="8"/>
  <c r="N106" i="8" s="1"/>
  <c r="O106" i="8" s="1"/>
  <c r="J104" i="8"/>
  <c r="N104" i="8" s="1"/>
  <c r="O104" i="8" s="1"/>
  <c r="D9" i="7" s="1"/>
  <c r="N110" i="8"/>
  <c r="H112" i="8" s="1"/>
  <c r="N112" i="8" s="1"/>
  <c r="N114" i="8" s="1"/>
  <c r="H116" i="8" s="1"/>
  <c r="N116" i="8" s="1"/>
  <c r="J121" i="8"/>
  <c r="N121" i="8" s="1"/>
  <c r="H123" i="8" s="1"/>
  <c r="N123" i="8" s="1"/>
  <c r="N128" i="8" s="1"/>
  <c r="J130" i="8" s="1"/>
  <c r="N130" i="8" s="1"/>
  <c r="N82" i="8"/>
  <c r="J84" i="8" s="1"/>
  <c r="N84" i="8" s="1"/>
  <c r="O84" i="8" s="1"/>
  <c r="D8" i="7" s="1"/>
  <c r="D10" i="7" l="1"/>
  <c r="G10" i="7" s="1"/>
  <c r="H93" i="2"/>
  <c r="H100" i="2" s="1"/>
  <c r="G9" i="7"/>
  <c r="H80" i="2"/>
  <c r="G8" i="7"/>
  <c r="H127" i="2"/>
  <c r="G13" i="7"/>
  <c r="H66" i="2"/>
  <c r="G6" i="7"/>
  <c r="H134" i="2"/>
  <c r="G14" i="7"/>
  <c r="H45" i="2"/>
  <c r="G23" i="7"/>
  <c r="H59" i="2"/>
  <c r="G27" i="7"/>
  <c r="J131" i="8"/>
  <c r="N131" i="8" s="1"/>
  <c r="N132" i="8" s="1"/>
  <c r="O132" i="8" s="1"/>
  <c r="J117" i="8"/>
  <c r="N117" i="8" s="1"/>
  <c r="N118" i="8" s="1"/>
  <c r="O108" i="8" l="1"/>
  <c r="F166" i="8" s="1"/>
  <c r="N166" i="8" s="1"/>
  <c r="N175" i="8" s="1"/>
  <c r="H180" i="8" s="1"/>
  <c r="N180" i="8" s="1"/>
  <c r="O180" i="8" s="1"/>
  <c r="D11" i="7"/>
  <c r="F168" i="8"/>
  <c r="N168" i="8" s="1"/>
  <c r="D12" i="7"/>
  <c r="H114" i="2" l="1"/>
  <c r="G12" i="7"/>
  <c r="H177" i="8"/>
  <c r="N177" i="8" s="1"/>
  <c r="O177" i="8" s="1"/>
  <c r="D15" i="7" s="1"/>
  <c r="H107" i="2"/>
  <c r="G11" i="7"/>
  <c r="S631" i="6"/>
  <c r="S630" i="6"/>
  <c r="U519" i="6"/>
  <c r="U521" i="6" s="1"/>
  <c r="V521" i="6" s="1"/>
  <c r="P256" i="6"/>
  <c r="P250" i="6"/>
  <c r="P242" i="6"/>
  <c r="N232" i="6"/>
  <c r="N230" i="6"/>
  <c r="N221" i="6"/>
  <c r="N219" i="6"/>
  <c r="N222" i="6" s="1"/>
  <c r="O222" i="6" s="1"/>
  <c r="D21" i="5" s="1"/>
  <c r="H180" i="2" s="1"/>
  <c r="N214" i="6"/>
  <c r="O214" i="6" s="1"/>
  <c r="D20" i="5" s="1"/>
  <c r="N209" i="6"/>
  <c r="N208" i="6"/>
  <c r="N203" i="6"/>
  <c r="N202" i="6"/>
  <c r="P197" i="6"/>
  <c r="N196" i="6"/>
  <c r="N195" i="6"/>
  <c r="N193" i="6"/>
  <c r="N192" i="6"/>
  <c r="P189" i="6"/>
  <c r="N188" i="6"/>
  <c r="N186" i="6"/>
  <c r="N184" i="6"/>
  <c r="N183" i="6"/>
  <c r="P180" i="6"/>
  <c r="P177" i="6"/>
  <c r="N174" i="6"/>
  <c r="L159" i="6"/>
  <c r="L160" i="6" s="1"/>
  <c r="N157" i="6"/>
  <c r="N155" i="6"/>
  <c r="N154" i="6"/>
  <c r="N152" i="6"/>
  <c r="N150" i="6"/>
  <c r="N149" i="6"/>
  <c r="N158" i="6" s="1"/>
  <c r="J160" i="6" s="1"/>
  <c r="N160" i="6" s="1"/>
  <c r="N147" i="6"/>
  <c r="L140" i="6"/>
  <c r="L141" i="6" s="1"/>
  <c r="L139" i="6"/>
  <c r="J141" i="6" s="1"/>
  <c r="L132" i="6"/>
  <c r="N128" i="6"/>
  <c r="N127" i="6"/>
  <c r="N126" i="6"/>
  <c r="L123" i="6"/>
  <c r="J117" i="6"/>
  <c r="N114" i="6"/>
  <c r="L111" i="6"/>
  <c r="P107" i="6"/>
  <c r="P105" i="6"/>
  <c r="N103" i="6"/>
  <c r="N101" i="6"/>
  <c r="N99" i="6"/>
  <c r="N96" i="6"/>
  <c r="N94" i="6"/>
  <c r="N93" i="6"/>
  <c r="N92" i="6"/>
  <c r="N91" i="6"/>
  <c r="N90" i="6"/>
  <c r="N84" i="6"/>
  <c r="N82" i="6"/>
  <c r="N80" i="6"/>
  <c r="N77" i="6"/>
  <c r="N75" i="6"/>
  <c r="N74" i="6"/>
  <c r="N73" i="6"/>
  <c r="N72" i="6"/>
  <c r="N65" i="6"/>
  <c r="N63" i="6"/>
  <c r="N61" i="6"/>
  <c r="N59" i="6"/>
  <c r="N57" i="6"/>
  <c r="N56" i="6"/>
  <c r="L55" i="6"/>
  <c r="J55" i="6"/>
  <c r="N55" i="6" s="1"/>
  <c r="N54" i="6"/>
  <c r="J54" i="6"/>
  <c r="L53" i="6"/>
  <c r="N44" i="6"/>
  <c r="N42" i="6"/>
  <c r="N40" i="6"/>
  <c r="N37" i="6"/>
  <c r="N35" i="6"/>
  <c r="N34" i="6"/>
  <c r="N33" i="6"/>
  <c r="L30" i="6"/>
  <c r="H28" i="6"/>
  <c r="N28" i="6" s="1"/>
  <c r="N19" i="6"/>
  <c r="D5" i="5" s="1"/>
  <c r="H36" i="2" s="1"/>
  <c r="L18" i="6"/>
  <c r="D23" i="6" s="1"/>
  <c r="L24" i="6" s="1"/>
  <c r="H15" i="6"/>
  <c r="N9" i="6"/>
  <c r="O9" i="6" s="1"/>
  <c r="G21" i="5"/>
  <c r="H174" i="2" l="1"/>
  <c r="G20" i="5"/>
  <c r="O12" i="6"/>
  <c r="N85" i="6"/>
  <c r="J87" i="6" s="1"/>
  <c r="N87" i="6" s="1"/>
  <c r="O87" i="6" s="1"/>
  <c r="D8" i="5" s="1"/>
  <c r="N204" i="6"/>
  <c r="N205" i="6" s="1"/>
  <c r="N189" i="6"/>
  <c r="O189" i="6" s="1"/>
  <c r="D17" i="5" s="1"/>
  <c r="G5" i="5"/>
  <c r="N104" i="6"/>
  <c r="J105" i="6" s="1"/>
  <c r="N105" i="6" s="1"/>
  <c r="O105" i="6" s="1"/>
  <c r="D9" i="5" s="1"/>
  <c r="D16" i="7"/>
  <c r="G16" i="7" s="1"/>
  <c r="H146" i="2"/>
  <c r="H152" i="2" s="1"/>
  <c r="G15" i="7"/>
  <c r="G29" i="7" s="1"/>
  <c r="B52" i="1" s="1"/>
  <c r="N197" i="6"/>
  <c r="O197" i="6" s="1"/>
  <c r="D18" i="5" s="1"/>
  <c r="N261" i="6"/>
  <c r="J263" i="6" s="1"/>
  <c r="N263" i="6" s="1"/>
  <c r="O263" i="6" s="1"/>
  <c r="D28" i="5" s="1"/>
  <c r="D4" i="5"/>
  <c r="N234" i="6"/>
  <c r="O230" i="6" s="1"/>
  <c r="J250" i="6" s="1"/>
  <c r="O250" i="6" s="1"/>
  <c r="D24" i="5" s="1"/>
  <c r="J242" i="6"/>
  <c r="O242" i="6" s="1"/>
  <c r="D22" i="5"/>
  <c r="J111" i="6"/>
  <c r="H25" i="6"/>
  <c r="N25" i="6" s="1"/>
  <c r="N45" i="6" s="1"/>
  <c r="J53" i="6"/>
  <c r="N53" i="6" s="1"/>
  <c r="N66" i="6" s="1"/>
  <c r="O66" i="6" s="1"/>
  <c r="D7" i="5" s="1"/>
  <c r="N141" i="6"/>
  <c r="N142" i="6" s="1"/>
  <c r="N210" i="6"/>
  <c r="O210" i="6" s="1"/>
  <c r="D19" i="5" s="1"/>
  <c r="J107" i="6"/>
  <c r="N107" i="6" s="1"/>
  <c r="O107" i="6" s="1"/>
  <c r="J161" i="6"/>
  <c r="N161" i="6" s="1"/>
  <c r="N162" i="6" s="1"/>
  <c r="O162" i="6" s="1"/>
  <c r="D10" i="5" l="1"/>
  <c r="G10" i="5" s="1"/>
  <c r="H91" i="2"/>
  <c r="H98" i="2" s="1"/>
  <c r="G9" i="5"/>
  <c r="H168" i="2"/>
  <c r="G19" i="5"/>
  <c r="H156" i="2"/>
  <c r="G17" i="5"/>
  <c r="H71" i="2"/>
  <c r="G7" i="5"/>
  <c r="H17" i="2"/>
  <c r="H20" i="2" s="1"/>
  <c r="G4" i="5"/>
  <c r="O22" i="6"/>
  <c r="D6" i="5"/>
  <c r="H78" i="2"/>
  <c r="G8" i="5"/>
  <c r="H199" i="2"/>
  <c r="G28" i="5"/>
  <c r="F172" i="6"/>
  <c r="N172" i="6" s="1"/>
  <c r="D14" i="5"/>
  <c r="H162" i="2"/>
  <c r="G18" i="5"/>
  <c r="H186" i="2"/>
  <c r="G22" i="5"/>
  <c r="H50" i="2"/>
  <c r="G25" i="5"/>
  <c r="J256" i="6"/>
  <c r="O256" i="6" s="1"/>
  <c r="D26" i="5" s="1"/>
  <c r="D23" i="5"/>
  <c r="J123" i="6"/>
  <c r="N123" i="6" s="1"/>
  <c r="H125" i="6" s="1"/>
  <c r="N125" i="6" s="1"/>
  <c r="N130" i="6" s="1"/>
  <c r="J132" i="6" s="1"/>
  <c r="N132" i="6" s="1"/>
  <c r="N111" i="6"/>
  <c r="H113" i="6" s="1"/>
  <c r="N113" i="6" s="1"/>
  <c r="N115" i="6" s="1"/>
  <c r="H117" i="6" s="1"/>
  <c r="N117" i="6" s="1"/>
  <c r="J143" i="6"/>
  <c r="N143" i="6" s="1"/>
  <c r="N144" i="6" s="1"/>
  <c r="O144" i="6" s="1"/>
  <c r="H64" i="2" l="1"/>
  <c r="G6" i="5"/>
  <c r="F170" i="6"/>
  <c r="N170" i="6" s="1"/>
  <c r="D13" i="5"/>
  <c r="H132" i="2"/>
  <c r="G14" i="5"/>
  <c r="H43" i="2"/>
  <c r="G23" i="5"/>
  <c r="H57" i="2"/>
  <c r="G27" i="5"/>
  <c r="J133" i="6"/>
  <c r="N133" i="6" s="1"/>
  <c r="N134" i="6"/>
  <c r="O133" i="6" s="1"/>
  <c r="J118" i="6"/>
  <c r="N118" i="6" s="1"/>
  <c r="N119" i="6" s="1"/>
  <c r="F168" i="6" l="1"/>
  <c r="N168" i="6" s="1"/>
  <c r="D12" i="5"/>
  <c r="H125" i="2"/>
  <c r="G13" i="5"/>
  <c r="O116" i="6"/>
  <c r="D11" i="5" s="1"/>
  <c r="O109" i="6"/>
  <c r="F166" i="6" s="1"/>
  <c r="N166" i="6" s="1"/>
  <c r="N175" i="6" s="1"/>
  <c r="H112" i="2" l="1"/>
  <c r="G12" i="5"/>
  <c r="H105" i="2"/>
  <c r="G11" i="5"/>
  <c r="H180" i="6"/>
  <c r="N180" i="6" s="1"/>
  <c r="O180" i="6" s="1"/>
  <c r="D16" i="5" s="1"/>
  <c r="G16" i="5" s="1"/>
  <c r="H177" i="6"/>
  <c r="N177" i="6" s="1"/>
  <c r="O177" i="6" s="1"/>
  <c r="D15" i="5" s="1"/>
  <c r="H144" i="2" l="1"/>
  <c r="H150" i="2" s="1"/>
  <c r="G15" i="5"/>
  <c r="G29" i="5" s="1"/>
  <c r="B51" i="1" s="1"/>
  <c r="I6" i="4"/>
  <c r="K6" i="4" s="1"/>
  <c r="L6" i="4" s="1"/>
  <c r="C5" i="3" s="1"/>
  <c r="G11" i="4"/>
  <c r="G12" i="4"/>
  <c r="G19" i="4"/>
  <c r="G20" i="4"/>
  <c r="G25" i="4"/>
  <c r="G31" i="4"/>
  <c r="G32" i="4"/>
  <c r="G70" i="4"/>
  <c r="G71" i="4"/>
  <c r="H74" i="4"/>
  <c r="G79" i="4"/>
  <c r="D81" i="4" s="1"/>
  <c r="H81" i="4"/>
  <c r="G98" i="4"/>
  <c r="G99" i="4"/>
  <c r="G104" i="4"/>
  <c r="G127" i="4"/>
  <c r="G128" i="4"/>
  <c r="H132" i="4"/>
  <c r="D133" i="4" s="1"/>
  <c r="G148" i="4"/>
  <c r="G149" i="4"/>
  <c r="D152" i="4"/>
  <c r="G157" i="4"/>
  <c r="G158" i="4"/>
  <c r="G191" i="4"/>
  <c r="G192" i="4"/>
  <c r="C197" i="4"/>
  <c r="F208" i="4"/>
  <c r="G234" i="4"/>
  <c r="G235" i="4"/>
  <c r="G242" i="4"/>
  <c r="G243" i="4"/>
  <c r="G270" i="4"/>
  <c r="G271" i="4"/>
  <c r="G294" i="4"/>
  <c r="G295" i="4"/>
  <c r="G311" i="4"/>
  <c r="G312" i="4"/>
  <c r="F315" i="4"/>
  <c r="H315" i="4" s="1"/>
  <c r="J315" i="4" s="1"/>
  <c r="K315" i="4"/>
  <c r="G319" i="4"/>
  <c r="D321" i="4" s="1"/>
  <c r="F321" i="4"/>
  <c r="K321" i="4"/>
  <c r="G327" i="4"/>
  <c r="G328" i="4"/>
  <c r="K340" i="4"/>
  <c r="L340" i="4" s="1"/>
  <c r="G35" i="4" l="1"/>
  <c r="D37" i="4" s="1"/>
  <c r="J37" i="4" s="1"/>
  <c r="F38" i="4" s="1"/>
  <c r="K38" i="4" s="1"/>
  <c r="G239" i="4"/>
  <c r="G195" i="4"/>
  <c r="E197" i="4" s="1"/>
  <c r="I197" i="4" s="1"/>
  <c r="G161" i="4"/>
  <c r="E163" i="4" s="1"/>
  <c r="G150" i="4"/>
  <c r="F152" i="4" s="1"/>
  <c r="J152" i="4" s="1"/>
  <c r="F273" i="4"/>
  <c r="L273" i="4" s="1"/>
  <c r="C17" i="3" s="1"/>
  <c r="G72" i="4"/>
  <c r="D74" i="4" s="1"/>
  <c r="J74" i="4" s="1"/>
  <c r="F75" i="4" s="1"/>
  <c r="K75" i="4" s="1"/>
  <c r="G296" i="4"/>
  <c r="G131" i="4"/>
  <c r="F133" i="4" s="1"/>
  <c r="J133" i="4" s="1"/>
  <c r="G16" i="4"/>
  <c r="G26" i="4" s="1"/>
  <c r="F27" i="4" s="1"/>
  <c r="K27" i="4" s="1"/>
  <c r="L27" i="4" s="1"/>
  <c r="C6" i="3" s="1"/>
  <c r="F6" i="3" s="1"/>
  <c r="G102" i="4"/>
  <c r="E104" i="4" s="1"/>
  <c r="K104" i="4" s="1"/>
  <c r="H4" i="2"/>
  <c r="F5" i="3"/>
  <c r="H346" i="4"/>
  <c r="L345" i="4" s="1"/>
  <c r="C24" i="3" s="1"/>
  <c r="C23" i="3"/>
  <c r="G333" i="4"/>
  <c r="B335" i="4" s="1"/>
  <c r="L335" i="4" s="1"/>
  <c r="C22" i="3" s="1"/>
  <c r="H321" i="4"/>
  <c r="J321" i="4" s="1"/>
  <c r="J322" i="4" s="1"/>
  <c r="L314" i="4" s="1"/>
  <c r="C21" i="3" s="1"/>
  <c r="G313" i="4"/>
  <c r="J81" i="4"/>
  <c r="H162" i="4"/>
  <c r="G163" i="4" s="1"/>
  <c r="K163" i="4" s="1"/>
  <c r="C298" i="4" l="1"/>
  <c r="H298" i="4" s="1"/>
  <c r="C301" i="4"/>
  <c r="H301" i="4" s="1"/>
  <c r="C283" i="4"/>
  <c r="K283" i="4" s="1"/>
  <c r="I206" i="4"/>
  <c r="D208" i="4" s="1"/>
  <c r="I208" i="4" s="1"/>
  <c r="E209" i="4" s="1"/>
  <c r="I209" i="4" s="1"/>
  <c r="I210" i="4" s="1"/>
  <c r="I212" i="4" s="1"/>
  <c r="L209" i="4" s="1"/>
  <c r="K182" i="4"/>
  <c r="G184" i="4" s="1"/>
  <c r="K184" i="4" s="1"/>
  <c r="L184" i="4" s="1"/>
  <c r="J153" i="4"/>
  <c r="L153" i="4" s="1"/>
  <c r="C11" i="3" s="1"/>
  <c r="G245" i="4"/>
  <c r="F247" i="4" s="1"/>
  <c r="J247" i="4" s="1"/>
  <c r="J261" i="4" s="1"/>
  <c r="K123" i="4"/>
  <c r="L123" i="4" s="1"/>
  <c r="C10" i="3" s="1"/>
  <c r="E83" i="4"/>
  <c r="I83" i="4" s="1"/>
  <c r="K83" i="4" s="1"/>
  <c r="K84" i="4" s="1"/>
  <c r="F85" i="4" s="1"/>
  <c r="J85" i="4" s="1"/>
  <c r="L85" i="4" s="1"/>
  <c r="C7" i="3" s="1"/>
  <c r="H22" i="2" s="1"/>
  <c r="H10" i="2"/>
  <c r="L203" i="2"/>
  <c r="C37" i="1" s="1"/>
  <c r="F24" i="3"/>
  <c r="H155" i="2"/>
  <c r="F22" i="3"/>
  <c r="H192" i="2"/>
  <c r="F21" i="3"/>
  <c r="H198" i="2"/>
  <c r="F23" i="3"/>
  <c r="H118" i="2"/>
  <c r="F17" i="3"/>
  <c r="H302" i="4" l="1"/>
  <c r="H304" i="4" s="1"/>
  <c r="L302" i="4" s="1"/>
  <c r="C20" i="3" s="1"/>
  <c r="H83" i="2" s="1"/>
  <c r="F20" i="3"/>
  <c r="E262" i="4"/>
  <c r="C14" i="3"/>
  <c r="F14" i="3" s="1"/>
  <c r="C277" i="4"/>
  <c r="K277" i="4" s="1"/>
  <c r="J262" i="4"/>
  <c r="J263" i="4" s="1"/>
  <c r="K263" i="4" s="1"/>
  <c r="G187" i="4"/>
  <c r="L187" i="4" s="1"/>
  <c r="C12" i="3"/>
  <c r="C13" i="3" s="1"/>
  <c r="F13" i="3" s="1"/>
  <c r="F11" i="3"/>
  <c r="H70" i="2"/>
  <c r="H63" i="2"/>
  <c r="F10" i="3"/>
  <c r="G88" i="4"/>
  <c r="F7" i="3"/>
  <c r="L88" i="4"/>
  <c r="C8" i="3" s="1"/>
  <c r="H28" i="2" s="1"/>
  <c r="C281" i="4" l="1"/>
  <c r="K281" i="4" s="1"/>
  <c r="K284" i="4" s="1"/>
  <c r="G286" i="4" s="1"/>
  <c r="K286" i="4" s="1"/>
  <c r="L286" i="4" s="1"/>
  <c r="C18" i="3" s="1"/>
  <c r="K265" i="4"/>
  <c r="L262" i="4" s="1"/>
  <c r="H131" i="2"/>
  <c r="H135" i="2" s="1"/>
  <c r="L131" i="2" s="1"/>
  <c r="C25" i="1" s="1"/>
  <c r="C16" i="3"/>
  <c r="F16" i="3" s="1"/>
  <c r="H90" i="2"/>
  <c r="H97" i="2" s="1"/>
  <c r="H101" i="2" s="1"/>
  <c r="L97" i="2" s="1"/>
  <c r="F12" i="3"/>
  <c r="G91" i="4"/>
  <c r="G93" i="4" s="1"/>
  <c r="L91" i="4" s="1"/>
  <c r="C9" i="3" s="1"/>
  <c r="H42" i="2" s="1"/>
  <c r="H46" i="2" s="1"/>
  <c r="L42" i="2" s="1"/>
  <c r="C10" i="1" s="1"/>
  <c r="F8" i="3"/>
  <c r="H289" i="4"/>
  <c r="L289" i="4" s="1"/>
  <c r="C19" i="3"/>
  <c r="F19" i="3" s="1"/>
  <c r="H143" i="2"/>
  <c r="H147" i="2" s="1"/>
  <c r="L143" i="2" s="1"/>
  <c r="C27" i="1" s="1"/>
  <c r="F18" i="3"/>
  <c r="H202" i="2"/>
  <c r="L198" i="2" s="1"/>
  <c r="C36" i="1" s="1"/>
  <c r="H196" i="2"/>
  <c r="L192" i="2" s="1"/>
  <c r="C35" i="1" s="1"/>
  <c r="H189" i="2"/>
  <c r="L185" i="2" s="1"/>
  <c r="C34" i="1" s="1"/>
  <c r="H183" i="2"/>
  <c r="L179" i="2" s="1"/>
  <c r="C33" i="1" s="1"/>
  <c r="H177" i="2"/>
  <c r="L173" i="2" s="1"/>
  <c r="C32" i="1" s="1"/>
  <c r="H171" i="2"/>
  <c r="L167" i="2" s="1"/>
  <c r="C31" i="1" s="1"/>
  <c r="H165" i="2"/>
  <c r="L161" i="2" s="1"/>
  <c r="C30" i="1" s="1"/>
  <c r="H159" i="2"/>
  <c r="L155" i="2" s="1"/>
  <c r="C29" i="1" s="1"/>
  <c r="H128" i="2"/>
  <c r="L124" i="2" s="1"/>
  <c r="C24" i="1" s="1"/>
  <c r="H122" i="2"/>
  <c r="L118" i="2" s="1"/>
  <c r="C23" i="1" s="1"/>
  <c r="H115" i="2"/>
  <c r="L111" i="2" s="1"/>
  <c r="C22" i="1" s="1"/>
  <c r="H108" i="2"/>
  <c r="L104" i="2" s="1"/>
  <c r="C21" i="1" s="1"/>
  <c r="H87" i="2"/>
  <c r="L83" i="2"/>
  <c r="C18" i="1" s="1"/>
  <c r="H81" i="2"/>
  <c r="L77" i="2" s="1"/>
  <c r="C17" i="1" s="1"/>
  <c r="H74" i="2"/>
  <c r="L70" i="2" s="1"/>
  <c r="C16" i="1" s="1"/>
  <c r="H67" i="2"/>
  <c r="L63" i="2" s="1"/>
  <c r="C15" i="1" s="1"/>
  <c r="H60" i="2"/>
  <c r="L56" i="2" s="1"/>
  <c r="C14" i="1" s="1"/>
  <c r="H53" i="2"/>
  <c r="L49" i="2" s="1"/>
  <c r="C12" i="1" s="1"/>
  <c r="H39" i="2"/>
  <c r="L35" i="2" s="1"/>
  <c r="C9" i="1" s="1"/>
  <c r="H32" i="2"/>
  <c r="L28" i="2" s="1"/>
  <c r="C8" i="1" s="1"/>
  <c r="H25" i="2"/>
  <c r="L22" i="2" s="1"/>
  <c r="C7" i="1" s="1"/>
  <c r="L17" i="2"/>
  <c r="C6" i="1" s="1"/>
  <c r="H14" i="2"/>
  <c r="L11" i="2" s="1"/>
  <c r="C5" i="1" s="1"/>
  <c r="H7" i="2"/>
  <c r="L5" i="2" s="1"/>
  <c r="C4" i="1" s="1"/>
  <c r="H137" i="2" l="1"/>
  <c r="H141" i="2" s="1"/>
  <c r="L137" i="2" s="1"/>
  <c r="C26" i="1" s="1"/>
  <c r="F26" i="1" s="1"/>
  <c r="H94" i="2"/>
  <c r="L90" i="2" s="1"/>
  <c r="C19" i="1" s="1"/>
  <c r="C20" i="1" s="1"/>
  <c r="F20" i="1" s="1"/>
  <c r="F9" i="3"/>
  <c r="F25" i="3" s="1"/>
  <c r="B50" i="1" s="1"/>
  <c r="B55" i="1" s="1"/>
  <c r="H149" i="2"/>
  <c r="H153" i="2" s="1"/>
  <c r="L149" i="2" s="1"/>
  <c r="F37" i="1"/>
  <c r="C28" i="1"/>
  <c r="F28" i="1" s="1"/>
  <c r="F5" i="1"/>
  <c r="F6" i="1"/>
  <c r="F7" i="1"/>
  <c r="F8" i="1"/>
  <c r="F9" i="1"/>
  <c r="F10" i="1"/>
  <c r="F12" i="1"/>
  <c r="F14" i="1"/>
  <c r="F15" i="1"/>
  <c r="F16" i="1"/>
  <c r="F17" i="1"/>
  <c r="F18" i="1"/>
  <c r="F21" i="1"/>
  <c r="F22" i="1"/>
  <c r="F23" i="1"/>
  <c r="F24" i="1"/>
  <c r="F25" i="1"/>
  <c r="F27" i="1"/>
  <c r="F29" i="1"/>
  <c r="F30" i="1"/>
  <c r="F31" i="1"/>
  <c r="F32" i="1"/>
  <c r="F33" i="1"/>
  <c r="F34" i="1"/>
  <c r="F35" i="1"/>
  <c r="F36" i="1"/>
  <c r="F39" i="1"/>
  <c r="F40" i="1"/>
  <c r="F41" i="1"/>
  <c r="F42" i="1"/>
  <c r="F43" i="1"/>
  <c r="F44" i="1"/>
  <c r="F45" i="1"/>
  <c r="F4" i="1"/>
  <c r="F19" i="1" l="1"/>
  <c r="F47" i="1" s="1"/>
  <c r="O264" i="4" s="1"/>
</calcChain>
</file>

<file path=xl/sharedStrings.xml><?xml version="1.0" encoding="utf-8"?>
<sst xmlns="http://schemas.openxmlformats.org/spreadsheetml/2006/main" count="3898" uniqueCount="509">
  <si>
    <t>Description of Items</t>
  </si>
  <si>
    <t>Quantity</t>
  </si>
  <si>
    <t xml:space="preserve">Erection of bamboo profile with full bamboo posts and pegs not less than 60mm in diameter and coir strings etc. complete as per direction of Engineer in charge. </t>
  </si>
  <si>
    <t>Nos</t>
  </si>
  <si>
    <t>Cum</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</si>
  <si>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</si>
  <si>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</si>
  <si>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</si>
  <si>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</si>
  <si>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</si>
  <si>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</si>
  <si>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17/36-150</t>
  </si>
  <si>
    <t>18/76-120</t>
  </si>
  <si>
    <t>19/20-100</t>
  </si>
  <si>
    <t>20/28-200</t>
  </si>
  <si>
    <t>21/16-120</t>
  </si>
  <si>
    <t>Sqm</t>
  </si>
  <si>
    <t>Nos.</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</si>
  <si>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</si>
  <si>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</si>
  <si>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</si>
  <si>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</si>
  <si>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</si>
  <si>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</si>
  <si>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</si>
  <si>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</si>
  <si>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</si>
  <si>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</si>
  <si>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</si>
  <si>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</si>
  <si>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</si>
  <si>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</si>
  <si>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</si>
  <si>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</si>
  <si>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</si>
  <si>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</si>
  <si>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</si>
  <si>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B) 40-380-30 : Geo-bag; inner size:950mmx750mm, outer size:1000mmx800mm
geo-fabric th.=&gt;3.0mm, Fill Vol: 0.0840cum; wt: 125kg</t>
  </si>
  <si>
    <t>22/48-100</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</si>
  <si>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</si>
  <si>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</si>
  <si>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</si>
  <si>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1/04-180</t>
  </si>
  <si>
    <t>Site preparation by manually removing all miscellaneous objectional materials from entire site and removing soil up to 15cm depth including uprooting stumps, jungle clearing, levelling dressing etc. complete as per direction of Engineer in charge.</t>
  </si>
  <si>
    <t>30.93x2=</t>
  </si>
  <si>
    <t>16x2=</t>
  </si>
  <si>
    <t>2/16-100</t>
  </si>
  <si>
    <t>3/16-450</t>
  </si>
  <si>
    <t>4/16-220</t>
  </si>
  <si>
    <t>5/16-240</t>
  </si>
  <si>
    <t>6/16-510</t>
  </si>
  <si>
    <t>7/16-180</t>
  </si>
  <si>
    <t>8/16-160</t>
  </si>
  <si>
    <t>9/16-170</t>
  </si>
  <si>
    <t>10/40-550</t>
  </si>
  <si>
    <t>11/40-500</t>
  </si>
  <si>
    <t>12/40-380</t>
  </si>
  <si>
    <t>13/40-530</t>
  </si>
  <si>
    <t>14/40-190</t>
  </si>
  <si>
    <t>15/40-270</t>
  </si>
  <si>
    <t>16/28-120</t>
  </si>
  <si>
    <t>23/16-470</t>
  </si>
  <si>
    <t>29/
Approved Analysis Rate</t>
  </si>
  <si>
    <t>General Items</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</si>
  <si>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</si>
  <si>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</si>
  <si>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</si>
  <si>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</si>
  <si>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</si>
  <si>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</si>
  <si>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</si>
  <si>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</si>
  <si>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</si>
  <si>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</si>
  <si>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</si>
  <si>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</si>
  <si>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</si>
  <si>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</si>
  <si>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r>
      <t xml:space="preserve">Extra rate for every additional lift of 1.0m or part thereof beyond the initial lift of 1.5m (30cm neglected) for all kinds of earth work.                   
</t>
    </r>
    <r>
      <rPr>
        <b/>
        <sz val="10"/>
        <rFont val="Calibri"/>
        <family val="2"/>
        <scheme val="minor"/>
      </rPr>
      <t xml:space="preserve">Nos of lifts= 2 nos lifts      </t>
    </r>
    <r>
      <rPr>
        <sz val="10"/>
        <rFont val="Calibri"/>
        <family val="2"/>
        <scheme val="minor"/>
      </rPr>
      <t xml:space="preserve"> </t>
    </r>
  </si>
  <si>
    <t>24/16-430</t>
  </si>
  <si>
    <r>
      <t xml:space="preserve">Extra Rate for Carriage of Dredged earth/ Excavated earth or shifting of earth by dump truck including loading, unloading complete as per direction of Engineer in charge.
</t>
    </r>
    <r>
      <rPr>
        <b/>
        <sz val="10"/>
        <rFont val="Calibri"/>
        <family val="2"/>
        <scheme val="minor"/>
      </rPr>
      <t xml:space="preserve">16-430-10 . Carriage by Dump Truck: Up to 1.0 km </t>
    </r>
  </si>
  <si>
    <t>(C )40-190-06 : Block Size: 40cmx40cmx30cm</t>
  </si>
  <si>
    <t>(D)  40-190-35 : Block Size: 40cmx40cmx40cm</t>
  </si>
  <si>
    <t>(E)  40-190-40 : Block Size: 40cmx40cmx20cm</t>
  </si>
  <si>
    <t>30/
Approved Analysis Rate</t>
  </si>
  <si>
    <t>31/
NSI</t>
  </si>
  <si>
    <t>Sl No.          Code no</t>
  </si>
  <si>
    <t>For Protective works</t>
  </si>
  <si>
    <t>=</t>
  </si>
  <si>
    <t>For Flood fuse of at km 1.030</t>
  </si>
  <si>
    <t xml:space="preserve">For Flood fuse of at km </t>
  </si>
  <si>
    <t>Total</t>
  </si>
  <si>
    <t>For Flood fuse of at km 35.050</t>
  </si>
  <si>
    <t>For Flood fuse of at km 4.520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</si>
  <si>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</si>
  <si>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</si>
  <si>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</si>
  <si>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</si>
  <si>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</si>
  <si>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</si>
  <si>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</si>
  <si>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</si>
  <si>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For Flood fuse of at km 1.03</t>
  </si>
  <si>
    <t>.(D)  40-190-35 : Block Size: 40cmx40cmx40cm</t>
  </si>
  <si>
    <t>.(E)  40-190-40 : Block Size: 40cmx40cmx20cm</t>
  </si>
  <si>
    <t>nos.</t>
  </si>
  <si>
    <t>.(G)  40-190-45 : Block Size: 30cmx30cmx30cm</t>
  </si>
  <si>
    <t>Kg</t>
  </si>
  <si>
    <t>Sft</t>
  </si>
  <si>
    <r>
      <t xml:space="preserve">Extra Rate for Carriage of Dredged earth/ Excavated earth or shifting of earth by dump truck including loading, unloading complete as per direction of Engineer in charge.
</t>
    </r>
    <r>
      <rPr>
        <b/>
        <sz val="10"/>
        <rFont val="Calibri"/>
        <family val="2"/>
        <scheme val="minor"/>
      </rPr>
      <t>16-430-10 . Carriage by Dump Truck: Up to 1.0 km cum</t>
    </r>
  </si>
  <si>
    <t>L.S.</t>
  </si>
  <si>
    <t>1 Items</t>
  </si>
  <si>
    <t>days</t>
  </si>
  <si>
    <t>1/4-180</t>
  </si>
  <si>
    <t xml:space="preserve">Site preparation by manually removing all miscellaneous objectional materials from entire site and removing soil up to 15cm depth including uprooting stumps, jungle clearing, levelling dressing etc. complete as per direction of Engineer in charge.
</t>
  </si>
  <si>
    <t xml:space="preserve">For Type -A ( in between km. 0.400 to km 1.100 = </t>
  </si>
  <si>
    <t>km.</t>
  </si>
  <si>
    <t xml:space="preserve">Surface area = </t>
  </si>
  <si>
    <t>(</t>
  </si>
  <si>
    <t>+</t>
  </si>
  <si>
    <t>)x</t>
  </si>
  <si>
    <t xml:space="preserve">Erection of bamboo profile with full bamboo posts and pegs not less than 60mm in diameter and coir strings etc. complete as per direction of Engineer in charge.
</t>
  </si>
  <si>
    <t>Erection bamboo profile</t>
  </si>
  <si>
    <t>For Type-A</t>
  </si>
  <si>
    <t xml:space="preserve">From km </t>
  </si>
  <si>
    <t>to  km.</t>
  </si>
  <si>
    <t>meter</t>
  </si>
  <si>
    <r>
      <rPr>
        <b/>
        <sz val="10"/>
        <color theme="1"/>
        <rFont val="Calibri"/>
        <family val="2"/>
        <scheme val="minor"/>
      </rPr>
      <t>Cross bundh</t>
    </r>
    <r>
      <rPr>
        <sz val="10"/>
        <color theme="1"/>
        <rFont val="Calibri"/>
        <family val="2"/>
        <scheme val="minor"/>
      </rPr>
      <t xml:space="preserve"> near Flood fuse at km. 1.030= 25.00m + 25.00m =50 .00m</t>
    </r>
  </si>
  <si>
    <r>
      <rPr>
        <b/>
        <sz val="10"/>
        <color theme="1"/>
        <rFont val="Calibri"/>
        <family val="2"/>
        <scheme val="minor"/>
      </rPr>
      <t>Bell mouth</t>
    </r>
    <r>
      <rPr>
        <sz val="10"/>
        <color theme="1"/>
        <rFont val="Calibri"/>
        <family val="2"/>
        <scheme val="minor"/>
      </rPr>
      <t xml:space="preserve"> near Flood fuse at km. 1.030= 50.00m + 50.00m =100 .00m</t>
    </r>
  </si>
  <si>
    <t>In between km 4.500 to km 4.570 near Flood fuse at km. 4.520= 20.00m + 20.00m = 40 .00m</t>
  </si>
  <si>
    <t>In between km. 35.020 to km . 35.100 near Flood fuse at km. 4.520= 20.00m + 20.00m = 40 .00m</t>
  </si>
  <si>
    <t>Sub Total=</t>
  </si>
  <si>
    <t xml:space="preserve">For Type-B </t>
  </si>
  <si>
    <t>Sub total=</t>
  </si>
  <si>
    <t>Re-sectioning of Embankment</t>
  </si>
  <si>
    <t>In between km.</t>
  </si>
  <si>
    <t>Grand Total=</t>
  </si>
  <si>
    <t>Meter</t>
  </si>
  <si>
    <t>Erection @</t>
  </si>
  <si>
    <t xml:space="preserve"> 30.00 m Interval = </t>
  </si>
  <si>
    <t>÷</t>
  </si>
  <si>
    <t>)+4</t>
  </si>
  <si>
    <t>3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</si>
  <si>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300m to 1.00 km.(85% compaction)
</t>
    </r>
    <r>
      <rPr>
        <sz val="10"/>
        <color theme="1"/>
        <rFont val="Calibri"/>
        <family val="2"/>
        <scheme val="minor"/>
      </rPr>
      <t xml:space="preserve">
</t>
    </r>
  </si>
  <si>
    <t>For Type - A</t>
  </si>
  <si>
    <t>Sub total</t>
  </si>
  <si>
    <t>Av.High of Filling =</t>
  </si>
  <si>
    <t>Quantity of earth =</t>
  </si>
  <si>
    <t>x0.50x(4.30+12.778)</t>
  </si>
  <si>
    <t>x</t>
  </si>
  <si>
    <t xml:space="preserve">Total = </t>
  </si>
  <si>
    <t>Considering 40% Earth damage</t>
  </si>
  <si>
    <t>x0.50x(4.30+13.30)</t>
  </si>
  <si>
    <t>Considering 30% Earth damage</t>
  </si>
  <si>
    <t>Carried earth = 50% of total Earth =</t>
  </si>
  <si>
    <t>cum</t>
  </si>
  <si>
    <t>4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</si>
  <si>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</si>
  <si>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</si>
  <si>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5                                 16-180</t>
  </si>
  <si>
    <t xml:space="preserve">Royalty of specified earth taken from private land (with prior permission of the Executive Engineer on production of royalty deeds with the land owner) from the area to be selected by the contractor with mutual agreement. </t>
  </si>
  <si>
    <t>6.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</si>
  <si>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 . FM :  FM : 1.0 to 1.5 </t>
    </r>
  </si>
  <si>
    <r>
      <t>Total slope length =[{</t>
    </r>
    <r>
      <rPr>
        <sz val="10"/>
        <color theme="1"/>
        <rFont val="Calibri"/>
        <family val="2"/>
      </rPr>
      <t xml:space="preserve">√(2.00x3)²+(2.00)²}x2]+4.30+(2x.90) = </t>
    </r>
  </si>
  <si>
    <t>Volume =</t>
  </si>
  <si>
    <t>Total=</t>
  </si>
  <si>
    <t>7.                         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</si>
  <si>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</si>
  <si>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r>
      <t>Total slope length =[{</t>
    </r>
    <r>
      <rPr>
        <sz val="10"/>
        <color theme="1"/>
        <rFont val="Calibri"/>
        <family val="2"/>
      </rPr>
      <t xml:space="preserve">√(1.413x3)²+(1.413)²}x2]+4.30+(2x.90) = </t>
    </r>
  </si>
  <si>
    <t>Area =</t>
  </si>
  <si>
    <r>
      <t>Total slope length =[{</t>
    </r>
    <r>
      <rPr>
        <sz val="10"/>
        <color theme="1"/>
        <rFont val="Calibri"/>
        <family val="2"/>
      </rPr>
      <t xml:space="preserve">√(1.113x3)²+(1.113)²}x2]+6.1+(2x1.20) = </t>
    </r>
  </si>
  <si>
    <t>8.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</si>
  <si>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</si>
  <si>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color theme="1"/>
        <rFont val="Calibri"/>
        <family val="2"/>
      </rPr>
      <t xml:space="preserve">√(1.413x3)²+(1.413)²}x2]+4.30 = </t>
    </r>
  </si>
  <si>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</si>
  <si>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</si>
  <si>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</si>
  <si>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9.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</si>
  <si>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</si>
  <si>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</si>
  <si>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</si>
  <si>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</si>
  <si>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</si>
  <si>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</si>
  <si>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Total =</t>
  </si>
  <si>
    <t>B) 40-190-50. : Block Size: 30cmx30cmx30cm</t>
  </si>
  <si>
    <t>Guide wall  =</t>
  </si>
  <si>
    <t xml:space="preserve">Type -A = </t>
  </si>
  <si>
    <t xml:space="preserve">Type -B = </t>
  </si>
  <si>
    <t>Nos. of block =</t>
  </si>
  <si>
    <t>C) 40-190-06. : Block Size: 40cmx40cmx30cm</t>
  </si>
  <si>
    <t>For Type -B</t>
  </si>
  <si>
    <t>Nos of block =</t>
  </si>
  <si>
    <t>x (</t>
  </si>
  <si>
    <t>2.00)+1</t>
  </si>
  <si>
    <t>10.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</si>
  <si>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</si>
  <si>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</si>
  <si>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 xml:space="preserve">Block size 30cmx30cmx30cm : </t>
  </si>
  <si>
    <t xml:space="preserve">Block size 40cmx40cmx30cm : </t>
  </si>
  <si>
    <t>Within 200 meter = 50% of Total Quantity =</t>
  </si>
  <si>
    <r>
      <t>(</t>
    </r>
    <r>
      <rPr>
        <b/>
        <sz val="10"/>
        <color theme="1"/>
        <rFont val="Calibri"/>
        <family val="2"/>
        <scheme val="minor"/>
      </rPr>
      <t>B)40-270 -20.  200 m to 500 m</t>
    </r>
    <r>
      <rPr>
        <sz val="10"/>
        <color theme="1"/>
        <rFont val="Calibri"/>
        <family val="2"/>
        <scheme val="minor"/>
      </rPr>
      <t xml:space="preserve">. </t>
    </r>
  </si>
  <si>
    <t xml:space="preserve">Quantity same as item no 9(A) </t>
  </si>
  <si>
    <t>11.                             40.380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</si>
  <si>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</si>
  <si>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For Type - B</t>
  </si>
  <si>
    <t>Geo Bag</t>
  </si>
  <si>
    <t xml:space="preserve"> @ 2.00</t>
  </si>
  <si>
    <t>m c/c</t>
  </si>
  <si>
    <t>No. of bag=((</t>
  </si>
  <si>
    <t>)+1)x2</t>
  </si>
  <si>
    <t>12.                             48-100</t>
  </si>
  <si>
    <t xml:space="preserve">Total length </t>
  </si>
  <si>
    <r>
      <t>Total slope length =[{</t>
    </r>
    <r>
      <rPr>
        <sz val="10"/>
        <color theme="1"/>
        <rFont val="Calibri"/>
        <family val="2"/>
      </rPr>
      <t>√(1.413x3)²+(1.413)²}x2]+4.30 =</t>
    </r>
  </si>
  <si>
    <t xml:space="preserve">Area </t>
  </si>
  <si>
    <r>
      <t>Total slope length =[{</t>
    </r>
    <r>
      <rPr>
        <sz val="10"/>
        <color theme="1"/>
        <rFont val="Calibri"/>
        <family val="2"/>
      </rPr>
      <t>√(1.50x3)²+(1.50)²}x2]+4.30 =</t>
    </r>
  </si>
  <si>
    <t>13.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</si>
  <si>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</si>
  <si>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Volume = </t>
  </si>
  <si>
    <t>14                        16-470</t>
  </si>
  <si>
    <r>
      <t>Earth work by manual labour, in all kinds of soil in removing the cross bundh/ ring bundh, including all leads and lifts complete and placing the spoils to a safe distance, (minimun 15m apart from the bank) as
per direction of Engineer in charge.</t>
    </r>
    <r>
      <rPr>
        <b/>
        <sz val="10"/>
        <color theme="1"/>
        <rFont val="Calibri"/>
        <family val="2"/>
        <scheme val="minor"/>
      </rPr>
      <t xml:space="preserve">
</t>
    </r>
    <r>
      <rPr>
        <sz val="10"/>
        <color theme="1"/>
        <rFont val="Calibri"/>
        <family val="2"/>
        <scheme val="minor"/>
      </rPr>
      <t xml:space="preserve">
</t>
    </r>
  </si>
  <si>
    <t>For Removing Hip Earth =</t>
  </si>
  <si>
    <t>15                       16-430</t>
  </si>
  <si>
    <r>
      <t xml:space="preserve">Extra Rate for Carriage of Dredged earth/Excavated earth or shifting of earth by dump truck including loading, unloading complete as per direction of Engineer in charge.
16-430-10 . Carriage by Dump Truck: Up to 1.0 km cum
</t>
    </r>
    <r>
      <rPr>
        <sz val="10"/>
        <color theme="1"/>
        <rFont val="Calibri"/>
        <family val="2"/>
        <scheme val="minor"/>
      </rPr>
      <t xml:space="preserve">
</t>
    </r>
  </si>
  <si>
    <t xml:space="preserve"> 1 No. Shift </t>
  </si>
  <si>
    <t xml:space="preserve">Quantity same as item no  15 </t>
  </si>
  <si>
    <t>CPS</t>
  </si>
  <si>
    <t>Abstruct cost of estimate for slope protection work of the Dharmapasha Ruibeel Submergible Embankment In between  Km-0.00 to Km-1.00=0.900 km, Km. 1.030 to km.2.200 =1.1700 km.,  Km-9.200 to Km-10.350 =1.150 including 0.030 km cross bundh construction, 0.100 km. Bellmouth construction  with 4.700km. Embankment rectioning work Total length = 3.450 km.  in Upazilla-Dharmapasha , Dist- Sunamganj in c/w " Haor Flood Management and Livelihood Improvement Project (BWDB Part)" under Sunamganj O&amp;M Division-1, BWDB, Sunamganj.
(Package no. BWDB/Sunam/HFMLIP/PW-07).</t>
  </si>
  <si>
    <t>Sl. No/ code no</t>
  </si>
  <si>
    <t xml:space="preserve">Quantity </t>
  </si>
  <si>
    <t>Amount 
 Tk.</t>
  </si>
  <si>
    <t>01.
04-180</t>
  </si>
  <si>
    <t>p/Sqm</t>
  </si>
  <si>
    <t xml:space="preserve">02.
16-100
</t>
  </si>
  <si>
    <t xml:space="preserve">Erection of bamboo profile with full bamboo posts and pegs not less than 60mm in diameter and coir strings etc. complete as per direction of Engineer in charge.
</t>
  </si>
  <si>
    <t xml:space="preserve">03.
16-220
</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</si>
  <si>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Times New Roman"/>
        <family val="1"/>
      </rPr>
      <t>16-220-10: 300m to 1.00 km.(85% compaction)</t>
    </r>
  </si>
  <si>
    <t>p/cum</t>
  </si>
  <si>
    <t xml:space="preserve">04.
16-240
</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</si>
  <si>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16-240-10 :  Embankment by Mech. Equipment; ht: 0 to 4m; 85% comp.</t>
    </r>
    <r>
      <rPr>
        <sz val="10"/>
        <rFont val="Times New Roman"/>
        <family val="1"/>
      </rPr>
      <t xml:space="preserve">
</t>
    </r>
  </si>
  <si>
    <t xml:space="preserve">05.
16-180
</t>
  </si>
  <si>
    <t>Royalty of specified earth taken from private land (with prior permission of the Executive Engineer on production of royalty deeds with the land owner) from the area to be selected by the contractor with mutual agreement</t>
  </si>
  <si>
    <t xml:space="preserve"> 06.
40-550</t>
  </si>
  <si>
    <t>Supplying and laying sand as filter layers as per specific size ranges and gradation including preparation of surface, compacting in layer etc. complete with supply of all materials and as per direction of Engineer in charge.</t>
  </si>
  <si>
    <t xml:space="preserve">07.
40-500
</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</si>
  <si>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t>
    </r>
    <r>
      <rPr>
        <b/>
        <sz val="10"/>
        <rFont val="Times New Roman"/>
        <family val="1"/>
      </rPr>
      <t>40-500-40: Mass =&gt;400 gm/m², thickness(Under 2 kpa pressure) =&gt;3.00 mm, EoS&lt;=0.08mm, strip tensile strength =&gt;23 kn/m, grab strength =&gt;1500 N, CBR puncture resistance =&gt;3800 N.</t>
    </r>
  </si>
  <si>
    <t>08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</si>
  <si>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40-530-20 :Well graded between 40mm to 20mm size.</t>
    </r>
  </si>
  <si>
    <t>p/Cum</t>
  </si>
  <si>
    <t>(B) 40-530-30 : Well graded between 20mm to 5mm size.</t>
  </si>
  <si>
    <t>9/40-190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</si>
  <si>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</si>
  <si>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Each</t>
  </si>
  <si>
    <t>(B)40-190-50. : Block Size: 30cmx30cmx30cm</t>
  </si>
  <si>
    <t>(C) 40-190-40. : Block Size: 40cmx40cmx30cm</t>
  </si>
  <si>
    <t>10/40-270</t>
  </si>
  <si>
    <t xml:space="preserve">(B)40-270 -10.  200 m to 500 m. </t>
  </si>
  <si>
    <t>11/40-380</t>
  </si>
  <si>
    <r>
      <t xml:space="preserve">Supplying filling and placing of geo-textile bags of different sizes and capacity at project/work site, making with standard geo-textile fabric (100% Polypropylene fabric, mass&gt;= 400gm/m², unit weight : 855 Kg/m3 to 946 Kg/m3,EOS&lt;=0.075 mm) and sewing in accordance with the drawing and Technical Specifications of BWDB and
Schedule of Rates of BWDB, filling with sand (dry and minimum 80% sand must be retained on sieve no 100), sewing along one transverse (top) side after filling, staking in measurable/ countablestakes, marking by synthetic enamel paint during counting, placing in position as per approved drawing including levelling, dressing andpreparation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</si>
  <si>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 xml:space="preserve">12
48-100
</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</si>
  <si>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t>
  </si>
  <si>
    <t>13/28-120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</si>
  <si>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</si>
  <si>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14/16-470</t>
  </si>
  <si>
    <t xml:space="preserve">Earth work by manual labour, in all kinds of soil in removing the cross bundh/ ring bundh, including all leads and lifts complete and placing the spoils to a safe distance, (minimun 15m apart from the bank) as
per direction of Engineer in charge.
</t>
  </si>
  <si>
    <t>15/16-430</t>
  </si>
  <si>
    <r>
      <t xml:space="preserve">Extra Rate for Carriage of Dredged earth/ Excavated earth or shifting of earth by dump truck including loading, unloading complete as per direction of Engineer in charge.
</t>
    </r>
    <r>
      <rPr>
        <b/>
        <sz val="10"/>
        <color theme="1"/>
        <rFont val="Calibri"/>
        <family val="2"/>
        <scheme val="minor"/>
      </rPr>
      <t>16-430-10 . Carriage by Dump Truck: Up to 1.0 km cum</t>
    </r>
  </si>
  <si>
    <t xml:space="preserve">Total </t>
  </si>
  <si>
    <t>TK.=</t>
  </si>
  <si>
    <r>
      <t>Abstract cost of Detail Estimate for  Construction of 30 .00 m Flood Fuse on  Submersible Embankment / Low Depression</t>
    </r>
    <r>
      <rPr>
        <b/>
        <sz val="12"/>
        <rFont val="Times New Roman"/>
        <family val="1"/>
      </rPr>
      <t xml:space="preserve"> at Km.  1.00 to km. 1.030  of  Dharmapasha Ruibeel Project i</t>
    </r>
    <r>
      <rPr>
        <b/>
        <sz val="12"/>
        <color theme="1"/>
        <rFont val="Times New Roman"/>
        <family val="1"/>
      </rPr>
      <t>n c/w Haor Flood Management &amp; Livelihood Improvement Project under  Sunamgonj O&amp;M. Division, BWDB, Sunamgonj, during the year 2020-2021.
(Package no. BWDB/ Sunam/HFMLIP/PW-07)</t>
    </r>
  </si>
  <si>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</si>
  <si>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</si>
  <si>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</si>
  <si>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</si>
  <si>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</si>
  <si>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</si>
  <si>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</si>
  <si>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</si>
  <si>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</si>
  <si>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</si>
  <si>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</si>
  <si>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</si>
  <si>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</si>
  <si>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 1075mm x850 mm, outer size:1125mm x900mmgeo-fabric th.=&gt; 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</si>
  <si>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</si>
  <si>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</si>
  <si>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</si>
  <si>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</si>
  <si>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</si>
  <si>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</si>
  <si>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</si>
  <si>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</si>
  <si>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</si>
  <si>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</si>
  <si>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</si>
  <si>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</si>
  <si>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</si>
  <si>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</si>
  <si>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</si>
  <si>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</si>
  <si>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</si>
  <si>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</si>
  <si>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</si>
  <si>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</si>
  <si>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</si>
  <si>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</si>
  <si>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</si>
  <si>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</si>
  <si>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30.93 x 2 =</t>
  </si>
  <si>
    <t>Nos of lead = 2 nos.</t>
  </si>
  <si>
    <t>16-170</t>
  </si>
  <si>
    <t xml:space="preserve">Extra rate for every additional lift of 1.0m or part thereof beyond the initial lift of 1.5m (30cm neglected) for all kinds of earth work.                                                                                                                       </t>
  </si>
  <si>
    <t>16.00x2=</t>
  </si>
  <si>
    <t>Nos of Lift = 2 nos.</t>
  </si>
  <si>
    <t>16-470</t>
  </si>
  <si>
    <r>
      <t xml:space="preserve">Detail Estimate for  Construction of 30 .00 m Flood Fuse on  Submersible Embankment/Low Depression at Km. </t>
    </r>
    <r>
      <rPr>
        <b/>
        <sz val="11"/>
        <rFont val="Times New Roman"/>
        <family val="1"/>
      </rPr>
      <t>1.00 to km. 1.030  of Dharmapasha Ruibeel Project in c/</t>
    </r>
    <r>
      <rPr>
        <b/>
        <sz val="11"/>
        <color theme="1"/>
        <rFont val="Times New Roman"/>
        <family val="1"/>
      </rPr>
      <t>w Haor Flood Management &amp; Livelihood Improvement Project under  Sunamgonj O&amp;M. Division, BWDB, Sunamgonj, during the year 2020-2021.
(Package no. BWDB/ Sunam/HFMLIP/PW-07)</t>
    </r>
  </si>
  <si>
    <t>Code No</t>
  </si>
  <si>
    <t>Detail measurement</t>
  </si>
  <si>
    <t>16-450</t>
  </si>
  <si>
    <t>Construction of Cross bundh</t>
  </si>
  <si>
    <t>C/S &amp; R/S</t>
  </si>
  <si>
    <t>x(</t>
  </si>
  <si>
    <t>)/2</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</si>
  <si>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</si>
  <si>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 xml:space="preserve">Height of Embankment </t>
  </si>
  <si>
    <t>m</t>
  </si>
  <si>
    <t>Base width</t>
  </si>
  <si>
    <t xml:space="preserve">Total Base width = </t>
  </si>
  <si>
    <t>)+</t>
  </si>
  <si>
    <t>C/S Appron</t>
  </si>
  <si>
    <t>R/S Appron</t>
  </si>
  <si>
    <t>Earth Cutting =</t>
  </si>
  <si>
    <t>Supplying and laying sand as filter layers as per specific size ranges
and gradation including preparation of surface, compacting in layer
etc. complete with supply of all materials and as per direction of
Engineer in charge.
40-550-30 : FM : 1.0 to 1.5</t>
  </si>
  <si>
    <t>Bed =</t>
  </si>
  <si>
    <t>1x54.30</t>
  </si>
  <si>
    <t>. -((</t>
  </si>
  <si>
    <t>)+(</t>
  </si>
  <si>
    <t>))</t>
  </si>
  <si>
    <t>Volume</t>
  </si>
  <si>
    <t xml:space="preserve">Slope </t>
  </si>
  <si>
    <t>Incloned length=</t>
  </si>
  <si>
    <r>
      <t>(3.00)</t>
    </r>
    <r>
      <rPr>
        <sz val="11"/>
        <color theme="1"/>
        <rFont val="Calibri"/>
        <family val="2"/>
      </rPr>
      <t>²</t>
    </r>
  </si>
  <si>
    <r>
      <t>(9.00)</t>
    </r>
    <r>
      <rPr>
        <sz val="11"/>
        <color theme="1"/>
        <rFont val="Calibri"/>
        <family val="2"/>
      </rPr>
      <t>²</t>
    </r>
  </si>
  <si>
    <t>Toe Length of circle portion</t>
  </si>
  <si>
    <t>½ x2ԈR</t>
  </si>
  <si>
    <t>Top length</t>
  </si>
  <si>
    <t>Average length=   (</t>
  </si>
  <si>
    <t>Crest</t>
  </si>
  <si>
    <t>Embkt slope</t>
  </si>
  <si>
    <t>Loose appron Top portion, C/S=</t>
  </si>
  <si>
    <t xml:space="preserve">)x </t>
  </si>
  <si>
    <t>Loose appron Top portion, R/S=</t>
  </si>
  <si>
    <t>Loose Appron Channel slope, Section C-C</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</si>
  <si>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</si>
  <si>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</si>
  <si>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</si>
  <si>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</si>
  <si>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</si>
  <si>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</si>
  <si>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</si>
  <si>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</si>
  <si>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</si>
  <si>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</si>
  <si>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</si>
  <si>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</si>
  <si>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</si>
  <si>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</si>
  <si>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</si>
  <si>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</si>
  <si>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</si>
  <si>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</si>
  <si>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</si>
  <si>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</si>
  <si>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</si>
  <si>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</si>
  <si>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</si>
  <si>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</si>
  <si>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Loose Appron C/S &amp; R/S.</t>
  </si>
  <si>
    <t>Area=</t>
  </si>
  <si>
    <t>Top of Embankment</t>
  </si>
  <si>
    <t>Slope of channel  loose appron portion</t>
  </si>
  <si>
    <t>C/S.</t>
  </si>
  <si>
    <t>Loose appron on the bank</t>
  </si>
  <si>
    <t>40-274</t>
  </si>
  <si>
    <t xml:space="preserve">Labour charge for protective works in laying CC blocks of different sizes including preparation of base, watering and ramming of base etc. complete as per direction of Engineer in charge.
40-270-10 . Within 200 m
</t>
  </si>
  <si>
    <t>Block size 50 cm x 50 cm x 50 cm</t>
  </si>
  <si>
    <t>Block size 50 cm x 50 cm x 30 cm</t>
  </si>
  <si>
    <t>Block size 40 cm x 40 cm x 40 cm</t>
  </si>
  <si>
    <t>Block size 40 cm x 40 cm x 20 cm</t>
  </si>
  <si>
    <t>Block size 35 cm x 35 cm x 35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</si>
  <si>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</si>
  <si>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</si>
  <si>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</si>
  <si>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</si>
  <si>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</si>
  <si>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 channel slope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</si>
  <si>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</si>
  <si>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</si>
  <si>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</si>
  <si>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</si>
  <si>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</si>
  <si>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</si>
  <si>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</si>
  <si>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</si>
  <si>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</si>
  <si>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</si>
  <si>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</si>
  <si>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</si>
  <si>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</si>
  <si>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</si>
  <si>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</si>
  <si>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</si>
  <si>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</si>
  <si>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</si>
  <si>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</si>
  <si>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</si>
  <si>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</si>
  <si>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</si>
  <si>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</si>
  <si>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</si>
  <si>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</si>
  <si>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</si>
  <si>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</si>
  <si>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</si>
  <si>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</si>
  <si>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</si>
  <si>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</si>
  <si>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</si>
  <si>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</si>
  <si>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</si>
  <si>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</si>
  <si>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</si>
  <si>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</si>
  <si>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</si>
  <si>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</si>
  <si>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</si>
  <si>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rPr>
        <sz val="12"/>
        <color theme="1"/>
        <rFont val="Times New Roman"/>
        <family val="1"/>
      </rPr>
      <t xml:space="preserve">Abstruct cost of Estimate for  Construction of 15.00 m width Flood Fuse on  Submersible Embankment /Low Depression (in between km. 4.520 to km 4.570) of Dharmapasha Rui beel Project  in c/w Haor Flood Management &amp; Livelihood Improvement Project under  Kishoregonj WD. Division, BWDB, Kishoregonj, during the year 2020-2021.                  </t>
    </r>
    <r>
      <rPr>
        <b/>
        <sz val="12"/>
        <color theme="1"/>
        <rFont val="Times New Roman"/>
        <family val="1"/>
      </rPr>
      <t xml:space="preserve">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</si>
  <si>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</si>
  <si>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29.69 x 2 =</t>
  </si>
  <si>
    <t>15.36x2=</t>
  </si>
  <si>
    <t xml:space="preserve">Detail Estimate for Construction of  15 .00 m width Flood Fuse on  Submersible Embankment /Low Depression (in between km. 4.520 to km 4.570)  of Dharapasha Ruibeel Project in c/w Haor Flood Management &amp; Livelihood Improvement Project under  Kishoregonj WD. Division, BWDB, Kishoregonj, during the year 2020-2021.                                                            
</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</si>
  <si>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</si>
  <si>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Base Width</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</si>
  <si>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</si>
  <si>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r>
      <t>(2.50)</t>
    </r>
    <r>
      <rPr>
        <sz val="11"/>
        <color rgb="FFFF0000"/>
        <rFont val="Calibri"/>
        <family val="2"/>
      </rPr>
      <t>²</t>
    </r>
  </si>
  <si>
    <r>
      <t>(10.5)</t>
    </r>
    <r>
      <rPr>
        <sz val="11"/>
        <color rgb="FFFF0000"/>
        <rFont val="Calibri"/>
        <family val="2"/>
      </rPr>
      <t>²</t>
    </r>
  </si>
  <si>
    <t>Slope of Channel Sec. C-C</t>
  </si>
  <si>
    <t>Inclined length=</t>
  </si>
  <si>
    <r>
      <t>(2.00)</t>
    </r>
    <r>
      <rPr>
        <sz val="11"/>
        <color rgb="FFFF0000"/>
        <rFont val="Calibri"/>
        <family val="2"/>
      </rPr>
      <t>²</t>
    </r>
  </si>
  <si>
    <r>
      <t>(6.00)</t>
    </r>
    <r>
      <rPr>
        <sz val="11"/>
        <color rgb="FFFF0000"/>
        <rFont val="Calibri"/>
        <family val="2"/>
      </rPr>
      <t>²</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</si>
  <si>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</si>
  <si>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r>
      <rPr>
        <sz val="12"/>
        <color theme="1"/>
        <rFont val="Times New Roman"/>
        <family val="1"/>
      </rPr>
      <t xml:space="preserve">Abstruct cost of Estimate for  Construction of 15.00 m width Flood Fuse on  Submersible Embankment /Low Depression (in between km. 35.050 to km 35.065) of Dharmapasha Rui beel Project  in c/w Haor Flood Management &amp; Livelihood Improvement Project under  Kishoregonj WD. Division, BWDB, Kishoregonj, during the year 2020-2021.                  </t>
    </r>
    <r>
      <rPr>
        <b/>
        <sz val="12"/>
        <color theme="1"/>
        <rFont val="Times New Roman"/>
        <family val="1"/>
      </rPr>
      <t xml:space="preserve">                                          
</t>
    </r>
  </si>
  <si>
    <t xml:space="preserve">Detail Estimate for Construction of  15 .00 m width Flood Fuse on  Submersible Embankment /Low Depression (in between km. 35.050 to km 35.065)  of Dharapasha Ruibeel Project in c/w Haor Flood Management &amp; Livelihood Improvement Project under  Kishoregonj WD. Division, BWDB, Kishoregonj, during the year 2020-2021.                                                            
</t>
  </si>
  <si>
    <r>
      <rPr>
        <b/>
        <sz val="10"/>
        <color theme="1"/>
        <rFont val="Calibri"/>
        <family val="2"/>
        <scheme val="minor"/>
      </rPr>
      <t>Guide bundh</t>
    </r>
    <r>
      <rPr>
        <sz val="10"/>
        <color theme="1"/>
        <rFont val="Calibri"/>
        <family val="2"/>
        <scheme val="minor"/>
      </rPr>
      <t xml:space="preserve"> near Flood fuse at km. 1.030= </t>
    </r>
  </si>
  <si>
    <t>Guide Bundh  area development</t>
  </si>
  <si>
    <t>EL.(+)</t>
  </si>
  <si>
    <t>to  (+)</t>
  </si>
  <si>
    <t>Volume of Earth =</t>
  </si>
  <si>
    <t>Guide Bundh construction</t>
  </si>
  <si>
    <t>Volum</t>
  </si>
  <si>
    <t>Guide Bundh  End portion</t>
  </si>
  <si>
    <t>End base width =</t>
  </si>
  <si>
    <t xml:space="preserve">x </t>
  </si>
  <si>
    <t>) +(</t>
  </si>
  <si>
    <t xml:space="preserve">End round </t>
  </si>
  <si>
    <t>Tpo area</t>
  </si>
  <si>
    <t>Sqm.</t>
  </si>
  <si>
    <t xml:space="preserve">Bottom area= </t>
  </si>
  <si>
    <t xml:space="preserve"> Total earth required =</t>
  </si>
  <si>
    <t>Total Earth   =</t>
  </si>
  <si>
    <t xml:space="preserve">   </t>
  </si>
  <si>
    <t>For guide bundh</t>
  </si>
  <si>
    <t>Filling hight =</t>
  </si>
  <si>
    <r>
      <t>Total slope length =[{</t>
    </r>
    <r>
      <rPr>
        <sz val="10"/>
        <color theme="1"/>
        <rFont val="Calibri"/>
        <family val="2"/>
      </rPr>
      <t xml:space="preserve">√(0.76x3)²+(0.76)²}x2]+4.30 = </t>
    </r>
  </si>
  <si>
    <t>End portion</t>
  </si>
  <si>
    <r>
      <t>Total slope length =[{</t>
    </r>
    <r>
      <rPr>
        <sz val="10"/>
        <color theme="1"/>
        <rFont val="Calibri"/>
        <family val="2"/>
      </rPr>
      <t xml:space="preserve">√(3.96x3)²+(3.96)²}x2]+4.30 = </t>
    </r>
  </si>
  <si>
    <t>Top length =</t>
  </si>
  <si>
    <t>Bottom length =</t>
  </si>
  <si>
    <t>Volume=</t>
  </si>
  <si>
    <r>
      <t>Total slope length =[{</t>
    </r>
    <r>
      <rPr>
        <sz val="10"/>
        <color theme="1"/>
        <rFont val="Calibri"/>
        <family val="2"/>
      </rPr>
      <t xml:space="preserve">√(0.76x3)²+(0.76)²}x2]+4.30 +(2x.90) = </t>
    </r>
  </si>
  <si>
    <r>
      <t>Total slope length =[{</t>
    </r>
    <r>
      <rPr>
        <sz val="10"/>
        <color theme="1"/>
        <rFont val="Calibri"/>
        <family val="2"/>
      </rPr>
      <t xml:space="preserve">√(3.96x3)²+(3.96)²}x2]+4.30+(2x.90) = </t>
    </r>
  </si>
  <si>
    <t>End round</t>
  </si>
  <si>
    <r>
      <t>Total slope length =[{</t>
    </r>
    <r>
      <rPr>
        <sz val="10"/>
        <color theme="1"/>
        <rFont val="Calibri"/>
        <family val="2"/>
      </rPr>
      <t xml:space="preserve">√(0.76x3)²+(0.76)²}x2]+4.30+(2x0.90) = </t>
    </r>
  </si>
  <si>
    <r>
      <t>Total slope length =[{</t>
    </r>
    <r>
      <rPr>
        <sz val="10"/>
        <color theme="1"/>
        <rFont val="Calibri"/>
        <family val="2"/>
      </rPr>
      <t xml:space="preserve">√(3.96x3)²+(3.96)²}x2]+4.30 +(2x.90)= </t>
    </r>
  </si>
  <si>
    <t>For guid bundh</t>
  </si>
  <si>
    <t>End round =</t>
  </si>
  <si>
    <r>
      <rPr>
        <b/>
        <sz val="10"/>
        <color theme="1"/>
        <rFont val="Calibri"/>
        <family val="2"/>
        <scheme val="minor"/>
      </rPr>
      <t>Guide bundh</t>
    </r>
    <r>
      <rPr>
        <sz val="10"/>
        <color theme="1"/>
        <rFont val="Calibri"/>
        <family val="2"/>
        <scheme val="minor"/>
      </rPr>
      <t xml:space="preserve"> near Flood fuse at km. 1.030= 2 x 80.00m =160 .00m</t>
    </r>
  </si>
  <si>
    <t>For lunching apron @ (2.00+8.00)/2 = 5.00 cum / m</t>
  </si>
  <si>
    <t>Average length =</t>
  </si>
  <si>
    <t>Ԉ</t>
  </si>
  <si>
    <t>R =</t>
  </si>
  <si>
    <t>Length</t>
  </si>
  <si>
    <t>2ԈR</t>
  </si>
  <si>
    <t>ԈR</t>
  </si>
  <si>
    <t xml:space="preserve">Block size =30cm x 30cm x 30cm </t>
  </si>
  <si>
    <t xml:space="preserve"> Volume of each block = </t>
  </si>
  <si>
    <t>B) 40-190-35. : Block Size: 40cmx40cmx40cm</t>
  </si>
  <si>
    <t xml:space="preserve">Block size 40cmx40cmx40cm : </t>
  </si>
  <si>
    <t>(B)40-190-35. : Block Size: 40cmx40cmx40cm</t>
  </si>
  <si>
    <t>(F)  40-190-50 : Block Size: 30cmx30cmx30cm</t>
  </si>
  <si>
    <t xml:space="preserve">  </t>
  </si>
  <si>
    <t>Deduction hip earth =</t>
  </si>
  <si>
    <t>Toe of embankment</t>
  </si>
  <si>
    <t>Details estimate for slope protection work of the Dharmapasha Ruibeel Submergible Embankment In between  Km-0.00 to Km-1.00=0.900 km, Km. 1.030 to km.2.200 =1.1700 km.,  Km-9.200 to Km-10.350 =1.150 including 0.080 km Guide bundh construction  with 4.700km. Embankment rectioning work Total length = 3.380 km.  in Upazilla-Dharmapasha , Dist- Sunamganj in c/w " Haor Flood Management and Livelihood Improvement Project (BWDB Part)" under Sunamganj O&amp;M Division-1, BWDB, Sunamganj.
(Package no. BWDB/Sunam/HFMLIP/PW-07).</t>
  </si>
  <si>
    <r>
      <rPr>
        <b/>
        <sz val="12"/>
        <color theme="1"/>
        <rFont val="Calibri"/>
        <family val="2"/>
        <scheme val="minor"/>
      </rPr>
      <t>Quantity Abstruct  of Detail estimate fo</t>
    </r>
    <r>
      <rPr>
        <sz val="12"/>
        <color theme="1"/>
        <rFont val="Calibri"/>
        <family val="2"/>
        <scheme val="minor"/>
      </rPr>
      <t xml:space="preserve">r slope protection work of the Dharmapasha Ruibeel Submergible Embankment In between  Km-0.00 to Km-1.00=0.900 km, Km. 1.030 to km.2.200 =1.1700 km.,  Km-9.200 to Km-10.350 =1.150 including 0.080 km Guide bundh construction with 4.700km. Embankment rectioning work &amp; 1 no. 30 m width Flood Fuse at km 1.00 to km. 1.030 &amp; 2 no. 15.00 m width Flood Fuse (in between km. 4.520 to km 4.570 &amp; km.35.050 to km 35.065), Total length = 3.440 km.  in Upazilla-Dharmapasha , Dist- Sunamganj in c/w " Haor Flood Management and Livelihood Improvement Project (BWDB Part)" under Sunamganj O&amp;M Division-1, BWDB, Sunamganj.
</t>
    </r>
    <r>
      <rPr>
        <b/>
        <sz val="12"/>
        <color theme="1"/>
        <rFont val="Calibri"/>
        <family val="2"/>
        <scheme val="minor"/>
      </rPr>
      <t>(Package no. BWDB/Sunam/HFMLIP/PW-07).</t>
    </r>
  </si>
  <si>
    <t xml:space="preserve"> Abstruct  Cost of estimate for slope protection work of the Dharmapasha Ruibeel Submergible Embankment In between  Km-0.00 to Km-1.00=0.900 km, Km. 1.030 to km.2.200 =1.1700 km.,  Km-9.200 to Km-10.350 =1.150 including 0.080 km Guide bundh construction with 4.700km. Embankment rectioning work &amp; 1 no. 30 m width Flood Fuse at km 1.00 to km. 1.030 &amp; 2 no. 15.00 m width Flood Fuse (in between km. 4.520 to km 4.570 &amp; km.35.050 to km 35.065), Total length = 3.440 km.  in Upazilla-Dharmapasha , Dist- Sunamganj in c/w " Haor Flood Management and Livelihood Improvement Project (BWDB Part)" under Sunamganj O&amp;M Division-1, BWDB, Sunamganj. (Package no. BWDB/Sunam/HFMLIP/PW-07).</t>
  </si>
  <si>
    <t>For emergency stock (As when and where required)=</t>
  </si>
  <si>
    <t>L.S</t>
  </si>
  <si>
    <t>In between km. 35.020 to km . 35.100 near Flood fuse at km. 35.05= 20.00m + 20.00m = 40 .00m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</si>
</sst>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59">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0"/>
      <color theme="1"/>
      <name val="Calibri"/>
      <family val="2"/>
      <scheme val="minor"/>
    </font>
    <font>
      <i/>
      <sz val="10"/>
      <name val="Calibri"/>
      <family val="2"/>
      <scheme val="minor"/>
    </font>
    <font>
      <b/>
      <sz val="12"/>
      <name val="Calibri"/>
      <family val="2"/>
      <scheme val="minor"/>
    </font>
    <font>
      <sz val="12"/>
      <name val="Calibri"/>
      <family val="2"/>
      <scheme val="minor"/>
    </font>
    <font>
      <b/>
      <sz val="10"/>
      <color theme="1"/>
      <name val="Calibri"/>
      <family val="2"/>
      <scheme val="minor"/>
    </font>
    <font>
      <sz val="11"/>
      <color theme="1"/>
      <name val="Calibri"/>
      <family val="2"/>
    </font>
    <font>
      <sz val="9"/>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rgb="FFFF0000"/>
      <name val="Calibri"/>
      <family val="2"/>
      <scheme val="minor"/>
    </font>
    <font>
      <b/>
      <sz val="10"/>
      <color rgb="FFFF0000"/>
      <name val="Calibri"/>
      <family val="2"/>
      <scheme val="minor"/>
    </font>
    <font>
      <b/>
      <u/>
      <sz val="12"/>
      <color theme="1"/>
      <name val="Calibri"/>
      <family val="2"/>
      <scheme val="minor"/>
    </font>
    <font>
      <sz val="10"/>
      <color theme="1"/>
      <name val="Calibri"/>
      <family val="2"/>
    </font>
    <font>
      <b/>
      <sz val="9"/>
      <color theme="1"/>
      <name val="Calibri"/>
      <family val="2"/>
      <scheme val="minor"/>
    </font>
    <font>
      <sz val="11"/>
      <color theme="1"/>
      <name val="Calibri"/>
      <family val="2"/>
      <scheme val="minor"/>
    </font>
    <font>
      <sz val="11"/>
      <name val="Calibri"/>
      <family val="2"/>
      <scheme val="minor"/>
    </font>
    <font>
      <sz val="10"/>
      <name val="Times New Roman"/>
      <family val="1"/>
    </font>
    <font>
      <sz val="11"/>
      <name val="Times New Roman"/>
      <family val="1"/>
    </font>
    <font>
      <b/>
      <sz val="10"/>
      <name val="Times New Roman"/>
      <family val="1"/>
    </font>
    <font>
      <sz val="10"/>
      <color theme="1"/>
      <name val="Times New Roman"/>
      <family val="1"/>
    </font>
    <font>
      <sz val="9"/>
      <color theme="1"/>
      <name val="Times New Roman"/>
      <family val="1"/>
    </font>
    <font>
      <sz val="11"/>
      <color rgb="FFFF0000"/>
      <name val="Calibri"/>
      <family val="2"/>
      <scheme val="minor"/>
    </font>
    <font>
      <b/>
      <sz val="12"/>
      <color theme="1"/>
      <name val="Times New Roman"/>
      <family val="1"/>
    </font>
    <font>
      <b/>
      <sz val="12"/>
      <name val="Times New Roman"/>
      <family val="1"/>
    </font>
    <font>
      <sz val="12"/>
      <name val="Times New Roman"/>
      <family val="1"/>
    </font>
    <font>
      <sz val="12"/>
      <color rgb="FFFF0000"/>
      <name val="Times New Roman"/>
      <family val="1"/>
    </font>
    <font>
      <sz val="12"/>
      <color theme="1"/>
      <name val="Times New Roman"/>
      <family val="1"/>
    </font>
    <font>
      <b/>
      <sz val="11"/>
      <color theme="1"/>
      <name val="Times New Roman"/>
      <family val="1"/>
    </font>
    <font>
      <b/>
      <sz val="11"/>
      <name val="Times New Roman"/>
      <family val="1"/>
    </font>
    <font>
      <sz val="11"/>
      <color theme="1"/>
      <name val="Times New Roman"/>
      <family val="1"/>
    </font>
    <font>
      <sz val="11"/>
      <color rgb="FFFF0000"/>
      <name val="Times New Roman"/>
      <family val="1"/>
    </font>
    <font>
      <sz val="11"/>
      <name val="Calibri"/>
      <family val="2"/>
    </font>
    <font>
      <u/>
      <sz val="11"/>
      <name val="Times New Roman"/>
      <family val="1"/>
    </font>
    <font>
      <u/>
      <sz val="11"/>
      <color theme="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b/>
      <sz val="11"/>
      <name val="Calibri"/>
      <family val="2"/>
      <scheme val="minor"/>
    </font>
    <font>
      <sz val="10"/>
      <color rgb="FF000000"/>
      <name val="CIDFont+F2"/>
    </font>
    <font>
      <b/>
      <sz val="14"/>
      <color theme="1"/>
      <name val="Calibri"/>
      <family val="2"/>
      <scheme val="minor"/>
    </font>
    <font>
      <sz val="11"/>
      <color rgb="FFFF0000"/>
      <name val="Calibri"/>
      <family val="2"/>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22" fillId="0" borderId="0" applyFont="0" applyFill="0" applyBorder="0" applyAlignment="0" applyProtection="0"/>
    <xf numFmtId="0" fontId="47" fillId="0" borderId="0" applyNumberFormat="0" applyFill="0" applyBorder="0" applyAlignment="0" applyProtection="0">
      <alignment vertical="top"/>
      <protection locked="0"/>
    </xf>
  </cellStyleXfs>
  <cellXfs count="982">
    <xf numFmtId="0" fontId="0" fillId="0" borderId="0" xfId="0"/>
    <xf numFmtId="0" fontId="2" fillId="0" borderId="7" xfId="0" applyFont="1" applyBorder="1" applyAlignment="1">
      <alignment vertical="top" wrapText="1"/>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2" fontId="4" fillId="0" borderId="1" xfId="0" applyNumberFormat="1" applyFont="1" applyBorder="1"/>
    <xf numFmtId="0" fontId="4" fillId="0" borderId="4" xfId="0" applyFont="1" applyBorder="1" applyAlignment="1">
      <alignment horizontal="center" vertical="top"/>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7" xfId="0" applyFont="1" applyBorder="1" applyAlignment="1">
      <alignment horizontal="left" vertical="top" wrapText="1"/>
    </xf>
    <xf numFmtId="0" fontId="4" fillId="0" borderId="4" xfId="0" applyFont="1" applyBorder="1"/>
    <xf numFmtId="0" fontId="4" fillId="0" borderId="0" xfId="0" applyFont="1"/>
    <xf numFmtId="0" fontId="2" fillId="0" borderId="7" xfId="0" applyFont="1" applyBorder="1" applyAlignment="1">
      <alignment horizontal="center" vertical="top" wrapText="1"/>
    </xf>
    <xf numFmtId="0" fontId="4" fillId="0" borderId="2" xfId="0" applyFont="1" applyBorder="1"/>
    <xf numFmtId="0" fontId="4" fillId="0" borderId="12" xfId="0" applyFont="1" applyBorder="1"/>
    <xf numFmtId="2" fontId="4" fillId="0" borderId="8" xfId="0" applyNumberFormat="1" applyFont="1" applyBorder="1" applyAlignment="1">
      <alignment horizontal="center" vertical="center"/>
    </xf>
    <xf numFmtId="2" fontId="5" fillId="0" borderId="4" xfId="0" applyNumberFormat="1" applyFont="1" applyBorder="1" applyAlignment="1">
      <alignment horizontal="center" vertical="center"/>
    </xf>
    <xf numFmtId="0" fontId="2" fillId="0" borderId="1" xfId="0" applyFont="1" applyBorder="1" applyAlignment="1">
      <alignment vertical="center"/>
    </xf>
    <xf numFmtId="0" fontId="2" fillId="0" borderId="3" xfId="0" applyFont="1" applyBorder="1" applyAlignment="1">
      <alignment vertical="center"/>
    </xf>
    <xf numFmtId="0" fontId="4" fillId="0" borderId="4" xfId="0" applyFont="1" applyBorder="1" applyAlignment="1">
      <alignment vertical="center"/>
    </xf>
    <xf numFmtId="0" fontId="2" fillId="0" borderId="6" xfId="0" applyFont="1" applyBorder="1" applyAlignment="1">
      <alignment vertical="center"/>
    </xf>
    <xf numFmtId="0" fontId="2" fillId="0" borderId="8" xfId="0" applyFont="1" applyBorder="1" applyAlignment="1">
      <alignment vertical="center"/>
    </xf>
    <xf numFmtId="0" fontId="4" fillId="0" borderId="0" xfId="0" applyFont="1" applyBorder="1"/>
    <xf numFmtId="2" fontId="4" fillId="0" borderId="0" xfId="0" applyNumberFormat="1" applyFont="1" applyBorder="1"/>
    <xf numFmtId="0" fontId="4" fillId="0" borderId="10" xfId="0" applyFont="1" applyBorder="1"/>
    <xf numFmtId="2" fontId="4" fillId="0" borderId="10" xfId="0" applyNumberFormat="1" applyFont="1" applyBorder="1" applyAlignment="1">
      <alignment horizontal="center"/>
    </xf>
    <xf numFmtId="0" fontId="4" fillId="0" borderId="14" xfId="0" applyFont="1" applyBorder="1"/>
    <xf numFmtId="2" fontId="4" fillId="0" borderId="14" xfId="0" applyNumberFormat="1"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0" fontId="2" fillId="0" borderId="5" xfId="0" applyFont="1" applyBorder="1" applyAlignment="1">
      <alignmen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4" fillId="0" borderId="6" xfId="0" applyFont="1" applyBorder="1"/>
    <xf numFmtId="0" fontId="4" fillId="0" borderId="8" xfId="0" applyFont="1" applyBorder="1" applyAlignment="1">
      <alignment horizontal="center" vertical="top"/>
    </xf>
    <xf numFmtId="0" fontId="4" fillId="0" borderId="0" xfId="0" applyFont="1" applyFill="1" applyBorder="1"/>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0" fontId="4" fillId="0" borderId="5" xfId="0" applyFont="1" applyBorder="1"/>
    <xf numFmtId="164" fontId="4" fillId="0" borderId="14" xfId="0" applyNumberFormat="1" applyFont="1" applyBorder="1"/>
    <xf numFmtId="0" fontId="4" fillId="0" borderId="0" xfId="0" quotePrefix="1" applyFont="1" applyBorder="1"/>
    <xf numFmtId="0" fontId="4" fillId="0" borderId="14" xfId="0" quotePrefix="1" applyFont="1" applyBorder="1"/>
    <xf numFmtId="0" fontId="2" fillId="0" borderId="0" xfId="0" applyFont="1" applyBorder="1"/>
    <xf numFmtId="0" fontId="4" fillId="0" borderId="14" xfId="0" applyFont="1" applyFill="1" applyBorder="1"/>
    <xf numFmtId="2" fontId="4" fillId="0" borderId="10" xfId="0" applyNumberFormat="1" applyFont="1" applyBorder="1"/>
    <xf numFmtId="1" fontId="4" fillId="0" borderId="0" xfId="0" applyNumberFormat="1" applyFont="1" applyBorder="1"/>
    <xf numFmtId="1" fontId="4" fillId="0" borderId="14" xfId="0" applyNumberFormat="1" applyFont="1" applyBorder="1"/>
    <xf numFmtId="0" fontId="2" fillId="0" borderId="7" xfId="0" applyFont="1" applyBorder="1" applyAlignment="1">
      <alignment horizontal="center" vertical="top"/>
    </xf>
    <xf numFmtId="2" fontId="4" fillId="0" borderId="6" xfId="0" applyNumberFormat="1" applyFont="1" applyBorder="1" applyAlignment="1">
      <alignment horizontal="center"/>
    </xf>
    <xf numFmtId="0" fontId="2" fillId="0" borderId="11" xfId="0" applyFont="1" applyBorder="1" applyAlignment="1">
      <alignment horizontal="center" vertical="top"/>
    </xf>
    <xf numFmtId="0" fontId="8" fillId="0" borderId="11" xfId="0" applyFont="1" applyBorder="1"/>
    <xf numFmtId="0" fontId="8" fillId="0" borderId="14" xfId="0" applyFont="1" applyBorder="1"/>
    <xf numFmtId="0" fontId="2" fillId="0" borderId="9" xfId="0" applyFont="1" applyBorder="1" applyAlignment="1">
      <alignment horizontal="center" vertical="top"/>
    </xf>
    <xf numFmtId="0" fontId="4" fillId="0" borderId="11" xfId="0" applyFont="1" applyBorder="1"/>
    <xf numFmtId="0" fontId="7" fillId="0" borderId="5" xfId="0" applyFont="1" applyBorder="1"/>
    <xf numFmtId="0" fontId="7" fillId="0" borderId="11" xfId="0" applyFont="1" applyBorder="1"/>
    <xf numFmtId="0" fontId="7" fillId="0" borderId="14" xfId="0" applyFont="1" applyBorder="1"/>
    <xf numFmtId="0" fontId="7" fillId="0" borderId="15" xfId="0" applyFont="1" applyBorder="1"/>
    <xf numFmtId="0" fontId="12" fillId="0" borderId="0" xfId="0" applyFont="1"/>
    <xf numFmtId="0" fontId="7" fillId="0" borderId="1" xfId="0" applyFont="1" applyBorder="1" applyAlignment="1">
      <alignment horizontal="center" vertical="top" wrapText="1"/>
    </xf>
    <xf numFmtId="0" fontId="7" fillId="0" borderId="12" xfId="0" applyFont="1" applyBorder="1"/>
    <xf numFmtId="0" fontId="7" fillId="0" borderId="1" xfId="0" applyFont="1" applyBorder="1" applyAlignment="1">
      <alignment vertical="top"/>
    </xf>
    <xf numFmtId="0" fontId="7" fillId="0" borderId="4" xfId="0" applyFont="1" applyBorder="1" applyAlignment="1">
      <alignment horizontal="center" vertical="top" wrapText="1"/>
    </xf>
    <xf numFmtId="0" fontId="7" fillId="0" borderId="4" xfId="0" applyFont="1" applyBorder="1" applyAlignment="1">
      <alignment vertical="top"/>
    </xf>
    <xf numFmtId="0" fontId="7" fillId="0" borderId="8" xfId="0" applyFont="1" applyBorder="1" applyAlignment="1">
      <alignment horizontal="center" vertical="top" wrapText="1"/>
    </xf>
    <xf numFmtId="0" fontId="7" fillId="0" borderId="9" xfId="0" applyFont="1" applyBorder="1" applyAlignment="1">
      <alignment vertical="top"/>
    </xf>
    <xf numFmtId="0" fontId="7" fillId="0" borderId="0" xfId="0" applyFont="1" applyBorder="1" applyAlignment="1">
      <alignment vertical="top"/>
    </xf>
    <xf numFmtId="0" fontId="7" fillId="0" borderId="0" xfId="0" applyFont="1" applyBorder="1" applyAlignment="1">
      <alignment horizontal="center" vertical="top"/>
    </xf>
    <xf numFmtId="0" fontId="7" fillId="0" borderId="0" xfId="0" applyFont="1" applyBorder="1"/>
    <xf numFmtId="0" fontId="7" fillId="0" borderId="10" xfId="0" applyFont="1" applyBorder="1"/>
    <xf numFmtId="0" fontId="7" fillId="0" borderId="8" xfId="0" applyFont="1" applyBorder="1" applyAlignment="1">
      <alignment vertical="top"/>
    </xf>
    <xf numFmtId="0" fontId="7" fillId="0" borderId="9" xfId="0" applyFont="1" applyBorder="1" applyAlignment="1">
      <alignment horizontal="left" vertical="top"/>
    </xf>
    <xf numFmtId="0" fontId="7" fillId="0" borderId="0" xfId="0" applyFont="1" applyBorder="1" applyAlignment="1">
      <alignment horizontal="right" vertical="top"/>
    </xf>
    <xf numFmtId="164" fontId="7" fillId="0" borderId="0" xfId="0" applyNumberFormat="1" applyFont="1" applyBorder="1" applyAlignment="1">
      <alignment horizontal="center" vertical="top"/>
    </xf>
    <xf numFmtId="2" fontId="7" fillId="0" borderId="10" xfId="0" applyNumberFormat="1" applyFont="1" applyBorder="1"/>
    <xf numFmtId="0" fontId="7" fillId="0" borderId="5" xfId="0" applyFont="1" applyBorder="1" applyAlignment="1">
      <alignment horizontal="center" vertical="top" wrapText="1"/>
    </xf>
    <xf numFmtId="0" fontId="7" fillId="0" borderId="11" xfId="0" applyFont="1" applyBorder="1" applyAlignment="1">
      <alignment horizontal="center" vertical="top"/>
    </xf>
    <xf numFmtId="0" fontId="7" fillId="0" borderId="14" xfId="0" applyFont="1" applyBorder="1" applyAlignment="1">
      <alignment horizontal="center" vertical="top"/>
    </xf>
    <xf numFmtId="0" fontId="7" fillId="0" borderId="15" xfId="0" applyFont="1" applyBorder="1" applyAlignment="1">
      <alignment horizontal="center"/>
    </xf>
    <xf numFmtId="0" fontId="7" fillId="0" borderId="8" xfId="0" applyFont="1" applyBorder="1"/>
    <xf numFmtId="0" fontId="0" fillId="0" borderId="0" xfId="0" applyBorder="1"/>
    <xf numFmtId="0" fontId="11" fillId="0" borderId="9" xfId="0" applyFont="1" applyBorder="1" applyAlignment="1">
      <alignment vertical="top"/>
    </xf>
    <xf numFmtId="0" fontId="7" fillId="0" borderId="9" xfId="0"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center"/>
    </xf>
    <xf numFmtId="2" fontId="7" fillId="0" borderId="0" xfId="0" applyNumberFormat="1" applyFont="1" applyBorder="1" applyAlignment="1">
      <alignment horizontal="center"/>
    </xf>
    <xf numFmtId="0" fontId="7" fillId="0" borderId="14" xfId="0" applyFont="1" applyBorder="1" applyAlignment="1">
      <alignment horizontal="center"/>
    </xf>
    <xf numFmtId="2" fontId="7" fillId="0" borderId="14" xfId="0" applyNumberFormat="1" applyFont="1" applyBorder="1" applyAlignment="1">
      <alignment horizontal="center"/>
    </xf>
    <xf numFmtId="2" fontId="5" fillId="0" borderId="0" xfId="0" applyNumberFormat="1" applyFont="1" applyBorder="1" applyAlignment="1">
      <alignment vertical="top"/>
    </xf>
    <xf numFmtId="164" fontId="7" fillId="0" borderId="14" xfId="0" applyNumberFormat="1" applyFont="1" applyBorder="1" applyAlignment="1">
      <alignment horizontal="center"/>
    </xf>
    <xf numFmtId="0" fontId="11" fillId="0" borderId="0" xfId="0" applyFont="1" applyBorder="1" applyAlignment="1">
      <alignment horizontal="center"/>
    </xf>
    <xf numFmtId="0" fontId="7" fillId="0" borderId="9" xfId="0" applyFont="1" applyBorder="1"/>
    <xf numFmtId="0" fontId="7" fillId="0" borderId="9" xfId="0" applyFont="1" applyBorder="1" applyAlignment="1">
      <alignment horizontal="center" vertical="top" wrapText="1"/>
    </xf>
    <xf numFmtId="2" fontId="7" fillId="0" borderId="0" xfId="0" applyNumberFormat="1" applyFont="1" applyBorder="1" applyAlignment="1">
      <alignment horizontal="center" vertical="top"/>
    </xf>
    <xf numFmtId="164" fontId="7" fillId="0" borderId="14" xfId="0" applyNumberFormat="1" applyFont="1" applyBorder="1" applyAlignment="1">
      <alignment horizontal="center" vertical="top"/>
    </xf>
    <xf numFmtId="2" fontId="7" fillId="0" borderId="14" xfId="0" applyNumberFormat="1" applyFont="1" applyBorder="1" applyAlignment="1">
      <alignment horizontal="center" vertical="top"/>
    </xf>
    <xf numFmtId="0" fontId="7" fillId="0" borderId="14" xfId="0" applyFont="1" applyBorder="1" applyAlignment="1">
      <alignment vertical="top"/>
    </xf>
    <xf numFmtId="0" fontId="13" fillId="0" borderId="9" xfId="0" applyFont="1" applyBorder="1"/>
    <xf numFmtId="0" fontId="13" fillId="0" borderId="0" xfId="0" applyFont="1" applyBorder="1"/>
    <xf numFmtId="0" fontId="13" fillId="0" borderId="0" xfId="0" applyFont="1" applyBorder="1" applyAlignment="1">
      <alignment horizontal="right"/>
    </xf>
    <xf numFmtId="2" fontId="13" fillId="0" borderId="0" xfId="0" applyNumberFormat="1" applyFont="1" applyBorder="1" applyAlignment="1">
      <alignment horizontal="center"/>
    </xf>
    <xf numFmtId="2" fontId="14" fillId="0" borderId="0" xfId="0" applyNumberFormat="1" applyFont="1" applyFill="1" applyBorder="1" applyAlignment="1">
      <alignment horizontal="center"/>
    </xf>
    <xf numFmtId="0" fontId="13" fillId="0" borderId="0" xfId="0" applyFont="1" applyFill="1" applyBorder="1" applyAlignment="1">
      <alignment horizontal="center"/>
    </xf>
    <xf numFmtId="1" fontId="13" fillId="0" borderId="0" xfId="0" applyNumberFormat="1" applyFont="1" applyBorder="1"/>
    <xf numFmtId="1" fontId="7" fillId="0" borderId="8" xfId="0" applyNumberFormat="1" applyFont="1" applyBorder="1" applyAlignment="1">
      <alignment horizontal="center"/>
    </xf>
    <xf numFmtId="0" fontId="0" fillId="0" borderId="14" xfId="0" applyBorder="1" applyAlignment="1">
      <alignment horizontal="center"/>
    </xf>
    <xf numFmtId="0" fontId="0" fillId="0" borderId="14" xfId="0" applyBorder="1"/>
    <xf numFmtId="0" fontId="7" fillId="0" borderId="5" xfId="0" applyFont="1" applyBorder="1" applyAlignment="1">
      <alignment horizontal="center"/>
    </xf>
    <xf numFmtId="0" fontId="15" fillId="0" borderId="9" xfId="0" applyFont="1" applyBorder="1"/>
    <xf numFmtId="0" fontId="16" fillId="0" borderId="0" xfId="0" applyFont="1" applyBorder="1"/>
    <xf numFmtId="0" fontId="7" fillId="0" borderId="9" xfId="0" applyFont="1" applyBorder="1" applyAlignment="1">
      <alignment horizontal="center" vertical="top"/>
    </xf>
    <xf numFmtId="0" fontId="17" fillId="0" borderId="9" xfId="0" applyFont="1" applyBorder="1" applyAlignment="1">
      <alignment horizontal="center"/>
    </xf>
    <xf numFmtId="164" fontId="18" fillId="0" borderId="0" xfId="0" applyNumberFormat="1" applyFont="1" applyBorder="1" applyAlignment="1">
      <alignment horizontal="center"/>
    </xf>
    <xf numFmtId="0" fontId="18" fillId="0" borderId="0" xfId="0" applyFont="1" applyBorder="1" applyAlignment="1">
      <alignment horizontal="center"/>
    </xf>
    <xf numFmtId="2" fontId="18" fillId="0" borderId="0" xfId="0" applyNumberFormat="1" applyFont="1" applyBorder="1" applyAlignment="1">
      <alignment horizontal="center"/>
    </xf>
    <xf numFmtId="0" fontId="5" fillId="0" borderId="0" xfId="0" applyFont="1" applyBorder="1"/>
    <xf numFmtId="2" fontId="7" fillId="0" borderId="0" xfId="0" applyNumberFormat="1" applyFont="1" applyBorder="1"/>
    <xf numFmtId="2" fontId="5" fillId="0" borderId="0" xfId="0" applyNumberFormat="1" applyFont="1" applyBorder="1" applyAlignment="1">
      <alignment horizontal="center"/>
    </xf>
    <xf numFmtId="0" fontId="7" fillId="0" borderId="0" xfId="0" applyFont="1" applyBorder="1" applyAlignment="1"/>
    <xf numFmtId="0" fontId="0" fillId="0" borderId="8" xfId="0" applyBorder="1"/>
    <xf numFmtId="0" fontId="19" fillId="0" borderId="9" xfId="0" applyFont="1" applyBorder="1" applyAlignment="1">
      <alignment vertical="top"/>
    </xf>
    <xf numFmtId="0" fontId="0" fillId="0" borderId="9" xfId="0" applyBorder="1"/>
    <xf numFmtId="2" fontId="7" fillId="0" borderId="14" xfId="0" applyNumberFormat="1" applyFont="1" applyBorder="1"/>
    <xf numFmtId="2" fontId="7" fillId="0" borderId="15" xfId="0" applyNumberFormat="1" applyFont="1" applyBorder="1"/>
    <xf numFmtId="0" fontId="11" fillId="0" borderId="9" xfId="0" applyFont="1" applyBorder="1"/>
    <xf numFmtId="0" fontId="15" fillId="0" borderId="0" xfId="0" applyFont="1" applyBorder="1"/>
    <xf numFmtId="2" fontId="11" fillId="0" borderId="0" xfId="0" applyNumberFormat="1" applyFont="1" applyBorder="1" applyAlignment="1">
      <alignment horizontal="center"/>
    </xf>
    <xf numFmtId="2" fontId="11" fillId="0" borderId="0" xfId="0" applyNumberFormat="1" applyFont="1" applyBorder="1" applyAlignment="1"/>
    <xf numFmtId="0" fontId="11" fillId="0" borderId="0" xfId="0" applyFont="1" applyBorder="1" applyAlignment="1"/>
    <xf numFmtId="2" fontId="11" fillId="0" borderId="0" xfId="0" applyNumberFormat="1" applyFont="1" applyBorder="1"/>
    <xf numFmtId="2" fontId="7" fillId="0" borderId="0" xfId="0" applyNumberFormat="1" applyFont="1" applyBorder="1" applyAlignment="1"/>
    <xf numFmtId="9" fontId="7" fillId="0" borderId="0" xfId="0" applyNumberFormat="1" applyFont="1" applyBorder="1"/>
    <xf numFmtId="2" fontId="7" fillId="0" borderId="8" xfId="0" applyNumberFormat="1" applyFont="1" applyBorder="1" applyAlignment="1">
      <alignment horizontal="center"/>
    </xf>
    <xf numFmtId="0" fontId="0" fillId="0" borderId="5" xfId="0" applyBorder="1"/>
    <xf numFmtId="0" fontId="0" fillId="0" borderId="11" xfId="0" applyBorder="1"/>
    <xf numFmtId="0" fontId="0" fillId="0" borderId="15" xfId="0" applyBorder="1"/>
    <xf numFmtId="0" fontId="0" fillId="0" borderId="10" xfId="0" applyBorder="1"/>
    <xf numFmtId="164" fontId="7" fillId="0" borderId="10" xfId="0" applyNumberFormat="1" applyFont="1" applyBorder="1" applyAlignment="1">
      <alignment horizontal="center"/>
    </xf>
    <xf numFmtId="2" fontId="7" fillId="0" borderId="10" xfId="0" applyNumberFormat="1" applyFont="1" applyBorder="1" applyAlignment="1">
      <alignment horizontal="center"/>
    </xf>
    <xf numFmtId="0" fontId="7" fillId="0" borderId="11" xfId="0" applyFont="1" applyBorder="1" applyAlignment="1">
      <alignment horizontal="center"/>
    </xf>
    <xf numFmtId="0" fontId="0" fillId="0" borderId="4" xfId="0" applyBorder="1" applyAlignment="1">
      <alignment horizontal="center" vertical="top" wrapText="1"/>
    </xf>
    <xf numFmtId="0" fontId="1" fillId="0" borderId="9" xfId="0" applyFont="1" applyBorder="1" applyAlignment="1">
      <alignment vertical="top"/>
    </xf>
    <xf numFmtId="0" fontId="19" fillId="0" borderId="9" xfId="0" applyFont="1" applyBorder="1"/>
    <xf numFmtId="0" fontId="7" fillId="0" borderId="9" xfId="0" applyFont="1" applyBorder="1" applyAlignment="1">
      <alignment horizontal="left"/>
    </xf>
    <xf numFmtId="9" fontId="7" fillId="0" borderId="0" xfId="0" applyNumberFormat="1" applyFont="1" applyBorder="1" applyAlignment="1">
      <alignment horizontal="center"/>
    </xf>
    <xf numFmtId="164" fontId="7" fillId="0" borderId="8" xfId="0" applyNumberFormat="1" applyFont="1" applyBorder="1" applyAlignment="1">
      <alignment horizontal="center"/>
    </xf>
    <xf numFmtId="0" fontId="7" fillId="0" borderId="0" xfId="0" applyFont="1"/>
    <xf numFmtId="164" fontId="7" fillId="0" borderId="0" xfId="0" applyNumberFormat="1" applyFont="1"/>
    <xf numFmtId="2" fontId="7" fillId="0" borderId="0" xfId="0" applyNumberFormat="1" applyFont="1" applyAlignment="1">
      <alignment horizontal="center"/>
    </xf>
    <xf numFmtId="0" fontId="7" fillId="0" borderId="9" xfId="0" applyFont="1" applyBorder="1" applyAlignment="1"/>
    <xf numFmtId="165" fontId="13" fillId="0" borderId="0" xfId="0" applyNumberFormat="1" applyFont="1" applyBorder="1" applyAlignment="1"/>
    <xf numFmtId="0" fontId="20" fillId="0" borderId="0" xfId="0" applyFont="1" applyBorder="1" applyAlignment="1">
      <alignment horizontal="center"/>
    </xf>
    <xf numFmtId="164" fontId="7" fillId="0" borderId="0" xfId="0" applyNumberFormat="1" applyFont="1" applyBorder="1"/>
    <xf numFmtId="1" fontId="7" fillId="0" borderId="0" xfId="0" applyNumberFormat="1" applyFont="1" applyBorder="1"/>
    <xf numFmtId="1" fontId="7" fillId="0" borderId="0" xfId="0" applyNumberFormat="1" applyFont="1" applyBorder="1" applyAlignment="1">
      <alignment horizontal="center"/>
    </xf>
    <xf numFmtId="1" fontId="7" fillId="0" borderId="14" xfId="0" applyNumberFormat="1" applyFont="1" applyBorder="1"/>
    <xf numFmtId="1" fontId="7" fillId="0" borderId="14" xfId="0" applyNumberFormat="1" applyFont="1" applyBorder="1" applyAlignment="1">
      <alignment horizontal="center"/>
    </xf>
    <xf numFmtId="0" fontId="1" fillId="0" borderId="0" xfId="0" applyFont="1" applyBorder="1"/>
    <xf numFmtId="0" fontId="11" fillId="0" borderId="0" xfId="0" applyFont="1" applyBorder="1"/>
    <xf numFmtId="0" fontId="13" fillId="0" borderId="0" xfId="0" applyFont="1" applyBorder="1" applyAlignment="1">
      <alignment horizontal="center"/>
    </xf>
    <xf numFmtId="0" fontId="11" fillId="0" borderId="9" xfId="0" applyFont="1" applyBorder="1" applyAlignment="1"/>
    <xf numFmtId="0" fontId="13" fillId="0" borderId="9" xfId="0" applyFont="1" applyBorder="1" applyAlignment="1">
      <alignment horizontal="center"/>
    </xf>
    <xf numFmtId="0" fontId="16" fillId="0" borderId="14" xfId="0" applyFont="1" applyBorder="1"/>
    <xf numFmtId="1" fontId="7" fillId="0" borderId="15" xfId="0" applyNumberFormat="1" applyFont="1" applyBorder="1" applyAlignment="1">
      <alignment horizontal="center"/>
    </xf>
    <xf numFmtId="0" fontId="7" fillId="0" borderId="10" xfId="0" applyFont="1" applyBorder="1" applyAlignment="1">
      <alignment horizontal="center"/>
    </xf>
    <xf numFmtId="0" fontId="1" fillId="0" borderId="9" xfId="0" applyFont="1" applyBorder="1"/>
    <xf numFmtId="0" fontId="0" fillId="0" borderId="8" xfId="0" applyBorder="1" applyAlignment="1">
      <alignment horizontal="center" vertical="top" wrapText="1"/>
    </xf>
    <xf numFmtId="0" fontId="11" fillId="0" borderId="9" xfId="0" applyFont="1" applyBorder="1" applyAlignment="1">
      <alignment horizontal="center"/>
    </xf>
    <xf numFmtId="2" fontId="7" fillId="0" borderId="15" xfId="0" applyNumberFormat="1" applyFont="1" applyBorder="1" applyAlignment="1">
      <alignment horizontal="center"/>
    </xf>
    <xf numFmtId="0" fontId="7" fillId="0" borderId="7" xfId="0" applyFont="1" applyBorder="1"/>
    <xf numFmtId="0" fontId="7" fillId="0" borderId="13" xfId="0" applyFont="1" applyBorder="1"/>
    <xf numFmtId="2" fontId="7" fillId="0" borderId="6" xfId="0" applyNumberFormat="1" applyFont="1" applyBorder="1" applyAlignment="1">
      <alignment horizontal="center"/>
    </xf>
    <xf numFmtId="0" fontId="0" fillId="0" borderId="0" xfId="0" applyBorder="1" applyAlignment="1">
      <alignment horizontal="center"/>
    </xf>
    <xf numFmtId="0" fontId="7" fillId="0" borderId="8" xfId="0" applyFont="1" applyBorder="1" applyAlignment="1">
      <alignment horizontal="center"/>
    </xf>
    <xf numFmtId="0" fontId="7" fillId="0" borderId="0" xfId="0" applyFont="1" applyFill="1" applyBorder="1"/>
    <xf numFmtId="2" fontId="7" fillId="0" borderId="9" xfId="0" applyNumberFormat="1" applyFont="1" applyFill="1" applyBorder="1" applyAlignment="1">
      <alignment horizontal="center"/>
    </xf>
    <xf numFmtId="0" fontId="7" fillId="0" borderId="0" xfId="0" applyFont="1" applyFill="1" applyBorder="1" applyAlignment="1">
      <alignment horizontal="center"/>
    </xf>
    <xf numFmtId="1" fontId="7" fillId="0" borderId="0" xfId="0" applyNumberFormat="1" applyFont="1" applyFill="1" applyBorder="1" applyAlignment="1">
      <alignment horizontal="center"/>
    </xf>
    <xf numFmtId="2" fontId="7" fillId="0" borderId="0" xfId="0" applyNumberFormat="1" applyFont="1" applyFill="1" applyBorder="1" applyAlignment="1">
      <alignment horizontal="center"/>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0" xfId="0" applyAlignment="1">
      <alignment wrapText="1"/>
    </xf>
    <xf numFmtId="0" fontId="3" fillId="0" borderId="1" xfId="0" applyFont="1" applyBorder="1" applyAlignment="1">
      <alignment horizontal="center"/>
    </xf>
    <xf numFmtId="2" fontId="24" fillId="0" borderId="1" xfId="0" applyNumberFormat="1" applyFont="1" applyBorder="1" applyAlignment="1">
      <alignment horizontal="center" vertical="top" wrapText="1"/>
    </xf>
    <xf numFmtId="2" fontId="24" fillId="0" borderId="1" xfId="0" applyNumberFormat="1" applyFont="1" applyBorder="1" applyAlignment="1">
      <alignment horizontal="justify" vertical="top"/>
    </xf>
    <xf numFmtId="2" fontId="25" fillId="0" borderId="1" xfId="0" applyNumberFormat="1" applyFont="1" applyBorder="1" applyAlignment="1">
      <alignment horizontal="center" vertical="center"/>
    </xf>
    <xf numFmtId="43" fontId="25" fillId="0" borderId="1" xfId="1" applyFont="1" applyBorder="1" applyAlignment="1">
      <alignment horizontal="right" vertical="center"/>
    </xf>
    <xf numFmtId="2" fontId="24" fillId="0" borderId="1" xfId="0" applyNumberFormat="1" applyFont="1" applyBorder="1" applyAlignment="1">
      <alignment horizontal="justify" vertical="top" wrapText="1"/>
    </xf>
    <xf numFmtId="164" fontId="25" fillId="0" borderId="1" xfId="0" applyNumberFormat="1" applyFont="1" applyBorder="1" applyAlignment="1">
      <alignment horizontal="center" vertical="center"/>
    </xf>
    <xf numFmtId="0" fontId="7" fillId="0" borderId="1" xfId="0" applyFont="1" applyBorder="1"/>
    <xf numFmtId="0" fontId="11" fillId="0" borderId="1" xfId="0" applyFont="1" applyBorder="1" applyAlignment="1">
      <alignment horizontal="left" wrapText="1"/>
    </xf>
    <xf numFmtId="0" fontId="7" fillId="0" borderId="1" xfId="0" applyFont="1" applyBorder="1" applyAlignment="1">
      <alignment horizontal="left" vertical="top" wrapText="1"/>
    </xf>
    <xf numFmtId="1" fontId="25" fillId="0" borderId="1" xfId="0" applyNumberFormat="1"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7" fillId="0" borderId="1" xfId="0" applyFont="1" applyBorder="1" applyAlignment="1">
      <alignment horizontal="left" wrapText="1"/>
    </xf>
    <xf numFmtId="0" fontId="0" fillId="0" borderId="1" xfId="0" applyBorder="1" applyAlignment="1">
      <alignment vertical="center"/>
    </xf>
    <xf numFmtId="0" fontId="7" fillId="0" borderId="4" xfId="0" applyFont="1" applyBorder="1" applyAlignment="1">
      <alignment horizontal="left" vertical="top" wrapText="1"/>
    </xf>
    <xf numFmtId="0" fontId="0" fillId="0" borderId="2" xfId="0" applyBorder="1"/>
    <xf numFmtId="0" fontId="0" fillId="0" borderId="12" xfId="0" applyBorder="1"/>
    <xf numFmtId="0" fontId="0" fillId="0" borderId="12" xfId="0" applyFont="1" applyBorder="1"/>
    <xf numFmtId="0" fontId="0" fillId="0" borderId="12" xfId="0" applyFont="1" applyFill="1" applyBorder="1" applyAlignment="1">
      <alignment vertical="top"/>
    </xf>
    <xf numFmtId="0" fontId="0" fillId="0" borderId="1" xfId="0" applyFont="1" applyBorder="1" applyAlignment="1">
      <alignment horizontal="right"/>
    </xf>
    <xf numFmtId="43" fontId="0" fillId="0" borderId="3" xfId="1" applyFont="1" applyBorder="1"/>
    <xf numFmtId="0" fontId="0" fillId="0" borderId="0" xfId="0" applyAlignment="1"/>
    <xf numFmtId="0" fontId="30" fillId="0" borderId="1" xfId="0" applyFont="1" applyBorder="1" applyAlignment="1">
      <alignment horizontal="center" vertical="top" wrapText="1"/>
    </xf>
    <xf numFmtId="0" fontId="30" fillId="0" borderId="1" xfId="0" applyFont="1" applyBorder="1" applyAlignment="1">
      <alignment horizontal="center" vertical="top"/>
    </xf>
    <xf numFmtId="0" fontId="28" fillId="0" borderId="1" xfId="0" applyFont="1" applyBorder="1" applyAlignment="1">
      <alignment horizontal="center" vertical="top" wrapText="1"/>
    </xf>
    <xf numFmtId="0" fontId="28" fillId="0" borderId="1" xfId="0" applyFont="1" applyBorder="1" applyAlignment="1">
      <alignment horizontal="left" vertical="top" wrapText="1"/>
    </xf>
    <xf numFmtId="2" fontId="28" fillId="0" borderId="1" xfId="0" applyNumberFormat="1" applyFont="1" applyBorder="1" applyAlignment="1">
      <alignment horizontal="center" vertical="top"/>
    </xf>
    <xf numFmtId="0" fontId="28" fillId="0" borderId="1" xfId="0" applyFont="1" applyBorder="1" applyAlignment="1">
      <alignment horizontal="center" vertical="top"/>
    </xf>
    <xf numFmtId="0" fontId="24" fillId="0" borderId="1" xfId="0" applyFont="1" applyBorder="1" applyAlignment="1">
      <alignment horizontal="center" vertical="top"/>
    </xf>
    <xf numFmtId="0" fontId="24"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4" fillId="0" borderId="4" xfId="0" applyFont="1" applyBorder="1" applyAlignment="1">
      <alignment horizontal="center" vertical="top"/>
    </xf>
    <xf numFmtId="0" fontId="24" fillId="0" borderId="4" xfId="0" applyNumberFormat="1" applyFont="1" applyBorder="1" applyAlignment="1">
      <alignment vertical="top" wrapText="1"/>
    </xf>
    <xf numFmtId="2" fontId="23"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4" fillId="0" borderId="1" xfId="0" applyNumberFormat="1" applyFont="1" applyBorder="1" applyAlignment="1">
      <alignment vertical="top" wrapText="1"/>
    </xf>
    <xf numFmtId="0" fontId="24"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29" fillId="0" borderId="0" xfId="0" applyFont="1"/>
    <xf numFmtId="2" fontId="4" fillId="0" borderId="1" xfId="0" applyNumberFormat="1" applyFont="1" applyBorder="1" applyAlignment="1">
      <alignment horizontal="center" vertical="top"/>
    </xf>
    <xf numFmtId="0" fontId="24" fillId="0" borderId="4" xfId="0" applyFont="1" applyBorder="1" applyAlignment="1">
      <alignment vertical="top" wrapText="1"/>
    </xf>
    <xf numFmtId="0" fontId="26" fillId="0" borderId="4" xfId="0" applyNumberFormat="1" applyFont="1" applyBorder="1" applyAlignment="1">
      <alignment vertical="top" wrapText="1"/>
    </xf>
    <xf numFmtId="0" fontId="24" fillId="0" borderId="4" xfId="0" applyFont="1" applyBorder="1" applyAlignment="1">
      <alignment horizontal="center" vertical="top" wrapText="1"/>
    </xf>
    <xf numFmtId="0" fontId="24" fillId="0" borderId="6" xfId="0" applyFont="1" applyBorder="1" applyAlignment="1">
      <alignment horizontal="center" vertical="top"/>
    </xf>
    <xf numFmtId="0" fontId="24"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4"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4" fillId="0" borderId="5" xfId="0" applyFont="1" applyBorder="1" applyAlignment="1">
      <alignment horizontal="center" vertical="top"/>
    </xf>
    <xf numFmtId="0" fontId="24"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center" vertical="top"/>
    </xf>
    <xf numFmtId="2" fontId="4" fillId="0" borderId="15" xfId="0" applyNumberFormat="1" applyFont="1" applyBorder="1" applyAlignment="1">
      <alignment horizontal="right" vertical="top"/>
    </xf>
    <xf numFmtId="0" fontId="24" fillId="0" borderId="3" xfId="0" applyFont="1" applyBorder="1" applyAlignment="1">
      <alignment horizontal="center" vertical="top"/>
    </xf>
    <xf numFmtId="0" fontId="24"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32" fillId="0" borderId="0" xfId="0" applyFont="1" applyBorder="1" applyAlignment="1">
      <alignment vertical="top"/>
    </xf>
    <xf numFmtId="2" fontId="33" fillId="0" borderId="0" xfId="0" applyNumberFormat="1" applyFont="1" applyBorder="1" applyAlignment="1">
      <alignment horizontal="right" vertical="top"/>
    </xf>
    <xf numFmtId="0" fontId="34" fillId="0" borderId="0" xfId="0" applyFont="1" applyBorder="1" applyAlignment="1">
      <alignment vertical="top"/>
    </xf>
    <xf numFmtId="0" fontId="37" fillId="0" borderId="0" xfId="0" applyFont="1"/>
    <xf numFmtId="0" fontId="37" fillId="0" borderId="0" xfId="0" applyFont="1" applyBorder="1" applyAlignment="1">
      <alignment vertical="top"/>
    </xf>
    <xf numFmtId="0" fontId="37" fillId="0" borderId="0" xfId="0" applyFont="1" applyBorder="1" applyAlignment="1">
      <alignment horizontal="justify" vertical="top"/>
    </xf>
    <xf numFmtId="0" fontId="37" fillId="0" borderId="0" xfId="0" applyFont="1" applyBorder="1" applyAlignment="1">
      <alignment horizontal="left" vertical="top"/>
    </xf>
    <xf numFmtId="0" fontId="37" fillId="0" borderId="0" xfId="0" applyFont="1" applyBorder="1"/>
    <xf numFmtId="0" fontId="37" fillId="0" borderId="1" xfId="0" applyFont="1" applyBorder="1" applyAlignment="1">
      <alignment horizontal="center" vertical="center" wrapText="1"/>
    </xf>
    <xf numFmtId="0" fontId="37" fillId="0" borderId="1" xfId="0" applyFont="1" applyBorder="1" applyAlignment="1">
      <alignment horizontal="justify" vertical="center"/>
    </xf>
    <xf numFmtId="0" fontId="37" fillId="0" borderId="2" xfId="0" applyFont="1" applyBorder="1" applyAlignment="1">
      <alignment horizontal="left" vertical="center"/>
    </xf>
    <xf numFmtId="0" fontId="37" fillId="0" borderId="12" xfId="0" applyFont="1" applyBorder="1" applyAlignment="1">
      <alignment horizontal="left" vertical="center"/>
    </xf>
    <xf numFmtId="0" fontId="37" fillId="0" borderId="2" xfId="0" applyFont="1" applyBorder="1" applyAlignment="1">
      <alignment vertical="center"/>
    </xf>
    <xf numFmtId="0" fontId="37" fillId="0" borderId="1" xfId="0" applyFont="1" applyBorder="1" applyAlignment="1">
      <alignment vertical="center"/>
    </xf>
    <xf numFmtId="0" fontId="37" fillId="0" borderId="0" xfId="0" applyFont="1" applyAlignment="1">
      <alignment horizontal="center" vertical="center"/>
    </xf>
    <xf numFmtId="0" fontId="37" fillId="0" borderId="9" xfId="0" applyFont="1" applyBorder="1" applyAlignment="1">
      <alignment vertical="center"/>
    </xf>
    <xf numFmtId="0" fontId="37" fillId="0" borderId="0" xfId="0" applyFont="1" applyBorder="1" applyAlignment="1">
      <alignmen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37" fillId="0" borderId="10" xfId="0" applyFont="1" applyBorder="1" applyAlignment="1">
      <alignment vertical="center"/>
    </xf>
    <xf numFmtId="0" fontId="37" fillId="0" borderId="0" xfId="0" applyFont="1" applyBorder="1" applyAlignment="1">
      <alignment horizontal="left" vertical="top" wrapText="1"/>
    </xf>
    <xf numFmtId="0" fontId="37" fillId="0" borderId="0" xfId="0" applyFont="1" applyBorder="1" applyAlignment="1">
      <alignment horizontal="center" vertical="top" wrapText="1"/>
    </xf>
    <xf numFmtId="164" fontId="37" fillId="0" borderId="0" xfId="0" applyNumberFormat="1" applyFont="1" applyBorder="1" applyAlignment="1">
      <alignment horizontal="center" vertical="top" wrapText="1"/>
    </xf>
    <xf numFmtId="164" fontId="25" fillId="0" borderId="0" xfId="0" applyNumberFormat="1" applyFont="1" applyFill="1" applyBorder="1" applyAlignment="1">
      <alignment horizontal="center" vertical="center"/>
    </xf>
    <xf numFmtId="0" fontId="25" fillId="0" borderId="0" xfId="0" applyFont="1" applyBorder="1" applyAlignment="1">
      <alignment horizontal="center" vertical="center" wrapText="1"/>
    </xf>
    <xf numFmtId="164" fontId="25" fillId="0" borderId="10" xfId="0" applyNumberFormat="1" applyFont="1" applyBorder="1" applyAlignment="1">
      <alignment horizontal="center" vertical="top" wrapText="1"/>
    </xf>
    <xf numFmtId="1" fontId="37" fillId="0" borderId="9" xfId="0" applyNumberFormat="1" applyFont="1" applyBorder="1" applyAlignment="1">
      <alignment horizontal="center" vertical="center"/>
    </xf>
    <xf numFmtId="2" fontId="37" fillId="0" borderId="0" xfId="0" applyNumberFormat="1" applyFont="1" applyBorder="1" applyAlignment="1">
      <alignment horizontal="center" vertical="center"/>
    </xf>
    <xf numFmtId="1" fontId="37" fillId="0" borderId="0" xfId="0" applyNumberFormat="1" applyFont="1" applyBorder="1" applyAlignment="1">
      <alignment horizontal="center" vertical="center"/>
    </xf>
    <xf numFmtId="2" fontId="37" fillId="0" borderId="9" xfId="0" applyNumberFormat="1" applyFont="1" applyBorder="1" applyAlignment="1">
      <alignment horizontal="center" vertical="center"/>
    </xf>
    <xf numFmtId="2" fontId="37" fillId="0" borderId="0" xfId="0" applyNumberFormat="1" applyFont="1" applyAlignment="1">
      <alignment horizontal="center" vertical="center"/>
    </xf>
    <xf numFmtId="2" fontId="37" fillId="0" borderId="10" xfId="0" applyNumberFormat="1" applyFont="1" applyBorder="1" applyAlignment="1">
      <alignment horizontal="center" vertical="center"/>
    </xf>
    <xf numFmtId="2" fontId="37" fillId="0" borderId="10" xfId="0" applyNumberFormat="1" applyFont="1" applyBorder="1" applyAlignment="1">
      <alignment vertical="center"/>
    </xf>
    <xf numFmtId="0" fontId="37" fillId="0" borderId="9" xfId="0" applyFont="1" applyBorder="1" applyAlignment="1">
      <alignment horizontal="left" vertical="center"/>
    </xf>
    <xf numFmtId="0" fontId="37" fillId="0" borderId="0" xfId="0" applyFont="1" applyBorder="1" applyAlignment="1">
      <alignment horizontal="left" vertical="center"/>
    </xf>
    <xf numFmtId="0" fontId="37" fillId="0" borderId="11" xfId="0" applyFont="1" applyBorder="1" applyAlignment="1">
      <alignment horizontal="left" vertical="center"/>
    </xf>
    <xf numFmtId="0" fontId="37" fillId="0" borderId="14" xfId="0" applyFont="1" applyBorder="1" applyAlignment="1">
      <alignment horizontal="left"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7" fillId="0" borderId="15" xfId="0" applyFont="1" applyBorder="1" applyAlignment="1">
      <alignment vertical="center"/>
    </xf>
    <xf numFmtId="2" fontId="38" fillId="2" borderId="1" xfId="0" applyNumberFormat="1" applyFont="1" applyFill="1" applyBorder="1" applyAlignment="1">
      <alignment horizontal="center" vertical="top" wrapText="1"/>
    </xf>
    <xf numFmtId="0" fontId="37" fillId="0" borderId="10" xfId="0" applyFont="1" applyBorder="1" applyAlignment="1">
      <alignment horizontal="center" vertical="top" wrapText="1"/>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0" fontId="37" fillId="0" borderId="0" xfId="0" applyFont="1" applyAlignment="1">
      <alignment horizontal="right"/>
    </xf>
    <xf numFmtId="0" fontId="37" fillId="0" borderId="0" xfId="0" applyFont="1" applyAlignment="1">
      <alignment horizontal="center"/>
    </xf>
    <xf numFmtId="2" fontId="37" fillId="0" borderId="0" xfId="0" applyNumberFormat="1" applyFont="1" applyAlignment="1">
      <alignment horizontal="center"/>
    </xf>
    <xf numFmtId="2" fontId="25" fillId="0" borderId="0" xfId="0" applyNumberFormat="1" applyFont="1" applyFill="1" applyBorder="1" applyAlignment="1">
      <alignment horizontal="center"/>
    </xf>
    <xf numFmtId="2" fontId="25" fillId="0" borderId="0" xfId="0" applyNumberFormat="1" applyFont="1" applyFill="1" applyBorder="1"/>
    <xf numFmtId="0" fontId="25" fillId="0" borderId="0" xfId="0" applyFont="1" applyBorder="1" applyAlignment="1">
      <alignment wrapText="1"/>
    </xf>
    <xf numFmtId="1" fontId="25" fillId="0" borderId="10" xfId="0" applyNumberFormat="1" applyFont="1" applyFill="1" applyBorder="1"/>
    <xf numFmtId="1" fontId="25" fillId="0" borderId="0" xfId="0" applyNumberFormat="1" applyFont="1" applyFill="1" applyBorder="1"/>
    <xf numFmtId="0" fontId="25" fillId="0" borderId="10" xfId="0" applyFont="1" applyBorder="1" applyAlignment="1">
      <alignment horizontal="center" vertical="top" wrapText="1"/>
    </xf>
    <xf numFmtId="1" fontId="25" fillId="0" borderId="14" xfId="0" applyNumberFormat="1" applyFont="1" applyFill="1" applyBorder="1"/>
    <xf numFmtId="2" fontId="25" fillId="0" borderId="14" xfId="0" applyNumberFormat="1" applyFont="1" applyFill="1" applyBorder="1"/>
    <xf numFmtId="0" fontId="25" fillId="0" borderId="14" xfId="0" applyFont="1" applyBorder="1" applyAlignment="1">
      <alignment wrapText="1"/>
    </xf>
    <xf numFmtId="0" fontId="25" fillId="0" borderId="15" xfId="0" applyFont="1" applyBorder="1" applyAlignment="1">
      <alignment horizontal="center" vertical="top" wrapText="1"/>
    </xf>
    <xf numFmtId="0" fontId="37" fillId="0" borderId="9" xfId="0" applyFont="1" applyBorder="1" applyAlignment="1">
      <alignment horizontal="left" vertical="top" wrapText="1"/>
    </xf>
    <xf numFmtId="1" fontId="38" fillId="0" borderId="0" xfId="0" applyNumberFormat="1" applyFont="1" applyFill="1" applyBorder="1"/>
    <xf numFmtId="2" fontId="38" fillId="0" borderId="0" xfId="0" applyNumberFormat="1" applyFont="1" applyFill="1" applyBorder="1"/>
    <xf numFmtId="0" fontId="38" fillId="0" borderId="0" xfId="0" applyFont="1" applyBorder="1" applyAlignment="1">
      <alignment wrapText="1"/>
    </xf>
    <xf numFmtId="0" fontId="37" fillId="0" borderId="7" xfId="0" applyFont="1" applyBorder="1" applyAlignment="1">
      <alignment horizontal="left" vertical="top" wrapText="1"/>
    </xf>
    <xf numFmtId="0" fontId="37" fillId="0" borderId="13" xfId="0" applyFont="1" applyBorder="1" applyAlignment="1">
      <alignment horizontal="left" vertical="top" wrapText="1"/>
    </xf>
    <xf numFmtId="0" fontId="37" fillId="0" borderId="13" xfId="0" applyFont="1" applyFill="1" applyBorder="1" applyAlignment="1"/>
    <xf numFmtId="0" fontId="37" fillId="0" borderId="13" xfId="0" applyFont="1" applyFill="1" applyBorder="1"/>
    <xf numFmtId="2" fontId="37" fillId="0" borderId="13" xfId="0" applyNumberFormat="1" applyFont="1" applyFill="1" applyBorder="1" applyAlignment="1">
      <alignment horizontal="center"/>
    </xf>
    <xf numFmtId="0" fontId="37" fillId="0" borderId="13" xfId="0" applyFont="1" applyFill="1" applyBorder="1" applyAlignment="1">
      <alignment horizontal="center"/>
    </xf>
    <xf numFmtId="2" fontId="37" fillId="0" borderId="13" xfId="0" applyNumberFormat="1" applyFont="1" applyFill="1" applyBorder="1" applyAlignment="1"/>
    <xf numFmtId="0" fontId="37" fillId="0" borderId="6" xfId="0" applyFont="1" applyFill="1" applyBorder="1" applyAlignment="1">
      <alignment horizontal="center"/>
    </xf>
    <xf numFmtId="2" fontId="37" fillId="0" borderId="0" xfId="0" applyNumberFormat="1" applyFont="1"/>
    <xf numFmtId="2" fontId="37"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7" fillId="0" borderId="0" xfId="0" applyFont="1" applyFill="1" applyBorder="1" applyAlignment="1">
      <alignment horizontal="center"/>
    </xf>
    <xf numFmtId="2" fontId="37" fillId="0" borderId="0" xfId="0" applyNumberFormat="1" applyFont="1" applyFill="1" applyBorder="1" applyAlignment="1">
      <alignment horizontal="center"/>
    </xf>
    <xf numFmtId="0" fontId="37" fillId="0" borderId="10" xfId="0" applyFont="1" applyFill="1" applyBorder="1" applyAlignment="1">
      <alignment horizontal="center"/>
    </xf>
    <xf numFmtId="0" fontId="37" fillId="0" borderId="9" xfId="0" applyFont="1" applyBorder="1" applyAlignment="1">
      <alignment horizontal="center" vertical="top" wrapText="1"/>
    </xf>
    <xf numFmtId="2" fontId="38" fillId="2" borderId="1" xfId="0" applyNumberFormat="1" applyFont="1" applyFill="1" applyBorder="1" applyAlignment="1">
      <alignment horizontal="center"/>
    </xf>
    <xf numFmtId="0" fontId="27" fillId="0" borderId="9" xfId="0" applyFont="1" applyBorder="1" applyAlignment="1">
      <alignment vertical="top" wrapText="1"/>
    </xf>
    <xf numFmtId="0" fontId="27" fillId="0" borderId="0" xfId="0" applyFont="1" applyBorder="1" applyAlignment="1">
      <alignment vertical="top" wrapText="1"/>
    </xf>
    <xf numFmtId="166" fontId="37" fillId="0" borderId="0" xfId="0" applyNumberFormat="1" applyFont="1" applyBorder="1" applyAlignment="1">
      <alignment horizontal="center" vertical="top" wrapText="1"/>
    </xf>
    <xf numFmtId="164" fontId="38" fillId="2" borderId="1" xfId="0" applyNumberFormat="1" applyFont="1" applyFill="1" applyBorder="1" applyAlignment="1">
      <alignment horizontal="center" vertical="center"/>
    </xf>
    <xf numFmtId="164" fontId="39" fillId="0" borderId="0" xfId="0" applyNumberFormat="1" applyFont="1" applyFill="1" applyBorder="1" applyAlignment="1">
      <alignment horizontal="center" vertical="center"/>
    </xf>
    <xf numFmtId="164" fontId="25" fillId="0" borderId="0" xfId="0" applyNumberFormat="1" applyFont="1" applyBorder="1" applyAlignment="1">
      <alignment horizontal="center" vertical="top" wrapText="1"/>
    </xf>
    <xf numFmtId="2" fontId="25" fillId="0" borderId="10" xfId="0" applyNumberFormat="1" applyFont="1" applyFill="1" applyBorder="1" applyAlignment="1">
      <alignment horizontal="center"/>
    </xf>
    <xf numFmtId="0" fontId="37" fillId="0" borderId="9" xfId="0" applyFont="1" applyBorder="1" applyAlignment="1">
      <alignment vertical="top" wrapText="1"/>
    </xf>
    <xf numFmtId="0" fontId="37" fillId="0" borderId="0" xfId="0" applyFont="1" applyBorder="1" applyAlignment="1">
      <alignment vertical="top" wrapText="1"/>
    </xf>
    <xf numFmtId="1" fontId="25" fillId="0" borderId="0" xfId="0" applyNumberFormat="1" applyFont="1" applyFill="1" applyBorder="1" applyAlignment="1">
      <alignment horizontal="center" vertical="center"/>
    </xf>
    <xf numFmtId="164" fontId="38" fillId="2" borderId="1" xfId="0" applyNumberFormat="1" applyFont="1" applyFill="1" applyBorder="1" applyAlignment="1">
      <alignment horizontal="center" vertical="top" wrapText="1"/>
    </xf>
    <xf numFmtId="0" fontId="27" fillId="0" borderId="0" xfId="0" applyFont="1" applyBorder="1" applyAlignment="1">
      <alignment horizontal="center" vertical="top" wrapText="1"/>
    </xf>
    <xf numFmtId="164" fontId="37" fillId="0" borderId="14" xfId="0" applyNumberFormat="1" applyFont="1" applyBorder="1" applyAlignment="1">
      <alignment horizontal="center" vertical="top" wrapText="1"/>
    </xf>
    <xf numFmtId="164" fontId="25" fillId="0" borderId="14" xfId="0" applyNumberFormat="1" applyFont="1" applyFill="1" applyBorder="1" applyAlignment="1">
      <alignment horizontal="center" vertical="center"/>
    </xf>
    <xf numFmtId="164" fontId="25" fillId="0" borderId="10" xfId="0" applyNumberFormat="1" applyFont="1" applyFill="1" applyBorder="1" applyAlignment="1">
      <alignment horizontal="center"/>
    </xf>
    <xf numFmtId="1" fontId="37" fillId="0" borderId="0" xfId="0" applyNumberFormat="1" applyFont="1" applyBorder="1" applyAlignment="1">
      <alignment horizontal="center" vertical="top" wrapText="1"/>
    </xf>
    <xf numFmtId="0" fontId="37" fillId="0" borderId="14" xfId="0" applyFont="1" applyBorder="1" applyAlignment="1">
      <alignment horizontal="center" vertical="top" wrapText="1"/>
    </xf>
    <xf numFmtId="0" fontId="25" fillId="0" borderId="14" xfId="0" applyFont="1" applyBorder="1" applyAlignment="1">
      <alignment horizontal="center" vertical="center" wrapText="1"/>
    </xf>
    <xf numFmtId="164" fontId="25" fillId="0" borderId="15" xfId="0" applyNumberFormat="1" applyFont="1" applyBorder="1" applyAlignment="1">
      <alignment horizontal="center" vertical="top" wrapText="1"/>
    </xf>
    <xf numFmtId="0" fontId="37" fillId="0" borderId="0" xfId="0" applyFont="1" applyFill="1" applyBorder="1" applyAlignment="1"/>
    <xf numFmtId="0" fontId="37" fillId="0" borderId="0" xfId="0" applyFont="1" applyFill="1" applyBorder="1"/>
    <xf numFmtId="0" fontId="37" fillId="0" borderId="5" xfId="0" applyFont="1" applyBorder="1"/>
    <xf numFmtId="0" fontId="37" fillId="0" borderId="5" xfId="0" applyFont="1" applyBorder="1" applyAlignment="1">
      <alignment vertical="top"/>
    </xf>
    <xf numFmtId="0" fontId="37" fillId="0" borderId="5" xfId="0" applyNumberFormat="1" applyFont="1" applyBorder="1" applyAlignment="1">
      <alignment horizontal="justify" vertical="top" wrapText="1"/>
    </xf>
    <xf numFmtId="0" fontId="37" fillId="0" borderId="11" xfId="0" applyNumberFormat="1" applyFont="1" applyBorder="1" applyAlignment="1">
      <alignment horizontal="left" vertical="top" wrapText="1"/>
    </xf>
    <xf numFmtId="0" fontId="37" fillId="0" borderId="14" xfId="0" applyNumberFormat="1" applyFont="1" applyBorder="1" applyAlignment="1">
      <alignment horizontal="left" vertical="top" wrapText="1"/>
    </xf>
    <xf numFmtId="0" fontId="37" fillId="0" borderId="14" xfId="0" applyFont="1" applyFill="1" applyBorder="1" applyAlignment="1">
      <alignment vertical="top" wrapText="1"/>
    </xf>
    <xf numFmtId="0" fontId="37" fillId="0" borderId="14" xfId="0" applyFont="1" applyFill="1" applyBorder="1"/>
    <xf numFmtId="0" fontId="37" fillId="0" borderId="15" xfId="0" applyFont="1" applyFill="1" applyBorder="1"/>
    <xf numFmtId="2" fontId="37" fillId="0" borderId="0" xfId="0" applyNumberFormat="1" applyFont="1" applyBorder="1" applyAlignment="1">
      <alignment vertical="center"/>
    </xf>
    <xf numFmtId="0" fontId="37" fillId="0" borderId="8" xfId="0" applyFont="1" applyBorder="1" applyAlignment="1">
      <alignment vertical="center"/>
    </xf>
    <xf numFmtId="0" fontId="37" fillId="0" borderId="7" xfId="0" applyNumberFormat="1" applyFont="1" applyBorder="1" applyAlignment="1">
      <alignment horizontal="left" vertical="top" wrapText="1"/>
    </xf>
    <xf numFmtId="0" fontId="37" fillId="0" borderId="13" xfId="0" applyNumberFormat="1" applyFont="1" applyBorder="1" applyAlignment="1">
      <alignment horizontal="left" vertical="top" wrapText="1"/>
    </xf>
    <xf numFmtId="0" fontId="25" fillId="0" borderId="13" xfId="0" applyFont="1" applyFill="1" applyBorder="1"/>
    <xf numFmtId="2" fontId="37" fillId="0" borderId="4" xfId="0" applyNumberFormat="1" applyFont="1" applyBorder="1" applyAlignment="1">
      <alignment horizontal="center"/>
    </xf>
    <xf numFmtId="2" fontId="37" fillId="0" borderId="4" xfId="0" applyNumberFormat="1" applyFont="1" applyBorder="1" applyAlignment="1"/>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center" vertical="top" wrapText="1"/>
    </xf>
    <xf numFmtId="0" fontId="25" fillId="0" borderId="0" xfId="0" applyFont="1" applyFill="1" applyBorder="1" applyAlignment="1">
      <alignment horizontal="center"/>
    </xf>
    <xf numFmtId="164" fontId="38" fillId="0" borderId="0" xfId="0" applyNumberFormat="1" applyFont="1" applyFill="1" applyBorder="1" applyAlignment="1">
      <alignment horizontal="center"/>
    </xf>
    <xf numFmtId="2" fontId="37" fillId="0" borderId="0" xfId="0" applyNumberFormat="1" applyFont="1" applyFill="1" applyBorder="1"/>
    <xf numFmtId="2" fontId="37" fillId="0" borderId="8" xfId="0" applyNumberFormat="1" applyFont="1" applyBorder="1" applyAlignment="1">
      <alignment horizontal="center"/>
    </xf>
    <xf numFmtId="2" fontId="37" fillId="0" borderId="8" xfId="0" applyNumberFormat="1" applyFont="1" applyBorder="1" applyAlignment="1"/>
    <xf numFmtId="164" fontId="37" fillId="0" borderId="0" xfId="0" applyNumberFormat="1" applyFont="1" applyFill="1" applyBorder="1" applyAlignment="1">
      <alignment horizontal="center"/>
    </xf>
    <xf numFmtId="0" fontId="25" fillId="0" borderId="0" xfId="0" applyFont="1" applyFill="1" applyBorder="1"/>
    <xf numFmtId="0" fontId="37" fillId="0" borderId="0" xfId="0" applyNumberFormat="1" applyFont="1" applyBorder="1" applyAlignment="1">
      <alignment horizontal="left" vertical="top" wrapText="1"/>
    </xf>
    <xf numFmtId="164" fontId="25" fillId="0" borderId="10" xfId="0" applyNumberFormat="1" applyFont="1" applyBorder="1" applyAlignment="1">
      <alignment horizontal="right" vertical="top" wrapText="1"/>
    </xf>
    <xf numFmtId="0" fontId="40" fillId="0" borderId="0" xfId="0" applyFont="1" applyFill="1" applyBorder="1" applyAlignment="1">
      <alignment horizontal="center"/>
    </xf>
    <xf numFmtId="0" fontId="41" fillId="0" borderId="0" xfId="0" applyFont="1" applyFill="1" applyBorder="1" applyAlignment="1">
      <alignment horizontal="center"/>
    </xf>
    <xf numFmtId="0" fontId="37" fillId="0" borderId="14" xfId="0" applyFont="1" applyFill="1" applyBorder="1" applyAlignment="1">
      <alignment horizontal="center"/>
    </xf>
    <xf numFmtId="164" fontId="37" fillId="0" borderId="14" xfId="0" applyNumberFormat="1" applyFont="1" applyFill="1" applyBorder="1" applyAlignment="1">
      <alignment horizontal="center"/>
    </xf>
    <xf numFmtId="2" fontId="37" fillId="0" borderId="15" xfId="0" applyNumberFormat="1" applyFont="1" applyFill="1" applyBorder="1"/>
    <xf numFmtId="2" fontId="37" fillId="0" borderId="10" xfId="0" applyNumberFormat="1" applyFont="1" applyFill="1" applyBorder="1"/>
    <xf numFmtId="0" fontId="37" fillId="0" borderId="8" xfId="0" applyFont="1" applyBorder="1" applyAlignment="1"/>
    <xf numFmtId="0" fontId="25" fillId="0" borderId="14" xfId="0" applyFont="1" applyFill="1" applyBorder="1"/>
    <xf numFmtId="2" fontId="37" fillId="0" borderId="5" xfId="0" applyNumberFormat="1" applyFont="1" applyBorder="1" applyAlignment="1">
      <alignment horizontal="center"/>
    </xf>
    <xf numFmtId="0" fontId="37" fillId="0" borderId="5" xfId="0" applyFont="1" applyBorder="1" applyAlignment="1"/>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0" xfId="0" applyFont="1" applyBorder="1"/>
    <xf numFmtId="0" fontId="25" fillId="0" borderId="10" xfId="0" applyFont="1" applyBorder="1"/>
    <xf numFmtId="2" fontId="25" fillId="0" borderId="8" xfId="0" applyNumberFormat="1" applyFont="1" applyBorder="1" applyAlignment="1">
      <alignment vertical="top"/>
    </xf>
    <xf numFmtId="0" fontId="25" fillId="0" borderId="8" xfId="0" applyFont="1" applyBorder="1" applyAlignment="1">
      <alignment vertical="top"/>
    </xf>
    <xf numFmtId="0" fontId="23" fillId="0" borderId="9" xfId="0" applyFont="1" applyBorder="1"/>
    <xf numFmtId="0" fontId="23" fillId="0" borderId="0" xfId="0" applyFont="1" applyBorder="1" applyAlignment="1">
      <alignment horizontal="left"/>
    </xf>
    <xf numFmtId="164" fontId="25" fillId="0" borderId="8" xfId="0" applyNumberFormat="1" applyFont="1" applyBorder="1" applyAlignment="1">
      <alignment vertical="top"/>
    </xf>
    <xf numFmtId="0" fontId="23" fillId="0" borderId="0" xfId="0" applyFont="1" applyBorder="1"/>
    <xf numFmtId="0" fontId="23" fillId="0" borderId="11" xfId="0" applyFont="1" applyBorder="1"/>
    <xf numFmtId="0" fontId="23" fillId="0" borderId="14" xfId="0" applyFont="1" applyBorder="1"/>
    <xf numFmtId="0" fontId="25" fillId="0" borderId="14" xfId="0" applyFont="1" applyBorder="1"/>
    <xf numFmtId="2" fontId="25" fillId="0" borderId="15" xfId="0" applyNumberFormat="1" applyFont="1" applyBorder="1"/>
    <xf numFmtId="2" fontId="25" fillId="0" borderId="5" xfId="0" applyNumberFormat="1" applyFont="1" applyBorder="1" applyAlignment="1">
      <alignment vertical="top"/>
    </xf>
    <xf numFmtId="0" fontId="25" fillId="0" borderId="5" xfId="0" applyFont="1" applyBorder="1" applyAlignment="1">
      <alignment vertical="top"/>
    </xf>
    <xf numFmtId="0" fontId="25" fillId="0" borderId="7" xfId="0" applyNumberFormat="1" applyFont="1" applyBorder="1" applyAlignment="1">
      <alignment vertical="top" wrapText="1"/>
    </xf>
    <xf numFmtId="0" fontId="25" fillId="0" borderId="13" xfId="0" applyNumberFormat="1" applyFont="1" applyBorder="1" applyAlignment="1">
      <alignment vertical="top" wrapText="1"/>
    </xf>
    <xf numFmtId="0" fontId="25" fillId="0" borderId="13" xfId="0" applyFont="1" applyBorder="1" applyAlignment="1">
      <alignment wrapText="1"/>
    </xf>
    <xf numFmtId="0" fontId="25" fillId="0" borderId="13" xfId="0" applyFont="1" applyBorder="1"/>
    <xf numFmtId="164" fontId="25" fillId="0" borderId="13" xfId="0" applyNumberFormat="1" applyFont="1" applyBorder="1"/>
    <xf numFmtId="2" fontId="25" fillId="0" borderId="13" xfId="0" applyNumberFormat="1" applyFont="1" applyBorder="1"/>
    <xf numFmtId="2" fontId="25" fillId="0" borderId="4" xfId="0" applyNumberFormat="1" applyFont="1" applyBorder="1" applyAlignment="1">
      <alignment vertical="top"/>
    </xf>
    <xf numFmtId="0" fontId="25" fillId="0" borderId="4" xfId="0" applyFont="1" applyBorder="1" applyAlignment="1">
      <alignment vertical="top"/>
    </xf>
    <xf numFmtId="0" fontId="23" fillId="0" borderId="9" xfId="0" applyFont="1" applyBorder="1" applyAlignment="1">
      <alignment horizontal="left"/>
    </xf>
    <xf numFmtId="164" fontId="37" fillId="0" borderId="0" xfId="0" applyNumberFormat="1" applyFont="1" applyFill="1" applyBorder="1"/>
    <xf numFmtId="164" fontId="37" fillId="0" borderId="0" xfId="0" applyNumberFormat="1" applyFont="1" applyFill="1" applyBorder="1" applyAlignment="1">
      <alignment horizontal="right"/>
    </xf>
    <xf numFmtId="164" fontId="37" fillId="0" borderId="13" xfId="0" applyNumberFormat="1" applyFont="1" applyBorder="1" applyAlignment="1">
      <alignment horizontal="center" vertical="top" wrapText="1"/>
    </xf>
    <xf numFmtId="164" fontId="25" fillId="0" borderId="13" xfId="0" applyNumberFormat="1" applyFont="1" applyFill="1" applyBorder="1" applyAlignment="1">
      <alignment horizontal="center" vertical="center"/>
    </xf>
    <xf numFmtId="164" fontId="25" fillId="0" borderId="13" xfId="0" applyNumberFormat="1" applyFont="1" applyBorder="1" applyAlignment="1">
      <alignment wrapText="1"/>
    </xf>
    <xf numFmtId="164" fontId="25" fillId="0" borderId="4" xfId="0" applyNumberFormat="1" applyFont="1" applyBorder="1" applyAlignment="1">
      <alignment horizontal="center" vertical="top"/>
    </xf>
    <xf numFmtId="0" fontId="25" fillId="0" borderId="4" xfId="0" applyFont="1" applyBorder="1" applyAlignment="1">
      <alignment horizontal="center" vertical="top"/>
    </xf>
    <xf numFmtId="0" fontId="25" fillId="0" borderId="11" xfId="0" applyNumberFormat="1" applyFont="1" applyBorder="1" applyAlignment="1">
      <alignment horizontal="left" vertical="top" wrapText="1"/>
    </xf>
    <xf numFmtId="0" fontId="25" fillId="0" borderId="14" xfId="0" applyNumberFormat="1" applyFont="1" applyBorder="1" applyAlignment="1">
      <alignment horizontal="left" vertical="top" wrapText="1"/>
    </xf>
    <xf numFmtId="0" fontId="25" fillId="0" borderId="14" xfId="0" applyFont="1" applyBorder="1" applyAlignment="1">
      <alignment horizontal="right" wrapText="1"/>
    </xf>
    <xf numFmtId="2" fontId="25" fillId="0" borderId="5" xfId="0" applyNumberFormat="1" applyFont="1" applyBorder="1" applyAlignment="1">
      <alignment horizontal="center" vertical="top"/>
    </xf>
    <xf numFmtId="0" fontId="25" fillId="0" borderId="5" xfId="0" applyFont="1" applyBorder="1" applyAlignment="1">
      <alignment horizontal="center" vertical="top"/>
    </xf>
    <xf numFmtId="1" fontId="25" fillId="0" borderId="4" xfId="0" applyNumberFormat="1" applyFont="1" applyBorder="1" applyAlignment="1">
      <alignment vertical="center"/>
    </xf>
    <xf numFmtId="0" fontId="25" fillId="0" borderId="9" xfId="0" applyNumberFormat="1" applyFont="1" applyBorder="1" applyAlignment="1">
      <alignment vertical="top" wrapText="1"/>
    </xf>
    <xf numFmtId="0" fontId="25" fillId="0" borderId="0" xfId="0" applyNumberFormat="1" applyFont="1" applyBorder="1" applyAlignment="1">
      <alignment vertical="top" wrapText="1"/>
    </xf>
    <xf numFmtId="0" fontId="25" fillId="0" borderId="0" xfId="0" applyFont="1" applyBorder="1" applyAlignment="1">
      <alignment horizontal="center" wrapText="1"/>
    </xf>
    <xf numFmtId="164" fontId="25" fillId="0" borderId="0" xfId="0" applyNumberFormat="1" applyFont="1" applyBorder="1" applyAlignment="1">
      <alignment horizontal="center"/>
    </xf>
    <xf numFmtId="0" fontId="25" fillId="0" borderId="0" xfId="0"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xf numFmtId="1" fontId="25" fillId="0" borderId="8" xfId="0" applyNumberFormat="1" applyFont="1" applyBorder="1" applyAlignment="1">
      <alignment vertical="center"/>
    </xf>
    <xf numFmtId="0" fontId="25" fillId="0" borderId="8" xfId="0" applyFont="1" applyBorder="1" applyAlignment="1">
      <alignment vertical="center"/>
    </xf>
    <xf numFmtId="164" fontId="37" fillId="0" borderId="14" xfId="0" applyNumberFormat="1" applyFont="1" applyFill="1" applyBorder="1"/>
    <xf numFmtId="0" fontId="25" fillId="0" borderId="4" xfId="0" applyFont="1" applyBorder="1" applyAlignment="1">
      <alignment vertical="center"/>
    </xf>
    <xf numFmtId="164" fontId="38" fillId="0" borderId="0" xfId="0" applyNumberFormat="1" applyFont="1" applyBorder="1" applyAlignment="1">
      <alignment horizontal="center"/>
    </xf>
    <xf numFmtId="2" fontId="25" fillId="0" borderId="14" xfId="0" applyNumberFormat="1" applyFont="1" applyBorder="1"/>
    <xf numFmtId="164" fontId="25" fillId="0" borderId="14" xfId="0" applyNumberFormat="1" applyFont="1" applyBorder="1"/>
    <xf numFmtId="164" fontId="25" fillId="0" borderId="15" xfId="0" applyNumberFormat="1" applyFont="1" applyBorder="1"/>
    <xf numFmtId="2" fontId="25" fillId="0" borderId="0" xfId="0" applyNumberFormat="1" applyFont="1" applyBorder="1"/>
    <xf numFmtId="164" fontId="25" fillId="0" borderId="0" xfId="0" applyNumberFormat="1" applyFont="1" applyBorder="1" applyAlignment="1">
      <alignment horizontal="right"/>
    </xf>
    <xf numFmtId="0" fontId="25" fillId="0" borderId="15" xfId="0" applyFont="1" applyBorder="1"/>
    <xf numFmtId="2" fontId="25" fillId="0" borderId="15" xfId="0" applyNumberFormat="1" applyFont="1" applyBorder="1" applyAlignment="1">
      <alignment horizontal="center"/>
    </xf>
    <xf numFmtId="0" fontId="25" fillId="0" borderId="15" xfId="0" applyFont="1" applyBorder="1" applyAlignment="1">
      <alignment horizontal="center"/>
    </xf>
    <xf numFmtId="0" fontId="25" fillId="0" borderId="13" xfId="0" applyNumberFormat="1" applyFont="1" applyBorder="1" applyAlignment="1">
      <alignment horizontal="left" vertical="top" wrapText="1"/>
    </xf>
    <xf numFmtId="2" fontId="25" fillId="0" borderId="4" xfId="0" applyNumberFormat="1" applyFont="1" applyBorder="1" applyAlignment="1">
      <alignment horizontal="center"/>
    </xf>
    <xf numFmtId="0" fontId="25" fillId="0" borderId="4" xfId="0" applyFont="1" applyBorder="1" applyAlignment="1">
      <alignment horizontal="center"/>
    </xf>
    <xf numFmtId="2" fontId="25" fillId="0" borderId="8" xfId="0" applyNumberFormat="1" applyFont="1" applyBorder="1" applyAlignment="1">
      <alignment horizontal="center"/>
    </xf>
    <xf numFmtId="0" fontId="25" fillId="0" borderId="8" xfId="0" applyFont="1" applyBorder="1" applyAlignment="1">
      <alignment horizontal="center"/>
    </xf>
    <xf numFmtId="167" fontId="25" fillId="0" borderId="10" xfId="0" applyNumberFormat="1" applyFont="1" applyBorder="1"/>
    <xf numFmtId="2" fontId="25" fillId="0" borderId="0" xfId="0" applyNumberFormat="1" applyFont="1" applyBorder="1" applyAlignment="1">
      <alignment horizontal="center"/>
    </xf>
    <xf numFmtId="164" fontId="39" fillId="0" borderId="14" xfId="0" applyNumberFormat="1" applyFont="1" applyFill="1" applyBorder="1" applyAlignment="1">
      <alignment horizontal="center" vertical="center"/>
    </xf>
    <xf numFmtId="2" fontId="25" fillId="0" borderId="14" xfId="0" applyNumberFormat="1" applyFont="1" applyBorder="1" applyAlignment="1">
      <alignment horizontal="center"/>
    </xf>
    <xf numFmtId="0" fontId="25" fillId="0" borderId="5" xfId="0" applyFont="1" applyBorder="1" applyAlignment="1">
      <alignment horizontal="center"/>
    </xf>
    <xf numFmtId="0" fontId="25" fillId="0" borderId="6" xfId="0" applyFont="1" applyBorder="1"/>
    <xf numFmtId="2" fontId="25" fillId="0" borderId="13" xfId="0" applyNumberFormat="1" applyFont="1" applyBorder="1" applyAlignment="1">
      <alignment horizontal="center"/>
    </xf>
    <xf numFmtId="2" fontId="25" fillId="0" borderId="10" xfId="0" applyNumberFormat="1" applyFont="1" applyBorder="1"/>
    <xf numFmtId="2" fontId="25" fillId="0" borderId="15" xfId="0" applyNumberFormat="1" applyFont="1" applyBorder="1" applyAlignment="1">
      <alignment horizontal="right"/>
    </xf>
    <xf numFmtId="0" fontId="24" fillId="0" borderId="0" xfId="0" applyNumberFormat="1" applyFont="1" applyBorder="1" applyAlignment="1">
      <alignment vertical="top" wrapText="1"/>
    </xf>
    <xf numFmtId="0" fontId="37" fillId="0" borderId="14" xfId="0" applyFont="1" applyBorder="1"/>
    <xf numFmtId="2" fontId="25" fillId="0" borderId="10" xfId="0" applyNumberFormat="1" applyFont="1" applyBorder="1" applyAlignment="1">
      <alignment horizontal="right"/>
    </xf>
    <xf numFmtId="0" fontId="37" fillId="0" borderId="7" xfId="0" applyNumberFormat="1" applyFont="1" applyBorder="1" applyAlignment="1">
      <alignment vertical="top" wrapText="1"/>
    </xf>
    <xf numFmtId="0" fontId="37" fillId="0" borderId="13" xfId="0" applyNumberFormat="1" applyFont="1" applyBorder="1" applyAlignment="1">
      <alignment vertical="top" wrapText="1"/>
    </xf>
    <xf numFmtId="0" fontId="37" fillId="0" borderId="13" xfId="0" applyFont="1" applyBorder="1"/>
    <xf numFmtId="164" fontId="37" fillId="0" borderId="13" xfId="0" applyNumberFormat="1" applyFont="1" applyBorder="1"/>
    <xf numFmtId="0" fontId="42" fillId="0" borderId="13" xfId="0" applyFont="1" applyBorder="1"/>
    <xf numFmtId="2" fontId="37" fillId="0" borderId="13" xfId="0" applyNumberFormat="1" applyFont="1" applyBorder="1"/>
    <xf numFmtId="0" fontId="37" fillId="0" borderId="6" xfId="0" applyFont="1" applyBorder="1"/>
    <xf numFmtId="2" fontId="37" fillId="0" borderId="7" xfId="0" applyNumberFormat="1" applyFont="1" applyBorder="1" applyAlignment="1">
      <alignment horizontal="center"/>
    </xf>
    <xf numFmtId="0" fontId="37" fillId="0" borderId="4" xfId="0" applyFont="1" applyBorder="1" applyAlignment="1">
      <alignment horizontal="center"/>
    </xf>
    <xf numFmtId="164" fontId="37" fillId="0" borderId="0" xfId="0" applyNumberFormat="1" applyFont="1" applyBorder="1"/>
    <xf numFmtId="2" fontId="37" fillId="0" borderId="10" xfId="0" applyNumberFormat="1" applyFont="1" applyBorder="1"/>
    <xf numFmtId="2" fontId="37" fillId="0" borderId="9" xfId="0" applyNumberFormat="1" applyFont="1" applyBorder="1" applyAlignment="1">
      <alignment horizontal="center"/>
    </xf>
    <xf numFmtId="0" fontId="37" fillId="0" borderId="8" xfId="0" applyFont="1" applyBorder="1" applyAlignment="1">
      <alignment horizontal="center"/>
    </xf>
    <xf numFmtId="0" fontId="37" fillId="0" borderId="9" xfId="0" applyNumberFormat="1" applyFont="1" applyBorder="1" applyAlignment="1">
      <alignment horizontal="right" vertical="top" wrapText="1"/>
    </xf>
    <xf numFmtId="164" fontId="37" fillId="0" borderId="0" xfId="0" applyNumberFormat="1" applyFont="1" applyBorder="1" applyAlignment="1">
      <alignment vertical="top" wrapText="1"/>
    </xf>
    <xf numFmtId="2" fontId="25" fillId="0" borderId="0" xfId="0" applyNumberFormat="1" applyFont="1" applyFill="1" applyBorder="1" applyAlignment="1">
      <alignment horizontal="center" vertical="center"/>
    </xf>
    <xf numFmtId="164" fontId="37" fillId="0" borderId="8" xfId="0" applyNumberFormat="1" applyFont="1" applyBorder="1" applyAlignment="1">
      <alignment horizontal="center"/>
    </xf>
    <xf numFmtId="0" fontId="37" fillId="0" borderId="11" xfId="0" applyNumberFormat="1" applyFont="1" applyBorder="1" applyAlignment="1">
      <alignment horizontal="right" vertical="top" wrapText="1"/>
    </xf>
    <xf numFmtId="0" fontId="37" fillId="0" borderId="14" xfId="0" applyFont="1" applyBorder="1" applyAlignment="1">
      <alignment horizontal="left" vertical="top" wrapText="1"/>
    </xf>
    <xf numFmtId="2" fontId="37" fillId="0" borderId="11" xfId="0" applyNumberFormat="1" applyFont="1" applyBorder="1" applyAlignment="1">
      <alignment horizontal="center"/>
    </xf>
    <xf numFmtId="0" fontId="37" fillId="0" borderId="5" xfId="0" applyFont="1" applyBorder="1" applyAlignment="1">
      <alignment horizontal="center"/>
    </xf>
    <xf numFmtId="0" fontId="25" fillId="0" borderId="7" xfId="0" applyNumberFormat="1" applyFont="1" applyBorder="1" applyAlignment="1">
      <alignment horizontal="left" vertical="top" wrapText="1"/>
    </xf>
    <xf numFmtId="2" fontId="25" fillId="0" borderId="7" xfId="0" applyNumberFormat="1" applyFont="1" applyBorder="1" applyAlignment="1">
      <alignment horizontal="center"/>
    </xf>
    <xf numFmtId="0" fontId="23" fillId="0" borderId="9" xfId="0" applyFont="1" applyBorder="1" applyAlignment="1"/>
    <xf numFmtId="0" fontId="23" fillId="0" borderId="0" xfId="0" applyFont="1" applyBorder="1" applyAlignment="1"/>
    <xf numFmtId="2" fontId="25" fillId="0" borderId="9" xfId="0" applyNumberFormat="1" applyFont="1" applyBorder="1" applyAlignment="1">
      <alignment horizontal="center"/>
    </xf>
    <xf numFmtId="0" fontId="23" fillId="0" borderId="9" xfId="0" applyFont="1" applyBorder="1" applyAlignment="1">
      <alignment horizontal="center"/>
    </xf>
    <xf numFmtId="164" fontId="25" fillId="0" borderId="0" xfId="0" applyNumberFormat="1" applyFont="1" applyFill="1" applyBorder="1" applyAlignment="1">
      <alignment horizontal="center"/>
    </xf>
    <xf numFmtId="164" fontId="25" fillId="0" borderId="10" xfId="0" applyNumberFormat="1" applyFont="1" applyBorder="1"/>
    <xf numFmtId="164" fontId="25" fillId="0" borderId="14" xfId="0" applyNumberFormat="1" applyFont="1" applyFill="1" applyBorder="1" applyAlignment="1">
      <alignment horizontal="center"/>
    </xf>
    <xf numFmtId="0" fontId="25" fillId="0" borderId="14" xfId="0" applyFont="1" applyFill="1" applyBorder="1" applyAlignment="1">
      <alignment horizontal="center"/>
    </xf>
    <xf numFmtId="2" fontId="25" fillId="0" borderId="14" xfId="0" applyNumberFormat="1" applyFont="1" applyFill="1" applyBorder="1" applyAlignment="1">
      <alignment horizontal="center"/>
    </xf>
    <xf numFmtId="164" fontId="25" fillId="0" borderId="8" xfId="0" applyNumberFormat="1" applyFont="1" applyBorder="1" applyAlignment="1">
      <alignment horizontal="center"/>
    </xf>
    <xf numFmtId="0" fontId="25" fillId="0" borderId="7" xfId="0" applyFont="1" applyBorder="1"/>
    <xf numFmtId="0" fontId="25" fillId="0" borderId="9" xfId="0" applyFont="1" applyBorder="1"/>
    <xf numFmtId="2" fontId="37" fillId="0" borderId="14" xfId="0" applyNumberFormat="1" applyFont="1" applyBorder="1" applyAlignment="1">
      <alignment horizontal="center" vertical="top" wrapText="1"/>
    </xf>
    <xf numFmtId="164" fontId="25" fillId="0" borderId="15" xfId="0" applyNumberFormat="1" applyFont="1" applyBorder="1" applyAlignment="1">
      <alignment horizontal="right" vertical="top" wrapText="1"/>
    </xf>
    <xf numFmtId="0" fontId="25" fillId="0" borderId="11" xfId="0" applyFont="1" applyBorder="1"/>
    <xf numFmtId="2" fontId="25" fillId="0" borderId="5" xfId="0" applyNumberFormat="1" applyFont="1" applyBorder="1" applyAlignment="1">
      <alignment horizontal="center"/>
    </xf>
    <xf numFmtId="2" fontId="25" fillId="0" borderId="0" xfId="0" applyNumberFormat="1" applyFont="1" applyBorder="1" applyAlignment="1">
      <alignment horizontal="left"/>
    </xf>
    <xf numFmtId="0" fontId="25" fillId="0" borderId="10" xfId="0" applyFont="1" applyBorder="1" applyAlignment="1">
      <alignment horizontal="center"/>
    </xf>
    <xf numFmtId="0" fontId="25" fillId="0" borderId="9" xfId="0" applyNumberFormat="1" applyFont="1" applyBorder="1" applyAlignment="1">
      <alignment horizontal="center" vertical="top" wrapText="1"/>
    </xf>
    <xf numFmtId="1" fontId="37" fillId="0" borderId="14" xfId="0" applyNumberFormat="1" applyFont="1" applyFill="1" applyBorder="1" applyAlignment="1">
      <alignment horizontal="center"/>
    </xf>
    <xf numFmtId="164" fontId="37" fillId="0" borderId="15" xfId="0" applyNumberFormat="1" applyFont="1" applyFill="1" applyBorder="1"/>
    <xf numFmtId="165" fontId="24" fillId="0" borderId="0" xfId="0" applyNumberFormat="1" applyFont="1" applyBorder="1" applyAlignment="1">
      <alignment horizontal="center"/>
    </xf>
    <xf numFmtId="0" fontId="25" fillId="0" borderId="14" xfId="0" applyNumberFormat="1" applyFont="1" applyBorder="1" applyAlignment="1">
      <alignment vertical="top" wrapText="1"/>
    </xf>
    <xf numFmtId="165" fontId="24" fillId="0" borderId="14" xfId="0" applyNumberFormat="1" applyFont="1" applyBorder="1" applyAlignment="1">
      <alignment horizontal="center"/>
    </xf>
    <xf numFmtId="164" fontId="25" fillId="0" borderId="14" xfId="0" applyNumberFormat="1" applyFont="1" applyBorder="1" applyAlignment="1">
      <alignment horizontal="center"/>
    </xf>
    <xf numFmtId="0" fontId="25" fillId="0" borderId="14" xfId="0" applyFont="1" applyBorder="1" applyAlignment="1">
      <alignment horizontal="center"/>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25" fillId="0" borderId="11" xfId="0" applyFont="1" applyBorder="1" applyAlignment="1">
      <alignment horizontal="left" vertical="top" wrapText="1"/>
    </xf>
    <xf numFmtId="0" fontId="25" fillId="0" borderId="14" xfId="0" applyFont="1" applyBorder="1" applyAlignment="1">
      <alignment horizontal="left" vertical="top" wrapText="1"/>
    </xf>
    <xf numFmtId="2" fontId="25"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25" fillId="0" borderId="9" xfId="0" applyFont="1" applyBorder="1" applyAlignment="1">
      <alignment horizontal="center"/>
    </xf>
    <xf numFmtId="0" fontId="38" fillId="0" borderId="8" xfId="0" applyFont="1" applyBorder="1" applyAlignment="1">
      <alignment horizontal="center"/>
    </xf>
    <xf numFmtId="164" fontId="25" fillId="0" borderId="9" xfId="0" applyNumberFormat="1" applyFont="1" applyBorder="1" applyAlignment="1">
      <alignment horizontal="center"/>
    </xf>
    <xf numFmtId="0" fontId="37" fillId="0" borderId="8" xfId="0" applyFont="1" applyBorder="1" applyAlignment="1">
      <alignment horizontal="center" vertical="top"/>
    </xf>
    <xf numFmtId="0" fontId="38" fillId="0" borderId="8" xfId="0" applyNumberFormat="1" applyFont="1" applyBorder="1" applyAlignment="1">
      <alignment horizontal="justify" vertical="top" wrapText="1"/>
    </xf>
    <xf numFmtId="0" fontId="37" fillId="0" borderId="0" xfId="0" applyFont="1" applyBorder="1" applyAlignment="1">
      <alignment horizontal="left"/>
    </xf>
    <xf numFmtId="0" fontId="12" fillId="0" borderId="0" xfId="0" applyFont="1" applyBorder="1"/>
    <xf numFmtId="2" fontId="37" fillId="0" borderId="0" xfId="0" applyNumberFormat="1" applyFont="1" applyBorder="1"/>
    <xf numFmtId="164" fontId="37" fillId="0" borderId="10" xfId="0" applyNumberFormat="1" applyFont="1" applyBorder="1"/>
    <xf numFmtId="2" fontId="37" fillId="0" borderId="0" xfId="0" applyNumberFormat="1" applyFont="1" applyBorder="1" applyAlignment="1">
      <alignment horizontal="center" vertical="top" wrapText="1"/>
    </xf>
    <xf numFmtId="0" fontId="25" fillId="0" borderId="0" xfId="0" applyFont="1" applyBorder="1" applyAlignment="1"/>
    <xf numFmtId="0" fontId="25" fillId="0" borderId="9" xfId="0" applyFont="1" applyBorder="1" applyAlignment="1">
      <alignment horizontal="center" vertical="top" wrapText="1"/>
    </xf>
    <xf numFmtId="2" fontId="25" fillId="0" borderId="14" xfId="0" applyNumberFormat="1" applyFont="1" applyFill="1" applyBorder="1" applyAlignment="1">
      <alignment horizontal="center" vertical="center"/>
    </xf>
    <xf numFmtId="2" fontId="25" fillId="0" borderId="0" xfId="0" applyNumberFormat="1" applyFont="1" applyBorder="1" applyAlignment="1">
      <alignment horizontal="right"/>
    </xf>
    <xf numFmtId="0" fontId="25" fillId="0" borderId="0" xfId="0" applyFont="1" applyBorder="1" applyAlignment="1">
      <alignment vertical="top"/>
    </xf>
    <xf numFmtId="0" fontId="25" fillId="0" borderId="14" xfId="0" applyFont="1" applyBorder="1" applyAlignment="1"/>
    <xf numFmtId="0" fontId="24" fillId="0" borderId="9" xfId="0" applyNumberFormat="1" applyFont="1" applyBorder="1" applyAlignment="1">
      <alignment horizontal="left" vertical="top" wrapText="1"/>
    </xf>
    <xf numFmtId="164" fontId="25" fillId="0" borderId="0" xfId="0" applyNumberFormat="1" applyFont="1" applyBorder="1" applyAlignment="1">
      <alignment horizontal="left"/>
    </xf>
    <xf numFmtId="0" fontId="32" fillId="0" borderId="9" xfId="0" applyNumberFormat="1" applyFont="1" applyBorder="1" applyAlignment="1">
      <alignment horizontal="center" vertical="top" wrapText="1"/>
    </xf>
    <xf numFmtId="0" fontId="32" fillId="0" borderId="0" xfId="0" applyFont="1" applyBorder="1" applyAlignment="1">
      <alignment horizontal="center" wrapText="1"/>
    </xf>
    <xf numFmtId="0" fontId="32" fillId="0" borderId="14" xfId="0" applyFont="1" applyBorder="1" applyAlignment="1">
      <alignment horizontal="center" wrapText="1"/>
    </xf>
    <xf numFmtId="2" fontId="32" fillId="0" borderId="14" xfId="0" applyNumberFormat="1" applyFont="1" applyBorder="1" applyAlignment="1">
      <alignment horizontal="center"/>
    </xf>
    <xf numFmtId="0" fontId="32" fillId="0" borderId="0" xfId="0" applyFont="1" applyBorder="1" applyAlignment="1">
      <alignment horizontal="center"/>
    </xf>
    <xf numFmtId="164" fontId="32" fillId="0" borderId="14" xfId="0" applyNumberFormat="1" applyFont="1" applyBorder="1" applyAlignment="1">
      <alignment horizontal="center"/>
    </xf>
    <xf numFmtId="0" fontId="32" fillId="0" borderId="14" xfId="0" applyFont="1" applyBorder="1" applyAlignment="1">
      <alignment horizontal="center"/>
    </xf>
    <xf numFmtId="164" fontId="32" fillId="0" borderId="0" xfId="0" applyNumberFormat="1" applyFont="1" applyBorder="1"/>
    <xf numFmtId="2" fontId="32" fillId="0" borderId="8" xfId="0" applyNumberFormat="1" applyFont="1" applyBorder="1" applyAlignment="1">
      <alignment horizontal="center"/>
    </xf>
    <xf numFmtId="2" fontId="32" fillId="0" borderId="0" xfId="0" applyNumberFormat="1" applyFont="1" applyBorder="1" applyAlignment="1">
      <alignment horizontal="center"/>
    </xf>
    <xf numFmtId="164" fontId="32" fillId="0" borderId="0" xfId="0" applyNumberFormat="1" applyFont="1" applyBorder="1" applyAlignment="1">
      <alignment horizontal="center"/>
    </xf>
    <xf numFmtId="2" fontId="32" fillId="0" borderId="0" xfId="0" applyNumberFormat="1" applyFont="1" applyBorder="1"/>
    <xf numFmtId="164" fontId="32" fillId="0" borderId="0" xfId="0" applyNumberFormat="1" applyFont="1" applyBorder="1" applyAlignment="1">
      <alignment horizontal="left"/>
    </xf>
    <xf numFmtId="0" fontId="32" fillId="0" borderId="0" xfId="0" applyFont="1" applyBorder="1"/>
    <xf numFmtId="0" fontId="32" fillId="0" borderId="0" xfId="0" applyNumberFormat="1" applyFont="1" applyBorder="1" applyAlignment="1">
      <alignment horizontal="center" vertical="top" wrapText="1"/>
    </xf>
    <xf numFmtId="0" fontId="24" fillId="0" borderId="9" xfId="0" applyNumberFormat="1" applyFont="1" applyBorder="1" applyAlignment="1">
      <alignment horizontal="center" vertical="top" wrapText="1"/>
    </xf>
    <xf numFmtId="0" fontId="25" fillId="0" borderId="14" xfId="0" applyNumberFormat="1" applyFont="1" applyBorder="1" applyAlignment="1">
      <alignment horizontal="right" wrapText="1"/>
    </xf>
    <xf numFmtId="0" fontId="25" fillId="0" borderId="14" xfId="0" applyFont="1" applyBorder="1" applyAlignment="1">
      <alignment vertical="top"/>
    </xf>
    <xf numFmtId="0" fontId="25" fillId="0" borderId="7" xfId="0" applyFont="1" applyBorder="1" applyAlignment="1">
      <alignment vertical="top" wrapText="1"/>
    </xf>
    <xf numFmtId="0" fontId="25" fillId="0" borderId="13" xfId="0" applyFont="1" applyBorder="1" applyAlignment="1">
      <alignment vertical="top" wrapText="1"/>
    </xf>
    <xf numFmtId="0" fontId="25" fillId="0" borderId="0" xfId="0" applyFont="1" applyBorder="1" applyAlignment="1">
      <alignment horizontal="left"/>
    </xf>
    <xf numFmtId="164" fontId="25" fillId="0" borderId="4" xfId="0" applyNumberFormat="1" applyFont="1" applyBorder="1" applyAlignment="1">
      <alignment horizontal="center"/>
    </xf>
    <xf numFmtId="0" fontId="37" fillId="0" borderId="6" xfId="0" applyFont="1" applyBorder="1" applyAlignment="1">
      <alignment horizontal="center"/>
    </xf>
    <xf numFmtId="164" fontId="37" fillId="0" borderId="0" xfId="0" applyNumberFormat="1" applyFont="1"/>
    <xf numFmtId="164" fontId="37" fillId="0" borderId="10" xfId="0" applyNumberFormat="1" applyFont="1" applyBorder="1" applyAlignment="1">
      <alignment horizontal="center"/>
    </xf>
    <xf numFmtId="0" fontId="25" fillId="0" borderId="0" xfId="0" applyNumberFormat="1" applyFont="1" applyBorder="1" applyAlignment="1">
      <alignment horizontal="right" wrapText="1"/>
    </xf>
    <xf numFmtId="1" fontId="25" fillId="0" borderId="0" xfId="0" applyNumberFormat="1" applyFont="1" applyBorder="1"/>
    <xf numFmtId="0" fontId="37" fillId="0" borderId="10" xfId="0" applyFont="1" applyBorder="1" applyAlignment="1">
      <alignment horizontal="center"/>
    </xf>
    <xf numFmtId="164" fontId="25" fillId="0" borderId="0" xfId="0" applyNumberFormat="1" applyFont="1"/>
    <xf numFmtId="0" fontId="25" fillId="0" borderId="0" xfId="0" applyFont="1"/>
    <xf numFmtId="0" fontId="25" fillId="0" borderId="14" xfId="0" applyFont="1" applyBorder="1" applyAlignment="1">
      <alignment horizontal="left"/>
    </xf>
    <xf numFmtId="0" fontId="39"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25" fillId="0" borderId="6" xfId="0" applyFont="1" applyBorder="1" applyAlignment="1">
      <alignment horizontal="center"/>
    </xf>
    <xf numFmtId="0" fontId="25" fillId="0" borderId="9" xfId="0" applyNumberFormat="1" applyFont="1" applyBorder="1" applyAlignment="1">
      <alignment horizontal="right" wrapText="1"/>
    </xf>
    <xf numFmtId="0" fontId="25" fillId="0" borderId="0" xfId="0" applyNumberFormat="1" applyFont="1" applyBorder="1" applyAlignment="1">
      <alignment horizontal="left" wrapText="1"/>
    </xf>
    <xf numFmtId="0" fontId="25" fillId="0" borderId="7" xfId="0" applyNumberFormat="1" applyFont="1" applyBorder="1" applyAlignment="1">
      <alignment horizontal="right" wrapText="1"/>
    </xf>
    <xf numFmtId="0" fontId="25"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23" fillId="0" borderId="0" xfId="0" applyFont="1" applyBorder="1" applyAlignment="1">
      <alignment horizontal="center"/>
    </xf>
    <xf numFmtId="0" fontId="37" fillId="0" borderId="15" xfId="0" applyFont="1" applyBorder="1" applyAlignment="1">
      <alignment horizontal="center"/>
    </xf>
    <xf numFmtId="164" fontId="25" fillId="0" borderId="10" xfId="0" applyNumberFormat="1" applyFont="1" applyBorder="1" applyAlignment="1">
      <alignment horizontal="center"/>
    </xf>
    <xf numFmtId="0" fontId="25" fillId="0" borderId="0" xfId="0" applyFont="1" applyBorder="1" applyAlignment="1">
      <alignment vertical="top" wrapText="1"/>
    </xf>
    <xf numFmtId="0" fontId="37" fillId="0" borderId="0" xfId="0" applyFont="1" applyBorder="1" applyAlignment="1">
      <alignment horizontal="center"/>
    </xf>
    <xf numFmtId="0" fontId="23" fillId="0" borderId="0" xfId="0" applyFont="1" applyFill="1" applyBorder="1"/>
    <xf numFmtId="164" fontId="25" fillId="0" borderId="0" xfId="0" applyNumberFormat="1" applyFont="1" applyFill="1" applyBorder="1"/>
    <xf numFmtId="0" fontId="25" fillId="0" borderId="0" xfId="0" applyFont="1" applyBorder="1" applyAlignment="1">
      <alignment horizontal="right"/>
    </xf>
    <xf numFmtId="0" fontId="38" fillId="0" borderId="0" xfId="0" applyFont="1" applyBorder="1" applyAlignment="1">
      <alignment vertical="top" wrapText="1"/>
    </xf>
    <xf numFmtId="0" fontId="38" fillId="0" borderId="0" xfId="0" applyNumberFormat="1" applyFont="1" applyBorder="1" applyAlignment="1">
      <alignment vertical="top" wrapText="1"/>
    </xf>
    <xf numFmtId="0" fontId="38" fillId="0" borderId="0" xfId="0" applyNumberFormat="1" applyFont="1" applyBorder="1" applyAlignment="1">
      <alignment wrapText="1"/>
    </xf>
    <xf numFmtId="2" fontId="38" fillId="0" borderId="0" xfId="0" applyNumberFormat="1" applyFont="1" applyBorder="1"/>
    <xf numFmtId="0" fontId="38" fillId="0" borderId="0" xfId="0" applyFont="1" applyBorder="1"/>
    <xf numFmtId="1" fontId="38" fillId="0" borderId="0" xfId="0" applyNumberFormat="1" applyFont="1" applyBorder="1" applyAlignment="1">
      <alignment horizontal="center"/>
    </xf>
    <xf numFmtId="0" fontId="38" fillId="0" borderId="0" xfId="0" applyFont="1" applyBorder="1" applyAlignment="1">
      <alignment horizontal="center"/>
    </xf>
    <xf numFmtId="164" fontId="38" fillId="0" borderId="0" xfId="0" applyNumberFormat="1" applyFont="1" applyBorder="1"/>
    <xf numFmtId="0" fontId="38" fillId="0" borderId="0" xfId="0" applyNumberFormat="1" applyFont="1" applyBorder="1" applyAlignment="1">
      <alignment horizontal="right" wrapText="1"/>
    </xf>
    <xf numFmtId="0" fontId="38" fillId="0" borderId="0" xfId="0" applyNumberFormat="1" applyFont="1" applyBorder="1" applyAlignment="1">
      <alignment horizontal="left" wrapText="1"/>
    </xf>
    <xf numFmtId="1" fontId="38" fillId="0" borderId="0" xfId="0" applyNumberFormat="1" applyFont="1" applyBorder="1"/>
    <xf numFmtId="0" fontId="29" fillId="0" borderId="0" xfId="0" applyFont="1" applyFill="1" applyBorder="1"/>
    <xf numFmtId="0" fontId="38" fillId="0" borderId="0" xfId="0" applyFont="1" applyFill="1" applyBorder="1"/>
    <xf numFmtId="164" fontId="38" fillId="0" borderId="0" xfId="0" applyNumberFormat="1" applyFont="1" applyFill="1" applyBorder="1"/>
    <xf numFmtId="164" fontId="38" fillId="0" borderId="0" xfId="0" applyNumberFormat="1" applyFont="1" applyBorder="1" applyAlignment="1">
      <alignment horizontal="right"/>
    </xf>
    <xf numFmtId="164" fontId="43" fillId="0" borderId="0" xfId="0" applyNumberFormat="1" applyFont="1" applyBorder="1"/>
    <xf numFmtId="0" fontId="43" fillId="0" borderId="0" xfId="0" applyFont="1" applyBorder="1"/>
    <xf numFmtId="0" fontId="44" fillId="0" borderId="0" xfId="0" applyNumberFormat="1" applyFont="1" applyBorder="1" applyAlignment="1">
      <alignment vertical="top" wrapText="1"/>
    </xf>
    <xf numFmtId="0" fontId="38" fillId="0" borderId="0" xfId="0" applyNumberFormat="1" applyFont="1" applyBorder="1" applyAlignment="1">
      <alignment horizontal="left" vertical="top" wrapText="1"/>
    </xf>
    <xf numFmtId="0" fontId="38" fillId="0" borderId="0" xfId="0" applyFont="1" applyBorder="1" applyAlignment="1">
      <alignment horizontal="center" wrapText="1"/>
    </xf>
    <xf numFmtId="0" fontId="37" fillId="0" borderId="0" xfId="0" applyNumberFormat="1" applyFont="1" applyBorder="1" applyAlignment="1">
      <alignment vertical="top" wrapText="1"/>
    </xf>
    <xf numFmtId="0" fontId="45" fillId="0" borderId="0" xfId="0" applyFont="1" applyBorder="1" applyAlignment="1"/>
    <xf numFmtId="0" fontId="30" fillId="0" borderId="0" xfId="0" applyFont="1" applyBorder="1"/>
    <xf numFmtId="2" fontId="30" fillId="0" borderId="0" xfId="0" applyNumberFormat="1" applyFont="1" applyBorder="1"/>
    <xf numFmtId="2" fontId="37" fillId="0" borderId="0" xfId="0" applyNumberFormat="1" applyFont="1" applyBorder="1" applyAlignment="1">
      <alignment horizontal="center"/>
    </xf>
    <xf numFmtId="0" fontId="45" fillId="0" borderId="0" xfId="0" applyFont="1" applyBorder="1" applyAlignment="1">
      <alignment horizontal="right"/>
    </xf>
    <xf numFmtId="0" fontId="30" fillId="0" borderId="0" xfId="0" applyFont="1" applyBorder="1" applyAlignment="1">
      <alignment horizontal="center"/>
    </xf>
    <xf numFmtId="0" fontId="46"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41" fillId="0" borderId="0" xfId="0" applyNumberFormat="1" applyFont="1" applyBorder="1" applyAlignment="1">
      <alignment vertical="top" wrapText="1"/>
    </xf>
    <xf numFmtId="0" fontId="46" fillId="0" borderId="0" xfId="0" applyNumberFormat="1" applyFont="1" applyBorder="1" applyAlignment="1">
      <alignment horizontal="left" vertical="top" wrapText="1"/>
    </xf>
    <xf numFmtId="0" fontId="30" fillId="0" borderId="0" xfId="0" applyNumberFormat="1" applyFont="1" applyBorder="1" applyAlignment="1">
      <alignment vertical="top" wrapText="1"/>
    </xf>
    <xf numFmtId="2" fontId="35" fillId="0" borderId="0" xfId="0" applyNumberFormat="1" applyFont="1" applyBorder="1"/>
    <xf numFmtId="0" fontId="48" fillId="0" borderId="0" xfId="2" applyNumberFormat="1" applyFont="1" applyBorder="1" applyAlignment="1" applyProtection="1">
      <alignment vertical="top" wrapText="1"/>
    </xf>
    <xf numFmtId="0" fontId="47" fillId="0" borderId="0" xfId="2" applyNumberFormat="1" applyBorder="1" applyAlignment="1" applyProtection="1">
      <alignment vertical="top" wrapText="1"/>
    </xf>
    <xf numFmtId="0" fontId="35" fillId="0" borderId="0" xfId="0" applyNumberFormat="1" applyFont="1" applyBorder="1" applyAlignment="1">
      <alignment vertical="top" wrapText="1"/>
    </xf>
    <xf numFmtId="0" fontId="38" fillId="0" borderId="0" xfId="0" applyNumberFormat="1" applyFont="1" applyBorder="1" applyAlignment="1">
      <alignment horizontal="left" vertical="center" wrapText="1"/>
    </xf>
    <xf numFmtId="0" fontId="38" fillId="0" borderId="0" xfId="0" applyFont="1" applyBorder="1" applyAlignment="1">
      <alignment horizontal="center" vertical="center" wrapText="1"/>
    </xf>
    <xf numFmtId="1" fontId="38" fillId="0" borderId="0" xfId="0" applyNumberFormat="1" applyFont="1" applyBorder="1" applyAlignment="1">
      <alignment horizontal="center" vertical="center"/>
    </xf>
    <xf numFmtId="0" fontId="38" fillId="0" borderId="0" xfId="0" applyFont="1" applyBorder="1" applyAlignment="1">
      <alignment horizontal="center" vertical="center"/>
    </xf>
    <xf numFmtId="164" fontId="38" fillId="0" borderId="0" xfId="0" applyNumberFormat="1" applyFont="1" applyBorder="1" applyAlignment="1">
      <alignment horizontal="center" vertical="center"/>
    </xf>
    <xf numFmtId="0" fontId="38" fillId="0" borderId="0" xfId="0" applyFont="1" applyBorder="1" applyAlignment="1">
      <alignment vertical="center"/>
    </xf>
    <xf numFmtId="164" fontId="38" fillId="0" borderId="0" xfId="0" applyNumberFormat="1" applyFont="1" applyBorder="1" applyAlignment="1">
      <alignment vertical="center"/>
    </xf>
    <xf numFmtId="0" fontId="49" fillId="0" borderId="0" xfId="0" applyNumberFormat="1" applyFont="1" applyBorder="1" applyAlignment="1">
      <alignment horizontal="left" vertical="top" wrapText="1"/>
    </xf>
    <xf numFmtId="2" fontId="38" fillId="0" borderId="0" xfId="0" applyNumberFormat="1" applyFont="1" applyBorder="1" applyAlignment="1">
      <alignment horizontal="center" vertical="center"/>
    </xf>
    <xf numFmtId="1" fontId="50" fillId="0" borderId="0" xfId="0" applyNumberFormat="1" applyFont="1" applyBorder="1" applyAlignment="1">
      <alignment vertical="center"/>
    </xf>
    <xf numFmtId="2" fontId="43" fillId="0" borderId="0" xfId="0" applyNumberFormat="1" applyFont="1" applyBorder="1" applyAlignment="1">
      <alignment vertical="center"/>
    </xf>
    <xf numFmtId="164" fontId="37" fillId="0" borderId="0" xfId="0" applyNumberFormat="1" applyFont="1" applyBorder="1" applyAlignment="1">
      <alignment horizontal="center"/>
    </xf>
    <xf numFmtId="1" fontId="37" fillId="0" borderId="0" xfId="0" applyNumberFormat="1" applyFont="1" applyBorder="1" applyAlignment="1">
      <alignment horizontal="center"/>
    </xf>
    <xf numFmtId="164" fontId="37" fillId="0" borderId="0" xfId="0" applyNumberFormat="1" applyFont="1" applyBorder="1" applyAlignment="1">
      <alignment horizontal="left"/>
    </xf>
    <xf numFmtId="0" fontId="37" fillId="0" borderId="0" xfId="0" applyNumberFormat="1" applyFont="1" applyBorder="1" applyAlignment="1">
      <alignment horizontal="right" vertical="top" wrapText="1"/>
    </xf>
    <xf numFmtId="2" fontId="37" fillId="0" borderId="0" xfId="0" applyNumberFormat="1" applyFont="1" applyBorder="1" applyAlignment="1">
      <alignment vertical="top" wrapText="1"/>
    </xf>
    <xf numFmtId="1" fontId="37" fillId="0" borderId="0" xfId="0" applyNumberFormat="1" applyFont="1" applyBorder="1"/>
    <xf numFmtId="0" fontId="37" fillId="0" borderId="0" xfId="0" applyFont="1" applyBorder="1" applyAlignment="1">
      <alignment horizontal="center" vertical="top"/>
    </xf>
    <xf numFmtId="0" fontId="25" fillId="0" borderId="0" xfId="0" applyNumberFormat="1" applyFont="1" applyBorder="1" applyAlignment="1">
      <alignment horizontal="justify" vertical="top" wrapText="1"/>
    </xf>
    <xf numFmtId="0" fontId="30" fillId="0" borderId="0" xfId="0" applyFont="1" applyBorder="1" applyAlignment="1"/>
    <xf numFmtId="2" fontId="30" fillId="0" borderId="0" xfId="0" applyNumberFormat="1" applyFont="1" applyBorder="1" applyAlignment="1"/>
    <xf numFmtId="0" fontId="51" fillId="0" borderId="0" xfId="0" applyFont="1" applyFill="1" applyBorder="1"/>
    <xf numFmtId="0" fontId="52" fillId="0" borderId="0" xfId="0" applyFont="1" applyFill="1" applyBorder="1"/>
    <xf numFmtId="0" fontId="52" fillId="0" borderId="0" xfId="0" applyFont="1" applyBorder="1"/>
    <xf numFmtId="2" fontId="52" fillId="0" borderId="0" xfId="0" applyNumberFormat="1" applyFont="1" applyFill="1" applyBorder="1"/>
    <xf numFmtId="164" fontId="52" fillId="0" borderId="0" xfId="0" applyNumberFormat="1" applyFont="1" applyFill="1" applyBorder="1"/>
    <xf numFmtId="0" fontId="52" fillId="0" borderId="0" xfId="0" applyFont="1" applyBorder="1" applyAlignment="1">
      <alignment wrapText="1"/>
    </xf>
    <xf numFmtId="164" fontId="30" fillId="0" borderId="0" xfId="0" applyNumberFormat="1" applyFont="1" applyBorder="1" applyAlignment="1">
      <alignment horizontal="center"/>
    </xf>
    <xf numFmtId="0" fontId="37" fillId="0" borderId="0" xfId="0" applyNumberFormat="1" applyFont="1" applyBorder="1" applyAlignment="1">
      <alignment horizontal="justify" vertical="top" wrapText="1"/>
    </xf>
    <xf numFmtId="0" fontId="35" fillId="0" borderId="0" xfId="0" applyFont="1" applyBorder="1" applyAlignment="1"/>
    <xf numFmtId="0" fontId="35" fillId="0" borderId="0" xfId="0" applyFont="1" applyBorder="1" applyAlignment="1">
      <alignment horizontal="center"/>
    </xf>
    <xf numFmtId="2" fontId="35" fillId="0" borderId="0" xfId="0" applyNumberFormat="1" applyFont="1" applyBorder="1" applyAlignment="1">
      <alignment horizontal="center"/>
    </xf>
    <xf numFmtId="0" fontId="35" fillId="0" borderId="0" xfId="0" applyFont="1" applyBorder="1"/>
    <xf numFmtId="0" fontId="35" fillId="0" borderId="0" xfId="0" applyNumberFormat="1" applyFont="1" applyBorder="1" applyAlignment="1">
      <alignment horizontal="left" vertical="top" wrapText="1"/>
    </xf>
    <xf numFmtId="0" fontId="37" fillId="0" borderId="0" xfId="0" applyNumberFormat="1" applyFont="1" applyBorder="1" applyAlignment="1">
      <alignment horizontal="left" wrapText="1"/>
    </xf>
    <xf numFmtId="164" fontId="35" fillId="0" borderId="0" xfId="0" applyNumberFormat="1" applyFont="1" applyBorder="1"/>
    <xf numFmtId="164" fontId="35" fillId="0" borderId="0" xfId="0" applyNumberFormat="1" applyFont="1" applyBorder="1" applyAlignment="1">
      <alignment horizontal="center"/>
    </xf>
    <xf numFmtId="0" fontId="37" fillId="0" borderId="0" xfId="0" applyNumberFormat="1" applyFont="1" applyBorder="1" applyAlignment="1">
      <alignment horizontal="center" wrapText="1"/>
    </xf>
    <xf numFmtId="167" fontId="37" fillId="0" borderId="0" xfId="0" applyNumberFormat="1" applyFont="1" applyBorder="1"/>
    <xf numFmtId="167" fontId="35" fillId="0" borderId="0" xfId="0" applyNumberFormat="1" applyFont="1" applyBorder="1"/>
    <xf numFmtId="166" fontId="35" fillId="0" borderId="0" xfId="0" applyNumberFormat="1" applyFont="1" applyBorder="1" applyAlignment="1">
      <alignment horizontal="center"/>
    </xf>
    <xf numFmtId="166" fontId="52" fillId="0" borderId="0" xfId="0" applyNumberFormat="1" applyFont="1" applyFill="1" applyBorder="1"/>
    <xf numFmtId="166" fontId="30"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5"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53" fillId="0" borderId="0" xfId="0" applyNumberFormat="1" applyFont="1" applyBorder="1" applyAlignment="1">
      <alignment vertical="top" wrapText="1"/>
    </xf>
    <xf numFmtId="1" fontId="37"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5" fillId="0" borderId="0" xfId="0" applyFont="1" applyFill="1" applyBorder="1"/>
    <xf numFmtId="2" fontId="6" fillId="0" borderId="0" xfId="0" applyNumberFormat="1" applyFont="1" applyBorder="1"/>
    <xf numFmtId="0" fontId="37" fillId="0" borderId="0" xfId="0" applyNumberFormat="1" applyFont="1" applyBorder="1" applyAlignment="1">
      <alignment horizontal="right" wrapText="1"/>
    </xf>
    <xf numFmtId="0" fontId="53" fillId="0" borderId="0" xfId="0" applyNumberFormat="1" applyFont="1" applyBorder="1" applyAlignment="1">
      <alignment horizontal="left" vertical="top" wrapText="1"/>
    </xf>
    <xf numFmtId="164" fontId="0" fillId="0" borderId="0" xfId="0" applyNumberFormat="1" applyFont="1"/>
    <xf numFmtId="2" fontId="37"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8" fillId="0" borderId="0" xfId="0" applyFont="1" applyBorder="1" applyAlignment="1">
      <alignment vertical="top"/>
    </xf>
    <xf numFmtId="0" fontId="29" fillId="0" borderId="0" xfId="0" applyFont="1" applyBorder="1"/>
    <xf numFmtId="0" fontId="29" fillId="0" borderId="0" xfId="0" applyFont="1" applyBorder="1" applyAlignment="1">
      <alignment horizontal="center"/>
    </xf>
    <xf numFmtId="2" fontId="54" fillId="0" borderId="0" xfId="0" applyNumberFormat="1" applyFont="1" applyBorder="1" applyAlignment="1">
      <alignment horizontal="center"/>
    </xf>
    <xf numFmtId="0" fontId="54" fillId="0" borderId="0" xfId="0" applyFont="1" applyBorder="1" applyAlignment="1">
      <alignment horizontal="center"/>
    </xf>
    <xf numFmtId="164" fontId="54" fillId="0" borderId="0" xfId="0" applyNumberFormat="1" applyFont="1" applyBorder="1" applyAlignment="1">
      <alignment horizontal="center"/>
    </xf>
    <xf numFmtId="2" fontId="38" fillId="0" borderId="0" xfId="0" applyNumberFormat="1" applyFont="1" applyBorder="1" applyAlignment="1">
      <alignment horizontal="left" wrapText="1"/>
    </xf>
    <xf numFmtId="0" fontId="37" fillId="0" borderId="0" xfId="0" applyFont="1" applyBorder="1" applyAlignment="1">
      <alignment horizontal="left" wrapText="1"/>
    </xf>
    <xf numFmtId="0" fontId="25" fillId="0" borderId="0" xfId="0" applyFont="1" applyBorder="1" applyAlignment="1">
      <alignment horizontal="justify" vertical="top" wrapText="1"/>
    </xf>
    <xf numFmtId="164" fontId="55" fillId="0" borderId="0" xfId="0" applyNumberFormat="1" applyFont="1" applyBorder="1" applyAlignment="1">
      <alignment horizontal="center"/>
    </xf>
    <xf numFmtId="0" fontId="55" fillId="0" borderId="0" xfId="0" applyFont="1" applyBorder="1" applyAlignment="1">
      <alignment horizontal="center"/>
    </xf>
    <xf numFmtId="2" fontId="23" fillId="0" borderId="0" xfId="0" applyNumberFormat="1" applyFont="1" applyBorder="1"/>
    <xf numFmtId="2" fontId="37" fillId="0" borderId="0" xfId="0" applyNumberFormat="1" applyFont="1" applyBorder="1" applyAlignment="1">
      <alignment horizontal="left"/>
    </xf>
    <xf numFmtId="0" fontId="37" fillId="0" borderId="0" xfId="0" applyNumberFormat="1" applyFont="1" applyBorder="1" applyAlignment="1">
      <alignment wrapText="1"/>
    </xf>
    <xf numFmtId="1" fontId="6" fillId="0" borderId="0" xfId="0" applyNumberFormat="1" applyFont="1" applyBorder="1" applyAlignment="1">
      <alignment horizontal="center"/>
    </xf>
    <xf numFmtId="0" fontId="38" fillId="0" borderId="0" xfId="0" applyFont="1" applyFill="1" applyBorder="1" applyAlignment="1">
      <alignment horizontal="center"/>
    </xf>
    <xf numFmtId="164" fontId="38" fillId="0" borderId="0" xfId="0" applyNumberFormat="1" applyFont="1" applyBorder="1" applyAlignment="1">
      <alignment horizontal="left"/>
    </xf>
    <xf numFmtId="1" fontId="54" fillId="0" borderId="0" xfId="0" applyNumberFormat="1" applyFont="1" applyBorder="1" applyAlignment="1">
      <alignment horizontal="center"/>
    </xf>
    <xf numFmtId="2" fontId="38" fillId="0" borderId="0" xfId="0" applyNumberFormat="1" applyFont="1" applyBorder="1" applyAlignment="1">
      <alignment horizontal="center"/>
    </xf>
    <xf numFmtId="0" fontId="0" fillId="0" borderId="0" xfId="0" applyFont="1" applyBorder="1" applyAlignment="1">
      <alignment vertical="top"/>
    </xf>
    <xf numFmtId="0" fontId="35"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5" fillId="0" borderId="0" xfId="0" applyFont="1" applyBorder="1" applyAlignment="1">
      <alignment horizontal="left" vertical="top"/>
    </xf>
    <xf numFmtId="0" fontId="35" fillId="0" borderId="0" xfId="0" applyFont="1" applyBorder="1" applyAlignment="1">
      <alignment vertical="top" wrapText="1"/>
    </xf>
    <xf numFmtId="164" fontId="25"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7" fillId="0" borderId="0" xfId="0" applyNumberFormat="1" applyFont="1" applyBorder="1" applyAlignment="1">
      <alignment vertical="center" wrapText="1"/>
    </xf>
    <xf numFmtId="0" fontId="56" fillId="0" borderId="0" xfId="0" applyFont="1" applyBorder="1" applyAlignment="1">
      <alignment vertical="top" wrapText="1"/>
    </xf>
    <xf numFmtId="0" fontId="56" fillId="0" borderId="0" xfId="0" applyFont="1" applyBorder="1" applyAlignment="1">
      <alignment vertical="top"/>
    </xf>
    <xf numFmtId="164" fontId="37" fillId="0" borderId="0" xfId="0" applyNumberFormat="1" applyFont="1" applyBorder="1" applyAlignment="1">
      <alignment horizontal="center" wrapText="1"/>
    </xf>
    <xf numFmtId="0" fontId="57" fillId="0" borderId="0" xfId="0" applyFont="1" applyBorder="1" applyAlignment="1">
      <alignment vertical="top"/>
    </xf>
    <xf numFmtId="0" fontId="45" fillId="0" borderId="0" xfId="0" applyFont="1" applyBorder="1" applyAlignment="1">
      <alignment vertical="top"/>
    </xf>
    <xf numFmtId="0" fontId="0" fillId="0" borderId="1" xfId="0" applyFont="1" applyBorder="1" applyAlignment="1">
      <alignment vertical="top"/>
    </xf>
    <xf numFmtId="0" fontId="37" fillId="0" borderId="1" xfId="0" applyFont="1" applyBorder="1" applyAlignment="1">
      <alignment horizontal="justify" vertical="top"/>
    </xf>
    <xf numFmtId="0" fontId="0" fillId="0" borderId="1" xfId="0" applyFont="1" applyBorder="1"/>
    <xf numFmtId="0" fontId="27" fillId="0" borderId="1" xfId="0" applyFont="1" applyBorder="1" applyAlignment="1">
      <alignment horizontal="center" vertical="top" wrapText="1"/>
    </xf>
    <xf numFmtId="0" fontId="27" fillId="0" borderId="1" xfId="0" applyFont="1" applyBorder="1" applyAlignment="1">
      <alignment horizontal="center" vertical="top"/>
    </xf>
    <xf numFmtId="2" fontId="32" fillId="0" borderId="0" xfId="0" applyNumberFormat="1" applyFont="1" applyBorder="1" applyAlignment="1">
      <alignment horizontal="right" vertical="top"/>
    </xf>
    <xf numFmtId="2" fontId="38" fillId="2" borderId="5" xfId="0" applyNumberFormat="1" applyFont="1" applyFill="1" applyBorder="1" applyAlignment="1">
      <alignment horizontal="center" vertical="top" wrapText="1"/>
    </xf>
    <xf numFmtId="2" fontId="38" fillId="0" borderId="1" xfId="0" applyNumberFormat="1" applyFont="1" applyFill="1" applyBorder="1"/>
    <xf numFmtId="164" fontId="38" fillId="0" borderId="0" xfId="0" applyNumberFormat="1" applyFont="1" applyFill="1" applyBorder="1" applyAlignment="1">
      <alignment horizontal="center" vertical="center"/>
    </xf>
    <xf numFmtId="166" fontId="38" fillId="0" borderId="0" xfId="0" applyNumberFormat="1" applyFont="1" applyBorder="1" applyAlignment="1">
      <alignment horizontal="center" vertical="top" wrapText="1"/>
    </xf>
    <xf numFmtId="0" fontId="38" fillId="0" borderId="0" xfId="0" applyFont="1" applyBorder="1" applyAlignment="1">
      <alignment horizontal="center" vertical="top" wrapText="1"/>
    </xf>
    <xf numFmtId="164" fontId="38" fillId="0" borderId="0" xfId="0" applyNumberFormat="1" applyFont="1" applyBorder="1" applyAlignment="1">
      <alignment horizontal="center" vertical="top" wrapText="1"/>
    </xf>
    <xf numFmtId="164" fontId="25" fillId="2" borderId="1" xfId="0" applyNumberFormat="1" applyFont="1" applyFill="1" applyBorder="1" applyAlignment="1">
      <alignment horizontal="center" vertical="center"/>
    </xf>
    <xf numFmtId="166" fontId="38" fillId="2" borderId="2" xfId="0" applyNumberFormat="1" applyFont="1" applyFill="1" applyBorder="1" applyAlignment="1">
      <alignment horizontal="center" vertical="top" wrapText="1"/>
    </xf>
    <xf numFmtId="0" fontId="38" fillId="2" borderId="12" xfId="0" applyFont="1" applyFill="1" applyBorder="1" applyAlignment="1">
      <alignment horizontal="center" vertical="top" wrapText="1"/>
    </xf>
    <xf numFmtId="164" fontId="38" fillId="2" borderId="3" xfId="0" applyNumberFormat="1" applyFont="1" applyFill="1" applyBorder="1" applyAlignment="1">
      <alignment horizontal="center" vertical="top" wrapText="1"/>
    </xf>
    <xf numFmtId="164" fontId="38" fillId="0" borderId="14" xfId="0" applyNumberFormat="1" applyFont="1" applyFill="1" applyBorder="1" applyAlignment="1">
      <alignment horizontal="center"/>
    </xf>
    <xf numFmtId="164" fontId="38" fillId="0" borderId="14" xfId="0" applyNumberFormat="1" applyFont="1" applyFill="1" applyBorder="1" applyAlignment="1">
      <alignment horizontal="center" vertical="center"/>
    </xf>
    <xf numFmtId="1" fontId="25" fillId="0" borderId="8" xfId="0" applyNumberFormat="1" applyFont="1" applyBorder="1" applyAlignment="1">
      <alignment horizontal="center" vertical="top"/>
    </xf>
    <xf numFmtId="167" fontId="37" fillId="0" borderId="0" xfId="0" applyNumberFormat="1" applyFont="1" applyBorder="1" applyAlignment="1">
      <alignment horizontal="center" vertical="top" wrapText="1"/>
    </xf>
    <xf numFmtId="2" fontId="32" fillId="0" borderId="14" xfId="0" applyNumberFormat="1" applyFont="1" applyBorder="1" applyAlignment="1">
      <alignment horizontal="center" wrapText="1"/>
    </xf>
    <xf numFmtId="2" fontId="32" fillId="0" borderId="0" xfId="0" applyNumberFormat="1" applyFont="1" applyBorder="1" applyAlignment="1">
      <alignment horizontal="center" vertical="top" wrapText="1"/>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4" fillId="0" borderId="0" xfId="0" applyNumberFormat="1" applyFont="1" applyBorder="1" applyAlignment="1">
      <alignment horizontal="right" vertical="top" wrapText="1"/>
    </xf>
    <xf numFmtId="0" fontId="2" fillId="0" borderId="0" xfId="0" applyFont="1" applyBorder="1" applyAlignment="1">
      <alignment horizontal="center"/>
    </xf>
    <xf numFmtId="0" fontId="7" fillId="0" borderId="0" xfId="0" applyFont="1" applyBorder="1" applyAlignment="1">
      <alignment horizontal="left"/>
    </xf>
    <xf numFmtId="164" fontId="7" fillId="0" borderId="0" xfId="0" applyNumberFormat="1" applyFont="1" applyBorder="1" applyAlignment="1">
      <alignment horizontal="right"/>
    </xf>
    <xf numFmtId="164" fontId="7" fillId="0" borderId="0" xfId="0" applyNumberFormat="1" applyFont="1" applyBorder="1" applyAlignment="1"/>
    <xf numFmtId="2" fontId="5" fillId="0" borderId="14" xfId="0" applyNumberFormat="1" applyFont="1" applyBorder="1" applyAlignment="1">
      <alignment horizontal="center"/>
    </xf>
    <xf numFmtId="2" fontId="11" fillId="0" borderId="9" xfId="0" applyNumberFormat="1" applyFont="1" applyBorder="1" applyAlignment="1">
      <alignment horizontal="center"/>
    </xf>
    <xf numFmtId="0" fontId="11" fillId="0" borderId="11" xfId="0" applyFont="1" applyBorder="1" applyAlignment="1">
      <alignment horizontal="center"/>
    </xf>
    <xf numFmtId="0" fontId="11" fillId="0" borderId="14" xfId="0" applyFont="1" applyBorder="1" applyAlignment="1"/>
    <xf numFmtId="2" fontId="11" fillId="0" borderId="14" xfId="0" applyNumberFormat="1" applyFont="1" applyBorder="1" applyAlignment="1">
      <alignment horizontal="center"/>
    </xf>
    <xf numFmtId="164" fontId="11" fillId="0" borderId="14" xfId="0" applyNumberFormat="1" applyFont="1" applyBorder="1" applyAlignment="1">
      <alignment horizontal="center"/>
    </xf>
    <xf numFmtId="2" fontId="11" fillId="0" borderId="14" xfId="0" applyNumberFormat="1" applyFont="1" applyBorder="1"/>
    <xf numFmtId="2" fontId="4" fillId="0" borderId="0" xfId="0" applyNumberFormat="1" applyFont="1" applyBorder="1" applyAlignment="1">
      <alignment horizontal="center"/>
    </xf>
    <xf numFmtId="2" fontId="7" fillId="0" borderId="0" xfId="0" quotePrefix="1" applyNumberFormat="1" applyFont="1" applyAlignment="1">
      <alignment horizontal="center"/>
    </xf>
    <xf numFmtId="0" fontId="12" fillId="0" borderId="14" xfId="0" applyFont="1" applyBorder="1" applyAlignment="1">
      <alignment horizontal="center"/>
    </xf>
    <xf numFmtId="0" fontId="12" fillId="0" borderId="0" xfId="0" applyFont="1" applyBorder="1" applyAlignment="1">
      <alignment horizontal="center"/>
    </xf>
    <xf numFmtId="9" fontId="20" fillId="0" borderId="0" xfId="0" applyNumberFormat="1" applyFont="1" applyBorder="1" applyAlignment="1">
      <alignment horizontal="center"/>
    </xf>
    <xf numFmtId="0" fontId="20" fillId="0" borderId="14" xfId="0" applyFont="1" applyBorder="1" applyAlignment="1">
      <alignment horizontal="center"/>
    </xf>
    <xf numFmtId="2" fontId="0" fillId="0" borderId="0" xfId="0" applyNumberFormat="1" applyBorder="1"/>
    <xf numFmtId="2" fontId="20" fillId="0" borderId="0" xfId="0" applyNumberFormat="1" applyFont="1" applyBorder="1" applyAlignment="1">
      <alignment horizontal="center"/>
    </xf>
    <xf numFmtId="0" fontId="7" fillId="0" borderId="11" xfId="0" applyFont="1" applyBorder="1" applyAlignment="1">
      <alignment horizontal="left"/>
    </xf>
    <xf numFmtId="1" fontId="4" fillId="0" borderId="0" xfId="0" applyNumberFormat="1" applyFont="1" applyFill="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2" fontId="0" fillId="0" borderId="0" xfId="0" applyNumberFormat="1"/>
    <xf numFmtId="43" fontId="0" fillId="0" borderId="0" xfId="0" applyNumberFormat="1"/>
    <xf numFmtId="1" fontId="5" fillId="0" borderId="0" xfId="0" applyNumberFormat="1" applyFont="1" applyBorder="1" applyAlignment="1">
      <alignment horizontal="center"/>
    </xf>
    <xf numFmtId="1" fontId="7" fillId="0" borderId="10" xfId="0" applyNumberFormat="1" applyFont="1" applyBorder="1" applyAlignment="1">
      <alignment horizontal="center"/>
    </xf>
    <xf numFmtId="0" fontId="15" fillId="0" borderId="14" xfId="0" applyFont="1" applyBorder="1"/>
    <xf numFmtId="0" fontId="11" fillId="0" borderId="14" xfId="0" applyFont="1" applyBorder="1"/>
    <xf numFmtId="0" fontId="7" fillId="0" borderId="1" xfId="0" applyFont="1" applyBorder="1" applyAlignment="1">
      <alignment horizontal="center" vertical="top"/>
    </xf>
    <xf numFmtId="0" fontId="7" fillId="0" borderId="4" xfId="0" applyFont="1" applyBorder="1" applyAlignment="1">
      <alignment horizontal="center" vertical="top"/>
    </xf>
    <xf numFmtId="0" fontId="7" fillId="0" borderId="8" xfId="0" applyFont="1" applyBorder="1" applyAlignment="1">
      <alignment horizontal="center" vertical="top"/>
    </xf>
    <xf numFmtId="2" fontId="7" fillId="0" borderId="8" xfId="0" applyNumberFormat="1" applyFont="1" applyBorder="1" applyAlignment="1">
      <alignment horizontal="center" vertical="top"/>
    </xf>
    <xf numFmtId="0" fontId="7" fillId="0" borderId="5" xfId="0" applyFont="1" applyBorder="1" applyAlignment="1">
      <alignment horizontal="center" vertical="top"/>
    </xf>
    <xf numFmtId="0" fontId="7" fillId="0" borderId="4" xfId="0" applyNumberFormat="1" applyFont="1" applyBorder="1" applyAlignment="1">
      <alignment horizontal="center" vertical="top" wrapText="1"/>
    </xf>
    <xf numFmtId="0" fontId="7" fillId="0" borderId="4" xfId="0" applyFont="1" applyBorder="1" applyAlignment="1">
      <alignment horizontal="center"/>
    </xf>
    <xf numFmtId="1" fontId="7" fillId="0" borderId="9" xfId="0" applyNumberFormat="1" applyFont="1" applyBorder="1" applyAlignment="1">
      <alignment horizontal="center"/>
    </xf>
    <xf numFmtId="1" fontId="7" fillId="0" borderId="5" xfId="0" applyNumberFormat="1" applyFont="1" applyBorder="1" applyAlignment="1">
      <alignment horizontal="center"/>
    </xf>
    <xf numFmtId="0" fontId="0" fillId="0" borderId="8" xfId="0" applyBorder="1" applyAlignment="1">
      <alignment horizontal="center"/>
    </xf>
    <xf numFmtId="1" fontId="0" fillId="0" borderId="0" xfId="0" applyNumberFormat="1"/>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9" fillId="0" borderId="11" xfId="0" applyFont="1" applyBorder="1" applyAlignment="1">
      <alignment horizontal="center" vertical="center"/>
    </xf>
    <xf numFmtId="0" fontId="10" fillId="0" borderId="14" xfId="0" applyFont="1" applyBorder="1" applyAlignment="1">
      <alignment horizontal="center" vertical="center"/>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2" fillId="0" borderId="13" xfId="0"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7" xfId="0" applyFont="1" applyBorder="1" applyAlignment="1">
      <alignment horizontal="left" vertical="top" wrapText="1"/>
    </xf>
    <xf numFmtId="0" fontId="4" fillId="0" borderId="8" xfId="0" applyFont="1" applyBorder="1" applyAlignment="1">
      <alignment horizontal="center" vertical="top"/>
    </xf>
    <xf numFmtId="0" fontId="4" fillId="0" borderId="7" xfId="0" applyNumberFormat="1" applyFont="1" applyBorder="1" applyAlignment="1">
      <alignment horizontal="left" vertical="top" wrapText="1"/>
    </xf>
    <xf numFmtId="0" fontId="3" fillId="0" borderId="2" xfId="0" applyFont="1" applyBorder="1" applyAlignment="1">
      <alignment horizontal="left" vertical="top" wrapText="1"/>
    </xf>
    <xf numFmtId="0" fontId="7" fillId="0" borderId="12" xfId="0" applyFont="1" applyBorder="1" applyAlignment="1">
      <alignment horizontal="left" vertical="top" wrapText="1"/>
    </xf>
    <xf numFmtId="0" fontId="7"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23" fillId="0" borderId="2" xfId="0" applyFont="1" applyBorder="1" applyAlignment="1">
      <alignment horizontal="left" vertical="top" wrapText="1"/>
    </xf>
    <xf numFmtId="0" fontId="23" fillId="0" borderId="12" xfId="0" applyFont="1" applyBorder="1" applyAlignment="1">
      <alignment horizontal="left" vertical="top" wrapText="1"/>
    </xf>
    <xf numFmtId="0" fontId="23" fillId="0" borderId="3" xfId="0" applyFont="1" applyBorder="1" applyAlignment="1">
      <alignment horizontal="left" vertical="top" wrapText="1"/>
    </xf>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0" fontId="7" fillId="0" borderId="11" xfId="0" applyFont="1" applyBorder="1" applyAlignment="1">
      <alignment horizontal="left" vertical="top" wrapText="1"/>
    </xf>
    <xf numFmtId="0" fontId="7" fillId="0" borderId="14" xfId="0" applyFont="1" applyBorder="1" applyAlignment="1">
      <alignment horizontal="left" vertical="top" wrapText="1"/>
    </xf>
    <xf numFmtId="0" fontId="11" fillId="0" borderId="13" xfId="0" applyFont="1" applyBorder="1" applyAlignment="1">
      <alignment horizontal="right" vertical="top"/>
    </xf>
    <xf numFmtId="0" fontId="11" fillId="0" borderId="9" xfId="0" applyFont="1" applyBorder="1" applyAlignment="1">
      <alignment horizontal="left" vertical="top" wrapText="1"/>
    </xf>
    <xf numFmtId="0" fontId="11" fillId="0" borderId="0" xfId="0" applyFont="1" applyBorder="1" applyAlignment="1">
      <alignment horizontal="left" vertical="top" wrapText="1"/>
    </xf>
    <xf numFmtId="0" fontId="11" fillId="0" borderId="2" xfId="0" applyFont="1" applyBorder="1" applyAlignment="1">
      <alignment horizontal="left" vertical="top" wrapText="1"/>
    </xf>
    <xf numFmtId="0" fontId="7" fillId="0" borderId="2" xfId="0" applyFont="1" applyBorder="1" applyAlignment="1">
      <alignment horizontal="center" vertical="top"/>
    </xf>
    <xf numFmtId="0" fontId="7" fillId="0" borderId="12" xfId="0" applyFont="1" applyBorder="1" applyAlignment="1">
      <alignment horizontal="center" vertical="top"/>
    </xf>
    <xf numFmtId="0" fontId="7" fillId="0" borderId="7" xfId="0" applyFont="1" applyBorder="1" applyAlignment="1">
      <alignment horizontal="left" vertical="top" wrapText="1"/>
    </xf>
    <xf numFmtId="0" fontId="7" fillId="0" borderId="13" xfId="0" applyFont="1" applyBorder="1" applyAlignment="1">
      <alignment horizontal="left" vertical="top"/>
    </xf>
    <xf numFmtId="0" fontId="7" fillId="0" borderId="6" xfId="0" applyFont="1" applyBorder="1" applyAlignment="1">
      <alignment horizontal="left" vertical="top"/>
    </xf>
    <xf numFmtId="0" fontId="7" fillId="0" borderId="10" xfId="0" applyFont="1" applyBorder="1" applyAlignment="1">
      <alignment horizontal="left" vertical="top" wrapText="1"/>
    </xf>
    <xf numFmtId="2" fontId="11" fillId="0" borderId="0" xfId="0" applyNumberFormat="1" applyFont="1" applyBorder="1" applyAlignment="1">
      <alignment horizontal="right"/>
    </xf>
    <xf numFmtId="0" fontId="7" fillId="0" borderId="13" xfId="0" applyFont="1" applyBorder="1" applyAlignment="1">
      <alignment horizontal="left" vertical="top" wrapText="1"/>
    </xf>
    <xf numFmtId="0" fontId="7" fillId="0" borderId="6" xfId="0" applyFont="1" applyBorder="1" applyAlignment="1">
      <alignment horizontal="left" vertical="top" wrapText="1"/>
    </xf>
    <xf numFmtId="0" fontId="2" fillId="0" borderId="13" xfId="0" applyFont="1" applyBorder="1" applyAlignment="1">
      <alignment horizontal="center"/>
    </xf>
    <xf numFmtId="0" fontId="15" fillId="0" borderId="0" xfId="0" applyFont="1" applyBorder="1" applyAlignment="1">
      <alignment horizontal="left" vertical="top" wrapText="1"/>
    </xf>
    <xf numFmtId="0" fontId="18" fillId="0" borderId="13" xfId="0" applyFont="1" applyBorder="1" applyAlignment="1">
      <alignment horizontal="center"/>
    </xf>
    <xf numFmtId="0" fontId="7" fillId="0" borderId="7" xfId="0" applyNumberFormat="1" applyFont="1" applyBorder="1" applyAlignment="1">
      <alignment horizontal="left" vertical="top" wrapText="1"/>
    </xf>
    <xf numFmtId="0" fontId="7" fillId="0" borderId="13" xfId="0" applyNumberFormat="1" applyFont="1" applyBorder="1" applyAlignment="1">
      <alignment horizontal="left" vertical="top" wrapText="1"/>
    </xf>
    <xf numFmtId="0" fontId="11" fillId="0" borderId="7" xfId="0" applyFont="1" applyBorder="1" applyAlignment="1">
      <alignment horizontal="left" vertical="top" wrapText="1"/>
    </xf>
    <xf numFmtId="0" fontId="11" fillId="0" borderId="13" xfId="0" applyFont="1" applyBorder="1" applyAlignment="1">
      <alignment horizontal="left" vertical="top" wrapText="1"/>
    </xf>
    <xf numFmtId="0" fontId="21" fillId="0" borderId="7" xfId="0" applyFont="1" applyBorder="1" applyAlignment="1">
      <alignment horizontal="left" vertical="top" wrapText="1"/>
    </xf>
    <xf numFmtId="0" fontId="21" fillId="0" borderId="13" xfId="0" applyFont="1" applyBorder="1" applyAlignment="1">
      <alignment horizontal="left" vertical="top"/>
    </xf>
    <xf numFmtId="0" fontId="7" fillId="0" borderId="9" xfId="0" applyFont="1" applyBorder="1" applyAlignment="1">
      <alignment horizontal="left" vertical="top"/>
    </xf>
    <xf numFmtId="0" fontId="7" fillId="0" borderId="0" xfId="0" applyFont="1" applyBorder="1" applyAlignment="1">
      <alignment horizontal="left" vertical="top"/>
    </xf>
    <xf numFmtId="0" fontId="30" fillId="0" borderId="2" xfId="0" applyFont="1" applyFill="1" applyBorder="1" applyAlignment="1">
      <alignment horizontal="left" vertical="top" wrapText="1"/>
    </xf>
    <xf numFmtId="0" fontId="30" fillId="0" borderId="12" xfId="0" applyFont="1" applyFill="1" applyBorder="1" applyAlignment="1">
      <alignment horizontal="left" vertical="top" wrapText="1"/>
    </xf>
    <xf numFmtId="0" fontId="30" fillId="0" borderId="3" xfId="0" applyFont="1" applyFill="1" applyBorder="1" applyAlignment="1">
      <alignment horizontal="left" vertical="top" wrapText="1"/>
    </xf>
    <xf numFmtId="0" fontId="25" fillId="0" borderId="4" xfId="0" applyFont="1" applyBorder="1" applyAlignment="1">
      <alignment horizontal="center" vertical="top" wrapText="1"/>
    </xf>
    <xf numFmtId="0" fontId="25" fillId="0" borderId="8" xfId="0" applyFont="1" applyBorder="1" applyAlignment="1">
      <alignment horizontal="center" vertical="top" wrapText="1"/>
    </xf>
    <xf numFmtId="0" fontId="25" fillId="0" borderId="5" xfId="0" applyFont="1" applyBorder="1" applyAlignment="1">
      <alignment horizontal="center" vertical="top" wrapText="1"/>
    </xf>
    <xf numFmtId="0" fontId="25" fillId="0" borderId="4" xfId="0" applyNumberFormat="1" applyFont="1" applyBorder="1" applyAlignment="1">
      <alignment horizontal="left" vertical="top" wrapText="1"/>
    </xf>
    <xf numFmtId="0" fontId="25" fillId="0" borderId="8" xfId="0" applyNumberFormat="1" applyFont="1" applyBorder="1" applyAlignment="1">
      <alignment horizontal="left" vertical="top" wrapText="1"/>
    </xf>
    <xf numFmtId="0" fontId="25" fillId="0" borderId="5" xfId="0" applyNumberFormat="1" applyFont="1" applyBorder="1" applyAlignment="1">
      <alignment horizontal="left"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9" xfId="0" applyNumberFormat="1" applyFont="1" applyBorder="1" applyAlignment="1">
      <alignment horizontal="left" wrapText="1"/>
    </xf>
    <xf numFmtId="0" fontId="25" fillId="0" borderId="0" xfId="0" applyNumberFormat="1" applyFont="1" applyBorder="1" applyAlignment="1">
      <alignment horizontal="left" wrapText="1"/>
    </xf>
    <xf numFmtId="0" fontId="37" fillId="0" borderId="4" xfId="0" applyFont="1" applyBorder="1" applyAlignment="1">
      <alignment horizontal="center" vertical="top"/>
    </xf>
    <xf numFmtId="0" fontId="37" fillId="0" borderId="8"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5" fillId="0" borderId="4" xfId="0" applyNumberFormat="1" applyFont="1" applyBorder="1" applyAlignment="1">
      <alignment horizontal="justify" vertical="top" wrapText="1"/>
    </xf>
    <xf numFmtId="0" fontId="25" fillId="0" borderId="8" xfId="0" applyNumberFormat="1" applyFont="1" applyBorder="1" applyAlignment="1">
      <alignment horizontal="justify" vertical="top" wrapText="1"/>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25" fillId="0" borderId="9" xfId="0" applyNumberFormat="1" applyFont="1" applyBorder="1" applyAlignment="1">
      <alignment horizontal="center" vertical="top" wrapText="1"/>
    </xf>
    <xf numFmtId="0" fontId="25" fillId="0" borderId="0" xfId="0" applyNumberFormat="1" applyFont="1" applyBorder="1" applyAlignment="1">
      <alignment horizontal="center" vertical="top" wrapText="1"/>
    </xf>
    <xf numFmtId="0" fontId="38" fillId="0" borderId="4" xfId="0" applyFont="1" applyBorder="1" applyAlignment="1">
      <alignment horizontal="center" vertical="top"/>
    </xf>
    <xf numFmtId="0" fontId="38" fillId="0" borderId="8" xfId="0" applyFont="1" applyBorder="1" applyAlignment="1">
      <alignment horizontal="center" vertical="top"/>
    </xf>
    <xf numFmtId="0" fontId="25" fillId="0" borderId="5" xfId="0" applyFont="1" applyBorder="1" applyAlignment="1">
      <alignment horizontal="center" vertical="top"/>
    </xf>
    <xf numFmtId="0" fontId="25" fillId="0" borderId="4" xfId="0" applyFont="1" applyBorder="1" applyAlignment="1">
      <alignment horizontal="justify" vertical="top" wrapText="1"/>
    </xf>
    <xf numFmtId="0" fontId="25" fillId="0" borderId="8" xfId="0" applyFont="1" applyBorder="1" applyAlignment="1">
      <alignment horizontal="justify" vertical="top" wrapText="1"/>
    </xf>
    <xf numFmtId="0" fontId="25" fillId="0" borderId="5" xfId="0" applyFont="1" applyBorder="1" applyAlignment="1">
      <alignment horizontal="justify" vertical="top" wrapText="1"/>
    </xf>
    <xf numFmtId="0" fontId="37" fillId="0" borderId="5" xfId="0" applyFont="1" applyBorder="1" applyAlignment="1">
      <alignment horizontal="center" vertical="top"/>
    </xf>
    <xf numFmtId="0" fontId="37" fillId="0" borderId="4" xfId="0" applyNumberFormat="1" applyFont="1" applyBorder="1" applyAlignment="1">
      <alignment horizontal="left" vertical="top" wrapText="1"/>
    </xf>
    <xf numFmtId="0" fontId="37" fillId="0" borderId="8" xfId="0" applyNumberFormat="1" applyFont="1" applyBorder="1" applyAlignment="1">
      <alignment horizontal="left" vertical="top" wrapText="1"/>
    </xf>
    <xf numFmtId="0" fontId="37" fillId="0" borderId="5" xfId="0" applyNumberFormat="1" applyFont="1" applyBorder="1" applyAlignment="1">
      <alignment horizontal="left" vertical="top" wrapText="1"/>
    </xf>
    <xf numFmtId="0" fontId="35" fillId="0" borderId="9" xfId="0" applyNumberFormat="1" applyFont="1" applyBorder="1" applyAlignment="1">
      <alignment horizontal="left" vertical="top" wrapText="1"/>
    </xf>
    <xf numFmtId="0" fontId="35" fillId="0" borderId="0" xfId="0" applyNumberFormat="1" applyFont="1" applyBorder="1" applyAlignment="1">
      <alignment horizontal="left" vertical="top" wrapText="1"/>
    </xf>
    <xf numFmtId="164" fontId="37" fillId="0" borderId="9" xfId="0" applyNumberFormat="1" applyFont="1" applyBorder="1" applyAlignment="1">
      <alignment horizontal="left" vertical="top" wrapText="1"/>
    </xf>
    <xf numFmtId="164" fontId="37" fillId="0" borderId="0" xfId="0" applyNumberFormat="1" applyFont="1" applyBorder="1" applyAlignment="1">
      <alignment horizontal="left" vertical="top" wrapText="1"/>
    </xf>
    <xf numFmtId="0" fontId="23" fillId="0" borderId="9" xfId="0" applyFont="1" applyBorder="1" applyAlignment="1">
      <alignment horizontal="left"/>
    </xf>
    <xf numFmtId="0" fontId="23" fillId="0" borderId="0" xfId="0" applyFont="1" applyBorder="1" applyAlignment="1">
      <alignment horizontal="left"/>
    </xf>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7" fillId="0" borderId="7" xfId="0" applyFont="1" applyBorder="1" applyAlignment="1">
      <alignment horizontal="center" vertical="top" wrapText="1"/>
    </xf>
    <xf numFmtId="0" fontId="37" fillId="0" borderId="13" xfId="0" applyFont="1" applyBorder="1" applyAlignment="1">
      <alignment horizontal="center" vertical="top" wrapText="1"/>
    </xf>
    <xf numFmtId="0" fontId="25" fillId="0" borderId="5" xfId="0" applyNumberFormat="1" applyFont="1" applyBorder="1" applyAlignment="1">
      <alignment horizontal="justify" vertical="top" wrapText="1"/>
    </xf>
    <xf numFmtId="0" fontId="37" fillId="0" borderId="9" xfId="0" applyFont="1" applyBorder="1" applyAlignment="1">
      <alignment horizontal="left" vertical="top" wrapText="1"/>
    </xf>
    <xf numFmtId="0" fontId="37" fillId="0" borderId="0" xfId="0" applyFont="1" applyBorder="1" applyAlignment="1">
      <alignment horizontal="left" vertical="top" wrapText="1"/>
    </xf>
    <xf numFmtId="0" fontId="37" fillId="0" borderId="9" xfId="0" applyFont="1" applyBorder="1" applyAlignment="1">
      <alignment horizontal="center" vertical="top" wrapText="1"/>
    </xf>
    <xf numFmtId="0" fontId="37" fillId="0" borderId="0" xfId="0" applyFont="1" applyBorder="1" applyAlignment="1">
      <alignment horizontal="center" vertical="top" wrapText="1"/>
    </xf>
    <xf numFmtId="0" fontId="23" fillId="0" borderId="8" xfId="0" applyFont="1" applyBorder="1"/>
    <xf numFmtId="0" fontId="23" fillId="0" borderId="8" xfId="0" applyFont="1" applyBorder="1" applyAlignment="1">
      <alignment horizontal="justify" vertical="top"/>
    </xf>
    <xf numFmtId="0" fontId="37" fillId="0" borderId="4" xfId="0" applyFont="1" applyBorder="1" applyAlignment="1">
      <alignment horizontal="justify" vertical="top" wrapText="1"/>
    </xf>
    <xf numFmtId="0" fontId="37" fillId="0" borderId="8" xfId="0" applyFont="1" applyBorder="1" applyAlignment="1">
      <alignment horizontal="justify" vertical="top" wrapText="1"/>
    </xf>
    <xf numFmtId="2" fontId="37" fillId="0" borderId="4" xfId="0" applyNumberFormat="1" applyFont="1" applyBorder="1" applyAlignment="1">
      <alignment horizontal="center" vertical="center"/>
    </xf>
    <xf numFmtId="2" fontId="37" fillId="0" borderId="8" xfId="0" applyNumberFormat="1" applyFont="1" applyBorder="1" applyAlignment="1">
      <alignment horizontal="center" vertical="center"/>
    </xf>
    <xf numFmtId="2" fontId="37" fillId="0" borderId="5"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8" xfId="0" applyFont="1" applyBorder="1" applyAlignment="1">
      <alignment horizontal="center" vertical="center"/>
    </xf>
    <xf numFmtId="0" fontId="37" fillId="0" borderId="4" xfId="0" applyNumberFormat="1" applyFont="1" applyBorder="1" applyAlignment="1">
      <alignment horizontal="justify" vertical="top" wrapText="1"/>
    </xf>
    <xf numFmtId="0" fontId="37" fillId="0" borderId="8" xfId="0" applyNumberFormat="1" applyFont="1" applyBorder="1" applyAlignment="1">
      <alignment horizontal="justify" vertical="top" wrapText="1"/>
    </xf>
    <xf numFmtId="0" fontId="37" fillId="0" borderId="5" xfId="0" applyNumberFormat="1" applyFont="1" applyBorder="1" applyAlignment="1">
      <alignment horizontal="justify" vertical="top" wrapText="1"/>
    </xf>
    <xf numFmtId="0" fontId="27" fillId="0" borderId="9" xfId="0" applyFont="1" applyBorder="1" applyAlignment="1">
      <alignment horizontal="left" vertical="top" wrapText="1"/>
    </xf>
    <xf numFmtId="0" fontId="27" fillId="0" borderId="0" xfId="0" applyFont="1" applyBorder="1" applyAlignment="1">
      <alignment horizontal="left" vertical="top" wrapText="1"/>
    </xf>
    <xf numFmtId="0" fontId="35" fillId="0" borderId="0"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12"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wrapText="1"/>
    </xf>
    <xf numFmtId="0" fontId="37" fillId="0" borderId="8" xfId="0" applyFont="1" applyBorder="1" applyAlignment="1">
      <alignment horizontal="center" vertical="center" wrapText="1"/>
    </xf>
    <xf numFmtId="0" fontId="37" fillId="0" borderId="5" xfId="0" applyFont="1" applyBorder="1" applyAlignment="1">
      <alignment horizontal="center" vertical="center" wrapText="1"/>
    </xf>
    <xf numFmtId="0" fontId="35" fillId="0" borderId="7" xfId="0" applyFont="1" applyBorder="1" applyAlignment="1">
      <alignment horizontal="center" vertical="top" wrapText="1"/>
    </xf>
    <xf numFmtId="0" fontId="35" fillId="0" borderId="13" xfId="0" applyFont="1" applyBorder="1" applyAlignment="1">
      <alignment horizontal="center" vertical="top" wrapText="1"/>
    </xf>
    <xf numFmtId="164" fontId="37" fillId="0" borderId="4" xfId="0" applyNumberFormat="1" applyFont="1" applyBorder="1" applyAlignment="1">
      <alignment horizontal="center" vertical="center"/>
    </xf>
    <xf numFmtId="164" fontId="37" fillId="0" borderId="8" xfId="0" applyNumberFormat="1" applyFont="1" applyBorder="1" applyAlignment="1">
      <alignment horizontal="center" vertical="center"/>
    </xf>
    <xf numFmtId="0" fontId="30" fillId="0" borderId="0" xfId="0" applyFont="1" applyFill="1" applyBorder="1" applyAlignment="1">
      <alignment horizontal="left" vertical="top" wrapText="1"/>
    </xf>
    <xf numFmtId="0" fontId="38" fillId="0" borderId="5" xfId="0" applyFont="1" applyBorder="1" applyAlignment="1">
      <alignment horizontal="center" vertical="top"/>
    </xf>
    <xf numFmtId="0" fontId="35" fillId="0" borderId="4" xfId="0" applyNumberFormat="1" applyFont="1" applyBorder="1" applyAlignment="1">
      <alignment horizontal="left" vertical="top" wrapText="1"/>
    </xf>
    <xf numFmtId="0" fontId="35" fillId="0" borderId="8" xfId="0" applyNumberFormat="1" applyFont="1" applyBorder="1" applyAlignment="1">
      <alignment horizontal="left" vertical="top" wrapText="1"/>
    </xf>
    <xf numFmtId="0" fontId="35" fillId="0" borderId="5" xfId="0" applyNumberFormat="1" applyFont="1" applyBorder="1" applyAlignment="1">
      <alignment horizontal="left" vertical="top" wrapText="1"/>
    </xf>
    <xf numFmtId="1" fontId="25" fillId="0" borderId="4" xfId="0" applyNumberFormat="1" applyFont="1" applyBorder="1" applyAlignment="1">
      <alignment horizontal="center" vertical="center"/>
    </xf>
    <xf numFmtId="1" fontId="25" fillId="0" borderId="8" xfId="0" applyNumberFormat="1" applyFont="1" applyBorder="1" applyAlignment="1">
      <alignment horizontal="center" vertical="center"/>
    </xf>
    <xf numFmtId="1" fontId="25" fillId="0" borderId="10" xfId="0" applyNumberFormat="1" applyFont="1" applyBorder="1" applyAlignment="1">
      <alignment horizontal="center" vertical="center"/>
    </xf>
    <xf numFmtId="0" fontId="25" fillId="0" borderId="4" xfId="0" applyFont="1" applyBorder="1" applyAlignment="1">
      <alignment horizontal="center" vertical="center"/>
    </xf>
    <xf numFmtId="0" fontId="25" fillId="0" borderId="8" xfId="0" applyFont="1" applyBorder="1" applyAlignment="1">
      <alignment horizontal="center" vertical="center"/>
    </xf>
    <xf numFmtId="2" fontId="37" fillId="0" borderId="10" xfId="0" applyNumberFormat="1" applyFont="1" applyBorder="1" applyAlignment="1">
      <alignment horizontal="center" vertical="center"/>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0" fontId="37" fillId="0" borderId="11" xfId="0" applyFont="1" applyBorder="1" applyAlignment="1">
      <alignment horizontal="left"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239</xdr:row>
      <xdr:rowOff>0</xdr:rowOff>
    </xdr:from>
    <xdr:ext cx="65" cy="172227"/>
    <xdr:sp macro="" textlink="">
      <xdr:nvSpPr>
        <xdr:cNvPr id="2" name="TextBox 1"/>
        <xdr:cNvSpPr txBox="1"/>
      </xdr:nvSpPr>
      <xdr:spPr>
        <a:xfrm>
          <a:off x="7019925" y="48987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3" name="TextBox 2"/>
        <xdr:cNvSpPr txBox="1"/>
      </xdr:nvSpPr>
      <xdr:spPr>
        <a:xfrm>
          <a:off x="7019925" y="50020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 name="TextBox 3"/>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5" name="TextBox 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6" name="TextBox 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7" name="TextBox 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8" name="TextBox 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9" name="TextBox 8"/>
        <xdr:cNvSpPr txBox="1"/>
      </xdr:nvSpPr>
      <xdr:spPr>
        <a:xfrm>
          <a:off x="7019925" y="51468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445</xdr:row>
      <xdr:rowOff>0</xdr:rowOff>
    </xdr:from>
    <xdr:ext cx="65" cy="172227"/>
    <xdr:sp macro="" textlink="">
      <xdr:nvSpPr>
        <xdr:cNvPr id="10" name="TextBox 9"/>
        <xdr:cNvSpPr txBox="1"/>
      </xdr:nvSpPr>
      <xdr:spPr>
        <a:xfrm>
          <a:off x="6000750" y="9046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1" name="TextBox 10"/>
        <xdr:cNvSpPr txBox="1"/>
      </xdr:nvSpPr>
      <xdr:spPr>
        <a:xfrm>
          <a:off x="650557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2" name="TextBox 11"/>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241</xdr:row>
      <xdr:rowOff>195262</xdr:rowOff>
    </xdr:from>
    <xdr:ext cx="65" cy="172227"/>
    <xdr:sp macro="" textlink="">
      <xdr:nvSpPr>
        <xdr:cNvPr id="13" name="TextBox 12"/>
        <xdr:cNvSpPr txBox="1"/>
      </xdr:nvSpPr>
      <xdr:spPr>
        <a:xfrm>
          <a:off x="650557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14" name="TextBox 13"/>
        <xdr:cNvSpPr txBox="1"/>
      </xdr:nvSpPr>
      <xdr:spPr>
        <a:xfrm>
          <a:off x="701992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5" name="TextBox 14"/>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6" name="TextBox 15"/>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7" name="TextBox 16"/>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8" name="TextBox 17"/>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9" name="TextBox 18"/>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0" name="TextBox 19"/>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1" name="TextBox 20"/>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22" name="TextBox 21"/>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3" name="TextBox 2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4" name="TextBox 2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5" name="TextBox 2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6" name="TextBox 2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7" name="TextBox 2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8" name="TextBox 2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9" name="TextBox 2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0" name="TextBox 2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1" name="TextBox 3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2" name="TextBox 3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3" name="TextBox 3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4" name="TextBox 3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5" name="TextBox 3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6" name="TextBox 3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7" name="TextBox 3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8" name="TextBox 3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9" name="TextBox 3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0" name="TextBox 3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1" name="TextBox 4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2" name="TextBox 4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3" name="TextBox 4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4" name="TextBox 4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5" name="TextBox 4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6" name="TextBox 4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7" name="TextBox 46"/>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48" name="TextBox 47"/>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49" name="TextBox 48"/>
        <xdr:cNvSpPr txBox="1"/>
      </xdr:nvSpPr>
      <xdr:spPr>
        <a:xfrm>
          <a:off x="650557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0" name="TextBox 49"/>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1" name="TextBox 50"/>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2" name="TextBox 51"/>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3" name="TextBox 52"/>
        <xdr:cNvSpPr txBox="1"/>
      </xdr:nvSpPr>
      <xdr:spPr>
        <a:xfrm>
          <a:off x="650557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4" name="TextBox 53"/>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5" name="TextBox 54"/>
        <xdr:cNvSpPr txBox="1"/>
      </xdr:nvSpPr>
      <xdr:spPr>
        <a:xfrm>
          <a:off x="7019925" y="52687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6" name="TextBox 55"/>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261</xdr:row>
      <xdr:rowOff>195262</xdr:rowOff>
    </xdr:from>
    <xdr:ext cx="65" cy="172227"/>
    <xdr:sp macro="" textlink="">
      <xdr:nvSpPr>
        <xdr:cNvPr id="57" name="TextBox 56"/>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261</xdr:row>
      <xdr:rowOff>195262</xdr:rowOff>
    </xdr:from>
    <xdr:ext cx="65" cy="172227"/>
    <xdr:sp macro="" textlink="">
      <xdr:nvSpPr>
        <xdr:cNvPr id="58" name="TextBox 57"/>
        <xdr:cNvSpPr txBox="1"/>
      </xdr:nvSpPr>
      <xdr:spPr>
        <a:xfrm>
          <a:off x="650557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261</xdr:row>
      <xdr:rowOff>195262</xdr:rowOff>
    </xdr:from>
    <xdr:ext cx="65" cy="172227"/>
    <xdr:sp macro="" textlink="">
      <xdr:nvSpPr>
        <xdr:cNvPr id="59" name="TextBox 58"/>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238</xdr:row>
      <xdr:rowOff>0</xdr:rowOff>
    </xdr:from>
    <xdr:ext cx="65" cy="172227"/>
    <xdr:sp macro="" textlink="">
      <xdr:nvSpPr>
        <xdr:cNvPr id="2" name="TextBox 1"/>
        <xdr:cNvSpPr txBox="1"/>
      </xdr:nvSpPr>
      <xdr:spPr>
        <a:xfrm>
          <a:off x="7019925" y="4881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3" name="TextBox 2"/>
        <xdr:cNvSpPr txBox="1"/>
      </xdr:nvSpPr>
      <xdr:spPr>
        <a:xfrm>
          <a:off x="7019925" y="49849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 name="TextBox 3"/>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5" name="TextBox 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6" name="TextBox 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7" name="TextBox 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8" name="TextBox 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9" name="TextBox 8"/>
        <xdr:cNvSpPr txBox="1"/>
      </xdr:nvSpPr>
      <xdr:spPr>
        <a:xfrm>
          <a:off x="7019925" y="51296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444</xdr:row>
      <xdr:rowOff>0</xdr:rowOff>
    </xdr:from>
    <xdr:ext cx="65" cy="172227"/>
    <xdr:sp macro="" textlink="">
      <xdr:nvSpPr>
        <xdr:cNvPr id="10" name="TextBox 9"/>
        <xdr:cNvSpPr txBox="1"/>
      </xdr:nvSpPr>
      <xdr:spPr>
        <a:xfrm>
          <a:off x="6000750" y="90297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239</xdr:row>
      <xdr:rowOff>195262</xdr:rowOff>
    </xdr:from>
    <xdr:ext cx="65" cy="172227"/>
    <xdr:sp macro="" textlink="">
      <xdr:nvSpPr>
        <xdr:cNvPr id="11" name="TextBox 10"/>
        <xdr:cNvSpPr txBox="1"/>
      </xdr:nvSpPr>
      <xdr:spPr>
        <a:xfrm>
          <a:off x="650557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195262</xdr:rowOff>
    </xdr:from>
    <xdr:ext cx="65" cy="172227"/>
    <xdr:sp macro="" textlink="">
      <xdr:nvSpPr>
        <xdr:cNvPr id="12" name="TextBox 11"/>
        <xdr:cNvSpPr txBox="1"/>
      </xdr:nvSpPr>
      <xdr:spPr>
        <a:xfrm>
          <a:off x="701992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3" name="TextBox 12"/>
        <xdr:cNvSpPr txBox="1"/>
      </xdr:nvSpPr>
      <xdr:spPr>
        <a:xfrm>
          <a:off x="650557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4" name="TextBox 13"/>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5" name="TextBox 14"/>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6" name="TextBox 15"/>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7" name="TextBox 16"/>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8" name="TextBox 17"/>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9" name="TextBox 18"/>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0" name="TextBox 19"/>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1" name="TextBox 20"/>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2" name="TextBox 21"/>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3" name="TextBox 2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4" name="TextBox 2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5" name="TextBox 2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6" name="TextBox 2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7" name="TextBox 2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8" name="TextBox 2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9" name="TextBox 2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0" name="TextBox 2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1" name="TextBox 3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2" name="TextBox 3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3" name="TextBox 3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4" name="TextBox 3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5" name="TextBox 3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6" name="TextBox 3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7" name="TextBox 3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8" name="TextBox 3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9" name="TextBox 3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0" name="TextBox 3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1" name="TextBox 4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2" name="TextBox 4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3" name="TextBox 4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4" name="TextBox 4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5" name="TextBox 4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6" name="TextBox 4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47" name="TextBox 46"/>
        <xdr:cNvSpPr txBox="1"/>
      </xdr:nvSpPr>
      <xdr:spPr>
        <a:xfrm>
          <a:off x="650557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48" name="TextBox 47"/>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9" name="TextBox 48"/>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0" name="TextBox 49"/>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252</xdr:row>
      <xdr:rowOff>195262</xdr:rowOff>
    </xdr:from>
    <xdr:ext cx="65" cy="172227"/>
    <xdr:sp macro="" textlink="">
      <xdr:nvSpPr>
        <xdr:cNvPr id="51" name="TextBox 50"/>
        <xdr:cNvSpPr txBox="1"/>
      </xdr:nvSpPr>
      <xdr:spPr>
        <a:xfrm>
          <a:off x="7019925" y="5165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2" name="TextBox 51"/>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253</xdr:row>
      <xdr:rowOff>195262</xdr:rowOff>
    </xdr:from>
    <xdr:ext cx="65" cy="172227"/>
    <xdr:sp macro="" textlink="">
      <xdr:nvSpPr>
        <xdr:cNvPr id="53" name="TextBox 52"/>
        <xdr:cNvSpPr txBox="1"/>
      </xdr:nvSpPr>
      <xdr:spPr>
        <a:xfrm>
          <a:off x="650557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4" name="TextBox 53"/>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5" name="TextBox 54"/>
        <xdr:cNvSpPr txBox="1"/>
      </xdr:nvSpPr>
      <xdr:spPr>
        <a:xfrm>
          <a:off x="7019925" y="52516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259</xdr:row>
      <xdr:rowOff>195262</xdr:rowOff>
    </xdr:from>
    <xdr:ext cx="65" cy="172227"/>
    <xdr:sp macro="" textlink="">
      <xdr:nvSpPr>
        <xdr:cNvPr id="56" name="TextBox 55"/>
        <xdr:cNvSpPr txBox="1"/>
      </xdr:nvSpPr>
      <xdr:spPr>
        <a:xfrm>
          <a:off x="7019925" y="52858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7" name="TextBox 56"/>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260</xdr:row>
      <xdr:rowOff>195262</xdr:rowOff>
    </xdr:from>
    <xdr:ext cx="65" cy="172227"/>
    <xdr:sp macro="" textlink="">
      <xdr:nvSpPr>
        <xdr:cNvPr id="58" name="TextBox 57"/>
        <xdr:cNvSpPr txBox="1"/>
      </xdr:nvSpPr>
      <xdr:spPr>
        <a:xfrm>
          <a:off x="650557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9" name="TextBox 58"/>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514350</xdr:colOff>
      <xdr:row>236</xdr:row>
      <xdr:rowOff>0</xdr:rowOff>
    </xdr:from>
    <xdr:ext cx="65" cy="172227"/>
    <xdr:sp macro="" textlink="">
      <xdr:nvSpPr>
        <xdr:cNvPr id="2" name="TextBox 1"/>
        <xdr:cNvSpPr txBox="1"/>
      </xdr:nvSpPr>
      <xdr:spPr>
        <a:xfrm>
          <a:off x="7019925" y="48396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3" name="TextBox 2"/>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4" name="TextBox 3"/>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5" name="TextBox 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6" name="TextBox 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7" name="TextBox 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8" name="TextBox 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9" name="TextBox 8"/>
        <xdr:cNvSpPr txBox="1"/>
      </xdr:nvSpPr>
      <xdr:spPr>
        <a:xfrm>
          <a:off x="7019925" y="50877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442</xdr:row>
      <xdr:rowOff>0</xdr:rowOff>
    </xdr:from>
    <xdr:ext cx="65" cy="172227"/>
    <xdr:sp macro="" textlink="">
      <xdr:nvSpPr>
        <xdr:cNvPr id="10" name="TextBox 9"/>
        <xdr:cNvSpPr txBox="1"/>
      </xdr:nvSpPr>
      <xdr:spPr>
        <a:xfrm>
          <a:off x="6000750" y="89877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237</xdr:row>
      <xdr:rowOff>195262</xdr:rowOff>
    </xdr:from>
    <xdr:ext cx="65" cy="172227"/>
    <xdr:sp macro="" textlink="">
      <xdr:nvSpPr>
        <xdr:cNvPr id="11" name="TextBox 10"/>
        <xdr:cNvSpPr txBox="1"/>
      </xdr:nvSpPr>
      <xdr:spPr>
        <a:xfrm>
          <a:off x="650557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12" name="TextBox 11"/>
        <xdr:cNvSpPr txBox="1"/>
      </xdr:nvSpPr>
      <xdr:spPr>
        <a:xfrm>
          <a:off x="701992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13" name="TextBox 12"/>
        <xdr:cNvSpPr txBox="1"/>
      </xdr:nvSpPr>
      <xdr:spPr>
        <a:xfrm>
          <a:off x="650557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14" name="TextBox 13"/>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5" name="TextBox 14"/>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6" name="TextBox 15"/>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7" name="TextBox 16"/>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8" name="TextBox 17"/>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9" name="TextBox 18"/>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0" name="TextBox 19"/>
        <xdr:cNvSpPr txBox="1"/>
      </xdr:nvSpPr>
      <xdr:spPr>
        <a:xfrm>
          <a:off x="7019925" y="50172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21" name="TextBox 20"/>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2" name="TextBox 21"/>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3" name="TextBox 2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4" name="TextBox 2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5" name="TextBox 2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6" name="TextBox 2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7" name="TextBox 2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8" name="TextBox 2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9" name="TextBox 2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0" name="TextBox 2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1" name="TextBox 3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2" name="TextBox 3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3" name="TextBox 3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4" name="TextBox 3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5" name="TextBox 3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6" name="TextBox 3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7" name="TextBox 3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8" name="TextBox 3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9" name="TextBox 3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0" name="TextBox 3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1" name="TextBox 4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2" name="TextBox 4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3" name="TextBox 4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4" name="TextBox 4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5" name="TextBox 4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6" name="TextBox 4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245</xdr:row>
      <xdr:rowOff>195262</xdr:rowOff>
    </xdr:from>
    <xdr:ext cx="65" cy="172227"/>
    <xdr:sp macro="" textlink="">
      <xdr:nvSpPr>
        <xdr:cNvPr id="47" name="TextBox 46"/>
        <xdr:cNvSpPr txBox="1"/>
      </xdr:nvSpPr>
      <xdr:spPr>
        <a:xfrm>
          <a:off x="650557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48" name="TextBox 47"/>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246</xdr:row>
      <xdr:rowOff>195262</xdr:rowOff>
    </xdr:from>
    <xdr:ext cx="65" cy="172227"/>
    <xdr:sp macro="" textlink="">
      <xdr:nvSpPr>
        <xdr:cNvPr id="49" name="TextBox 48"/>
        <xdr:cNvSpPr txBox="1"/>
      </xdr:nvSpPr>
      <xdr:spPr>
        <a:xfrm>
          <a:off x="650557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0" name="TextBox 49"/>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51" name="TextBox 50"/>
        <xdr:cNvSpPr txBox="1"/>
      </xdr:nvSpPr>
      <xdr:spPr>
        <a:xfrm>
          <a:off x="7019925" y="5123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2" name="TextBox 51"/>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251</xdr:row>
      <xdr:rowOff>195262</xdr:rowOff>
    </xdr:from>
    <xdr:ext cx="65" cy="172227"/>
    <xdr:sp macro="" textlink="">
      <xdr:nvSpPr>
        <xdr:cNvPr id="53" name="TextBox 52"/>
        <xdr:cNvSpPr txBox="1"/>
      </xdr:nvSpPr>
      <xdr:spPr>
        <a:xfrm>
          <a:off x="650557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4" name="TextBox 53"/>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5" name="TextBox 54"/>
        <xdr:cNvSpPr txBox="1"/>
      </xdr:nvSpPr>
      <xdr:spPr>
        <a:xfrm>
          <a:off x="7019925" y="52096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6" name="TextBox 55"/>
        <xdr:cNvSpPr txBox="1"/>
      </xdr:nvSpPr>
      <xdr:spPr>
        <a:xfrm>
          <a:off x="7019925" y="52439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7" name="TextBox 56"/>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258</xdr:row>
      <xdr:rowOff>195262</xdr:rowOff>
    </xdr:from>
    <xdr:ext cx="65" cy="172227"/>
    <xdr:sp macro="" textlink="">
      <xdr:nvSpPr>
        <xdr:cNvPr id="58" name="TextBox 57"/>
        <xdr:cNvSpPr txBox="1"/>
      </xdr:nvSpPr>
      <xdr:spPr>
        <a:xfrm>
          <a:off x="650557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9" name="TextBox 58"/>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view="pageBreakPreview" topLeftCell="A49" zoomScale="130" zoomScaleSheetLayoutView="130" workbookViewId="0">
      <selection activeCell="K1" sqref="K1"/>
    </sheetView>
  </sheetViews>
  <sheetFormatPr defaultRowHeight="15"/>
  <cols>
    <col min="1" max="1" width="9" customWidth="1"/>
    <col min="2" max="2" width="42.42578125" customWidth="1"/>
    <col min="3" max="3" width="9.7109375" customWidth="1"/>
    <col min="4" max="4" width="5.42578125" customWidth="1"/>
    <col min="5" max="5" width="9.85546875" customWidth="1"/>
    <col min="6" max="6" width="13.42578125" customWidth="1"/>
    <col min="11" max="11" width="10.5703125" bestFit="1" customWidth="1"/>
  </cols>
  <sheetData>
    <row r="1" spans="1:6" ht="132.75" customHeight="1">
      <c r="A1" s="825" t="s">
        <v>505</v>
      </c>
      <c r="B1" s="826"/>
      <c r="C1" s="826"/>
      <c r="D1" s="826"/>
      <c r="E1" s="826"/>
      <c r="F1" s="827"/>
    </row>
    <row r="2" spans="1:6" ht="33.75" customHeight="1">
      <c r="A2" s="22" t="s">
        <v>36</v>
      </c>
      <c r="B2" s="28" t="s">
        <v>0</v>
      </c>
      <c r="C2" s="29" t="s">
        <v>1</v>
      </c>
      <c r="D2" s="30" t="s">
        <v>31</v>
      </c>
      <c r="E2" s="30" t="s">
        <v>34</v>
      </c>
      <c r="F2" s="30" t="s">
        <v>35</v>
      </c>
    </row>
    <row r="3" spans="1:6">
      <c r="A3" s="31">
        <v>1</v>
      </c>
      <c r="B3" s="32">
        <v>2</v>
      </c>
      <c r="C3" s="31">
        <v>3</v>
      </c>
      <c r="D3" s="33">
        <v>4</v>
      </c>
      <c r="E3" s="33">
        <v>5</v>
      </c>
      <c r="F3" s="33">
        <v>6</v>
      </c>
    </row>
    <row r="4" spans="1:6" ht="69" customHeight="1">
      <c r="A4" s="27" t="s">
        <v>42</v>
      </c>
      <c r="B4" s="34" t="s">
        <v>43</v>
      </c>
      <c r="C4" s="5">
        <f>'All Quantity '!L5</f>
        <v>5060</v>
      </c>
      <c r="D4" s="4" t="s">
        <v>16</v>
      </c>
      <c r="E4" s="4">
        <v>39.76</v>
      </c>
      <c r="F4" s="10">
        <f>C4*E4</f>
        <v>201185.59999999998</v>
      </c>
    </row>
    <row r="5" spans="1:6" ht="44.25" customHeight="1">
      <c r="A5" s="27" t="s">
        <v>46</v>
      </c>
      <c r="B5" s="2" t="s">
        <v>2</v>
      </c>
      <c r="C5" s="3">
        <f>'All Quantity '!L11</f>
        <v>165.6</v>
      </c>
      <c r="D5" s="4" t="s">
        <v>30</v>
      </c>
      <c r="E5" s="4">
        <v>370.47</v>
      </c>
      <c r="F5" s="10">
        <f t="shared" ref="F5:F45" si="0">C5*E5</f>
        <v>61349.832000000002</v>
      </c>
    </row>
    <row r="6" spans="1:6" ht="118.5" customHeight="1">
      <c r="A6" s="27" t="s">
        <v>47</v>
      </c>
      <c r="B6" s="2" t="s">
        <v>40</v>
      </c>
      <c r="C6" s="5">
        <f>'All Quantity '!L17</f>
        <v>5016</v>
      </c>
      <c r="D6" s="4" t="s">
        <v>4</v>
      </c>
      <c r="E6" s="4">
        <v>207.13</v>
      </c>
      <c r="F6" s="10">
        <f t="shared" si="0"/>
        <v>1038964.08</v>
      </c>
    </row>
    <row r="7" spans="1:6" ht="284.25" customHeight="1">
      <c r="A7" s="6" t="s">
        <v>48</v>
      </c>
      <c r="B7" s="7" t="s">
        <v>6</v>
      </c>
      <c r="C7" s="8">
        <f>'All Quantity '!L22</f>
        <v>25741.823968000004</v>
      </c>
      <c r="D7" s="9" t="s">
        <v>4</v>
      </c>
      <c r="E7" s="9">
        <v>439.15</v>
      </c>
      <c r="F7" s="10">
        <f t="shared" si="0"/>
        <v>11304521.995547201</v>
      </c>
    </row>
    <row r="8" spans="1:6" ht="275.25" customHeight="1">
      <c r="A8" s="6" t="s">
        <v>49</v>
      </c>
      <c r="B8" s="7" t="s">
        <v>77</v>
      </c>
      <c r="C8" s="3">
        <f>'All Quantity '!L28</f>
        <v>25741.823968000004</v>
      </c>
      <c r="D8" s="4" t="s">
        <v>4</v>
      </c>
      <c r="E8" s="10">
        <v>159.16999999999999</v>
      </c>
      <c r="F8" s="10">
        <f t="shared" si="0"/>
        <v>4097326.1209865604</v>
      </c>
    </row>
    <row r="9" spans="1:6" ht="135.75" customHeight="1">
      <c r="A9" s="6" t="s">
        <v>50</v>
      </c>
      <c r="B9" s="7" t="s">
        <v>64</v>
      </c>
      <c r="C9" s="3">
        <f>'All Quantity '!L35</f>
        <v>4910.3999999999996</v>
      </c>
      <c r="D9" s="4" t="s">
        <v>4</v>
      </c>
      <c r="E9" s="10">
        <v>355.3</v>
      </c>
      <c r="F9" s="10">
        <f t="shared" si="0"/>
        <v>1744665.1199999999</v>
      </c>
    </row>
    <row r="10" spans="1:6" ht="73.5" customHeight="1">
      <c r="A10" s="6" t="s">
        <v>51</v>
      </c>
      <c r="B10" s="2" t="s">
        <v>5</v>
      </c>
      <c r="C10" s="11">
        <f>'All Quantity '!L42</f>
        <v>20205.073968000004</v>
      </c>
      <c r="D10" s="4" t="s">
        <v>4</v>
      </c>
      <c r="E10" s="4">
        <v>16.97</v>
      </c>
      <c r="F10" s="10">
        <f t="shared" si="0"/>
        <v>342880.10523696005</v>
      </c>
    </row>
    <row r="11" spans="1:6" ht="66.75" customHeight="1">
      <c r="A11" s="828" t="s">
        <v>52</v>
      </c>
      <c r="B11" s="2" t="s">
        <v>65</v>
      </c>
      <c r="C11" s="35"/>
      <c r="D11" s="35"/>
      <c r="E11" s="12" t="s">
        <v>44</v>
      </c>
      <c r="F11" s="5">
        <v>0</v>
      </c>
    </row>
    <row r="12" spans="1:6" ht="17.25" customHeight="1">
      <c r="A12" s="829"/>
      <c r="B12" s="13"/>
      <c r="C12" s="14">
        <f>'All Quantity '!L49</f>
        <v>3463.25</v>
      </c>
      <c r="D12" s="15" t="s">
        <v>4</v>
      </c>
      <c r="E12" s="16">
        <v>61.86</v>
      </c>
      <c r="F12" s="14">
        <f t="shared" si="0"/>
        <v>214236.64499999999</v>
      </c>
    </row>
    <row r="13" spans="1:6" ht="57" customHeight="1">
      <c r="A13" s="17" t="s">
        <v>53</v>
      </c>
      <c r="B13" s="18" t="s">
        <v>78</v>
      </c>
      <c r="C13" s="35"/>
      <c r="D13" s="36"/>
      <c r="E13" s="12" t="s">
        <v>45</v>
      </c>
      <c r="F13" s="40">
        <v>0</v>
      </c>
    </row>
    <row r="14" spans="1:6" ht="17.25" customHeight="1">
      <c r="A14" s="17"/>
      <c r="B14" s="18"/>
      <c r="C14" s="14">
        <f>'All Quantity '!L56</f>
        <v>3463.25</v>
      </c>
      <c r="D14" s="19" t="s">
        <v>4</v>
      </c>
      <c r="E14" s="16">
        <v>32</v>
      </c>
      <c r="F14" s="14">
        <f t="shared" si="0"/>
        <v>110824</v>
      </c>
    </row>
    <row r="15" spans="1:6" ht="84" customHeight="1">
      <c r="A15" s="6" t="s">
        <v>54</v>
      </c>
      <c r="B15" s="2" t="s">
        <v>7</v>
      </c>
      <c r="C15" s="41">
        <f>'All Quantity '!L63</f>
        <v>1315.7990800000002</v>
      </c>
      <c r="D15" s="4" t="s">
        <v>4</v>
      </c>
      <c r="E15" s="4">
        <v>1082.67</v>
      </c>
      <c r="F15" s="10">
        <f t="shared" si="0"/>
        <v>1424576.1899436004</v>
      </c>
    </row>
    <row r="16" spans="1:6" ht="327" customHeight="1">
      <c r="A16" s="6" t="s">
        <v>55</v>
      </c>
      <c r="B16" s="2" t="s">
        <v>66</v>
      </c>
      <c r="C16" s="5">
        <f>'All Quantity '!L70</f>
        <v>59362.428490000013</v>
      </c>
      <c r="D16" s="4" t="s">
        <v>4</v>
      </c>
      <c r="E16" s="4">
        <v>255.08</v>
      </c>
      <c r="F16" s="10">
        <f t="shared" si="0"/>
        <v>15142168.259229204</v>
      </c>
    </row>
    <row r="17" spans="1:6" ht="285.75" customHeight="1">
      <c r="A17" s="6" t="s">
        <v>56</v>
      </c>
      <c r="B17" s="2" t="s">
        <v>67</v>
      </c>
      <c r="C17" s="3">
        <f>'All Quantity '!L77</f>
        <v>7430.7818900343636</v>
      </c>
      <c r="D17" s="4" t="s">
        <v>3</v>
      </c>
      <c r="E17" s="4">
        <v>433.62</v>
      </c>
      <c r="F17" s="10">
        <f t="shared" si="0"/>
        <v>3222135.6431567008</v>
      </c>
    </row>
    <row r="18" spans="1:6" ht="56.25" customHeight="1">
      <c r="A18" s="6"/>
      <c r="B18" s="1" t="s">
        <v>37</v>
      </c>
      <c r="C18" s="5">
        <f>'All Quantity '!L83</f>
        <v>22368.444444444445</v>
      </c>
      <c r="D18" s="4" t="s">
        <v>3</v>
      </c>
      <c r="E18" s="10">
        <v>335.32</v>
      </c>
      <c r="F18" s="10">
        <f t="shared" si="0"/>
        <v>7500586.7911111116</v>
      </c>
    </row>
    <row r="19" spans="1:6" ht="104.25" customHeight="1">
      <c r="A19" s="6" t="s">
        <v>57</v>
      </c>
      <c r="B19" s="2" t="s">
        <v>68</v>
      </c>
      <c r="C19" s="3">
        <f>'All Quantity '!L90</f>
        <v>810.19533200000012</v>
      </c>
      <c r="D19" s="4" t="s">
        <v>4</v>
      </c>
      <c r="E19" s="4">
        <v>4572.72</v>
      </c>
      <c r="F19" s="10">
        <f t="shared" si="0"/>
        <v>3704796.3985430407</v>
      </c>
    </row>
    <row r="20" spans="1:6" ht="27.75" customHeight="1">
      <c r="A20" s="6"/>
      <c r="B20" s="1" t="s">
        <v>8</v>
      </c>
      <c r="C20" s="3">
        <f>C19</f>
        <v>810.19533200000012</v>
      </c>
      <c r="D20" s="4" t="s">
        <v>4</v>
      </c>
      <c r="E20" s="4">
        <v>4451.5200000000004</v>
      </c>
      <c r="F20" s="10">
        <f t="shared" si="0"/>
        <v>3606600.7243046407</v>
      </c>
    </row>
    <row r="21" spans="1:6" ht="149.25" customHeight="1">
      <c r="A21" s="6" t="s">
        <v>58</v>
      </c>
      <c r="B21" s="2" t="s">
        <v>69</v>
      </c>
      <c r="C21" s="3">
        <f>'All Quantity '!L104</f>
        <v>5295.2999999999993</v>
      </c>
      <c r="D21" s="4" t="s">
        <v>17</v>
      </c>
      <c r="E21" s="10">
        <v>1646.08</v>
      </c>
      <c r="F21" s="10">
        <f t="shared" si="0"/>
        <v>8716487.4239999987</v>
      </c>
    </row>
    <row r="22" spans="1:6" ht="22.5" customHeight="1">
      <c r="A22" s="6"/>
      <c r="B22" s="1" t="s">
        <v>9</v>
      </c>
      <c r="C22" s="807">
        <f>'All Quantity '!L111</f>
        <v>10135.523627999999</v>
      </c>
      <c r="D22" s="4" t="s">
        <v>3</v>
      </c>
      <c r="E22" s="4">
        <v>1006.89</v>
      </c>
      <c r="F22" s="10">
        <f t="shared" si="0"/>
        <v>10205357.385796919</v>
      </c>
    </row>
    <row r="23" spans="1:6" ht="22.5" customHeight="1">
      <c r="A23" s="6"/>
      <c r="B23" s="1" t="s">
        <v>81</v>
      </c>
      <c r="C23" s="807">
        <f>'All Quantity '!L118</f>
        <v>0</v>
      </c>
      <c r="D23" s="4" t="s">
        <v>3</v>
      </c>
      <c r="E23" s="4">
        <v>660.71</v>
      </c>
      <c r="F23" s="10">
        <f t="shared" si="0"/>
        <v>0</v>
      </c>
    </row>
    <row r="24" spans="1:6" ht="23.25" customHeight="1">
      <c r="A24" s="6"/>
      <c r="B24" s="1" t="s">
        <v>82</v>
      </c>
      <c r="C24" s="807">
        <f>'All Quantity '!L124</f>
        <v>8925.8437499999982</v>
      </c>
      <c r="D24" s="4" t="s">
        <v>17</v>
      </c>
      <c r="E24" s="4">
        <v>859.69</v>
      </c>
      <c r="F24" s="10">
        <f t="shared" si="0"/>
        <v>7673458.6134374989</v>
      </c>
    </row>
    <row r="25" spans="1:6" ht="20.25" customHeight="1">
      <c r="A25" s="6"/>
      <c r="B25" s="1" t="s">
        <v>83</v>
      </c>
      <c r="C25" s="807">
        <f>'All Quantity '!L131</f>
        <v>46827.034287500006</v>
      </c>
      <c r="D25" s="4" t="s">
        <v>3</v>
      </c>
      <c r="E25" s="4">
        <v>441.92</v>
      </c>
      <c r="F25" s="10">
        <f t="shared" si="0"/>
        <v>20693802.992332004</v>
      </c>
    </row>
    <row r="26" spans="1:6" ht="24" customHeight="1">
      <c r="A26" s="6"/>
      <c r="B26" s="1" t="s">
        <v>499</v>
      </c>
      <c r="C26" s="807">
        <f>'All Quantity '!L137</f>
        <v>18197.222222222226</v>
      </c>
      <c r="D26" s="4" t="s">
        <v>3</v>
      </c>
      <c r="E26" s="4">
        <v>367.69</v>
      </c>
      <c r="F26" s="10">
        <f t="shared" si="0"/>
        <v>6690936.6388888899</v>
      </c>
    </row>
    <row r="27" spans="1:6" ht="75" customHeight="1">
      <c r="A27" s="6" t="s">
        <v>59</v>
      </c>
      <c r="B27" s="2" t="s">
        <v>70</v>
      </c>
      <c r="C27" s="3">
        <f>'All Quantity '!L143</f>
        <v>1931.6879346500002</v>
      </c>
      <c r="D27" s="4" t="s">
        <v>4</v>
      </c>
      <c r="E27" s="4">
        <v>1452.75</v>
      </c>
      <c r="F27" s="10">
        <f t="shared" si="0"/>
        <v>2806259.6470627878</v>
      </c>
    </row>
    <row r="28" spans="1:6" ht="23.25" customHeight="1">
      <c r="A28" s="6"/>
      <c r="B28" s="1" t="s">
        <v>10</v>
      </c>
      <c r="C28" s="3">
        <f>C27</f>
        <v>1931.6879346500002</v>
      </c>
      <c r="D28" s="4" t="s">
        <v>4</v>
      </c>
      <c r="E28" s="10">
        <v>2275.7399999999998</v>
      </c>
      <c r="F28" s="10">
        <f t="shared" si="0"/>
        <v>4396019.5004003914</v>
      </c>
    </row>
    <row r="29" spans="1:6" ht="126.75" customHeight="1">
      <c r="A29" s="6" t="s">
        <v>60</v>
      </c>
      <c r="B29" s="2" t="s">
        <v>71</v>
      </c>
      <c r="C29" s="3">
        <f>'All Quantity '!L155</f>
        <v>136.92000000000002</v>
      </c>
      <c r="D29" s="4" t="s">
        <v>4</v>
      </c>
      <c r="E29" s="4">
        <v>12391.66</v>
      </c>
      <c r="F29" s="10">
        <f t="shared" si="0"/>
        <v>1696666.0872000002</v>
      </c>
    </row>
    <row r="30" spans="1:6" ht="174" customHeight="1">
      <c r="A30" s="20" t="s">
        <v>11</v>
      </c>
      <c r="B30" s="2" t="s">
        <v>72</v>
      </c>
      <c r="C30" s="5">
        <f>'All Quantity '!L161</f>
        <v>354.70799999999997</v>
      </c>
      <c r="D30" s="4" t="s">
        <v>16</v>
      </c>
      <c r="E30" s="4">
        <v>1187.98</v>
      </c>
      <c r="F30" s="10">
        <f t="shared" si="0"/>
        <v>421386.00983999996</v>
      </c>
    </row>
    <row r="31" spans="1:6" ht="108.75" customHeight="1">
      <c r="A31" s="20" t="s">
        <v>12</v>
      </c>
      <c r="B31" s="2" t="s">
        <v>73</v>
      </c>
      <c r="C31" s="3">
        <f>'All Quantity '!L167</f>
        <v>428.01719999999995</v>
      </c>
      <c r="D31" s="4" t="s">
        <v>32</v>
      </c>
      <c r="E31" s="4">
        <v>103.13</v>
      </c>
      <c r="F31" s="10">
        <f t="shared" si="0"/>
        <v>44141.413835999992</v>
      </c>
    </row>
    <row r="32" spans="1:6" ht="81" customHeight="1">
      <c r="A32" s="20" t="s">
        <v>13</v>
      </c>
      <c r="B32" s="2" t="s">
        <v>74</v>
      </c>
      <c r="C32" s="5">
        <f>'All Quantity '!L173</f>
        <v>6</v>
      </c>
      <c r="D32" s="4" t="s">
        <v>16</v>
      </c>
      <c r="E32" s="4">
        <v>467.54</v>
      </c>
      <c r="F32" s="10">
        <f t="shared" si="0"/>
        <v>2805.2400000000002</v>
      </c>
    </row>
    <row r="33" spans="1:11" ht="204" customHeight="1">
      <c r="A33" s="20" t="s">
        <v>14</v>
      </c>
      <c r="B33" s="2" t="s">
        <v>75</v>
      </c>
      <c r="C33" s="3">
        <f>'All Quantity '!L179</f>
        <v>3.7085220000000003</v>
      </c>
      <c r="D33" s="4" t="s">
        <v>4</v>
      </c>
      <c r="E33" s="4">
        <v>14016.51</v>
      </c>
      <c r="F33" s="10">
        <f t="shared" si="0"/>
        <v>51980.535698220003</v>
      </c>
    </row>
    <row r="34" spans="1:11" ht="274.5" customHeight="1">
      <c r="A34" s="20" t="s">
        <v>15</v>
      </c>
      <c r="B34" s="2" t="s">
        <v>76</v>
      </c>
      <c r="C34" s="5">
        <f>'All Quantity '!L185</f>
        <v>3463.25</v>
      </c>
      <c r="D34" s="4" t="s">
        <v>4</v>
      </c>
      <c r="E34" s="10">
        <v>254.66</v>
      </c>
      <c r="F34" s="10">
        <f t="shared" si="0"/>
        <v>881951.245</v>
      </c>
    </row>
    <row r="35" spans="1:11" ht="98.25" customHeight="1">
      <c r="A35" s="20" t="s">
        <v>38</v>
      </c>
      <c r="B35" s="2" t="s">
        <v>39</v>
      </c>
      <c r="C35" s="5">
        <f>'All Quantity '!L192</f>
        <v>106121.79999999999</v>
      </c>
      <c r="D35" s="4" t="s">
        <v>16</v>
      </c>
      <c r="E35" s="4">
        <v>33.94</v>
      </c>
      <c r="F35" s="10">
        <f t="shared" si="0"/>
        <v>3601773.8919999995</v>
      </c>
    </row>
    <row r="36" spans="1:11" ht="70.5" customHeight="1">
      <c r="A36" s="20" t="s">
        <v>61</v>
      </c>
      <c r="B36" s="2" t="s">
        <v>41</v>
      </c>
      <c r="C36" s="5">
        <f>'All Quantity '!L198</f>
        <v>13012.800000000001</v>
      </c>
      <c r="D36" s="4" t="s">
        <v>4</v>
      </c>
      <c r="E36" s="4">
        <v>207.19</v>
      </c>
      <c r="F36" s="10">
        <f t="shared" si="0"/>
        <v>2696122.0320000001</v>
      </c>
    </row>
    <row r="37" spans="1:11" ht="75.75" customHeight="1">
      <c r="A37" s="20" t="s">
        <v>79</v>
      </c>
      <c r="B37" s="2" t="s">
        <v>80</v>
      </c>
      <c r="C37" s="5">
        <f>'All Quantity '!L203</f>
        <v>9000</v>
      </c>
      <c r="D37" s="4" t="s">
        <v>4</v>
      </c>
      <c r="E37" s="4">
        <v>85.33</v>
      </c>
      <c r="F37" s="10">
        <f t="shared" ref="F37" si="1">C37*E37</f>
        <v>767970</v>
      </c>
    </row>
    <row r="38" spans="1:11" ht="20.100000000000001" customHeight="1">
      <c r="A38" s="20"/>
      <c r="B38" s="37" t="s">
        <v>63</v>
      </c>
      <c r="C38" s="3"/>
      <c r="D38" s="4"/>
      <c r="E38" s="4"/>
      <c r="F38" s="10"/>
    </row>
    <row r="39" spans="1:11" ht="170.25" customHeight="1">
      <c r="A39" s="21" t="s">
        <v>20</v>
      </c>
      <c r="B39" s="2" t="s">
        <v>18</v>
      </c>
      <c r="C39" s="3">
        <v>1</v>
      </c>
      <c r="D39" s="4" t="s">
        <v>19</v>
      </c>
      <c r="E39" s="4">
        <v>967050.85</v>
      </c>
      <c r="F39" s="10">
        <f t="shared" si="0"/>
        <v>967050.85</v>
      </c>
      <c r="H39" s="3">
        <v>1</v>
      </c>
      <c r="I39" s="4" t="s">
        <v>19</v>
      </c>
      <c r="J39" s="4">
        <v>967050.85</v>
      </c>
      <c r="K39" s="10">
        <f t="shared" ref="K39:K45" si="2">H39*J39</f>
        <v>967050.85</v>
      </c>
    </row>
    <row r="40" spans="1:11" ht="92.25" customHeight="1">
      <c r="A40" s="21" t="s">
        <v>23</v>
      </c>
      <c r="B40" s="2" t="s">
        <v>21</v>
      </c>
      <c r="C40" s="5">
        <v>1</v>
      </c>
      <c r="D40" s="4" t="s">
        <v>19</v>
      </c>
      <c r="E40" s="4">
        <v>111148.95</v>
      </c>
      <c r="F40" s="10">
        <f t="shared" si="0"/>
        <v>111148.95</v>
      </c>
      <c r="H40" s="5">
        <v>1</v>
      </c>
      <c r="I40" s="4" t="s">
        <v>19</v>
      </c>
      <c r="J40" s="4">
        <v>111148.95</v>
      </c>
      <c r="K40" s="10">
        <f t="shared" si="2"/>
        <v>111148.95</v>
      </c>
    </row>
    <row r="41" spans="1:11" ht="68.25" customHeight="1">
      <c r="A41" s="21" t="s">
        <v>25</v>
      </c>
      <c r="B41" s="2" t="s">
        <v>22</v>
      </c>
      <c r="C41" s="5">
        <v>1</v>
      </c>
      <c r="D41" s="4" t="s">
        <v>19</v>
      </c>
      <c r="E41" s="4">
        <v>110909.92</v>
      </c>
      <c r="F41" s="10">
        <f t="shared" si="0"/>
        <v>110909.92</v>
      </c>
      <c r="H41" s="5">
        <v>1</v>
      </c>
      <c r="I41" s="4" t="s">
        <v>19</v>
      </c>
      <c r="J41" s="4">
        <v>110909.92</v>
      </c>
      <c r="K41" s="10">
        <f t="shared" si="2"/>
        <v>110909.92</v>
      </c>
    </row>
    <row r="42" spans="1:11" ht="91.5" customHeight="1">
      <c r="A42" s="21" t="s">
        <v>27</v>
      </c>
      <c r="B42" s="2" t="s">
        <v>24</v>
      </c>
      <c r="C42" s="3">
        <v>120</v>
      </c>
      <c r="D42" s="4" t="s">
        <v>33</v>
      </c>
      <c r="E42" s="4">
        <v>2497.86</v>
      </c>
      <c r="F42" s="10">
        <f t="shared" si="0"/>
        <v>299743.2</v>
      </c>
      <c r="H42" s="3">
        <v>120</v>
      </c>
      <c r="I42" s="4" t="s">
        <v>33</v>
      </c>
      <c r="J42" s="4">
        <v>2497.86</v>
      </c>
      <c r="K42" s="10">
        <f t="shared" si="2"/>
        <v>299743.2</v>
      </c>
    </row>
    <row r="43" spans="1:11" ht="151.5" customHeight="1">
      <c r="A43" s="21" t="s">
        <v>62</v>
      </c>
      <c r="B43" s="2" t="s">
        <v>26</v>
      </c>
      <c r="C43" s="5">
        <v>1</v>
      </c>
      <c r="D43" s="4" t="s">
        <v>19</v>
      </c>
      <c r="E43" s="4">
        <v>92026.55</v>
      </c>
      <c r="F43" s="10">
        <f t="shared" si="0"/>
        <v>92026.55</v>
      </c>
      <c r="H43" s="5">
        <v>1</v>
      </c>
      <c r="I43" s="4" t="s">
        <v>19</v>
      </c>
      <c r="J43" s="4">
        <v>92026.55</v>
      </c>
      <c r="K43" s="10">
        <f t="shared" si="2"/>
        <v>92026.55</v>
      </c>
    </row>
    <row r="44" spans="1:11" ht="60.75" customHeight="1">
      <c r="A44" s="21" t="s">
        <v>84</v>
      </c>
      <c r="B44" s="2" t="s">
        <v>28</v>
      </c>
      <c r="C44" s="5">
        <v>1</v>
      </c>
      <c r="D44" s="4" t="s">
        <v>19</v>
      </c>
      <c r="E44" s="10">
        <v>112344.1</v>
      </c>
      <c r="F44" s="10">
        <f t="shared" si="0"/>
        <v>112344.1</v>
      </c>
      <c r="H44" s="5">
        <v>1</v>
      </c>
      <c r="I44" s="4" t="s">
        <v>19</v>
      </c>
      <c r="J44" s="10">
        <v>112344.1</v>
      </c>
      <c r="K44" s="10">
        <f t="shared" si="2"/>
        <v>112344.1</v>
      </c>
    </row>
    <row r="45" spans="1:11" ht="81" customHeight="1">
      <c r="A45" s="22" t="s">
        <v>85</v>
      </c>
      <c r="B45" s="23" t="s">
        <v>29</v>
      </c>
      <c r="C45" s="24">
        <v>1</v>
      </c>
      <c r="D45" s="4" t="s">
        <v>19</v>
      </c>
      <c r="E45" s="25">
        <v>250000</v>
      </c>
      <c r="F45" s="10">
        <f t="shared" si="0"/>
        <v>250000</v>
      </c>
      <c r="H45" s="24">
        <v>1</v>
      </c>
      <c r="I45" s="4" t="s">
        <v>19</v>
      </c>
      <c r="J45" s="25">
        <v>250000</v>
      </c>
      <c r="K45" s="10">
        <f t="shared" si="2"/>
        <v>250000</v>
      </c>
    </row>
    <row r="46" spans="1:11" ht="18" customHeight="1">
      <c r="A46" s="38"/>
      <c r="B46" s="39"/>
      <c r="C46" s="39"/>
      <c r="D46" s="39"/>
      <c r="E46" s="39"/>
      <c r="F46" s="26" t="s">
        <v>500</v>
      </c>
      <c r="K46" s="808">
        <f>SUM(K39:K45)</f>
        <v>1943223.57</v>
      </c>
    </row>
    <row r="47" spans="1:11">
      <c r="F47" s="808">
        <f>SUM(F4:F46)</f>
        <v>127007159.73255175</v>
      </c>
    </row>
    <row r="50" spans="2:2">
      <c r="B50" s="809">
        <f>'Protective Abs.'!F25</f>
        <v>73734679.869124323</v>
      </c>
    </row>
    <row r="51" spans="2:2">
      <c r="B51" s="808">
        <f>'Fuse-30 Abs.'!G29</f>
        <v>23425519.241796549</v>
      </c>
    </row>
    <row r="52" spans="2:2">
      <c r="B52" s="808">
        <f>'Fuse-4.52 Abs'!G29</f>
        <v>15208217.995011855</v>
      </c>
    </row>
    <row r="53" spans="2:2">
      <c r="B53" s="808">
        <f>'Fuse 35.05 Abs.'!G29</f>
        <v>13853759.421512267</v>
      </c>
    </row>
    <row r="54" spans="2:2">
      <c r="B54">
        <v>1943223.57</v>
      </c>
    </row>
    <row r="55" spans="2:2">
      <c r="B55" s="809">
        <f>SUM(B50:B54)</f>
        <v>128165400.09744498</v>
      </c>
    </row>
  </sheetData>
  <mergeCells count="2">
    <mergeCell ref="A1:F1"/>
    <mergeCell ref="A11:A1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1"/>
  <sheetViews>
    <sheetView workbookViewId="0">
      <selection sqref="A1:P2"/>
    </sheetView>
  </sheetViews>
  <sheetFormatPr defaultColWidth="9.140625" defaultRowHeight="15"/>
  <cols>
    <col min="1" max="1" width="4.42578125" style="760" customWidth="1"/>
    <col min="2" max="2" width="9.42578125" style="760" bestFit="1" customWidth="1"/>
    <col min="3" max="3" width="68.42578125" style="761" customWidth="1"/>
    <col min="4" max="4" width="10.85546875" style="294" customWidth="1"/>
    <col min="5" max="5" width="4.42578125" style="294" customWidth="1"/>
    <col min="6" max="6" width="7.7109375" style="703" customWidth="1"/>
    <col min="7" max="7" width="4.140625" style="703" customWidth="1"/>
    <col min="8" max="8" width="8.85546875" style="703" customWidth="1"/>
    <col min="9" max="9" width="5.7109375" style="703" customWidth="1"/>
    <col min="10" max="10" width="9.42578125" style="703" customWidth="1"/>
    <col min="11" max="11" width="4.5703125" style="703" customWidth="1"/>
    <col min="12" max="12" width="8" style="703" customWidth="1"/>
    <col min="13" max="13" width="4.5703125" style="703" customWidth="1"/>
    <col min="14" max="14" width="12.7109375" style="703" customWidth="1"/>
    <col min="15" max="15" width="11.85546875" style="762" customWidth="1"/>
    <col min="16" max="16" width="7" style="705" customWidth="1"/>
    <col min="17" max="17" width="9.140625" style="705"/>
    <col min="18" max="18" width="10.7109375" style="705" bestFit="1" customWidth="1"/>
    <col min="19" max="19" width="13.85546875" style="705" customWidth="1"/>
    <col min="20" max="20" width="11.28515625" style="705" customWidth="1"/>
    <col min="21" max="21" width="11.85546875" style="705" customWidth="1"/>
    <col min="22" max="22" width="10.7109375" style="705" customWidth="1"/>
    <col min="23" max="16384" width="9.140625" style="705"/>
  </cols>
  <sheetData>
    <row r="1" spans="1:16" s="291" customFormat="1">
      <c r="A1" s="968" t="s">
        <v>452</v>
      </c>
      <c r="B1" s="968"/>
      <c r="C1" s="968"/>
      <c r="D1" s="968"/>
      <c r="E1" s="968"/>
      <c r="F1" s="968"/>
      <c r="G1" s="968"/>
      <c r="H1" s="968"/>
      <c r="I1" s="968"/>
      <c r="J1" s="968"/>
      <c r="K1" s="968"/>
      <c r="L1" s="968"/>
      <c r="M1" s="968"/>
      <c r="N1" s="968"/>
      <c r="O1" s="968"/>
      <c r="P1" s="968"/>
    </row>
    <row r="2" spans="1:16" s="291" customFormat="1">
      <c r="A2" s="968"/>
      <c r="B2" s="968"/>
      <c r="C2" s="968"/>
      <c r="D2" s="968"/>
      <c r="E2" s="968"/>
      <c r="F2" s="968"/>
      <c r="G2" s="968"/>
      <c r="H2" s="968"/>
      <c r="I2" s="968"/>
      <c r="J2" s="968"/>
      <c r="K2" s="968"/>
      <c r="L2" s="968"/>
      <c r="M2" s="968"/>
      <c r="N2" s="968"/>
      <c r="O2" s="968"/>
      <c r="P2" s="968"/>
    </row>
    <row r="3" spans="1:16" s="291" customFormat="1">
      <c r="A3" s="292"/>
      <c r="B3" s="292"/>
      <c r="C3" s="293"/>
      <c r="D3" s="294"/>
      <c r="E3" s="294"/>
      <c r="F3" s="295"/>
      <c r="G3" s="295"/>
      <c r="H3" s="295"/>
      <c r="I3" s="295"/>
      <c r="J3" s="295"/>
      <c r="K3" s="295"/>
      <c r="L3" s="295"/>
      <c r="M3" s="295"/>
      <c r="N3" s="295"/>
      <c r="O3" s="295"/>
    </row>
    <row r="4" spans="1:16" s="302" customFormat="1" ht="30">
      <c r="A4" s="296" t="s">
        <v>270</v>
      </c>
      <c r="B4" s="296" t="s">
        <v>316</v>
      </c>
      <c r="C4" s="297" t="s">
        <v>272</v>
      </c>
      <c r="D4" s="298"/>
      <c r="E4" s="299"/>
      <c r="F4" s="959" t="s">
        <v>317</v>
      </c>
      <c r="G4" s="959"/>
      <c r="H4" s="959"/>
      <c r="I4" s="959"/>
      <c r="J4" s="959"/>
      <c r="K4" s="959"/>
      <c r="L4" s="959"/>
      <c r="M4" s="959"/>
      <c r="N4" s="960"/>
      <c r="O4" s="300" t="s">
        <v>1</v>
      </c>
      <c r="P4" s="301" t="s">
        <v>31</v>
      </c>
    </row>
    <row r="5" spans="1:16" s="302" customFormat="1">
      <c r="A5" s="962">
        <v>1</v>
      </c>
      <c r="B5" s="962" t="s">
        <v>318</v>
      </c>
      <c r="C5" s="939" t="s">
        <v>40</v>
      </c>
      <c r="D5" s="303"/>
      <c r="E5" s="304"/>
      <c r="F5" s="304"/>
      <c r="G5" s="304"/>
      <c r="H5" s="304"/>
      <c r="I5" s="304"/>
      <c r="J5" s="304"/>
      <c r="K5" s="305"/>
      <c r="L5" s="305"/>
      <c r="M5" s="305"/>
      <c r="N5" s="306"/>
      <c r="O5" s="307"/>
      <c r="P5" s="307"/>
    </row>
    <row r="6" spans="1:16" s="302" customFormat="1">
      <c r="A6" s="962"/>
      <c r="B6" s="962"/>
      <c r="C6" s="939"/>
      <c r="D6" s="303" t="s">
        <v>319</v>
      </c>
      <c r="E6" s="304"/>
      <c r="F6" s="304"/>
      <c r="G6" s="304"/>
      <c r="H6" s="304"/>
      <c r="I6" s="304"/>
      <c r="J6" s="304"/>
      <c r="K6" s="305"/>
      <c r="L6" s="305"/>
      <c r="M6" s="305"/>
      <c r="N6" s="306"/>
      <c r="O6" s="307"/>
      <c r="P6" s="307"/>
    </row>
    <row r="7" spans="1:16" s="302" customFormat="1">
      <c r="A7" s="962"/>
      <c r="B7" s="962"/>
      <c r="C7" s="939"/>
      <c r="D7" s="303" t="s">
        <v>320</v>
      </c>
      <c r="E7" s="308" t="s">
        <v>88</v>
      </c>
      <c r="F7" s="309"/>
      <c r="G7" s="309"/>
      <c r="H7" s="310"/>
      <c r="I7" s="310"/>
      <c r="J7" s="311"/>
      <c r="K7" s="311"/>
      <c r="L7" s="311"/>
      <c r="M7" s="312"/>
      <c r="N7" s="313"/>
      <c r="O7" s="307"/>
      <c r="P7" s="307"/>
    </row>
    <row r="8" spans="1:16" s="302" customFormat="1">
      <c r="A8" s="962"/>
      <c r="B8" s="962"/>
      <c r="C8" s="939"/>
      <c r="D8" s="314"/>
      <c r="E8" s="315"/>
      <c r="F8" s="316">
        <v>2</v>
      </c>
      <c r="G8" s="315" t="s">
        <v>321</v>
      </c>
      <c r="H8" s="315">
        <v>16</v>
      </c>
      <c r="I8" s="315" t="s">
        <v>119</v>
      </c>
      <c r="J8" s="315">
        <v>3</v>
      </c>
      <c r="K8" s="315" t="s">
        <v>322</v>
      </c>
      <c r="L8" s="315"/>
      <c r="M8" s="315"/>
      <c r="N8" s="306"/>
      <c r="O8" s="307"/>
      <c r="P8" s="307"/>
    </row>
    <row r="9" spans="1:16" s="302" customFormat="1">
      <c r="A9" s="962"/>
      <c r="B9" s="962"/>
      <c r="C9" s="939"/>
      <c r="D9" s="317"/>
      <c r="E9" s="315" t="s">
        <v>321</v>
      </c>
      <c r="F9" s="315">
        <v>20</v>
      </c>
      <c r="G9" s="315" t="s">
        <v>119</v>
      </c>
      <c r="H9" s="315">
        <v>32</v>
      </c>
      <c r="I9" s="315" t="s">
        <v>322</v>
      </c>
      <c r="J9" s="318" t="s">
        <v>149</v>
      </c>
      <c r="K9" s="318"/>
      <c r="L9" s="315">
        <v>3</v>
      </c>
      <c r="M9" s="315" t="s">
        <v>88</v>
      </c>
      <c r="N9" s="319">
        <f>F8*L9*((H8+J8)/2*(F9+H9)/2)</f>
        <v>1482</v>
      </c>
      <c r="O9" s="320">
        <f>N9</f>
        <v>1482</v>
      </c>
      <c r="P9" s="307" t="s">
        <v>4</v>
      </c>
    </row>
    <row r="10" spans="1:16" s="302" customFormat="1">
      <c r="A10" s="962"/>
      <c r="B10" s="962"/>
      <c r="C10" s="939"/>
      <c r="D10" s="321"/>
      <c r="E10" s="322"/>
      <c r="F10" s="305"/>
      <c r="G10" s="305"/>
      <c r="H10" s="305"/>
      <c r="I10" s="305"/>
      <c r="J10" s="305"/>
      <c r="K10" s="305"/>
      <c r="L10" s="305"/>
      <c r="M10" s="305"/>
      <c r="N10" s="306" t="s">
        <v>4</v>
      </c>
      <c r="O10" s="307"/>
      <c r="P10" s="307"/>
    </row>
    <row r="11" spans="1:16" s="302" customFormat="1">
      <c r="A11" s="962"/>
      <c r="B11" s="962"/>
      <c r="C11" s="939"/>
      <c r="D11" s="323"/>
      <c r="E11" s="324"/>
      <c r="F11" s="325"/>
      <c r="G11" s="325"/>
      <c r="H11" s="325"/>
      <c r="I11" s="325"/>
      <c r="J11" s="325"/>
      <c r="K11" s="325"/>
      <c r="L11" s="325"/>
      <c r="M11" s="325"/>
      <c r="N11" s="326"/>
      <c r="O11" s="327"/>
      <c r="P11" s="327"/>
    </row>
    <row r="12" spans="1:16" s="302" customFormat="1">
      <c r="A12" s="963"/>
      <c r="B12" s="963"/>
      <c r="C12" s="981"/>
      <c r="D12" s="323"/>
      <c r="E12" s="324"/>
      <c r="F12" s="325"/>
      <c r="G12" s="325"/>
      <c r="H12" s="325"/>
      <c r="I12" s="325"/>
      <c r="J12" s="325"/>
      <c r="K12" s="325"/>
      <c r="L12" s="325"/>
      <c r="M12" s="325"/>
      <c r="N12" s="326"/>
      <c r="O12" s="327"/>
      <c r="P12" s="327"/>
    </row>
    <row r="13" spans="1:16" s="291" customFormat="1">
      <c r="A13" s="894">
        <v>2</v>
      </c>
      <c r="B13" s="894" t="s">
        <v>276</v>
      </c>
      <c r="C13" s="945" t="s">
        <v>441</v>
      </c>
      <c r="D13" s="979" t="s">
        <v>324</v>
      </c>
      <c r="E13" s="980"/>
      <c r="F13" s="980"/>
      <c r="G13" s="980"/>
      <c r="H13" s="980"/>
      <c r="I13" s="309" t="s">
        <v>88</v>
      </c>
      <c r="J13" s="766">
        <v>2</v>
      </c>
      <c r="K13" s="309" t="s">
        <v>325</v>
      </c>
      <c r="L13" s="309"/>
      <c r="M13" s="309"/>
      <c r="N13" s="329"/>
      <c r="O13" s="967">
        <f>N20</f>
        <v>1122.9749999999999</v>
      </c>
      <c r="P13" s="951" t="s">
        <v>4</v>
      </c>
    </row>
    <row r="14" spans="1:16" s="291" customFormat="1">
      <c r="A14" s="895"/>
      <c r="B14" s="895"/>
      <c r="C14" s="946"/>
      <c r="D14" s="979" t="s">
        <v>442</v>
      </c>
      <c r="E14" s="980"/>
      <c r="F14" s="980"/>
      <c r="G14" s="980"/>
      <c r="H14" s="980"/>
      <c r="I14" s="309" t="s">
        <v>88</v>
      </c>
      <c r="J14" s="328">
        <v>15</v>
      </c>
      <c r="K14" s="309" t="s">
        <v>325</v>
      </c>
      <c r="L14" s="309"/>
      <c r="M14" s="309"/>
      <c r="N14" s="329"/>
      <c r="O14" s="967"/>
      <c r="P14" s="951"/>
    </row>
    <row r="15" spans="1:16" s="291" customFormat="1">
      <c r="A15" s="895"/>
      <c r="B15" s="895"/>
      <c r="C15" s="946"/>
      <c r="D15" s="939" t="s">
        <v>327</v>
      </c>
      <c r="E15" s="940"/>
      <c r="F15" s="940"/>
      <c r="G15" s="940"/>
      <c r="H15" s="940"/>
      <c r="I15" s="940"/>
      <c r="J15" s="309"/>
      <c r="K15" s="309"/>
      <c r="L15" s="309"/>
      <c r="M15" s="309"/>
      <c r="N15" s="329"/>
      <c r="O15" s="967"/>
      <c r="P15" s="951"/>
    </row>
    <row r="16" spans="1:16" s="291" customFormat="1">
      <c r="A16" s="895"/>
      <c r="B16" s="895"/>
      <c r="C16" s="946"/>
      <c r="D16" s="332" t="s">
        <v>88</v>
      </c>
      <c r="E16" s="333" t="s">
        <v>118</v>
      </c>
      <c r="F16" s="333">
        <v>6</v>
      </c>
      <c r="G16" s="333" t="s">
        <v>149</v>
      </c>
      <c r="H16" s="334">
        <f>J13</f>
        <v>2</v>
      </c>
      <c r="I16" s="333" t="s">
        <v>328</v>
      </c>
      <c r="J16" s="335">
        <v>4.3</v>
      </c>
      <c r="K16" s="336" t="s">
        <v>88</v>
      </c>
      <c r="L16" s="767">
        <f>(F16*H16)+J16</f>
        <v>16.3</v>
      </c>
      <c r="M16" s="337" t="s">
        <v>325</v>
      </c>
      <c r="N16" s="338"/>
      <c r="O16" s="967"/>
      <c r="P16" s="951"/>
    </row>
    <row r="17" spans="1:18" s="291" customFormat="1">
      <c r="A17" s="895"/>
      <c r="B17" s="895"/>
      <c r="C17" s="946"/>
      <c r="D17" s="939" t="s">
        <v>329</v>
      </c>
      <c r="E17" s="940"/>
      <c r="F17" s="940"/>
      <c r="G17" s="940"/>
      <c r="H17" s="940"/>
      <c r="I17" s="940"/>
      <c r="J17" s="339"/>
      <c r="K17" s="336" t="s">
        <v>88</v>
      </c>
      <c r="L17" s="336">
        <v>17</v>
      </c>
      <c r="M17" s="337" t="s">
        <v>325</v>
      </c>
      <c r="N17" s="340"/>
      <c r="O17" s="967"/>
      <c r="P17" s="951"/>
    </row>
    <row r="18" spans="1:18" s="291" customFormat="1">
      <c r="A18" s="895"/>
      <c r="B18" s="895"/>
      <c r="C18" s="946"/>
      <c r="D18" s="939" t="s">
        <v>330</v>
      </c>
      <c r="E18" s="940"/>
      <c r="F18" s="940"/>
      <c r="G18" s="940"/>
      <c r="H18" s="940"/>
      <c r="I18" s="940"/>
      <c r="J18" s="341"/>
      <c r="K18" s="342" t="s">
        <v>88</v>
      </c>
      <c r="L18" s="342">
        <v>15</v>
      </c>
      <c r="M18" s="343" t="s">
        <v>325</v>
      </c>
      <c r="N18" s="344"/>
      <c r="O18" s="967"/>
      <c r="P18" s="951"/>
    </row>
    <row r="19" spans="1:18" s="291" customFormat="1">
      <c r="A19" s="895"/>
      <c r="B19" s="895"/>
      <c r="C19" s="946"/>
      <c r="D19" s="345"/>
      <c r="E19" s="308"/>
      <c r="F19" s="308"/>
      <c r="G19" s="308"/>
      <c r="H19" s="308"/>
      <c r="I19" s="308"/>
      <c r="J19" s="339" t="s">
        <v>184</v>
      </c>
      <c r="K19" s="336"/>
      <c r="L19" s="336">
        <f>SUM(L16:L18)</f>
        <v>48.3</v>
      </c>
      <c r="M19" s="337" t="s">
        <v>325</v>
      </c>
      <c r="N19" s="340"/>
      <c r="O19" s="967"/>
      <c r="P19" s="951"/>
    </row>
    <row r="20" spans="1:18" s="291" customFormat="1">
      <c r="A20" s="895"/>
      <c r="B20" s="895"/>
      <c r="C20" s="946"/>
      <c r="D20" s="939" t="s">
        <v>331</v>
      </c>
      <c r="E20" s="940"/>
      <c r="F20" s="309">
        <v>1</v>
      </c>
      <c r="G20" s="309" t="s">
        <v>149</v>
      </c>
      <c r="H20" s="310">
        <f>L19</f>
        <v>48.3</v>
      </c>
      <c r="I20" s="310" t="s">
        <v>149</v>
      </c>
      <c r="J20" s="768">
        <f>J14</f>
        <v>15</v>
      </c>
      <c r="K20" s="311" t="s">
        <v>149</v>
      </c>
      <c r="L20" s="311">
        <v>1.55</v>
      </c>
      <c r="M20" s="312" t="s">
        <v>88</v>
      </c>
      <c r="N20" s="340">
        <f>L20*J20*H20*F20</f>
        <v>1122.9749999999999</v>
      </c>
      <c r="O20" s="967"/>
      <c r="P20" s="951"/>
    </row>
    <row r="21" spans="1:18" s="291" customFormat="1">
      <c r="A21" s="895"/>
      <c r="B21" s="895"/>
      <c r="C21" s="946"/>
      <c r="D21" s="345"/>
      <c r="E21" s="308"/>
      <c r="F21" s="308"/>
      <c r="G21" s="308"/>
      <c r="H21" s="308"/>
      <c r="I21" s="308"/>
      <c r="J21" s="346"/>
      <c r="K21" s="347"/>
      <c r="L21" s="347"/>
      <c r="M21" s="348"/>
      <c r="N21" s="329"/>
      <c r="O21" s="967"/>
      <c r="P21" s="951"/>
    </row>
    <row r="22" spans="1:18" s="291" customFormat="1">
      <c r="A22" s="895"/>
      <c r="B22" s="895"/>
      <c r="C22" s="946"/>
      <c r="D22" s="345"/>
      <c r="E22" s="308"/>
      <c r="F22" s="309"/>
      <c r="G22" s="309"/>
      <c r="H22" s="309"/>
      <c r="I22" s="309"/>
      <c r="J22" s="309"/>
      <c r="K22" s="309"/>
      <c r="L22" s="309"/>
      <c r="M22" s="309"/>
      <c r="N22" s="329"/>
      <c r="O22" s="967"/>
      <c r="P22" s="951"/>
    </row>
    <row r="23" spans="1:18" s="291" customFormat="1">
      <c r="A23" s="894">
        <v>3</v>
      </c>
      <c r="B23" s="894" t="s">
        <v>278</v>
      </c>
      <c r="C23" s="945" t="s">
        <v>443</v>
      </c>
      <c r="D23" s="349" t="s">
        <v>333</v>
      </c>
      <c r="E23" s="350" t="s">
        <v>88</v>
      </c>
      <c r="F23" s="351">
        <v>1</v>
      </c>
      <c r="G23" s="352" t="s">
        <v>149</v>
      </c>
      <c r="H23" s="353">
        <f>L19</f>
        <v>48.3</v>
      </c>
      <c r="I23" s="354"/>
      <c r="J23" s="353"/>
      <c r="K23" s="354"/>
      <c r="L23" s="355"/>
      <c r="M23" s="355"/>
      <c r="N23" s="356"/>
      <c r="O23" s="947">
        <f>N48</f>
        <v>241.7757</v>
      </c>
      <c r="P23" s="950" t="s">
        <v>4</v>
      </c>
      <c r="R23" s="357"/>
    </row>
    <row r="24" spans="1:18" s="291" customFormat="1">
      <c r="A24" s="895"/>
      <c r="B24" s="895"/>
      <c r="C24" s="946"/>
      <c r="D24" s="358">
        <f>L19</f>
        <v>48.3</v>
      </c>
      <c r="E24" s="359" t="s">
        <v>335</v>
      </c>
      <c r="F24" s="360">
        <v>2</v>
      </c>
      <c r="G24" s="360" t="s">
        <v>149</v>
      </c>
      <c r="H24" s="361">
        <v>5</v>
      </c>
      <c r="I24" s="360" t="s">
        <v>336</v>
      </c>
      <c r="J24" s="361">
        <v>2</v>
      </c>
      <c r="K24" s="360" t="s">
        <v>149</v>
      </c>
      <c r="L24" s="361">
        <v>0.6</v>
      </c>
      <c r="M24" s="361" t="s">
        <v>337</v>
      </c>
      <c r="N24" s="362"/>
      <c r="O24" s="948"/>
      <c r="P24" s="951"/>
      <c r="R24" s="357"/>
    </row>
    <row r="25" spans="1:18" s="291" customFormat="1">
      <c r="A25" s="895"/>
      <c r="B25" s="895"/>
      <c r="C25" s="946"/>
      <c r="D25" s="363"/>
      <c r="E25" s="309"/>
      <c r="F25" s="360"/>
      <c r="G25" s="360"/>
      <c r="H25" s="361"/>
      <c r="I25" s="360"/>
      <c r="J25" s="361"/>
      <c r="K25" s="360" t="s">
        <v>88</v>
      </c>
      <c r="L25" s="364">
        <f>D24-((F24*H24)+(J24*L24))</f>
        <v>37.099999999999994</v>
      </c>
      <c r="M25" s="361" t="s">
        <v>325</v>
      </c>
      <c r="N25" s="362"/>
      <c r="O25" s="948"/>
      <c r="P25" s="951"/>
      <c r="R25" s="357"/>
    </row>
    <row r="26" spans="1:18" s="291" customFormat="1">
      <c r="A26" s="895"/>
      <c r="B26" s="895"/>
      <c r="C26" s="946"/>
      <c r="D26" s="345" t="s">
        <v>338</v>
      </c>
      <c r="E26" s="308" t="s">
        <v>88</v>
      </c>
      <c r="F26" s="309">
        <v>1</v>
      </c>
      <c r="G26" s="309" t="s">
        <v>149</v>
      </c>
      <c r="H26" s="310">
        <f>L25</f>
        <v>37.099999999999994</v>
      </c>
      <c r="I26" s="310" t="s">
        <v>149</v>
      </c>
      <c r="J26" s="768">
        <f>J14</f>
        <v>15</v>
      </c>
      <c r="K26" s="311" t="s">
        <v>149</v>
      </c>
      <c r="L26" s="311">
        <v>0.15</v>
      </c>
      <c r="M26" s="312" t="s">
        <v>88</v>
      </c>
      <c r="N26" s="313">
        <f>L26*J26*H26*F26</f>
        <v>83.474999999999994</v>
      </c>
      <c r="O26" s="948"/>
      <c r="P26" s="951"/>
      <c r="R26" s="357"/>
    </row>
    <row r="27" spans="1:18" s="291" customFormat="1">
      <c r="A27" s="895"/>
      <c r="B27" s="895"/>
      <c r="C27" s="946"/>
      <c r="D27" s="365" t="s">
        <v>339</v>
      </c>
      <c r="E27" s="366" t="s">
        <v>88</v>
      </c>
      <c r="F27" s="309"/>
      <c r="G27" s="309"/>
      <c r="H27" s="310"/>
      <c r="I27" s="310"/>
      <c r="J27" s="311"/>
      <c r="K27" s="311"/>
      <c r="L27" s="311"/>
      <c r="M27" s="312"/>
      <c r="N27" s="340"/>
      <c r="O27" s="948"/>
      <c r="P27" s="951"/>
      <c r="R27" s="357"/>
    </row>
    <row r="28" spans="1:18" s="291" customFormat="1">
      <c r="A28" s="895"/>
      <c r="B28" s="895"/>
      <c r="C28" s="946"/>
      <c r="D28" s="939" t="s">
        <v>340</v>
      </c>
      <c r="E28" s="940"/>
      <c r="F28" s="769" t="s">
        <v>448</v>
      </c>
      <c r="G28" s="770" t="s">
        <v>119</v>
      </c>
      <c r="H28" s="771" t="s">
        <v>449</v>
      </c>
      <c r="I28" s="771" t="s">
        <v>88</v>
      </c>
      <c r="J28" s="768">
        <v>6.3250000000000002</v>
      </c>
      <c r="K28" s="311" t="s">
        <v>325</v>
      </c>
      <c r="L28" s="311"/>
      <c r="M28" s="312"/>
      <c r="N28" s="340"/>
      <c r="O28" s="948"/>
      <c r="P28" s="951"/>
      <c r="R28" s="357"/>
    </row>
    <row r="29" spans="1:18" s="291" customFormat="1">
      <c r="A29" s="895"/>
      <c r="B29" s="895"/>
      <c r="C29" s="946"/>
      <c r="D29" s="345" t="s">
        <v>338</v>
      </c>
      <c r="E29" s="308" t="s">
        <v>88</v>
      </c>
      <c r="F29" s="309">
        <v>2</v>
      </c>
      <c r="G29" s="309" t="s">
        <v>149</v>
      </c>
      <c r="H29" s="310">
        <f>J28</f>
        <v>6.3250000000000002</v>
      </c>
      <c r="I29" s="310" t="s">
        <v>149</v>
      </c>
      <c r="J29" s="311">
        <v>4.3</v>
      </c>
      <c r="K29" s="311" t="s">
        <v>149</v>
      </c>
      <c r="L29" s="311">
        <v>0.15</v>
      </c>
      <c r="M29" s="312" t="s">
        <v>88</v>
      </c>
      <c r="N29" s="313">
        <f>L29*J29*H29*F29</f>
        <v>8.1592499999999983</v>
      </c>
      <c r="O29" s="948"/>
      <c r="P29" s="951"/>
      <c r="R29" s="357"/>
    </row>
    <row r="30" spans="1:18" s="291" customFormat="1">
      <c r="A30" s="895"/>
      <c r="B30" s="895"/>
      <c r="C30" s="946"/>
      <c r="D30" s="939" t="s">
        <v>343</v>
      </c>
      <c r="E30" s="940"/>
      <c r="F30" s="940"/>
      <c r="G30" s="940"/>
      <c r="H30" s="940"/>
      <c r="I30" s="310" t="s">
        <v>88</v>
      </c>
      <c r="J30" s="369" t="s">
        <v>344</v>
      </c>
      <c r="K30" s="311"/>
      <c r="L30" s="311"/>
      <c r="M30" s="312"/>
      <c r="N30" s="340"/>
      <c r="O30" s="948"/>
      <c r="P30" s="951"/>
      <c r="R30" s="357"/>
    </row>
    <row r="31" spans="1:18" s="291" customFormat="1">
      <c r="A31" s="895"/>
      <c r="B31" s="895"/>
      <c r="C31" s="946"/>
      <c r="D31" s="309">
        <v>0.5</v>
      </c>
      <c r="E31" s="309" t="s">
        <v>149</v>
      </c>
      <c r="F31" s="380">
        <v>2</v>
      </c>
      <c r="G31" s="310" t="s">
        <v>149</v>
      </c>
      <c r="H31" s="311">
        <v>3.14</v>
      </c>
      <c r="I31" s="311" t="s">
        <v>149</v>
      </c>
      <c r="J31" s="772">
        <f>J13*3</f>
        <v>6</v>
      </c>
      <c r="K31" s="312" t="s">
        <v>88</v>
      </c>
      <c r="L31" s="370">
        <f>J31*H31*F31*D31</f>
        <v>18.84</v>
      </c>
      <c r="M31" s="337" t="s">
        <v>325</v>
      </c>
      <c r="N31" s="371"/>
      <c r="O31" s="948"/>
      <c r="P31" s="951"/>
    </row>
    <row r="32" spans="1:18" s="291" customFormat="1">
      <c r="A32" s="895"/>
      <c r="B32" s="895"/>
      <c r="C32" s="946"/>
      <c r="D32" s="372" t="s">
        <v>345</v>
      </c>
      <c r="E32" s="373"/>
      <c r="F32" s="373"/>
      <c r="G32" s="310"/>
      <c r="H32" s="311"/>
      <c r="I32" s="311"/>
      <c r="J32" s="311"/>
      <c r="K32" s="312" t="s">
        <v>88</v>
      </c>
      <c r="L32" s="370">
        <v>0</v>
      </c>
      <c r="M32" s="337" t="s">
        <v>325</v>
      </c>
      <c r="N32" s="371"/>
      <c r="O32" s="948"/>
      <c r="P32" s="951"/>
    </row>
    <row r="33" spans="1:16" s="291" customFormat="1">
      <c r="A33" s="895"/>
      <c r="B33" s="895"/>
      <c r="C33" s="946"/>
      <c r="D33" s="955" t="s">
        <v>346</v>
      </c>
      <c r="E33" s="956"/>
      <c r="F33" s="310">
        <f>L31</f>
        <v>18.84</v>
      </c>
      <c r="G33" s="310" t="s">
        <v>119</v>
      </c>
      <c r="H33" s="311">
        <v>0</v>
      </c>
      <c r="I33" s="369" t="s">
        <v>140</v>
      </c>
      <c r="J33" s="374">
        <v>2</v>
      </c>
      <c r="K33" s="312" t="s">
        <v>88</v>
      </c>
      <c r="L33" s="771">
        <f>F33/J33</f>
        <v>9.42</v>
      </c>
      <c r="M33" s="337" t="s">
        <v>325</v>
      </c>
      <c r="N33" s="371"/>
      <c r="O33" s="948"/>
      <c r="P33" s="951"/>
    </row>
    <row r="34" spans="1:16" s="291" customFormat="1">
      <c r="A34" s="895"/>
      <c r="B34" s="895"/>
      <c r="C34" s="946"/>
      <c r="D34" s="345" t="s">
        <v>338</v>
      </c>
      <c r="E34" s="308" t="s">
        <v>88</v>
      </c>
      <c r="F34" s="309">
        <v>2</v>
      </c>
      <c r="G34" s="309" t="s">
        <v>149</v>
      </c>
      <c r="H34" s="771">
        <f>L33</f>
        <v>9.42</v>
      </c>
      <c r="I34" s="310" t="s">
        <v>149</v>
      </c>
      <c r="J34" s="768">
        <f>J28</f>
        <v>6.3250000000000002</v>
      </c>
      <c r="K34" s="311" t="s">
        <v>149</v>
      </c>
      <c r="L34" s="311">
        <v>0.15</v>
      </c>
      <c r="M34" s="312" t="s">
        <v>88</v>
      </c>
      <c r="N34" s="313">
        <f>L34*J34*H34*F34</f>
        <v>17.87445</v>
      </c>
      <c r="O34" s="948"/>
      <c r="P34" s="951"/>
    </row>
    <row r="35" spans="1:16" s="291" customFormat="1">
      <c r="A35" s="895"/>
      <c r="B35" s="895"/>
      <c r="C35" s="946"/>
      <c r="D35" s="308" t="s">
        <v>347</v>
      </c>
      <c r="E35" s="308" t="s">
        <v>88</v>
      </c>
      <c r="F35" s="309">
        <v>2</v>
      </c>
      <c r="G35" s="309" t="s">
        <v>149</v>
      </c>
      <c r="H35" s="310">
        <v>7</v>
      </c>
      <c r="I35" s="310" t="s">
        <v>149</v>
      </c>
      <c r="J35" s="311">
        <v>4.3</v>
      </c>
      <c r="K35" s="311" t="s">
        <v>149</v>
      </c>
      <c r="L35" s="311">
        <v>0.15</v>
      </c>
      <c r="M35" s="312" t="s">
        <v>88</v>
      </c>
      <c r="N35" s="313">
        <f>L35*J35*H35*F35</f>
        <v>9.0299999999999994</v>
      </c>
      <c r="O35" s="948"/>
      <c r="P35" s="951"/>
    </row>
    <row r="36" spans="1:16" s="291" customFormat="1">
      <c r="A36" s="895"/>
      <c r="B36" s="895"/>
      <c r="C36" s="946"/>
      <c r="D36" s="376" t="s">
        <v>348</v>
      </c>
      <c r="E36" s="308" t="s">
        <v>88</v>
      </c>
      <c r="F36" s="309">
        <v>4</v>
      </c>
      <c r="G36" s="309" t="s">
        <v>149</v>
      </c>
      <c r="H36" s="310">
        <v>7</v>
      </c>
      <c r="I36" s="310" t="s">
        <v>149</v>
      </c>
      <c r="J36" s="768">
        <f>J28</f>
        <v>6.3250000000000002</v>
      </c>
      <c r="K36" s="311" t="s">
        <v>149</v>
      </c>
      <c r="L36" s="311">
        <v>0.15</v>
      </c>
      <c r="M36" s="312" t="s">
        <v>88</v>
      </c>
      <c r="N36" s="313">
        <f>L36*J36*H36*F36</f>
        <v>26.564999999999998</v>
      </c>
      <c r="O36" s="948"/>
      <c r="P36" s="951"/>
    </row>
    <row r="37" spans="1:16" s="291" customFormat="1">
      <c r="A37" s="895"/>
      <c r="B37" s="895"/>
      <c r="C37" s="946"/>
      <c r="D37" s="939" t="s">
        <v>349</v>
      </c>
      <c r="E37" s="940"/>
      <c r="F37" s="940"/>
      <c r="G37" s="940"/>
      <c r="H37" s="940"/>
      <c r="I37" s="311"/>
      <c r="J37" s="311"/>
      <c r="K37" s="312"/>
      <c r="L37" s="370"/>
      <c r="M37" s="337"/>
      <c r="N37" s="371"/>
      <c r="O37" s="948"/>
      <c r="P37" s="951"/>
    </row>
    <row r="38" spans="1:16" s="291" customFormat="1">
      <c r="A38" s="895"/>
      <c r="B38" s="895"/>
      <c r="C38" s="946"/>
      <c r="D38" s="309">
        <v>2</v>
      </c>
      <c r="E38" s="309" t="s">
        <v>321</v>
      </c>
      <c r="F38" s="377">
        <v>7</v>
      </c>
      <c r="G38" s="377" t="s">
        <v>119</v>
      </c>
      <c r="H38" s="378">
        <v>3</v>
      </c>
      <c r="I38" s="311" t="s">
        <v>350</v>
      </c>
      <c r="J38" s="311">
        <v>12</v>
      </c>
      <c r="K38" s="312" t="s">
        <v>149</v>
      </c>
      <c r="L38" s="370">
        <v>0.15</v>
      </c>
      <c r="M38" s="337" t="s">
        <v>88</v>
      </c>
      <c r="N38" s="379">
        <f>((F38+H38)/2)*L38*J38*D38</f>
        <v>18</v>
      </c>
      <c r="O38" s="948"/>
      <c r="P38" s="951"/>
    </row>
    <row r="39" spans="1:16" s="291" customFormat="1">
      <c r="A39" s="895"/>
      <c r="B39" s="895"/>
      <c r="C39" s="946"/>
      <c r="D39" s="309"/>
      <c r="E39" s="309"/>
      <c r="F39" s="310"/>
      <c r="G39" s="380">
        <v>2</v>
      </c>
      <c r="H39" s="311"/>
      <c r="I39" s="311"/>
      <c r="J39" s="311"/>
      <c r="K39" s="312"/>
      <c r="L39" s="370"/>
      <c r="M39" s="337"/>
      <c r="N39" s="371"/>
      <c r="O39" s="948"/>
      <c r="P39" s="951"/>
    </row>
    <row r="40" spans="1:16" s="291" customFormat="1">
      <c r="A40" s="895"/>
      <c r="B40" s="895"/>
      <c r="C40" s="946"/>
      <c r="D40" s="939" t="s">
        <v>351</v>
      </c>
      <c r="E40" s="940"/>
      <c r="F40" s="940"/>
      <c r="G40" s="940"/>
      <c r="H40" s="940"/>
      <c r="I40" s="311"/>
      <c r="J40" s="311"/>
      <c r="K40" s="312"/>
      <c r="L40" s="370"/>
      <c r="M40" s="337"/>
      <c r="N40" s="371"/>
      <c r="O40" s="948"/>
      <c r="P40" s="951"/>
    </row>
    <row r="41" spans="1:16" s="291" customFormat="1">
      <c r="A41" s="895"/>
      <c r="B41" s="895"/>
      <c r="C41" s="946"/>
      <c r="D41" s="309">
        <v>2</v>
      </c>
      <c r="E41" s="309" t="s">
        <v>321</v>
      </c>
      <c r="F41" s="377">
        <v>7</v>
      </c>
      <c r="G41" s="377" t="s">
        <v>119</v>
      </c>
      <c r="H41" s="378">
        <v>3</v>
      </c>
      <c r="I41" s="311" t="s">
        <v>350</v>
      </c>
      <c r="J41" s="311">
        <v>10</v>
      </c>
      <c r="K41" s="312" t="s">
        <v>149</v>
      </c>
      <c r="L41" s="370">
        <v>0.15</v>
      </c>
      <c r="M41" s="337" t="s">
        <v>88</v>
      </c>
      <c r="N41" s="379">
        <f>((F41+H41)/2)*L41*J41*D41</f>
        <v>15</v>
      </c>
      <c r="O41" s="948"/>
      <c r="P41" s="951"/>
    </row>
    <row r="42" spans="1:16" s="291" customFormat="1">
      <c r="A42" s="895"/>
      <c r="B42" s="895"/>
      <c r="C42" s="946"/>
      <c r="D42" s="309"/>
      <c r="E42" s="309"/>
      <c r="F42" s="310"/>
      <c r="G42" s="380">
        <v>2</v>
      </c>
      <c r="H42" s="311"/>
      <c r="I42" s="311"/>
      <c r="J42" s="311"/>
      <c r="K42" s="312"/>
      <c r="L42" s="370"/>
      <c r="M42" s="337"/>
      <c r="N42" s="371"/>
      <c r="O42" s="948"/>
      <c r="P42" s="951"/>
    </row>
    <row r="43" spans="1:16" s="291" customFormat="1">
      <c r="A43" s="895"/>
      <c r="B43" s="895"/>
      <c r="C43" s="946"/>
      <c r="D43" s="309" t="s">
        <v>320</v>
      </c>
      <c r="E43" s="308" t="s">
        <v>88</v>
      </c>
      <c r="F43" s="309">
        <v>4</v>
      </c>
      <c r="G43" s="309" t="s">
        <v>149</v>
      </c>
      <c r="H43" s="310">
        <v>5</v>
      </c>
      <c r="I43" s="310" t="s">
        <v>149</v>
      </c>
      <c r="J43" s="311">
        <v>1</v>
      </c>
      <c r="K43" s="311" t="s">
        <v>149</v>
      </c>
      <c r="L43" s="311">
        <v>0.15</v>
      </c>
      <c r="M43" s="312" t="s">
        <v>88</v>
      </c>
      <c r="N43" s="370">
        <f>L43*J43*H43*F43</f>
        <v>3</v>
      </c>
      <c r="O43" s="978"/>
      <c r="P43" s="951"/>
    </row>
    <row r="44" spans="1:16" s="291" customFormat="1">
      <c r="A44" s="895"/>
      <c r="B44" s="895"/>
      <c r="C44" s="946"/>
      <c r="D44" s="890" t="s">
        <v>446</v>
      </c>
      <c r="E44" s="891"/>
      <c r="F44" s="891"/>
      <c r="G44" s="891"/>
      <c r="H44" s="891"/>
      <c r="I44" s="424"/>
      <c r="J44" s="475"/>
      <c r="K44" s="369"/>
      <c r="L44" s="466"/>
      <c r="M44" s="424"/>
      <c r="N44" s="475"/>
      <c r="O44" s="948"/>
      <c r="P44" s="951"/>
    </row>
    <row r="45" spans="1:16" s="291" customFormat="1">
      <c r="A45" s="895"/>
      <c r="B45" s="895"/>
      <c r="C45" s="946"/>
      <c r="D45" s="890" t="s">
        <v>447</v>
      </c>
      <c r="E45" s="891"/>
      <c r="F45" s="891"/>
      <c r="G45" s="769"/>
      <c r="H45" s="773" t="s">
        <v>448</v>
      </c>
      <c r="I45" s="774" t="s">
        <v>119</v>
      </c>
      <c r="J45" s="775" t="s">
        <v>449</v>
      </c>
      <c r="K45" s="771" t="s">
        <v>88</v>
      </c>
      <c r="L45" s="368">
        <v>6.32</v>
      </c>
      <c r="M45" s="311" t="s">
        <v>325</v>
      </c>
      <c r="N45" s="475"/>
      <c r="O45" s="948"/>
      <c r="P45" s="951"/>
    </row>
    <row r="46" spans="1:16" s="291" customFormat="1">
      <c r="A46" s="895"/>
      <c r="B46" s="895"/>
      <c r="C46" s="946"/>
      <c r="D46" s="423" t="s">
        <v>360</v>
      </c>
      <c r="E46" s="308" t="s">
        <v>88</v>
      </c>
      <c r="F46" s="309">
        <v>2</v>
      </c>
      <c r="G46" s="309" t="s">
        <v>149</v>
      </c>
      <c r="H46" s="310">
        <v>17</v>
      </c>
      <c r="I46" s="310" t="s">
        <v>149</v>
      </c>
      <c r="J46" s="311">
        <f>L45</f>
        <v>6.32</v>
      </c>
      <c r="K46" s="311" t="s">
        <v>149</v>
      </c>
      <c r="L46" s="311">
        <v>0.15</v>
      </c>
      <c r="M46" s="312" t="s">
        <v>88</v>
      </c>
      <c r="N46" s="313">
        <f>L46*J46*H46*F46</f>
        <v>32.231999999999999</v>
      </c>
      <c r="O46" s="948"/>
      <c r="P46" s="951"/>
    </row>
    <row r="47" spans="1:16" s="291" customFormat="1">
      <c r="A47" s="895"/>
      <c r="B47" s="895"/>
      <c r="C47" s="946"/>
      <c r="D47" s="423" t="s">
        <v>361</v>
      </c>
      <c r="E47" s="308" t="s">
        <v>88</v>
      </c>
      <c r="F47" s="309">
        <v>2</v>
      </c>
      <c r="G47" s="309" t="s">
        <v>149</v>
      </c>
      <c r="H47" s="377">
        <v>15</v>
      </c>
      <c r="I47" s="377" t="s">
        <v>149</v>
      </c>
      <c r="J47" s="378">
        <f>L45</f>
        <v>6.32</v>
      </c>
      <c r="K47" s="378" t="s">
        <v>149</v>
      </c>
      <c r="L47" s="378">
        <v>0.15</v>
      </c>
      <c r="M47" s="382" t="s">
        <v>88</v>
      </c>
      <c r="N47" s="383">
        <f>L47*J47*H47*F47</f>
        <v>28.439999999999998</v>
      </c>
      <c r="O47" s="948"/>
      <c r="P47" s="951"/>
    </row>
    <row r="48" spans="1:16" s="291" customFormat="1">
      <c r="A48" s="895"/>
      <c r="B48" s="895"/>
      <c r="C48" s="946"/>
      <c r="D48" s="309"/>
      <c r="E48" s="309"/>
      <c r="F48" s="310"/>
      <c r="G48" s="380"/>
      <c r="H48" s="311"/>
      <c r="I48" s="311"/>
      <c r="J48" s="311"/>
      <c r="K48" s="312"/>
      <c r="L48" s="370" t="s">
        <v>91</v>
      </c>
      <c r="M48" s="337" t="s">
        <v>88</v>
      </c>
      <c r="N48" s="371">
        <f>SUM(N26:N47)</f>
        <v>241.7757</v>
      </c>
      <c r="O48" s="948"/>
      <c r="P48" s="951"/>
    </row>
    <row r="49" spans="1:16" s="291" customFormat="1">
      <c r="A49" s="895"/>
      <c r="B49" s="895"/>
      <c r="C49" s="946"/>
      <c r="D49" s="345"/>
      <c r="E49" s="308"/>
      <c r="F49" s="384"/>
      <c r="G49" s="385"/>
      <c r="H49" s="360"/>
      <c r="I49" s="360"/>
      <c r="J49" s="360"/>
      <c r="K49" s="360"/>
      <c r="L49" s="360"/>
      <c r="M49" s="360"/>
      <c r="N49" s="362"/>
      <c r="O49" s="948"/>
      <c r="P49" s="386"/>
    </row>
    <row r="50" spans="1:16" s="291" customFormat="1">
      <c r="A50" s="895"/>
      <c r="B50" s="895"/>
      <c r="C50" s="946"/>
      <c r="D50" s="345"/>
      <c r="E50" s="308"/>
      <c r="F50" s="384"/>
      <c r="G50" s="385"/>
      <c r="H50" s="360"/>
      <c r="I50" s="360"/>
      <c r="J50" s="360"/>
      <c r="K50" s="360"/>
      <c r="L50" s="360"/>
      <c r="M50" s="360"/>
      <c r="N50" s="362"/>
      <c r="O50" s="948"/>
    </row>
    <row r="51" spans="1:16" s="291" customFormat="1">
      <c r="A51" s="895"/>
      <c r="B51" s="895"/>
      <c r="C51" s="946"/>
      <c r="D51" s="345"/>
      <c r="E51" s="308"/>
      <c r="F51" s="384"/>
      <c r="G51" s="385"/>
      <c r="H51" s="360"/>
      <c r="I51" s="360"/>
      <c r="J51" s="360"/>
      <c r="K51" s="360"/>
      <c r="L51" s="360"/>
      <c r="M51" s="360"/>
      <c r="N51" s="362"/>
      <c r="O51" s="948"/>
    </row>
    <row r="52" spans="1:16" s="291" customFormat="1">
      <c r="A52" s="895"/>
      <c r="B52" s="895"/>
      <c r="C52" s="946"/>
      <c r="D52" s="345"/>
      <c r="E52" s="308"/>
      <c r="F52" s="384"/>
      <c r="G52" s="385"/>
      <c r="H52" s="360"/>
      <c r="I52" s="360"/>
      <c r="J52" s="360"/>
      <c r="K52" s="360"/>
      <c r="L52" s="360"/>
      <c r="M52" s="360"/>
      <c r="N52" s="362"/>
      <c r="O52" s="949"/>
    </row>
    <row r="53" spans="1:16" s="291" customFormat="1">
      <c r="A53" s="387"/>
      <c r="B53" s="387"/>
      <c r="C53" s="388"/>
      <c r="D53" s="389"/>
      <c r="E53" s="390"/>
      <c r="F53" s="391"/>
      <c r="G53" s="392"/>
      <c r="H53" s="392"/>
      <c r="I53" s="392"/>
      <c r="J53" s="392"/>
      <c r="K53" s="392"/>
      <c r="L53" s="392"/>
      <c r="M53" s="392"/>
      <c r="N53" s="393"/>
      <c r="O53" s="394"/>
      <c r="P53" s="395"/>
    </row>
    <row r="54" spans="1:16" s="291" customFormat="1">
      <c r="A54" s="894">
        <v>4</v>
      </c>
      <c r="B54" s="894" t="s">
        <v>280</v>
      </c>
      <c r="C54" s="952" t="s">
        <v>353</v>
      </c>
      <c r="D54" s="396"/>
      <c r="E54" s="397"/>
      <c r="F54" s="398"/>
      <c r="G54" s="352"/>
      <c r="H54" s="352"/>
      <c r="I54" s="352"/>
      <c r="J54" s="352"/>
      <c r="K54" s="352"/>
      <c r="L54" s="352"/>
      <c r="M54" s="352"/>
      <c r="N54" s="352"/>
      <c r="O54" s="399"/>
      <c r="P54" s="400"/>
    </row>
    <row r="55" spans="1:16" s="291" customFormat="1">
      <c r="A55" s="895"/>
      <c r="B55" s="895"/>
      <c r="C55" s="953"/>
      <c r="D55" s="401" t="s">
        <v>354</v>
      </c>
      <c r="E55" s="402" t="s">
        <v>88</v>
      </c>
      <c r="F55" s="403"/>
      <c r="G55" s="360"/>
      <c r="H55" s="360">
        <v>1</v>
      </c>
      <c r="I55" s="360" t="s">
        <v>149</v>
      </c>
      <c r="J55" s="404">
        <f>L25</f>
        <v>37.099999999999994</v>
      </c>
      <c r="K55" s="360" t="s">
        <v>149</v>
      </c>
      <c r="L55" s="404">
        <f>J14</f>
        <v>15</v>
      </c>
      <c r="M55" s="360" t="s">
        <v>88</v>
      </c>
      <c r="N55" s="405">
        <f>H55*J55*L55</f>
        <v>556.49999999999989</v>
      </c>
      <c r="O55" s="406"/>
      <c r="P55" s="407"/>
    </row>
    <row r="56" spans="1:16" s="291" customFormat="1">
      <c r="A56" s="895"/>
      <c r="B56" s="895"/>
      <c r="C56" s="953"/>
      <c r="D56" s="401" t="s">
        <v>355</v>
      </c>
      <c r="E56" s="402" t="s">
        <v>88</v>
      </c>
      <c r="F56" s="403"/>
      <c r="G56" s="360"/>
      <c r="H56" s="360">
        <v>2</v>
      </c>
      <c r="I56" s="360" t="s">
        <v>149</v>
      </c>
      <c r="J56" s="404">
        <f>J28</f>
        <v>6.3250000000000002</v>
      </c>
      <c r="K56" s="360" t="s">
        <v>149</v>
      </c>
      <c r="L56" s="408">
        <v>4.3</v>
      </c>
      <c r="M56" s="360" t="s">
        <v>88</v>
      </c>
      <c r="N56" s="405">
        <f>H56*J56*L56</f>
        <v>54.394999999999996</v>
      </c>
      <c r="O56" s="406"/>
      <c r="P56" s="407"/>
    </row>
    <row r="57" spans="1:16" s="291" customFormat="1">
      <c r="A57" s="895"/>
      <c r="B57" s="895"/>
      <c r="C57" s="953"/>
      <c r="D57" s="401" t="s">
        <v>356</v>
      </c>
      <c r="E57" s="402" t="s">
        <v>88</v>
      </c>
      <c r="F57" s="403"/>
      <c r="G57" s="360"/>
      <c r="H57" s="360">
        <v>2</v>
      </c>
      <c r="I57" s="360" t="s">
        <v>149</v>
      </c>
      <c r="J57" s="404">
        <f>L33</f>
        <v>9.42</v>
      </c>
      <c r="K57" s="360" t="s">
        <v>149</v>
      </c>
      <c r="L57" s="404">
        <f>J28</f>
        <v>6.3250000000000002</v>
      </c>
      <c r="M57" s="360" t="s">
        <v>88</v>
      </c>
      <c r="N57" s="405">
        <f>H57*J57*L57</f>
        <v>119.163</v>
      </c>
      <c r="O57" s="406"/>
      <c r="P57" s="407"/>
    </row>
    <row r="58" spans="1:16" s="291" customFormat="1">
      <c r="A58" s="895"/>
      <c r="B58" s="895"/>
      <c r="C58" s="953"/>
      <c r="D58" s="931" t="s">
        <v>357</v>
      </c>
      <c r="E58" s="932"/>
      <c r="F58" s="409"/>
      <c r="G58" s="385" t="s">
        <v>88</v>
      </c>
      <c r="H58" s="360">
        <v>2</v>
      </c>
      <c r="I58" s="360" t="s">
        <v>149</v>
      </c>
      <c r="J58" s="408">
        <v>7</v>
      </c>
      <c r="K58" s="360" t="s">
        <v>149</v>
      </c>
      <c r="L58" s="408">
        <v>4.3</v>
      </c>
      <c r="M58" s="360" t="s">
        <v>88</v>
      </c>
      <c r="N58" s="405">
        <f>H58*J58*L58</f>
        <v>60.199999999999996</v>
      </c>
      <c r="O58" s="406"/>
      <c r="P58" s="407"/>
    </row>
    <row r="59" spans="1:16" s="291" customFormat="1">
      <c r="A59" s="895"/>
      <c r="B59" s="895"/>
      <c r="C59" s="953"/>
      <c r="D59" s="401" t="s">
        <v>358</v>
      </c>
      <c r="E59" s="402" t="s">
        <v>88</v>
      </c>
      <c r="F59" s="403"/>
      <c r="G59" s="360"/>
      <c r="H59" s="360">
        <v>4</v>
      </c>
      <c r="I59" s="360" t="s">
        <v>149</v>
      </c>
      <c r="J59" s="408">
        <v>7</v>
      </c>
      <c r="K59" s="360" t="s">
        <v>149</v>
      </c>
      <c r="L59" s="404">
        <f>J28+2</f>
        <v>8.3249999999999993</v>
      </c>
      <c r="M59" s="360" t="s">
        <v>88</v>
      </c>
      <c r="N59" s="405">
        <f>H59*J59*L59</f>
        <v>233.09999999999997</v>
      </c>
      <c r="O59" s="406"/>
      <c r="P59" s="407"/>
    </row>
    <row r="60" spans="1:16" s="291" customFormat="1">
      <c r="A60" s="895"/>
      <c r="B60" s="895"/>
      <c r="C60" s="953"/>
      <c r="D60" s="931" t="s">
        <v>359</v>
      </c>
      <c r="E60" s="932"/>
      <c r="F60" s="932"/>
      <c r="G60" s="385"/>
      <c r="H60" s="385"/>
      <c r="I60" s="385"/>
      <c r="J60" s="385"/>
      <c r="K60" s="385"/>
      <c r="L60" s="385"/>
      <c r="M60" s="385"/>
      <c r="N60" s="385"/>
      <c r="O60" s="406"/>
      <c r="P60" s="407"/>
    </row>
    <row r="61" spans="1:16" s="291" customFormat="1">
      <c r="A61" s="895"/>
      <c r="B61" s="895"/>
      <c r="C61" s="953"/>
      <c r="D61" s="401" t="s">
        <v>360</v>
      </c>
      <c r="E61" s="410" t="s">
        <v>88</v>
      </c>
      <c r="F61" s="309">
        <v>2</v>
      </c>
      <c r="G61" s="309" t="s">
        <v>321</v>
      </c>
      <c r="H61" s="377">
        <v>7</v>
      </c>
      <c r="I61" s="377" t="s">
        <v>119</v>
      </c>
      <c r="J61" s="378">
        <v>3</v>
      </c>
      <c r="K61" s="311" t="s">
        <v>350</v>
      </c>
      <c r="L61" s="311">
        <v>12</v>
      </c>
      <c r="M61" s="385" t="s">
        <v>88</v>
      </c>
      <c r="N61" s="405">
        <f>((H61+J61)/2)*L61*F61</f>
        <v>120</v>
      </c>
      <c r="O61" s="406"/>
      <c r="P61" s="407"/>
    </row>
    <row r="62" spans="1:16" s="291" customFormat="1">
      <c r="A62" s="895"/>
      <c r="B62" s="895"/>
      <c r="C62" s="953"/>
      <c r="D62" s="401"/>
      <c r="E62" s="410"/>
      <c r="F62" s="309"/>
      <c r="G62" s="309"/>
      <c r="H62" s="310"/>
      <c r="I62" s="380">
        <v>2</v>
      </c>
      <c r="J62" s="311"/>
      <c r="K62" s="311"/>
      <c r="L62" s="311"/>
      <c r="M62" s="385"/>
      <c r="N62" s="385"/>
      <c r="O62" s="406"/>
      <c r="P62" s="407"/>
    </row>
    <row r="63" spans="1:16" s="291" customFormat="1">
      <c r="A63" s="895"/>
      <c r="B63" s="895"/>
      <c r="C63" s="953"/>
      <c r="D63" s="401" t="s">
        <v>361</v>
      </c>
      <c r="E63" s="410" t="s">
        <v>88</v>
      </c>
      <c r="F63" s="309">
        <v>2</v>
      </c>
      <c r="G63" s="309" t="s">
        <v>321</v>
      </c>
      <c r="H63" s="377">
        <v>7</v>
      </c>
      <c r="I63" s="377" t="s">
        <v>119</v>
      </c>
      <c r="J63" s="378">
        <v>3</v>
      </c>
      <c r="K63" s="311" t="s">
        <v>350</v>
      </c>
      <c r="L63" s="311">
        <v>10</v>
      </c>
      <c r="M63" s="385" t="s">
        <v>88</v>
      </c>
      <c r="N63" s="405">
        <f>((H63+J63)/2)*L63*F63</f>
        <v>100</v>
      </c>
      <c r="O63" s="406"/>
      <c r="P63" s="407"/>
    </row>
    <row r="64" spans="1:16" s="291" customFormat="1">
      <c r="A64" s="895"/>
      <c r="B64" s="895"/>
      <c r="C64" s="953"/>
      <c r="D64" s="401"/>
      <c r="E64" s="410"/>
      <c r="F64" s="309"/>
      <c r="G64" s="309"/>
      <c r="H64" s="310"/>
      <c r="I64" s="380">
        <v>2</v>
      </c>
      <c r="J64" s="311"/>
      <c r="K64" s="311"/>
      <c r="L64" s="311"/>
      <c r="M64" s="385"/>
      <c r="N64" s="385"/>
      <c r="O64" s="406"/>
      <c r="P64" s="407"/>
    </row>
    <row r="65" spans="1:18" s="291" customFormat="1">
      <c r="A65" s="895"/>
      <c r="B65" s="895"/>
      <c r="C65" s="953"/>
      <c r="D65" s="309" t="s">
        <v>320</v>
      </c>
      <c r="E65" s="308" t="s">
        <v>88</v>
      </c>
      <c r="F65" s="309">
        <v>2</v>
      </c>
      <c r="G65" s="309" t="s">
        <v>149</v>
      </c>
      <c r="H65" s="380">
        <v>2</v>
      </c>
      <c r="I65" s="310" t="s">
        <v>149</v>
      </c>
      <c r="J65" s="311">
        <v>5</v>
      </c>
      <c r="K65" s="311" t="s">
        <v>149</v>
      </c>
      <c r="L65" s="311">
        <v>1</v>
      </c>
      <c r="M65" s="312" t="s">
        <v>88</v>
      </c>
      <c r="N65" s="411">
        <f>L65*J65*H65*F65</f>
        <v>20</v>
      </c>
      <c r="O65" s="406"/>
      <c r="P65" s="407"/>
    </row>
    <row r="66" spans="1:18" s="291" customFormat="1">
      <c r="A66" s="895"/>
      <c r="B66" s="895"/>
      <c r="C66" s="953"/>
      <c r="D66" s="890" t="s">
        <v>446</v>
      </c>
      <c r="E66" s="891"/>
      <c r="F66" s="891"/>
      <c r="G66" s="891"/>
      <c r="H66" s="891"/>
      <c r="I66" s="424"/>
      <c r="J66" s="475"/>
      <c r="K66" s="369"/>
      <c r="L66" s="466"/>
      <c r="M66" s="424"/>
      <c r="N66" s="475"/>
      <c r="O66" s="406"/>
      <c r="P66" s="407"/>
    </row>
    <row r="67" spans="1:18" s="291" customFormat="1">
      <c r="A67" s="895"/>
      <c r="B67" s="895"/>
      <c r="C67" s="953"/>
      <c r="D67" s="890" t="s">
        <v>447</v>
      </c>
      <c r="E67" s="891"/>
      <c r="F67" s="891"/>
      <c r="G67" s="769"/>
      <c r="H67" s="773" t="s">
        <v>448</v>
      </c>
      <c r="I67" s="774" t="s">
        <v>119</v>
      </c>
      <c r="J67" s="775" t="s">
        <v>449</v>
      </c>
      <c r="K67" s="771" t="s">
        <v>88</v>
      </c>
      <c r="L67" s="368">
        <v>6.32</v>
      </c>
      <c r="M67" s="311" t="s">
        <v>325</v>
      </c>
      <c r="N67" s="475"/>
      <c r="O67" s="406">
        <f>N70</f>
        <v>1667.8379999999997</v>
      </c>
      <c r="P67" s="407" t="s">
        <v>16</v>
      </c>
    </row>
    <row r="68" spans="1:18" s="291" customFormat="1">
      <c r="A68" s="895"/>
      <c r="B68" s="895"/>
      <c r="C68" s="953"/>
      <c r="D68" s="423" t="s">
        <v>360</v>
      </c>
      <c r="E68" s="308" t="s">
        <v>88</v>
      </c>
      <c r="F68" s="309"/>
      <c r="G68" s="309"/>
      <c r="H68" s="360">
        <v>2</v>
      </c>
      <c r="I68" s="360" t="s">
        <v>149</v>
      </c>
      <c r="J68" s="408">
        <v>17</v>
      </c>
      <c r="K68" s="360" t="s">
        <v>149</v>
      </c>
      <c r="L68" s="404">
        <f>L45</f>
        <v>6.32</v>
      </c>
      <c r="M68" s="360" t="s">
        <v>88</v>
      </c>
      <c r="N68" s="405">
        <f>H68*J68*L68</f>
        <v>214.88</v>
      </c>
      <c r="O68" s="406"/>
      <c r="P68" s="407"/>
    </row>
    <row r="69" spans="1:18" s="291" customFormat="1">
      <c r="A69" s="895"/>
      <c r="B69" s="895"/>
      <c r="C69" s="953"/>
      <c r="D69" s="423" t="s">
        <v>361</v>
      </c>
      <c r="E69" s="308" t="s">
        <v>88</v>
      </c>
      <c r="F69" s="309"/>
      <c r="G69" s="309"/>
      <c r="H69" s="414">
        <v>2</v>
      </c>
      <c r="I69" s="414" t="s">
        <v>149</v>
      </c>
      <c r="J69" s="415">
        <v>15</v>
      </c>
      <c r="K69" s="414" t="s">
        <v>149</v>
      </c>
      <c r="L69" s="776">
        <f>L67</f>
        <v>6.32</v>
      </c>
      <c r="M69" s="414" t="s">
        <v>88</v>
      </c>
      <c r="N69" s="416">
        <f>H69*J69*L69</f>
        <v>189.60000000000002</v>
      </c>
      <c r="O69" s="406"/>
      <c r="P69" s="418"/>
    </row>
    <row r="70" spans="1:18" s="291" customFormat="1">
      <c r="A70" s="895"/>
      <c r="B70" s="895"/>
      <c r="C70" s="953"/>
      <c r="D70" s="309"/>
      <c r="E70" s="309"/>
      <c r="F70" s="310"/>
      <c r="G70" s="380"/>
      <c r="H70" s="311"/>
      <c r="I70" s="311"/>
      <c r="J70" s="311"/>
      <c r="K70" s="312"/>
      <c r="L70" s="370" t="s">
        <v>91</v>
      </c>
      <c r="M70" s="337" t="s">
        <v>88</v>
      </c>
      <c r="N70" s="371">
        <f>SUM(N55:N69)</f>
        <v>1667.8379999999997</v>
      </c>
      <c r="O70" s="406"/>
      <c r="P70" s="418"/>
    </row>
    <row r="71" spans="1:18" s="291" customFormat="1">
      <c r="A71" s="921"/>
      <c r="B71" s="921"/>
      <c r="C71" s="954"/>
      <c r="D71" s="389"/>
      <c r="E71" s="390"/>
      <c r="F71" s="419"/>
      <c r="G71" s="392"/>
      <c r="H71" s="392"/>
      <c r="I71" s="392"/>
      <c r="J71" s="414"/>
      <c r="K71" s="414"/>
      <c r="L71" s="414"/>
      <c r="M71" s="392"/>
      <c r="N71" s="414"/>
      <c r="O71" s="420"/>
      <c r="P71" s="421"/>
    </row>
    <row r="72" spans="1:18" s="291" customFormat="1">
      <c r="A72" s="899">
        <v>5</v>
      </c>
      <c r="B72" s="899" t="s">
        <v>282</v>
      </c>
      <c r="C72" s="901" t="s">
        <v>362</v>
      </c>
      <c r="D72" s="422"/>
      <c r="E72" s="423"/>
      <c r="F72" s="424"/>
      <c r="G72" s="424"/>
      <c r="H72" s="424"/>
      <c r="I72" s="424"/>
      <c r="J72" s="424"/>
      <c r="K72" s="424"/>
      <c r="L72" s="424"/>
      <c r="M72" s="424"/>
      <c r="N72" s="425"/>
      <c r="O72" s="426"/>
      <c r="P72" s="427"/>
    </row>
    <row r="73" spans="1:18" s="291" customFormat="1">
      <c r="A73" s="899"/>
      <c r="B73" s="943"/>
      <c r="C73" s="944"/>
      <c r="D73" s="428" t="s">
        <v>354</v>
      </c>
      <c r="E73" s="308" t="s">
        <v>88</v>
      </c>
      <c r="F73" s="309">
        <v>1</v>
      </c>
      <c r="G73" s="309" t="s">
        <v>149</v>
      </c>
      <c r="H73" s="771">
        <f>L25</f>
        <v>37.099999999999994</v>
      </c>
      <c r="I73" s="310" t="s">
        <v>149</v>
      </c>
      <c r="J73" s="768">
        <f>J14</f>
        <v>15</v>
      </c>
      <c r="K73" s="311" t="s">
        <v>149</v>
      </c>
      <c r="L73" s="311">
        <v>0.2</v>
      </c>
      <c r="M73" s="312" t="s">
        <v>88</v>
      </c>
      <c r="N73" s="313">
        <f t="shared" ref="N73:N76" si="0">L73*J73*H73*F73</f>
        <v>111.29999999999998</v>
      </c>
      <c r="O73" s="426"/>
      <c r="P73" s="427"/>
    </row>
    <row r="74" spans="1:18" s="291" customFormat="1">
      <c r="A74" s="899"/>
      <c r="B74" s="943"/>
      <c r="C74" s="944"/>
      <c r="D74" s="429" t="s">
        <v>355</v>
      </c>
      <c r="E74" s="308" t="s">
        <v>88</v>
      </c>
      <c r="F74" s="309">
        <v>2</v>
      </c>
      <c r="G74" s="309" t="s">
        <v>149</v>
      </c>
      <c r="H74" s="771">
        <f>J28</f>
        <v>6.3250000000000002</v>
      </c>
      <c r="I74" s="310" t="s">
        <v>149</v>
      </c>
      <c r="J74" s="311">
        <v>4.3</v>
      </c>
      <c r="K74" s="311" t="s">
        <v>149</v>
      </c>
      <c r="L74" s="311">
        <v>0.2</v>
      </c>
      <c r="M74" s="312" t="s">
        <v>88</v>
      </c>
      <c r="N74" s="313">
        <f t="shared" si="0"/>
        <v>10.879</v>
      </c>
      <c r="O74" s="430"/>
      <c r="P74" s="427"/>
    </row>
    <row r="75" spans="1:18" s="291" customFormat="1">
      <c r="A75" s="899"/>
      <c r="B75" s="943"/>
      <c r="C75" s="944"/>
      <c r="D75" s="429" t="s">
        <v>363</v>
      </c>
      <c r="E75" s="308" t="s">
        <v>88</v>
      </c>
      <c r="F75" s="309">
        <v>2</v>
      </c>
      <c r="G75" s="309" t="s">
        <v>149</v>
      </c>
      <c r="H75" s="771">
        <f>J57</f>
        <v>9.42</v>
      </c>
      <c r="I75" s="310" t="s">
        <v>149</v>
      </c>
      <c r="J75" s="768">
        <f>J28</f>
        <v>6.3250000000000002</v>
      </c>
      <c r="K75" s="311" t="s">
        <v>149</v>
      </c>
      <c r="L75" s="311">
        <v>0.2</v>
      </c>
      <c r="M75" s="312" t="s">
        <v>88</v>
      </c>
      <c r="N75" s="313">
        <f t="shared" si="0"/>
        <v>23.832600000000003</v>
      </c>
      <c r="O75" s="426"/>
      <c r="P75" s="427"/>
      <c r="R75" s="357"/>
    </row>
    <row r="76" spans="1:18" s="291" customFormat="1">
      <c r="A76" s="899"/>
      <c r="B76" s="943"/>
      <c r="C76" s="944"/>
      <c r="D76" s="429" t="s">
        <v>364</v>
      </c>
      <c r="E76" s="308" t="s">
        <v>88</v>
      </c>
      <c r="F76" s="309">
        <v>4</v>
      </c>
      <c r="G76" s="309" t="s">
        <v>149</v>
      </c>
      <c r="H76" s="310">
        <v>7</v>
      </c>
      <c r="I76" s="310" t="s">
        <v>149</v>
      </c>
      <c r="J76" s="768">
        <f>J28</f>
        <v>6.3250000000000002</v>
      </c>
      <c r="K76" s="311" t="s">
        <v>149</v>
      </c>
      <c r="L76" s="311">
        <v>0.2</v>
      </c>
      <c r="M76" s="312" t="s">
        <v>88</v>
      </c>
      <c r="N76" s="313">
        <f t="shared" si="0"/>
        <v>35.42</v>
      </c>
      <c r="O76" s="426"/>
      <c r="P76" s="427"/>
      <c r="R76" s="357"/>
    </row>
    <row r="77" spans="1:18" s="291" customFormat="1">
      <c r="A77" s="899"/>
      <c r="B77" s="943"/>
      <c r="C77" s="944"/>
      <c r="D77" s="372"/>
      <c r="E77" s="373"/>
      <c r="F77" s="373"/>
      <c r="G77" s="373"/>
      <c r="H77" s="373"/>
      <c r="I77" s="311"/>
      <c r="J77" s="311"/>
      <c r="K77" s="312"/>
      <c r="L77" s="370"/>
      <c r="M77" s="337"/>
      <c r="N77" s="371"/>
      <c r="O77" s="426"/>
      <c r="P77" s="427"/>
      <c r="R77" s="357"/>
    </row>
    <row r="78" spans="1:18" s="291" customFormat="1">
      <c r="A78" s="899"/>
      <c r="B78" s="943"/>
      <c r="C78" s="944"/>
      <c r="D78" s="309"/>
      <c r="E78" s="309"/>
      <c r="F78" s="310"/>
      <c r="G78" s="310"/>
      <c r="H78" s="311"/>
      <c r="I78" s="311"/>
      <c r="J78" s="311"/>
      <c r="K78" s="312"/>
      <c r="L78" s="370"/>
      <c r="M78" s="337"/>
      <c r="N78" s="379"/>
      <c r="O78" s="426"/>
      <c r="P78" s="427"/>
      <c r="R78" s="357"/>
    </row>
    <row r="79" spans="1:18" s="291" customFormat="1">
      <c r="A79" s="899"/>
      <c r="B79" s="943"/>
      <c r="C79" s="944"/>
      <c r="D79" s="309"/>
      <c r="E79" s="309"/>
      <c r="F79" s="310"/>
      <c r="G79" s="380"/>
      <c r="H79" s="311"/>
      <c r="I79" s="311"/>
      <c r="J79" s="311"/>
      <c r="K79" s="312"/>
      <c r="L79" s="370"/>
      <c r="M79" s="337"/>
      <c r="N79" s="371"/>
      <c r="O79" s="426"/>
      <c r="P79" s="427"/>
      <c r="R79" s="357"/>
    </row>
    <row r="80" spans="1:18" s="291" customFormat="1">
      <c r="A80" s="899"/>
      <c r="B80" s="943"/>
      <c r="C80" s="944"/>
      <c r="D80" s="309"/>
      <c r="E80" s="309"/>
      <c r="F80" s="310"/>
      <c r="G80" s="310"/>
      <c r="H80" s="311"/>
      <c r="I80" s="311"/>
      <c r="J80" s="311"/>
      <c r="K80" s="312"/>
      <c r="L80" s="370"/>
      <c r="M80" s="337"/>
      <c r="N80" s="379"/>
      <c r="O80" s="426"/>
      <c r="P80" s="427"/>
    </row>
    <row r="81" spans="1:18" s="291" customFormat="1">
      <c r="A81" s="899"/>
      <c r="B81" s="943"/>
      <c r="C81" s="944"/>
      <c r="D81" s="423"/>
      <c r="E81" s="308"/>
      <c r="F81" s="309"/>
      <c r="G81" s="309"/>
      <c r="H81" s="377"/>
      <c r="I81" s="377"/>
      <c r="J81" s="777"/>
      <c r="K81" s="378"/>
      <c r="L81" s="378"/>
      <c r="M81" s="382"/>
      <c r="N81" s="383"/>
      <c r="O81" s="426"/>
      <c r="P81" s="427"/>
    </row>
    <row r="82" spans="1:18" s="291" customFormat="1">
      <c r="A82" s="899"/>
      <c r="B82" s="943"/>
      <c r="C82" s="944"/>
      <c r="D82" s="309"/>
      <c r="E82" s="309"/>
      <c r="F82" s="310"/>
      <c r="G82" s="380"/>
      <c r="H82" s="311"/>
      <c r="I82" s="311"/>
      <c r="J82" s="311"/>
      <c r="K82" s="312"/>
      <c r="L82" s="370" t="s">
        <v>91</v>
      </c>
      <c r="M82" s="337" t="s">
        <v>88</v>
      </c>
      <c r="N82" s="371">
        <f>SUM(N73:N81)</f>
        <v>181.4316</v>
      </c>
      <c r="O82" s="426"/>
      <c r="P82" s="427"/>
    </row>
    <row r="83" spans="1:18" s="291" customFormat="1">
      <c r="A83" s="899"/>
      <c r="B83" s="943"/>
      <c r="C83" s="944"/>
      <c r="D83" s="431"/>
      <c r="E83" s="409"/>
      <c r="F83" s="424"/>
      <c r="G83" s="409"/>
      <c r="H83" s="336"/>
      <c r="I83" s="409"/>
      <c r="J83" s="336"/>
      <c r="K83" s="336"/>
      <c r="L83" s="385"/>
      <c r="M83" s="385"/>
      <c r="N83" s="360" t="s">
        <v>4</v>
      </c>
      <c r="O83" s="426"/>
      <c r="P83" s="427"/>
    </row>
    <row r="84" spans="1:18" s="291" customFormat="1">
      <c r="A84" s="899"/>
      <c r="B84" s="943"/>
      <c r="C84" s="944"/>
      <c r="D84" s="431" t="s">
        <v>365</v>
      </c>
      <c r="E84" s="409" t="s">
        <v>88</v>
      </c>
      <c r="F84" s="424"/>
      <c r="G84" s="409"/>
      <c r="H84" s="336"/>
      <c r="I84" s="409"/>
      <c r="J84" s="336">
        <f>N82</f>
        <v>181.4316</v>
      </c>
      <c r="K84" s="369" t="s">
        <v>140</v>
      </c>
      <c r="L84" s="385">
        <v>0.1164</v>
      </c>
      <c r="M84" s="385" t="s">
        <v>88</v>
      </c>
      <c r="N84" s="361">
        <f>J84/L84</f>
        <v>1558.6907216494844</v>
      </c>
      <c r="O84" s="778">
        <f>N84</f>
        <v>1558.6907216494844</v>
      </c>
      <c r="P84" s="427" t="s">
        <v>3</v>
      </c>
    </row>
    <row r="85" spans="1:18" s="291" customFormat="1">
      <c r="A85" s="899"/>
      <c r="B85" s="943"/>
      <c r="C85" s="944"/>
      <c r="D85" s="432"/>
      <c r="E85" s="433"/>
      <c r="F85" s="434"/>
      <c r="G85" s="434"/>
      <c r="H85" s="434"/>
      <c r="I85" s="434"/>
      <c r="J85" s="434"/>
      <c r="K85" s="434"/>
      <c r="L85" s="434"/>
      <c r="M85" s="434"/>
      <c r="N85" s="435"/>
      <c r="O85" s="436"/>
      <c r="P85" s="437"/>
    </row>
    <row r="86" spans="1:18" s="291" customFormat="1">
      <c r="A86" s="898">
        <v>6</v>
      </c>
      <c r="B86" s="898" t="s">
        <v>284</v>
      </c>
      <c r="C86" s="900" t="s">
        <v>366</v>
      </c>
      <c r="D86" s="438"/>
      <c r="E86" s="439"/>
      <c r="F86" s="439"/>
      <c r="G86" s="440"/>
      <c r="H86" s="441"/>
      <c r="I86" s="441"/>
      <c r="J86" s="442"/>
      <c r="K86" s="441"/>
      <c r="L86" s="443"/>
      <c r="M86" s="441"/>
      <c r="N86" s="443"/>
      <c r="O86" s="444"/>
      <c r="P86" s="445"/>
      <c r="R86" s="357"/>
    </row>
    <row r="87" spans="1:18" s="291" customFormat="1">
      <c r="A87" s="899"/>
      <c r="B87" s="899"/>
      <c r="C87" s="901"/>
      <c r="D87" s="428" t="s">
        <v>354</v>
      </c>
      <c r="E87" s="308" t="s">
        <v>88</v>
      </c>
      <c r="F87" s="309">
        <v>1</v>
      </c>
      <c r="G87" s="309" t="s">
        <v>149</v>
      </c>
      <c r="H87" s="771">
        <f>L25</f>
        <v>37.099999999999994</v>
      </c>
      <c r="I87" s="310" t="s">
        <v>149</v>
      </c>
      <c r="J87" s="768">
        <f>J14</f>
        <v>15</v>
      </c>
      <c r="K87" s="311" t="s">
        <v>149</v>
      </c>
      <c r="L87" s="311">
        <v>0.2</v>
      </c>
      <c r="M87" s="312" t="s">
        <v>88</v>
      </c>
      <c r="N87" s="313">
        <f t="shared" ref="N87:N91" si="1">L87*J87*H87*F87</f>
        <v>111.29999999999998</v>
      </c>
      <c r="O87" s="426"/>
      <c r="P87" s="427"/>
      <c r="R87" s="357"/>
    </row>
    <row r="88" spans="1:18" s="291" customFormat="1">
      <c r="A88" s="899"/>
      <c r="B88" s="899"/>
      <c r="C88" s="901"/>
      <c r="D88" s="446" t="s">
        <v>355</v>
      </c>
      <c r="E88" s="308" t="s">
        <v>88</v>
      </c>
      <c r="F88" s="309">
        <v>2</v>
      </c>
      <c r="G88" s="309" t="s">
        <v>149</v>
      </c>
      <c r="H88" s="771">
        <f>J28</f>
        <v>6.3250000000000002</v>
      </c>
      <c r="I88" s="310" t="s">
        <v>149</v>
      </c>
      <c r="J88" s="311">
        <v>4.3</v>
      </c>
      <c r="K88" s="311" t="s">
        <v>149</v>
      </c>
      <c r="L88" s="311">
        <v>0.2</v>
      </c>
      <c r="M88" s="312" t="s">
        <v>88</v>
      </c>
      <c r="N88" s="313">
        <f t="shared" si="1"/>
        <v>10.879</v>
      </c>
      <c r="O88" s="426"/>
      <c r="P88" s="427"/>
      <c r="R88" s="357"/>
    </row>
    <row r="89" spans="1:18" s="291" customFormat="1">
      <c r="A89" s="899"/>
      <c r="B89" s="899"/>
      <c r="C89" s="901"/>
      <c r="D89" s="446" t="s">
        <v>363</v>
      </c>
      <c r="E89" s="308" t="s">
        <v>88</v>
      </c>
      <c r="F89" s="309">
        <v>2</v>
      </c>
      <c r="G89" s="309" t="s">
        <v>149</v>
      </c>
      <c r="H89" s="771">
        <f>L33</f>
        <v>9.42</v>
      </c>
      <c r="I89" s="310" t="s">
        <v>149</v>
      </c>
      <c r="J89" s="768">
        <f>J28</f>
        <v>6.3250000000000002</v>
      </c>
      <c r="K89" s="311" t="s">
        <v>149</v>
      </c>
      <c r="L89" s="311">
        <v>0.2</v>
      </c>
      <c r="M89" s="312" t="s">
        <v>88</v>
      </c>
      <c r="N89" s="313">
        <f t="shared" si="1"/>
        <v>23.832600000000003</v>
      </c>
      <c r="O89" s="426"/>
      <c r="P89" s="427"/>
      <c r="R89" s="357"/>
    </row>
    <row r="90" spans="1:18" s="291" customFormat="1">
      <c r="A90" s="899"/>
      <c r="B90" s="899"/>
      <c r="C90" s="901"/>
      <c r="D90" s="446" t="s">
        <v>367</v>
      </c>
      <c r="E90" s="308" t="s">
        <v>88</v>
      </c>
      <c r="F90" s="309">
        <v>2</v>
      </c>
      <c r="G90" s="309" t="s">
        <v>149</v>
      </c>
      <c r="H90" s="310">
        <v>7</v>
      </c>
      <c r="I90" s="310" t="s">
        <v>149</v>
      </c>
      <c r="J90" s="311">
        <v>4.3</v>
      </c>
      <c r="K90" s="311" t="s">
        <v>149</v>
      </c>
      <c r="L90" s="311">
        <v>0.2</v>
      </c>
      <c r="M90" s="312" t="s">
        <v>88</v>
      </c>
      <c r="N90" s="313">
        <f t="shared" si="1"/>
        <v>12.04</v>
      </c>
      <c r="O90" s="426"/>
      <c r="P90" s="427"/>
      <c r="R90" s="357"/>
    </row>
    <row r="91" spans="1:18" s="291" customFormat="1">
      <c r="A91" s="899"/>
      <c r="B91" s="899"/>
      <c r="C91" s="901"/>
      <c r="D91" s="446" t="s">
        <v>364</v>
      </c>
      <c r="E91" s="308" t="s">
        <v>88</v>
      </c>
      <c r="F91" s="309">
        <v>4</v>
      </c>
      <c r="G91" s="309" t="s">
        <v>149</v>
      </c>
      <c r="H91" s="310">
        <v>7</v>
      </c>
      <c r="I91" s="310" t="s">
        <v>149</v>
      </c>
      <c r="J91" s="768">
        <f>J28</f>
        <v>6.3250000000000002</v>
      </c>
      <c r="K91" s="311" t="s">
        <v>149</v>
      </c>
      <c r="L91" s="311">
        <v>0.2</v>
      </c>
      <c r="M91" s="312" t="s">
        <v>88</v>
      </c>
      <c r="N91" s="313">
        <f t="shared" si="1"/>
        <v>35.42</v>
      </c>
      <c r="O91" s="426"/>
      <c r="P91" s="427"/>
      <c r="R91" s="357"/>
    </row>
    <row r="92" spans="1:18" s="291" customFormat="1">
      <c r="A92" s="899"/>
      <c r="B92" s="899"/>
      <c r="C92" s="901"/>
      <c r="D92" s="939" t="s">
        <v>349</v>
      </c>
      <c r="E92" s="940"/>
      <c r="F92" s="940"/>
      <c r="G92" s="940"/>
      <c r="H92" s="940"/>
      <c r="I92" s="311"/>
      <c r="J92" s="311"/>
      <c r="K92" s="312"/>
      <c r="L92" s="370"/>
      <c r="M92" s="337"/>
      <c r="N92" s="371"/>
      <c r="O92" s="426"/>
      <c r="P92" s="427"/>
      <c r="R92" s="357"/>
    </row>
    <row r="93" spans="1:18" s="291" customFormat="1">
      <c r="A93" s="899"/>
      <c r="B93" s="899"/>
      <c r="C93" s="901"/>
      <c r="D93" s="363">
        <v>2</v>
      </c>
      <c r="E93" s="309" t="s">
        <v>321</v>
      </c>
      <c r="F93" s="377">
        <v>7</v>
      </c>
      <c r="G93" s="377" t="s">
        <v>119</v>
      </c>
      <c r="H93" s="378">
        <v>3</v>
      </c>
      <c r="I93" s="311" t="s">
        <v>350</v>
      </c>
      <c r="J93" s="311">
        <v>12</v>
      </c>
      <c r="K93" s="312" t="s">
        <v>149</v>
      </c>
      <c r="L93" s="370">
        <v>0.2</v>
      </c>
      <c r="M93" s="337" t="s">
        <v>88</v>
      </c>
      <c r="N93" s="379">
        <f>((F93+H93)/2)*L93*J93*D93</f>
        <v>24</v>
      </c>
      <c r="O93" s="426"/>
      <c r="P93" s="427"/>
      <c r="R93" s="357"/>
    </row>
    <row r="94" spans="1:18" s="291" customFormat="1">
      <c r="A94" s="899"/>
      <c r="B94" s="899"/>
      <c r="C94" s="901"/>
      <c r="D94" s="363"/>
      <c r="E94" s="309"/>
      <c r="F94" s="310"/>
      <c r="G94" s="380">
        <v>2</v>
      </c>
      <c r="H94" s="311"/>
      <c r="I94" s="311"/>
      <c r="J94" s="311"/>
      <c r="K94" s="312"/>
      <c r="L94" s="370"/>
      <c r="M94" s="337"/>
      <c r="N94" s="371"/>
      <c r="O94" s="426"/>
      <c r="P94" s="427"/>
      <c r="R94" s="357"/>
    </row>
    <row r="95" spans="1:18" s="291" customFormat="1">
      <c r="A95" s="899"/>
      <c r="B95" s="899"/>
      <c r="C95" s="901"/>
      <c r="D95" s="939" t="s">
        <v>351</v>
      </c>
      <c r="E95" s="940"/>
      <c r="F95" s="940"/>
      <c r="G95" s="940"/>
      <c r="H95" s="940"/>
      <c r="I95" s="311"/>
      <c r="J95" s="311"/>
      <c r="K95" s="312"/>
      <c r="L95" s="370"/>
      <c r="M95" s="337"/>
      <c r="N95" s="371"/>
      <c r="O95" s="426"/>
      <c r="P95" s="427"/>
      <c r="R95" s="357"/>
    </row>
    <row r="96" spans="1:18" s="291" customFormat="1">
      <c r="A96" s="899"/>
      <c r="B96" s="899"/>
      <c r="C96" s="901"/>
      <c r="D96" s="363">
        <v>2</v>
      </c>
      <c r="E96" s="309" t="s">
        <v>321</v>
      </c>
      <c r="F96" s="377">
        <v>7</v>
      </c>
      <c r="G96" s="377" t="s">
        <v>119</v>
      </c>
      <c r="H96" s="378">
        <v>3</v>
      </c>
      <c r="I96" s="311" t="s">
        <v>350</v>
      </c>
      <c r="J96" s="311">
        <v>10</v>
      </c>
      <c r="K96" s="312" t="s">
        <v>149</v>
      </c>
      <c r="L96" s="370">
        <v>0.2</v>
      </c>
      <c r="M96" s="337" t="s">
        <v>88</v>
      </c>
      <c r="N96" s="379">
        <f>((F96+H96)/2)*L96*J96*D96</f>
        <v>20</v>
      </c>
      <c r="O96" s="426"/>
      <c r="P96" s="427"/>
      <c r="R96" s="357"/>
    </row>
    <row r="97" spans="1:19" s="291" customFormat="1">
      <c r="A97" s="899"/>
      <c r="B97" s="899"/>
      <c r="C97" s="901"/>
      <c r="D97" s="363"/>
      <c r="E97" s="309"/>
      <c r="F97" s="310"/>
      <c r="G97" s="380">
        <v>2</v>
      </c>
      <c r="H97" s="311"/>
      <c r="I97" s="311"/>
      <c r="J97" s="311"/>
      <c r="K97" s="312"/>
      <c r="L97" s="370"/>
      <c r="M97" s="337"/>
      <c r="N97" s="371"/>
      <c r="O97" s="426"/>
      <c r="P97" s="427"/>
      <c r="R97" s="357"/>
    </row>
    <row r="98" spans="1:19" s="291" customFormat="1">
      <c r="A98" s="899"/>
      <c r="B98" s="899"/>
      <c r="C98" s="901"/>
      <c r="D98" s="363" t="s">
        <v>320</v>
      </c>
      <c r="E98" s="308" t="s">
        <v>88</v>
      </c>
      <c r="F98" s="309">
        <v>4</v>
      </c>
      <c r="G98" s="309" t="s">
        <v>149</v>
      </c>
      <c r="H98" s="310">
        <v>5</v>
      </c>
      <c r="I98" s="310" t="s">
        <v>149</v>
      </c>
      <c r="J98" s="311">
        <v>1</v>
      </c>
      <c r="K98" s="311" t="s">
        <v>149</v>
      </c>
      <c r="L98" s="311">
        <v>0.2</v>
      </c>
      <c r="M98" s="312" t="s">
        <v>88</v>
      </c>
      <c r="N98" s="370">
        <f>L98*J98*H98*F98</f>
        <v>4</v>
      </c>
      <c r="O98" s="426"/>
      <c r="P98" s="427"/>
      <c r="R98" s="357"/>
    </row>
    <row r="99" spans="1:19" s="291" customFormat="1">
      <c r="A99" s="899"/>
      <c r="B99" s="899"/>
      <c r="C99" s="901"/>
      <c r="D99" s="890" t="s">
        <v>446</v>
      </c>
      <c r="E99" s="891"/>
      <c r="F99" s="891"/>
      <c r="G99" s="891"/>
      <c r="H99" s="891"/>
      <c r="I99" s="424"/>
      <c r="J99" s="475"/>
      <c r="K99" s="369"/>
      <c r="L99" s="466"/>
      <c r="M99" s="424"/>
      <c r="N99" s="475"/>
      <c r="O99" s="426"/>
      <c r="P99" s="427"/>
      <c r="R99" s="357"/>
    </row>
    <row r="100" spans="1:19" s="291" customFormat="1">
      <c r="A100" s="899"/>
      <c r="B100" s="899"/>
      <c r="C100" s="901"/>
      <c r="D100" s="890" t="s">
        <v>447</v>
      </c>
      <c r="E100" s="891"/>
      <c r="F100" s="891"/>
      <c r="G100" s="769"/>
      <c r="H100" s="773" t="s">
        <v>448</v>
      </c>
      <c r="I100" s="774" t="s">
        <v>119</v>
      </c>
      <c r="J100" s="775" t="s">
        <v>449</v>
      </c>
      <c r="K100" s="771" t="s">
        <v>88</v>
      </c>
      <c r="L100" s="368">
        <v>6.32</v>
      </c>
      <c r="M100" s="311" t="s">
        <v>325</v>
      </c>
      <c r="N100" s="475"/>
      <c r="O100" s="426"/>
      <c r="P100" s="427"/>
      <c r="R100" s="357"/>
    </row>
    <row r="101" spans="1:19" s="291" customFormat="1">
      <c r="A101" s="899"/>
      <c r="B101" s="899"/>
      <c r="C101" s="901"/>
      <c r="D101" s="423" t="s">
        <v>360</v>
      </c>
      <c r="E101" s="308" t="s">
        <v>88</v>
      </c>
      <c r="F101" s="309">
        <v>2</v>
      </c>
      <c r="G101" s="309" t="s">
        <v>149</v>
      </c>
      <c r="H101" s="310">
        <v>17</v>
      </c>
      <c r="I101" s="310" t="s">
        <v>149</v>
      </c>
      <c r="J101" s="311">
        <f>L100</f>
        <v>6.32</v>
      </c>
      <c r="K101" s="311" t="s">
        <v>149</v>
      </c>
      <c r="L101" s="311">
        <v>0.2</v>
      </c>
      <c r="M101" s="312" t="s">
        <v>88</v>
      </c>
      <c r="N101" s="313">
        <f>L101*J101*H101*F101</f>
        <v>42.976000000000006</v>
      </c>
      <c r="O101" s="426"/>
      <c r="P101" s="427"/>
      <c r="R101" s="357"/>
    </row>
    <row r="102" spans="1:19" s="291" customFormat="1">
      <c r="A102" s="899"/>
      <c r="B102" s="899"/>
      <c r="C102" s="901"/>
      <c r="D102" s="423" t="s">
        <v>361</v>
      </c>
      <c r="E102" s="308" t="s">
        <v>88</v>
      </c>
      <c r="F102" s="309">
        <v>2</v>
      </c>
      <c r="G102" s="309" t="s">
        <v>149</v>
      </c>
      <c r="H102" s="377">
        <v>15</v>
      </c>
      <c r="I102" s="377" t="s">
        <v>149</v>
      </c>
      <c r="J102" s="378">
        <f>L100</f>
        <v>6.32</v>
      </c>
      <c r="K102" s="378" t="s">
        <v>149</v>
      </c>
      <c r="L102" s="378">
        <v>0.2</v>
      </c>
      <c r="M102" s="382" t="s">
        <v>88</v>
      </c>
      <c r="N102" s="383">
        <f>L102*J102*H102*F102</f>
        <v>37.920000000000009</v>
      </c>
      <c r="O102" s="426"/>
      <c r="P102" s="427"/>
      <c r="R102" s="357"/>
    </row>
    <row r="103" spans="1:19" s="291" customFormat="1">
      <c r="A103" s="899"/>
      <c r="B103" s="899"/>
      <c r="C103" s="901"/>
      <c r="D103" s="363"/>
      <c r="E103" s="308"/>
      <c r="F103" s="309"/>
      <c r="G103" s="309"/>
      <c r="H103" s="310"/>
      <c r="I103" s="310"/>
      <c r="J103" s="311"/>
      <c r="K103" s="311"/>
      <c r="L103" s="385"/>
      <c r="M103" s="385"/>
      <c r="N103" s="447">
        <f>SUM(N87:N102)</f>
        <v>322.36759999999998</v>
      </c>
      <c r="O103" s="426"/>
      <c r="P103" s="427"/>
      <c r="R103" s="357"/>
    </row>
    <row r="104" spans="1:19" s="291" customFormat="1">
      <c r="A104" s="899"/>
      <c r="B104" s="899"/>
      <c r="C104" s="901"/>
      <c r="D104" s="941" t="s">
        <v>368</v>
      </c>
      <c r="E104" s="942"/>
      <c r="F104" s="942"/>
      <c r="G104" s="942"/>
      <c r="H104" s="942"/>
      <c r="I104" s="310" t="s">
        <v>88</v>
      </c>
      <c r="J104" s="311">
        <f>N103</f>
        <v>322.36759999999998</v>
      </c>
      <c r="K104" s="311" t="s">
        <v>149</v>
      </c>
      <c r="L104" s="385">
        <v>0.5</v>
      </c>
      <c r="M104" s="385" t="s">
        <v>88</v>
      </c>
      <c r="N104" s="447">
        <f>J104*L104</f>
        <v>161.18379999999999</v>
      </c>
      <c r="O104" s="430">
        <f>N104</f>
        <v>161.18379999999999</v>
      </c>
      <c r="P104" s="430" t="str">
        <f>N105</f>
        <v>Cum</v>
      </c>
      <c r="R104" s="357"/>
    </row>
    <row r="105" spans="1:19" s="291" customFormat="1">
      <c r="A105" s="899"/>
      <c r="B105" s="899"/>
      <c r="C105" s="938"/>
      <c r="D105" s="363"/>
      <c r="E105" s="308"/>
      <c r="F105" s="309"/>
      <c r="G105" s="309"/>
      <c r="H105" s="310"/>
      <c r="I105" s="310"/>
      <c r="J105" s="311"/>
      <c r="K105" s="311"/>
      <c r="L105" s="385"/>
      <c r="M105" s="385"/>
      <c r="N105" s="448" t="s">
        <v>4</v>
      </c>
      <c r="O105" s="426"/>
      <c r="P105" s="427"/>
      <c r="R105" s="357"/>
    </row>
    <row r="106" spans="1:19" s="291" customFormat="1">
      <c r="A106" s="899"/>
      <c r="B106" s="899"/>
      <c r="C106" s="933" t="s">
        <v>8</v>
      </c>
      <c r="D106" s="936" t="s">
        <v>368</v>
      </c>
      <c r="E106" s="937"/>
      <c r="F106" s="937"/>
      <c r="G106" s="937"/>
      <c r="H106" s="937"/>
      <c r="I106" s="449" t="s">
        <v>88</v>
      </c>
      <c r="J106" s="450">
        <f>N103</f>
        <v>322.36759999999998</v>
      </c>
      <c r="K106" s="450" t="s">
        <v>149</v>
      </c>
      <c r="L106" s="352">
        <v>0.5</v>
      </c>
      <c r="M106" s="352" t="s">
        <v>88</v>
      </c>
      <c r="N106" s="451">
        <f>J106*L106</f>
        <v>161.18379999999999</v>
      </c>
      <c r="O106" s="452">
        <f>N106</f>
        <v>161.18379999999999</v>
      </c>
      <c r="P106" s="453" t="str">
        <f>N107</f>
        <v>Cum</v>
      </c>
    </row>
    <row r="107" spans="1:19" s="291" customFormat="1">
      <c r="A107" s="917"/>
      <c r="B107" s="917"/>
      <c r="C107" s="935"/>
      <c r="D107" s="454"/>
      <c r="E107" s="455"/>
      <c r="F107" s="343"/>
      <c r="G107" s="343"/>
      <c r="H107" s="343"/>
      <c r="I107" s="343"/>
      <c r="J107" s="343"/>
      <c r="K107" s="343"/>
      <c r="L107" s="343"/>
      <c r="M107" s="343"/>
      <c r="N107" s="456" t="s">
        <v>4</v>
      </c>
      <c r="O107" s="457"/>
      <c r="P107" s="458"/>
    </row>
    <row r="108" spans="1:19" s="291" customFormat="1">
      <c r="A108" s="898">
        <v>7</v>
      </c>
      <c r="B108" s="898" t="s">
        <v>287</v>
      </c>
      <c r="C108" s="900" t="s">
        <v>369</v>
      </c>
      <c r="D108" s="438"/>
      <c r="E108" s="439"/>
      <c r="F108" s="440"/>
      <c r="G108" s="440"/>
      <c r="H108" s="443"/>
      <c r="I108" s="441"/>
      <c r="J108" s="442"/>
      <c r="K108" s="441"/>
      <c r="L108" s="442"/>
      <c r="M108" s="441"/>
      <c r="N108" s="442"/>
      <c r="O108" s="973">
        <f>N118</f>
        <v>1270.1499999999999</v>
      </c>
      <c r="P108" s="976" t="s">
        <v>3</v>
      </c>
      <c r="R108" s="357"/>
      <c r="S108" s="357"/>
    </row>
    <row r="109" spans="1:19" s="291" customFormat="1">
      <c r="A109" s="899"/>
      <c r="B109" s="899"/>
      <c r="C109" s="901"/>
      <c r="D109" s="460" t="s">
        <v>370</v>
      </c>
      <c r="E109" s="461"/>
      <c r="F109" s="462"/>
      <c r="G109" s="462"/>
      <c r="H109" s="463"/>
      <c r="I109" s="369"/>
      <c r="J109" s="463"/>
      <c r="K109" s="464"/>
      <c r="L109" s="465"/>
      <c r="M109" s="464"/>
      <c r="N109" s="466"/>
      <c r="O109" s="974"/>
      <c r="P109" s="977"/>
      <c r="R109" s="357"/>
      <c r="S109" s="357"/>
    </row>
    <row r="110" spans="1:19" s="291" customFormat="1">
      <c r="A110" s="899"/>
      <c r="B110" s="899"/>
      <c r="C110" s="901"/>
      <c r="D110" s="890" t="s">
        <v>371</v>
      </c>
      <c r="E110" s="891"/>
      <c r="F110" s="403"/>
      <c r="G110" s="360"/>
      <c r="H110" s="360">
        <v>1</v>
      </c>
      <c r="I110" s="360" t="s">
        <v>149</v>
      </c>
      <c r="J110" s="404">
        <f>L25</f>
        <v>37.099999999999994</v>
      </c>
      <c r="K110" s="360" t="s">
        <v>149</v>
      </c>
      <c r="L110" s="404">
        <f>J14</f>
        <v>15</v>
      </c>
      <c r="M110" s="360" t="s">
        <v>88</v>
      </c>
      <c r="N110" s="405">
        <f>H110*J110*L110</f>
        <v>556.49999999999989</v>
      </c>
      <c r="O110" s="975"/>
      <c r="P110" s="977"/>
      <c r="R110" s="357"/>
      <c r="S110" s="357"/>
    </row>
    <row r="111" spans="1:19" s="291" customFormat="1">
      <c r="A111" s="899"/>
      <c r="B111" s="899"/>
      <c r="C111" s="901"/>
      <c r="D111" s="422"/>
      <c r="E111" s="423"/>
      <c r="F111" s="403"/>
      <c r="G111" s="360"/>
      <c r="H111" s="360"/>
      <c r="I111" s="360"/>
      <c r="J111" s="404"/>
      <c r="K111" s="360"/>
      <c r="L111" s="404"/>
      <c r="M111" s="360"/>
      <c r="N111" s="405"/>
      <c r="O111" s="975"/>
      <c r="P111" s="977"/>
      <c r="R111" s="357"/>
      <c r="S111" s="357"/>
    </row>
    <row r="112" spans="1:19" s="291" customFormat="1">
      <c r="A112" s="899"/>
      <c r="B112" s="899"/>
      <c r="C112" s="901"/>
      <c r="D112" s="890" t="s">
        <v>372</v>
      </c>
      <c r="E112" s="891"/>
      <c r="F112" s="891"/>
      <c r="G112" s="462"/>
      <c r="H112" s="463">
        <f>N110</f>
        <v>556.49999999999989</v>
      </c>
      <c r="I112" s="464" t="s">
        <v>149</v>
      </c>
      <c r="J112" s="463">
        <v>0.5</v>
      </c>
      <c r="K112" s="464"/>
      <c r="L112" s="465"/>
      <c r="M112" s="464" t="s">
        <v>88</v>
      </c>
      <c r="N112" s="466">
        <f>H112*J112</f>
        <v>278.24999999999994</v>
      </c>
      <c r="O112" s="974"/>
      <c r="P112" s="977"/>
      <c r="R112" s="357"/>
      <c r="S112" s="357"/>
    </row>
    <row r="113" spans="1:19" s="291" customFormat="1">
      <c r="A113" s="899"/>
      <c r="B113" s="899"/>
      <c r="C113" s="901"/>
      <c r="D113" s="423" t="s">
        <v>373</v>
      </c>
      <c r="E113" s="402" t="s">
        <v>88</v>
      </c>
      <c r="F113" s="403"/>
      <c r="G113" s="360"/>
      <c r="H113" s="414">
        <v>4</v>
      </c>
      <c r="I113" s="414" t="s">
        <v>149</v>
      </c>
      <c r="J113" s="415">
        <v>7</v>
      </c>
      <c r="K113" s="414" t="s">
        <v>149</v>
      </c>
      <c r="L113" s="415">
        <v>2</v>
      </c>
      <c r="M113" s="414" t="s">
        <v>88</v>
      </c>
      <c r="N113" s="469">
        <f>H113*J113*L113</f>
        <v>56</v>
      </c>
      <c r="O113" s="974"/>
      <c r="P113" s="977"/>
      <c r="R113" s="357"/>
      <c r="S113" s="357"/>
    </row>
    <row r="114" spans="1:19" s="291" customFormat="1">
      <c r="A114" s="899"/>
      <c r="B114" s="899"/>
      <c r="C114" s="901"/>
      <c r="D114" s="423"/>
      <c r="E114" s="402"/>
      <c r="F114" s="403"/>
      <c r="G114" s="360"/>
      <c r="H114" s="360"/>
      <c r="I114" s="360"/>
      <c r="J114" s="408"/>
      <c r="K114" s="360"/>
      <c r="L114" s="408" t="s">
        <v>91</v>
      </c>
      <c r="M114" s="360" t="s">
        <v>88</v>
      </c>
      <c r="N114" s="447">
        <f>SUM(N112:N113)</f>
        <v>334.24999999999994</v>
      </c>
      <c r="O114" s="974"/>
      <c r="P114" s="977"/>
      <c r="R114" s="357"/>
      <c r="S114" s="357"/>
    </row>
    <row r="115" spans="1:19" s="291" customFormat="1">
      <c r="A115" s="899"/>
      <c r="B115" s="899"/>
      <c r="C115" s="901"/>
      <c r="D115" s="890" t="s">
        <v>374</v>
      </c>
      <c r="E115" s="891"/>
      <c r="F115" s="891"/>
      <c r="G115" s="360" t="s">
        <v>88</v>
      </c>
      <c r="H115" s="361">
        <v>0.5</v>
      </c>
      <c r="I115" s="360" t="s">
        <v>149</v>
      </c>
      <c r="J115" s="361">
        <v>0.5</v>
      </c>
      <c r="K115" s="360" t="s">
        <v>88</v>
      </c>
      <c r="L115" s="408">
        <v>0.25</v>
      </c>
      <c r="M115" s="360" t="s">
        <v>16</v>
      </c>
      <c r="N115" s="447"/>
      <c r="O115" s="974"/>
      <c r="P115" s="977"/>
      <c r="R115" s="357"/>
      <c r="S115" s="357"/>
    </row>
    <row r="116" spans="1:19" s="291" customFormat="1">
      <c r="A116" s="899"/>
      <c r="B116" s="899"/>
      <c r="C116" s="901"/>
      <c r="D116" s="890" t="s">
        <v>375</v>
      </c>
      <c r="E116" s="891"/>
      <c r="F116" s="891"/>
      <c r="G116" s="462"/>
      <c r="H116" s="471">
        <f>N114</f>
        <v>334.24999999999994</v>
      </c>
      <c r="I116" s="369" t="s">
        <v>140</v>
      </c>
      <c r="J116" s="463">
        <f>L115</f>
        <v>0.25</v>
      </c>
      <c r="K116" s="464"/>
      <c r="L116" s="465"/>
      <c r="M116" s="464" t="s">
        <v>88</v>
      </c>
      <c r="N116" s="466">
        <f>H116/J116</f>
        <v>1336.9999999999998</v>
      </c>
      <c r="O116" s="974"/>
      <c r="P116" s="977"/>
      <c r="R116" s="357"/>
      <c r="S116" s="357"/>
    </row>
    <row r="117" spans="1:19" s="291" customFormat="1">
      <c r="A117" s="899"/>
      <c r="B117" s="899"/>
      <c r="C117" s="901"/>
      <c r="D117" s="890" t="s">
        <v>376</v>
      </c>
      <c r="E117" s="891"/>
      <c r="F117" s="891"/>
      <c r="G117" s="891"/>
      <c r="H117" s="472"/>
      <c r="I117" s="434"/>
      <c r="J117" s="473">
        <f>N116</f>
        <v>1336.9999999999998</v>
      </c>
      <c r="K117" s="434" t="s">
        <v>149</v>
      </c>
      <c r="L117" s="473">
        <v>0.05</v>
      </c>
      <c r="M117" s="434" t="s">
        <v>88</v>
      </c>
      <c r="N117" s="474">
        <f>J117*L117</f>
        <v>66.849999999999994</v>
      </c>
      <c r="O117" s="974"/>
      <c r="P117" s="977"/>
      <c r="R117" s="357"/>
      <c r="S117" s="357"/>
    </row>
    <row r="118" spans="1:19" s="291" customFormat="1">
      <c r="A118" s="899"/>
      <c r="B118" s="899"/>
      <c r="C118" s="901"/>
      <c r="D118" s="422"/>
      <c r="E118" s="337"/>
      <c r="F118" s="337"/>
      <c r="G118" s="337"/>
      <c r="H118" s="475"/>
      <c r="I118" s="424"/>
      <c r="J118" s="466"/>
      <c r="K118" s="424"/>
      <c r="L118" s="466" t="s">
        <v>184</v>
      </c>
      <c r="M118" s="424"/>
      <c r="N118" s="466">
        <f>N116-N117</f>
        <v>1270.1499999999999</v>
      </c>
      <c r="O118" s="974"/>
      <c r="P118" s="977"/>
    </row>
    <row r="119" spans="1:19" s="291" customFormat="1">
      <c r="A119" s="917"/>
      <c r="B119" s="917"/>
      <c r="C119" s="938"/>
      <c r="D119" s="455"/>
      <c r="E119" s="455"/>
      <c r="F119" s="434"/>
      <c r="G119" s="434"/>
      <c r="H119" s="434"/>
      <c r="I119" s="434"/>
      <c r="J119" s="434"/>
      <c r="K119" s="434"/>
      <c r="L119" s="434"/>
      <c r="M119" s="434"/>
      <c r="N119" s="477"/>
      <c r="O119" s="478"/>
      <c r="P119" s="479"/>
    </row>
    <row r="120" spans="1:19" s="291" customFormat="1">
      <c r="A120" s="898"/>
      <c r="B120" s="898"/>
      <c r="C120" s="933" t="s">
        <v>9</v>
      </c>
      <c r="D120" s="480" t="s">
        <v>370</v>
      </c>
      <c r="E120" s="480"/>
      <c r="F120" s="441"/>
      <c r="G120" s="441"/>
      <c r="H120" s="441"/>
      <c r="I120" s="441"/>
      <c r="J120" s="441"/>
      <c r="K120" s="441"/>
      <c r="L120" s="441"/>
      <c r="M120" s="441"/>
      <c r="N120" s="441"/>
      <c r="O120" s="519"/>
      <c r="P120" s="482"/>
    </row>
    <row r="121" spans="1:19" s="291" customFormat="1">
      <c r="A121" s="899"/>
      <c r="B121" s="899"/>
      <c r="C121" s="934"/>
      <c r="D121" s="890" t="s">
        <v>371</v>
      </c>
      <c r="E121" s="891"/>
      <c r="F121" s="403"/>
      <c r="G121" s="360"/>
      <c r="H121" s="360">
        <v>1</v>
      </c>
      <c r="I121" s="360" t="s">
        <v>149</v>
      </c>
      <c r="J121" s="404">
        <f>J110</f>
        <v>37.099999999999994</v>
      </c>
      <c r="K121" s="360" t="s">
        <v>149</v>
      </c>
      <c r="L121" s="404">
        <f>L110</f>
        <v>15</v>
      </c>
      <c r="M121" s="360" t="s">
        <v>88</v>
      </c>
      <c r="N121" s="405">
        <f>H121*J121*L121</f>
        <v>556.49999999999989</v>
      </c>
      <c r="O121" s="522"/>
      <c r="P121" s="484"/>
    </row>
    <row r="122" spans="1:19" s="291" customFormat="1">
      <c r="A122" s="899"/>
      <c r="B122" s="899"/>
      <c r="C122" s="934"/>
      <c r="D122" s="422"/>
      <c r="E122" s="423"/>
      <c r="F122" s="403"/>
      <c r="G122" s="360"/>
      <c r="H122" s="360"/>
      <c r="I122" s="360"/>
      <c r="J122" s="404"/>
      <c r="K122" s="360"/>
      <c r="L122" s="404"/>
      <c r="M122" s="360"/>
      <c r="N122" s="405"/>
      <c r="O122" s="522"/>
      <c r="P122" s="484"/>
    </row>
    <row r="123" spans="1:19" s="291" customFormat="1">
      <c r="A123" s="899"/>
      <c r="B123" s="899"/>
      <c r="C123" s="934"/>
      <c r="D123" s="890" t="s">
        <v>372</v>
      </c>
      <c r="E123" s="891"/>
      <c r="F123" s="891"/>
      <c r="G123" s="462"/>
      <c r="H123" s="463">
        <f>N121</f>
        <v>556.49999999999989</v>
      </c>
      <c r="I123" s="464" t="s">
        <v>149</v>
      </c>
      <c r="J123" s="463">
        <v>0.5</v>
      </c>
      <c r="K123" s="464"/>
      <c r="L123" s="465"/>
      <c r="M123" s="464" t="s">
        <v>88</v>
      </c>
      <c r="N123" s="466">
        <f>H123*J123</f>
        <v>278.24999999999994</v>
      </c>
      <c r="O123" s="522"/>
      <c r="P123" s="484"/>
    </row>
    <row r="124" spans="1:19" s="291" customFormat="1">
      <c r="A124" s="899"/>
      <c r="B124" s="899"/>
      <c r="C124" s="934"/>
      <c r="D124" s="401" t="s">
        <v>355</v>
      </c>
      <c r="E124" s="402" t="s">
        <v>88</v>
      </c>
      <c r="F124" s="403"/>
      <c r="G124" s="360"/>
      <c r="H124" s="360">
        <v>2</v>
      </c>
      <c r="I124" s="360" t="s">
        <v>149</v>
      </c>
      <c r="J124" s="404">
        <f>J28</f>
        <v>6.3250000000000002</v>
      </c>
      <c r="K124" s="360" t="s">
        <v>149</v>
      </c>
      <c r="L124" s="408">
        <v>4.3</v>
      </c>
      <c r="M124" s="360" t="s">
        <v>88</v>
      </c>
      <c r="N124" s="447">
        <f>H124*J124*L124</f>
        <v>54.394999999999996</v>
      </c>
      <c r="O124" s="522"/>
      <c r="P124" s="484"/>
    </row>
    <row r="125" spans="1:19" s="291" customFormat="1">
      <c r="A125" s="899"/>
      <c r="B125" s="899"/>
      <c r="C125" s="934"/>
      <c r="D125" s="401" t="s">
        <v>356</v>
      </c>
      <c r="E125" s="402" t="s">
        <v>88</v>
      </c>
      <c r="F125" s="403"/>
      <c r="G125" s="360"/>
      <c r="H125" s="360">
        <v>2</v>
      </c>
      <c r="I125" s="360" t="s">
        <v>149</v>
      </c>
      <c r="J125" s="404">
        <f>L33</f>
        <v>9.42</v>
      </c>
      <c r="K125" s="360" t="s">
        <v>149</v>
      </c>
      <c r="L125" s="404">
        <f>J28</f>
        <v>6.3250000000000002</v>
      </c>
      <c r="M125" s="360" t="s">
        <v>88</v>
      </c>
      <c r="N125" s="447">
        <f>H125*J125*L125</f>
        <v>119.163</v>
      </c>
      <c r="O125" s="522"/>
      <c r="P125" s="484"/>
    </row>
    <row r="126" spans="1:19" s="291" customFormat="1">
      <c r="A126" s="899"/>
      <c r="B126" s="899"/>
      <c r="C126" s="934"/>
      <c r="D126" s="401" t="s">
        <v>358</v>
      </c>
      <c r="E126" s="402" t="s">
        <v>88</v>
      </c>
      <c r="F126" s="403"/>
      <c r="G126" s="360"/>
      <c r="H126" s="360">
        <v>4</v>
      </c>
      <c r="I126" s="360" t="s">
        <v>149</v>
      </c>
      <c r="J126" s="408">
        <v>7</v>
      </c>
      <c r="K126" s="360" t="s">
        <v>149</v>
      </c>
      <c r="L126" s="404">
        <f>J28</f>
        <v>6.3250000000000002</v>
      </c>
      <c r="M126" s="360" t="s">
        <v>88</v>
      </c>
      <c r="N126" s="447">
        <f>H126*J126*L126</f>
        <v>177.1</v>
      </c>
      <c r="O126" s="522"/>
      <c r="P126" s="484"/>
    </row>
    <row r="127" spans="1:19" s="291" customFormat="1">
      <c r="A127" s="899"/>
      <c r="B127" s="899"/>
      <c r="C127" s="934"/>
      <c r="D127" s="423"/>
      <c r="E127" s="402"/>
      <c r="F127" s="403"/>
      <c r="G127" s="360"/>
      <c r="H127" s="414"/>
      <c r="I127" s="414"/>
      <c r="J127" s="415"/>
      <c r="K127" s="414"/>
      <c r="L127" s="415"/>
      <c r="M127" s="414"/>
      <c r="N127" s="469"/>
      <c r="O127" s="522"/>
      <c r="P127" s="484"/>
    </row>
    <row r="128" spans="1:19" s="291" customFormat="1">
      <c r="A128" s="899"/>
      <c r="B128" s="899"/>
      <c r="C128" s="934"/>
      <c r="D128" s="423"/>
      <c r="E128" s="402"/>
      <c r="F128" s="403"/>
      <c r="G128" s="360"/>
      <c r="H128" s="360"/>
      <c r="I128" s="360"/>
      <c r="J128" s="408"/>
      <c r="K128" s="360"/>
      <c r="L128" s="408" t="s">
        <v>91</v>
      </c>
      <c r="M128" s="360" t="s">
        <v>88</v>
      </c>
      <c r="N128" s="405">
        <f>SUM(N123:N127)</f>
        <v>628.9079999999999</v>
      </c>
      <c r="O128" s="522"/>
      <c r="P128" s="484"/>
    </row>
    <row r="129" spans="1:16" s="291" customFormat="1">
      <c r="A129" s="899"/>
      <c r="B129" s="899"/>
      <c r="C129" s="934"/>
      <c r="D129" s="890" t="s">
        <v>374</v>
      </c>
      <c r="E129" s="891"/>
      <c r="F129" s="891"/>
      <c r="G129" s="360" t="s">
        <v>88</v>
      </c>
      <c r="H129" s="361">
        <v>0.5</v>
      </c>
      <c r="I129" s="360" t="s">
        <v>149</v>
      </c>
      <c r="J129" s="361">
        <v>0.5</v>
      </c>
      <c r="K129" s="360" t="s">
        <v>88</v>
      </c>
      <c r="L129" s="408">
        <v>0.25</v>
      </c>
      <c r="M129" s="360" t="s">
        <v>16</v>
      </c>
      <c r="N129" s="405"/>
      <c r="O129" s="522"/>
      <c r="P129" s="484"/>
    </row>
    <row r="130" spans="1:16" s="291" customFormat="1">
      <c r="A130" s="899"/>
      <c r="B130" s="899"/>
      <c r="C130" s="934"/>
      <c r="D130" s="890" t="s">
        <v>192</v>
      </c>
      <c r="E130" s="891"/>
      <c r="F130" s="424"/>
      <c r="G130" s="424"/>
      <c r="H130" s="424"/>
      <c r="I130" s="424"/>
      <c r="J130" s="475">
        <f>N128</f>
        <v>628.9079999999999</v>
      </c>
      <c r="K130" s="369" t="s">
        <v>140</v>
      </c>
      <c r="L130" s="466">
        <f>L129</f>
        <v>0.25</v>
      </c>
      <c r="M130" s="424" t="s">
        <v>88</v>
      </c>
      <c r="N130" s="485">
        <f>J130/L130</f>
        <v>2515.6319999999996</v>
      </c>
      <c r="O130" s="486"/>
      <c r="P130" s="484"/>
    </row>
    <row r="131" spans="1:16" s="291" customFormat="1">
      <c r="A131" s="899"/>
      <c r="B131" s="899"/>
      <c r="C131" s="934"/>
      <c r="D131" s="890" t="s">
        <v>376</v>
      </c>
      <c r="E131" s="891"/>
      <c r="F131" s="891"/>
      <c r="G131" s="891"/>
      <c r="H131" s="472"/>
      <c r="I131" s="434"/>
      <c r="J131" s="473">
        <f>N130</f>
        <v>2515.6319999999996</v>
      </c>
      <c r="K131" s="434" t="s">
        <v>149</v>
      </c>
      <c r="L131" s="473">
        <v>0.05</v>
      </c>
      <c r="M131" s="434" t="s">
        <v>88</v>
      </c>
      <c r="N131" s="474">
        <f>J131*L131</f>
        <v>125.78159999999998</v>
      </c>
      <c r="O131" s="486"/>
      <c r="P131" s="484"/>
    </row>
    <row r="132" spans="1:16" s="291" customFormat="1">
      <c r="A132" s="899"/>
      <c r="B132" s="899"/>
      <c r="C132" s="934"/>
      <c r="D132" s="423"/>
      <c r="E132" s="423"/>
      <c r="F132" s="424"/>
      <c r="G132" s="424"/>
      <c r="H132" s="424"/>
      <c r="I132" s="424"/>
      <c r="J132" s="475"/>
      <c r="K132" s="369"/>
      <c r="L132" s="466" t="s">
        <v>91</v>
      </c>
      <c r="M132" s="424" t="s">
        <v>88</v>
      </c>
      <c r="N132" s="485">
        <f>N130-N131</f>
        <v>2389.8503999999998</v>
      </c>
      <c r="O132" s="465">
        <f>N132</f>
        <v>2389.8503999999998</v>
      </c>
      <c r="P132" s="484" t="s">
        <v>3</v>
      </c>
    </row>
    <row r="133" spans="1:16" s="291" customFormat="1">
      <c r="A133" s="917"/>
      <c r="B133" s="917"/>
      <c r="C133" s="935"/>
      <c r="D133" s="455"/>
      <c r="E133" s="455"/>
      <c r="F133" s="434"/>
      <c r="G133" s="434"/>
      <c r="H133" s="434"/>
      <c r="I133" s="434"/>
      <c r="J133" s="472"/>
      <c r="K133" s="487"/>
      <c r="L133" s="473"/>
      <c r="M133" s="434"/>
      <c r="N133" s="435"/>
      <c r="O133" s="488"/>
      <c r="P133" s="386"/>
    </row>
    <row r="134" spans="1:16" s="291" customFormat="1">
      <c r="A134" s="898"/>
      <c r="B134" s="898"/>
      <c r="C134" s="933" t="s">
        <v>289</v>
      </c>
      <c r="D134" s="480"/>
      <c r="E134" s="480"/>
      <c r="F134" s="441"/>
      <c r="G134" s="441"/>
      <c r="H134" s="441"/>
      <c r="I134" s="441"/>
      <c r="J134" s="441"/>
      <c r="K134" s="441"/>
      <c r="L134" s="441"/>
      <c r="M134" s="441"/>
      <c r="N134" s="490"/>
      <c r="O134" s="491"/>
      <c r="P134" s="484"/>
    </row>
    <row r="135" spans="1:16" s="291" customFormat="1">
      <c r="A135" s="899"/>
      <c r="B135" s="899"/>
      <c r="C135" s="934"/>
      <c r="D135" s="890"/>
      <c r="E135" s="891"/>
      <c r="F135" s="891"/>
      <c r="G135" s="462"/>
      <c r="H135" s="471"/>
      <c r="I135" s="369"/>
      <c r="J135" s="463"/>
      <c r="K135" s="464"/>
      <c r="L135" s="465"/>
      <c r="M135" s="464"/>
      <c r="N135" s="475"/>
      <c r="O135" s="483"/>
      <c r="P135" s="484"/>
    </row>
    <row r="136" spans="1:16" s="291" customFormat="1">
      <c r="A136" s="899"/>
      <c r="B136" s="899"/>
      <c r="C136" s="934"/>
      <c r="D136" s="913" t="s">
        <v>377</v>
      </c>
      <c r="E136" s="914"/>
      <c r="F136" s="914"/>
      <c r="G136" s="424"/>
      <c r="H136" s="424"/>
      <c r="I136" s="424"/>
      <c r="J136" s="424"/>
      <c r="K136" s="424"/>
      <c r="L136" s="424"/>
      <c r="M136" s="424"/>
      <c r="N136" s="425"/>
      <c r="O136" s="486"/>
      <c r="P136" s="484"/>
    </row>
    <row r="137" spans="1:16" s="291" customFormat="1">
      <c r="A137" s="899"/>
      <c r="B137" s="899"/>
      <c r="C137" s="934"/>
      <c r="D137" s="423" t="s">
        <v>378</v>
      </c>
      <c r="E137" s="423" t="s">
        <v>88</v>
      </c>
      <c r="F137" s="424">
        <v>4</v>
      </c>
      <c r="G137" s="424" t="s">
        <v>149</v>
      </c>
      <c r="H137" s="744">
        <f>J14</f>
        <v>15</v>
      </c>
      <c r="I137" s="475" t="s">
        <v>149</v>
      </c>
      <c r="J137" s="475">
        <v>5</v>
      </c>
      <c r="K137" s="424" t="s">
        <v>88</v>
      </c>
      <c r="L137" s="475">
        <f>F137*H137*J137</f>
        <v>300</v>
      </c>
      <c r="M137" s="424" t="s">
        <v>16</v>
      </c>
      <c r="N137" s="425"/>
      <c r="O137" s="486"/>
      <c r="P137" s="484"/>
    </row>
    <row r="138" spans="1:16" s="291" customFormat="1">
      <c r="A138" s="899"/>
      <c r="B138" s="899"/>
      <c r="C138" s="934"/>
      <c r="D138" s="890" t="s">
        <v>374</v>
      </c>
      <c r="E138" s="891"/>
      <c r="F138" s="891"/>
      <c r="G138" s="360" t="s">
        <v>88</v>
      </c>
      <c r="H138" s="361">
        <v>0.4</v>
      </c>
      <c r="I138" s="360" t="s">
        <v>149</v>
      </c>
      <c r="J138" s="361">
        <v>0.4</v>
      </c>
      <c r="K138" s="360" t="s">
        <v>88</v>
      </c>
      <c r="L138" s="408">
        <f>H138*J138</f>
        <v>0.16000000000000003</v>
      </c>
      <c r="M138" s="360" t="s">
        <v>16</v>
      </c>
      <c r="N138" s="425"/>
      <c r="O138" s="486"/>
      <c r="P138" s="484"/>
    </row>
    <row r="139" spans="1:16" s="291" customFormat="1">
      <c r="A139" s="899"/>
      <c r="B139" s="899"/>
      <c r="C139" s="934"/>
      <c r="D139" s="890" t="s">
        <v>192</v>
      </c>
      <c r="E139" s="891"/>
      <c r="F139" s="424"/>
      <c r="G139" s="424"/>
      <c r="H139" s="424"/>
      <c r="I139" s="434"/>
      <c r="J139" s="472">
        <f>L137</f>
        <v>300</v>
      </c>
      <c r="K139" s="487" t="s">
        <v>140</v>
      </c>
      <c r="L139" s="473">
        <f>L138</f>
        <v>0.16000000000000003</v>
      </c>
      <c r="M139" s="434" t="s">
        <v>88</v>
      </c>
      <c r="N139" s="435">
        <f>J139/L139</f>
        <v>1874.9999999999995</v>
      </c>
      <c r="O139" s="486"/>
      <c r="P139" s="484"/>
    </row>
    <row r="140" spans="1:16" s="291" customFormat="1">
      <c r="A140" s="899"/>
      <c r="B140" s="899"/>
      <c r="C140" s="934"/>
      <c r="D140" s="423"/>
      <c r="E140" s="423"/>
      <c r="F140" s="424"/>
      <c r="G140" s="424"/>
      <c r="H140" s="424"/>
      <c r="I140" s="424"/>
      <c r="J140" s="475"/>
      <c r="K140" s="369"/>
      <c r="L140" s="466" t="s">
        <v>91</v>
      </c>
      <c r="M140" s="424" t="s">
        <v>88</v>
      </c>
      <c r="N140" s="492">
        <f>SUM(N135:N139)</f>
        <v>1874.9999999999995</v>
      </c>
      <c r="O140" s="486"/>
      <c r="P140" s="484"/>
    </row>
    <row r="141" spans="1:16" s="291" customFormat="1">
      <c r="A141" s="899"/>
      <c r="B141" s="899"/>
      <c r="C141" s="934"/>
      <c r="D141" s="890" t="s">
        <v>376</v>
      </c>
      <c r="E141" s="891"/>
      <c r="F141" s="891"/>
      <c r="G141" s="891"/>
      <c r="H141" s="472"/>
      <c r="I141" s="434"/>
      <c r="J141" s="473">
        <f>N140</f>
        <v>1874.9999999999995</v>
      </c>
      <c r="K141" s="434" t="s">
        <v>149</v>
      </c>
      <c r="L141" s="473">
        <v>0.05</v>
      </c>
      <c r="M141" s="434" t="s">
        <v>88</v>
      </c>
      <c r="N141" s="474">
        <f>J141*L141</f>
        <v>93.749999999999986</v>
      </c>
      <c r="O141" s="486"/>
      <c r="P141" s="484"/>
    </row>
    <row r="142" spans="1:16" s="291" customFormat="1">
      <c r="A142" s="899"/>
      <c r="B142" s="899"/>
      <c r="C142" s="934"/>
      <c r="D142" s="423"/>
      <c r="E142" s="423"/>
      <c r="F142" s="424"/>
      <c r="G142" s="424"/>
      <c r="H142" s="424"/>
      <c r="I142" s="424"/>
      <c r="J142" s="475"/>
      <c r="K142" s="466"/>
      <c r="L142" s="466" t="s">
        <v>91</v>
      </c>
      <c r="M142" s="424" t="s">
        <v>88</v>
      </c>
      <c r="N142" s="485">
        <f>N140-N141</f>
        <v>1781.2499999999995</v>
      </c>
      <c r="O142" s="465">
        <f>N142</f>
        <v>1781.2499999999995</v>
      </c>
      <c r="P142" s="484" t="s">
        <v>3</v>
      </c>
    </row>
    <row r="143" spans="1:16" s="291" customFormat="1">
      <c r="A143" s="899"/>
      <c r="B143" s="899"/>
      <c r="C143" s="934"/>
      <c r="D143" s="423"/>
      <c r="E143" s="423"/>
      <c r="F143" s="424"/>
      <c r="G143" s="424"/>
      <c r="H143" s="424"/>
      <c r="I143" s="424"/>
      <c r="J143" s="475"/>
      <c r="K143" s="466"/>
      <c r="L143" s="466"/>
      <c r="M143" s="424"/>
      <c r="N143" s="486" t="s">
        <v>3</v>
      </c>
      <c r="O143" s="483"/>
      <c r="P143" s="484"/>
    </row>
    <row r="144" spans="1:16" s="291" customFormat="1">
      <c r="A144" s="917"/>
      <c r="B144" s="917"/>
      <c r="C144" s="935"/>
      <c r="D144" s="455"/>
      <c r="E144" s="455"/>
      <c r="F144" s="434"/>
      <c r="G144" s="434"/>
      <c r="H144" s="434"/>
      <c r="I144" s="434"/>
      <c r="J144" s="472"/>
      <c r="K144" s="487"/>
      <c r="L144" s="473"/>
      <c r="M144" s="434"/>
      <c r="N144" s="493"/>
      <c r="O144" s="488"/>
      <c r="P144" s="489"/>
    </row>
    <row r="145" spans="1:16" s="291" customFormat="1">
      <c r="A145" s="898"/>
      <c r="B145" s="898"/>
      <c r="C145" s="933" t="s">
        <v>290</v>
      </c>
      <c r="D145" s="423"/>
      <c r="E145" s="423"/>
      <c r="F145" s="424"/>
      <c r="G145" s="424"/>
      <c r="H145" s="424"/>
      <c r="I145" s="424"/>
      <c r="J145" s="475"/>
      <c r="K145" s="369"/>
      <c r="L145" s="466"/>
      <c r="M145" s="424"/>
      <c r="N145" s="492"/>
      <c r="O145" s="486"/>
      <c r="P145" s="484"/>
    </row>
    <row r="146" spans="1:16" s="291" customFormat="1">
      <c r="A146" s="899"/>
      <c r="B146" s="899"/>
      <c r="C146" s="934"/>
      <c r="D146" s="890" t="s">
        <v>379</v>
      </c>
      <c r="E146" s="891"/>
      <c r="F146" s="891"/>
      <c r="G146" s="424" t="s">
        <v>88</v>
      </c>
      <c r="H146" s="360">
        <v>2</v>
      </c>
      <c r="I146" s="360" t="s">
        <v>149</v>
      </c>
      <c r="J146" s="524">
        <v>7</v>
      </c>
      <c r="K146" s="360" t="s">
        <v>149</v>
      </c>
      <c r="L146" s="408">
        <v>4.3</v>
      </c>
      <c r="M146" s="360" t="s">
        <v>88</v>
      </c>
      <c r="N146" s="447">
        <f>H146*J146*L146</f>
        <v>60.199999999999996</v>
      </c>
      <c r="O146" s="486"/>
      <c r="P146" s="484"/>
    </row>
    <row r="147" spans="1:16" s="291" customFormat="1">
      <c r="A147" s="899"/>
      <c r="B147" s="899"/>
      <c r="C147" s="934"/>
      <c r="D147" s="907" t="s">
        <v>382</v>
      </c>
      <c r="E147" s="908"/>
      <c r="F147" s="908"/>
      <c r="G147" s="494"/>
      <c r="H147" s="424"/>
      <c r="I147" s="424"/>
      <c r="J147" s="475"/>
      <c r="K147" s="369"/>
      <c r="L147" s="466"/>
      <c r="M147" s="424"/>
      <c r="N147" s="475"/>
      <c r="O147" s="483"/>
      <c r="P147" s="484"/>
    </row>
    <row r="148" spans="1:16" s="291" customFormat="1">
      <c r="A148" s="899"/>
      <c r="B148" s="899"/>
      <c r="C148" s="934"/>
      <c r="D148" s="401" t="s">
        <v>360</v>
      </c>
      <c r="E148" s="410" t="s">
        <v>88</v>
      </c>
      <c r="F148" s="309">
        <v>2</v>
      </c>
      <c r="G148" s="309" t="s">
        <v>321</v>
      </c>
      <c r="H148" s="377">
        <v>10.5</v>
      </c>
      <c r="I148" s="377" t="s">
        <v>119</v>
      </c>
      <c r="J148" s="378">
        <v>3</v>
      </c>
      <c r="K148" s="311" t="s">
        <v>350</v>
      </c>
      <c r="L148" s="311">
        <v>7</v>
      </c>
      <c r="M148" s="385" t="s">
        <v>88</v>
      </c>
      <c r="N148" s="405">
        <f>((H148+J148)/2)*L148*F148</f>
        <v>94.5</v>
      </c>
      <c r="O148" s="483"/>
      <c r="P148" s="484"/>
    </row>
    <row r="149" spans="1:16" s="291" customFormat="1">
      <c r="A149" s="899"/>
      <c r="B149" s="899"/>
      <c r="C149" s="934"/>
      <c r="D149" s="401"/>
      <c r="E149" s="410"/>
      <c r="F149" s="309"/>
      <c r="G149" s="309"/>
      <c r="H149" s="310"/>
      <c r="I149" s="380">
        <v>2</v>
      </c>
      <c r="J149" s="311"/>
      <c r="K149" s="311"/>
      <c r="L149" s="311"/>
      <c r="M149" s="385"/>
      <c r="N149" s="385"/>
      <c r="O149" s="483"/>
      <c r="P149" s="484"/>
    </row>
    <row r="150" spans="1:16" s="291" customFormat="1">
      <c r="A150" s="899"/>
      <c r="B150" s="899"/>
      <c r="C150" s="934"/>
      <c r="D150" s="423"/>
      <c r="G150" s="424" t="s">
        <v>88</v>
      </c>
      <c r="H150" s="360">
        <v>2</v>
      </c>
      <c r="I150" s="360" t="s">
        <v>149</v>
      </c>
      <c r="J150" s="408">
        <v>5</v>
      </c>
      <c r="K150" s="360" t="s">
        <v>149</v>
      </c>
      <c r="L150" s="408">
        <v>1</v>
      </c>
      <c r="M150" s="360" t="s">
        <v>88</v>
      </c>
      <c r="N150" s="447">
        <f>H150*J150*L150</f>
        <v>10</v>
      </c>
      <c r="O150" s="483"/>
      <c r="P150" s="484"/>
    </row>
    <row r="151" spans="1:16" s="291" customFormat="1">
      <c r="A151" s="899"/>
      <c r="B151" s="899"/>
      <c r="C151" s="934"/>
      <c r="D151" s="401" t="s">
        <v>361</v>
      </c>
      <c r="E151" s="410" t="s">
        <v>88</v>
      </c>
      <c r="F151" s="309">
        <v>2</v>
      </c>
      <c r="G151" s="309" t="s">
        <v>321</v>
      </c>
      <c r="H151" s="377">
        <v>8.5</v>
      </c>
      <c r="I151" s="377" t="s">
        <v>119</v>
      </c>
      <c r="J151" s="378">
        <v>3</v>
      </c>
      <c r="K151" s="311" t="s">
        <v>350</v>
      </c>
      <c r="L151" s="311">
        <v>7</v>
      </c>
      <c r="M151" s="385" t="s">
        <v>88</v>
      </c>
      <c r="N151" s="405">
        <f>((H151+J151)/2)*L151*F151</f>
        <v>80.5</v>
      </c>
      <c r="O151" s="483"/>
      <c r="P151" s="484"/>
    </row>
    <row r="152" spans="1:16" s="291" customFormat="1">
      <c r="A152" s="899"/>
      <c r="B152" s="899"/>
      <c r="C152" s="934"/>
      <c r="D152" s="401"/>
      <c r="E152" s="410"/>
      <c r="F152" s="309"/>
      <c r="G152" s="309"/>
      <c r="H152" s="310"/>
      <c r="I152" s="380">
        <v>2</v>
      </c>
      <c r="J152" s="311"/>
      <c r="K152" s="311"/>
      <c r="L152" s="311"/>
      <c r="M152" s="385"/>
      <c r="N152" s="385"/>
      <c r="O152" s="483"/>
      <c r="P152" s="484"/>
    </row>
    <row r="153" spans="1:16" s="291" customFormat="1">
      <c r="A153" s="899"/>
      <c r="B153" s="899"/>
      <c r="C153" s="934"/>
      <c r="D153" s="423"/>
      <c r="F153" s="295"/>
      <c r="G153" s="424" t="s">
        <v>88</v>
      </c>
      <c r="H153" s="360">
        <v>2</v>
      </c>
      <c r="I153" s="360" t="s">
        <v>149</v>
      </c>
      <c r="J153" s="408">
        <v>5</v>
      </c>
      <c r="K153" s="360" t="s">
        <v>149</v>
      </c>
      <c r="L153" s="408">
        <v>1</v>
      </c>
      <c r="M153" s="360" t="s">
        <v>88</v>
      </c>
      <c r="N153" s="447">
        <f>H153*J153*L153</f>
        <v>10</v>
      </c>
      <c r="O153" s="483"/>
      <c r="P153" s="484"/>
    </row>
    <row r="154" spans="1:16" s="291" customFormat="1">
      <c r="A154" s="899"/>
      <c r="B154" s="899"/>
      <c r="C154" s="934"/>
      <c r="D154" s="890" t="s">
        <v>446</v>
      </c>
      <c r="E154" s="891"/>
      <c r="F154" s="891"/>
      <c r="G154" s="891"/>
      <c r="H154" s="891"/>
      <c r="I154" s="424"/>
      <c r="J154" s="475"/>
      <c r="K154" s="369"/>
      <c r="L154" s="466"/>
      <c r="M154" s="424"/>
      <c r="N154" s="475"/>
      <c r="O154" s="483"/>
      <c r="P154" s="484"/>
    </row>
    <row r="155" spans="1:16" s="291" customFormat="1">
      <c r="A155" s="899"/>
      <c r="B155" s="899"/>
      <c r="C155" s="934"/>
      <c r="D155" s="890" t="s">
        <v>447</v>
      </c>
      <c r="E155" s="891"/>
      <c r="F155" s="891"/>
      <c r="G155" s="769"/>
      <c r="H155" s="773" t="s">
        <v>448</v>
      </c>
      <c r="I155" s="774" t="s">
        <v>119</v>
      </c>
      <c r="J155" s="775" t="s">
        <v>449</v>
      </c>
      <c r="K155" s="771" t="s">
        <v>88</v>
      </c>
      <c r="L155" s="368">
        <v>6.32</v>
      </c>
      <c r="M155" s="311" t="s">
        <v>325</v>
      </c>
      <c r="N155" s="475"/>
      <c r="O155" s="483"/>
      <c r="P155" s="484"/>
    </row>
    <row r="156" spans="1:16" s="291" customFormat="1">
      <c r="A156" s="899"/>
      <c r="B156" s="899"/>
      <c r="C156" s="934"/>
      <c r="D156" s="423" t="s">
        <v>360</v>
      </c>
      <c r="E156" s="423"/>
      <c r="F156" s="424"/>
      <c r="G156" s="424" t="s">
        <v>88</v>
      </c>
      <c r="H156" s="360">
        <v>2</v>
      </c>
      <c r="I156" s="360" t="s">
        <v>149</v>
      </c>
      <c r="J156" s="408">
        <v>17</v>
      </c>
      <c r="K156" s="360" t="s">
        <v>149</v>
      </c>
      <c r="L156" s="404">
        <f>L155</f>
        <v>6.32</v>
      </c>
      <c r="M156" s="360" t="s">
        <v>88</v>
      </c>
      <c r="N156" s="447">
        <f>H156*J156*L156</f>
        <v>214.88</v>
      </c>
      <c r="O156" s="483"/>
      <c r="P156" s="484"/>
    </row>
    <row r="157" spans="1:16" s="291" customFormat="1">
      <c r="A157" s="899"/>
      <c r="B157" s="899"/>
      <c r="C157" s="934"/>
      <c r="D157" s="423" t="s">
        <v>361</v>
      </c>
      <c r="E157" s="423"/>
      <c r="F157" s="424"/>
      <c r="G157" s="424" t="s">
        <v>88</v>
      </c>
      <c r="H157" s="360">
        <v>2</v>
      </c>
      <c r="I157" s="414" t="s">
        <v>149</v>
      </c>
      <c r="J157" s="415">
        <v>15</v>
      </c>
      <c r="K157" s="414" t="s">
        <v>149</v>
      </c>
      <c r="L157" s="776">
        <f>L155</f>
        <v>6.32</v>
      </c>
      <c r="M157" s="414" t="s">
        <v>88</v>
      </c>
      <c r="N157" s="540">
        <f>H157*J157*L157</f>
        <v>189.60000000000002</v>
      </c>
      <c r="O157" s="483"/>
      <c r="P157" s="484"/>
    </row>
    <row r="158" spans="1:16" s="291" customFormat="1">
      <c r="A158" s="899"/>
      <c r="B158" s="899"/>
      <c r="C158" s="934"/>
      <c r="D158" s="423"/>
      <c r="E158" s="423"/>
      <c r="F158" s="424"/>
      <c r="G158" s="424"/>
      <c r="H158" s="360"/>
      <c r="I158" s="360"/>
      <c r="J158" s="408"/>
      <c r="K158" s="360"/>
      <c r="L158" s="404" t="s">
        <v>91</v>
      </c>
      <c r="M158" s="360" t="s">
        <v>88</v>
      </c>
      <c r="N158" s="447">
        <f>SUM(N146:N157)</f>
        <v>659.68000000000006</v>
      </c>
      <c r="O158" s="483"/>
      <c r="P158" s="484"/>
    </row>
    <row r="159" spans="1:16" s="291" customFormat="1">
      <c r="A159" s="899"/>
      <c r="B159" s="899"/>
      <c r="C159" s="934"/>
      <c r="D159" s="890" t="s">
        <v>374</v>
      </c>
      <c r="E159" s="891"/>
      <c r="F159" s="891"/>
      <c r="G159" s="360" t="s">
        <v>88</v>
      </c>
      <c r="H159" s="361">
        <v>0.4</v>
      </c>
      <c r="I159" s="360" t="s">
        <v>149</v>
      </c>
      <c r="J159" s="361">
        <v>0.4</v>
      </c>
      <c r="K159" s="360" t="s">
        <v>88</v>
      </c>
      <c r="L159" s="408">
        <f>H159*J159</f>
        <v>0.16000000000000003</v>
      </c>
      <c r="M159" s="360" t="s">
        <v>16</v>
      </c>
      <c r="N159" s="425"/>
      <c r="O159" s="486"/>
      <c r="P159" s="484"/>
    </row>
    <row r="160" spans="1:16" s="291" customFormat="1">
      <c r="A160" s="899"/>
      <c r="B160" s="899"/>
      <c r="C160" s="934"/>
      <c r="D160" s="890" t="s">
        <v>192</v>
      </c>
      <c r="E160" s="891"/>
      <c r="F160" s="424"/>
      <c r="G160" s="424"/>
      <c r="H160" s="424"/>
      <c r="I160" s="424"/>
      <c r="J160" s="475">
        <f>N158</f>
        <v>659.68000000000006</v>
      </c>
      <c r="K160" s="369" t="s">
        <v>140</v>
      </c>
      <c r="L160" s="466">
        <f>L159</f>
        <v>0.16000000000000003</v>
      </c>
      <c r="M160" s="424" t="s">
        <v>88</v>
      </c>
      <c r="N160" s="492">
        <f>J160/L160</f>
        <v>4123</v>
      </c>
      <c r="O160" s="486"/>
      <c r="P160" s="484"/>
    </row>
    <row r="161" spans="1:19" s="291" customFormat="1">
      <c r="A161" s="899"/>
      <c r="B161" s="899"/>
      <c r="C161" s="934"/>
      <c r="D161" s="890" t="s">
        <v>376</v>
      </c>
      <c r="E161" s="891"/>
      <c r="F161" s="891"/>
      <c r="G161" s="891"/>
      <c r="H161" s="472"/>
      <c r="I161" s="434"/>
      <c r="J161" s="473">
        <f>N160</f>
        <v>4123</v>
      </c>
      <c r="K161" s="434" t="s">
        <v>149</v>
      </c>
      <c r="L161" s="473">
        <v>0.05</v>
      </c>
      <c r="M161" s="434" t="s">
        <v>88</v>
      </c>
      <c r="N161" s="474">
        <f>J161*L161</f>
        <v>206.15</v>
      </c>
      <c r="O161" s="486"/>
      <c r="P161" s="484"/>
    </row>
    <row r="162" spans="1:19" s="291" customFormat="1">
      <c r="A162" s="899"/>
      <c r="B162" s="899"/>
      <c r="C162" s="934"/>
      <c r="D162" s="423"/>
      <c r="E162" s="423"/>
      <c r="F162" s="424"/>
      <c r="G162" s="424"/>
      <c r="H162" s="424"/>
      <c r="I162" s="424"/>
      <c r="J162" s="475"/>
      <c r="K162" s="466"/>
      <c r="L162" s="466" t="s">
        <v>91</v>
      </c>
      <c r="M162" s="424" t="s">
        <v>88</v>
      </c>
      <c r="N162" s="485">
        <f>N160-N161</f>
        <v>3916.85</v>
      </c>
      <c r="O162" s="465">
        <f>N162</f>
        <v>3916.85</v>
      </c>
      <c r="P162" s="484" t="s">
        <v>3</v>
      </c>
    </row>
    <row r="163" spans="1:19" s="291" customFormat="1">
      <c r="A163" s="917"/>
      <c r="B163" s="917"/>
      <c r="C163" s="935"/>
      <c r="D163" s="423"/>
      <c r="E163" s="423"/>
      <c r="F163" s="424"/>
      <c r="G163" s="424"/>
      <c r="H163" s="424"/>
      <c r="I163" s="424"/>
      <c r="J163" s="475"/>
      <c r="K163" s="369"/>
      <c r="L163" s="466"/>
      <c r="M163" s="424"/>
      <c r="N163" s="496" t="s">
        <v>3</v>
      </c>
      <c r="O163" s="486"/>
      <c r="P163" s="484"/>
    </row>
    <row r="164" spans="1:19" s="291" customFormat="1">
      <c r="A164" s="894">
        <v>8</v>
      </c>
      <c r="B164" s="894" t="s">
        <v>383</v>
      </c>
      <c r="C164" s="922" t="s">
        <v>450</v>
      </c>
      <c r="D164" s="497" t="s">
        <v>338</v>
      </c>
      <c r="E164" s="498"/>
      <c r="F164" s="498"/>
      <c r="G164" s="499"/>
      <c r="H164" s="500"/>
      <c r="I164" s="501"/>
      <c r="J164" s="502"/>
      <c r="K164" s="499"/>
      <c r="L164" s="502"/>
      <c r="M164" s="499"/>
      <c r="N164" s="503"/>
      <c r="O164" s="504"/>
      <c r="P164" s="505"/>
    </row>
    <row r="165" spans="1:19" s="291" customFormat="1">
      <c r="A165" s="895"/>
      <c r="B165" s="895"/>
      <c r="C165" s="923"/>
      <c r="D165" s="925" t="s">
        <v>385</v>
      </c>
      <c r="E165" s="926"/>
      <c r="F165" s="926"/>
      <c r="G165" s="926"/>
      <c r="H165" s="926"/>
      <c r="I165" s="926"/>
      <c r="J165" s="506"/>
      <c r="K165" s="295"/>
      <c r="L165" s="506"/>
      <c r="M165" s="295"/>
      <c r="N165" s="507"/>
      <c r="O165" s="508"/>
      <c r="P165" s="509"/>
    </row>
    <row r="166" spans="1:19" s="291" customFormat="1">
      <c r="A166" s="895"/>
      <c r="B166" s="895"/>
      <c r="C166" s="923"/>
      <c r="D166" s="510"/>
      <c r="E166" s="308" t="s">
        <v>88</v>
      </c>
      <c r="F166" s="380">
        <f>O108</f>
        <v>1270.1499999999999</v>
      </c>
      <c r="G166" s="309" t="s">
        <v>149</v>
      </c>
      <c r="H166" s="310">
        <v>0.5</v>
      </c>
      <c r="I166" s="310" t="s">
        <v>149</v>
      </c>
      <c r="J166" s="311">
        <v>0.5</v>
      </c>
      <c r="K166" s="311" t="s">
        <v>149</v>
      </c>
      <c r="L166" s="311">
        <v>0.5</v>
      </c>
      <c r="M166" s="312" t="s">
        <v>88</v>
      </c>
      <c r="N166" s="313">
        <f t="shared" ref="N166" si="2">L166*J166*H166*F166</f>
        <v>158.76874999999998</v>
      </c>
      <c r="O166" s="508"/>
      <c r="P166" s="509"/>
    </row>
    <row r="167" spans="1:19" s="291" customFormat="1">
      <c r="A167" s="895"/>
      <c r="B167" s="895"/>
      <c r="C167" s="923"/>
      <c r="D167" s="925" t="s">
        <v>385</v>
      </c>
      <c r="E167" s="926"/>
      <c r="F167" s="926"/>
      <c r="G167" s="926"/>
      <c r="H167" s="926"/>
      <c r="I167" s="926"/>
      <c r="J167" s="506"/>
      <c r="K167" s="295"/>
      <c r="L167" s="506"/>
      <c r="M167" s="295"/>
      <c r="N167" s="507"/>
      <c r="O167" s="508"/>
      <c r="P167" s="509"/>
    </row>
    <row r="168" spans="1:19" s="291" customFormat="1">
      <c r="A168" s="895"/>
      <c r="B168" s="895"/>
      <c r="C168" s="923"/>
      <c r="D168" s="510"/>
      <c r="E168" s="308" t="s">
        <v>88</v>
      </c>
      <c r="F168" s="380">
        <f>O132</f>
        <v>2389.8503999999998</v>
      </c>
      <c r="G168" s="309" t="s">
        <v>149</v>
      </c>
      <c r="H168" s="310">
        <v>0.5</v>
      </c>
      <c r="I168" s="310" t="s">
        <v>149</v>
      </c>
      <c r="J168" s="311">
        <v>0.5</v>
      </c>
      <c r="K168" s="311" t="s">
        <v>149</v>
      </c>
      <c r="L168" s="311">
        <v>0.3</v>
      </c>
      <c r="M168" s="312" t="s">
        <v>88</v>
      </c>
      <c r="N168" s="313">
        <f t="shared" ref="N168" si="3">L168*J168*H168*F168</f>
        <v>179.23877999999999</v>
      </c>
      <c r="O168" s="406"/>
      <c r="P168" s="509"/>
      <c r="R168" s="357"/>
      <c r="S168" s="357"/>
    </row>
    <row r="169" spans="1:19" s="291" customFormat="1">
      <c r="A169" s="895"/>
      <c r="B169" s="895"/>
      <c r="C169" s="923"/>
      <c r="D169" s="925" t="s">
        <v>387</v>
      </c>
      <c r="E169" s="926"/>
      <c r="F169" s="926"/>
      <c r="G169" s="926"/>
      <c r="H169" s="926"/>
      <c r="I169" s="926"/>
      <c r="J169" s="506"/>
      <c r="K169" s="295"/>
      <c r="L169" s="506"/>
      <c r="M169" s="295"/>
      <c r="N169" s="507"/>
      <c r="O169" s="508"/>
      <c r="P169" s="509"/>
      <c r="R169" s="357"/>
      <c r="S169" s="357"/>
    </row>
    <row r="170" spans="1:19" s="291" customFormat="1">
      <c r="A170" s="895"/>
      <c r="B170" s="895"/>
      <c r="C170" s="923"/>
      <c r="D170" s="510"/>
      <c r="E170" s="308" t="s">
        <v>88</v>
      </c>
      <c r="F170" s="380">
        <f>O142</f>
        <v>1781.2499999999995</v>
      </c>
      <c r="G170" s="309" t="s">
        <v>149</v>
      </c>
      <c r="H170" s="310">
        <v>0.4</v>
      </c>
      <c r="I170" s="310" t="s">
        <v>149</v>
      </c>
      <c r="J170" s="311">
        <v>0.4</v>
      </c>
      <c r="K170" s="311" t="s">
        <v>149</v>
      </c>
      <c r="L170" s="311">
        <v>0.4</v>
      </c>
      <c r="M170" s="312" t="s">
        <v>88</v>
      </c>
      <c r="N170" s="313">
        <f t="shared" ref="N170" si="4">L170*J170*H170*F170</f>
        <v>114</v>
      </c>
      <c r="O170" s="508"/>
      <c r="P170" s="509"/>
      <c r="R170" s="357"/>
      <c r="S170" s="357"/>
    </row>
    <row r="171" spans="1:19" s="291" customFormat="1">
      <c r="A171" s="895"/>
      <c r="B171" s="895"/>
      <c r="C171" s="923"/>
      <c r="D171" s="925" t="s">
        <v>388</v>
      </c>
      <c r="E171" s="926"/>
      <c r="F171" s="926"/>
      <c r="G171" s="926"/>
      <c r="H171" s="926"/>
      <c r="I171" s="926"/>
      <c r="J171" s="506"/>
      <c r="K171" s="295"/>
      <c r="L171" s="506"/>
      <c r="M171" s="295"/>
      <c r="N171" s="507"/>
      <c r="O171" s="508"/>
      <c r="P171" s="509"/>
      <c r="R171" s="357"/>
      <c r="S171" s="357"/>
    </row>
    <row r="172" spans="1:19" s="291" customFormat="1">
      <c r="A172" s="895"/>
      <c r="B172" s="895"/>
      <c r="C172" s="923"/>
      <c r="D172" s="510"/>
      <c r="E172" s="308" t="s">
        <v>88</v>
      </c>
      <c r="F172" s="380">
        <f>O162</f>
        <v>3916.85</v>
      </c>
      <c r="G172" s="309" t="s">
        <v>149</v>
      </c>
      <c r="H172" s="310">
        <v>0.4</v>
      </c>
      <c r="I172" s="310" t="s">
        <v>149</v>
      </c>
      <c r="J172" s="311">
        <v>0.4</v>
      </c>
      <c r="K172" s="311" t="s">
        <v>149</v>
      </c>
      <c r="L172" s="311">
        <v>0.2</v>
      </c>
      <c r="M172" s="312" t="s">
        <v>88</v>
      </c>
      <c r="N172" s="313">
        <f t="shared" ref="N172" si="5">L172*J172*H172*F172</f>
        <v>125.33920000000003</v>
      </c>
      <c r="O172" s="508"/>
      <c r="P172" s="509"/>
      <c r="R172" s="357"/>
      <c r="S172" s="357"/>
    </row>
    <row r="173" spans="1:19" s="291" customFormat="1">
      <c r="A173" s="895"/>
      <c r="B173" s="895"/>
      <c r="C173" s="923"/>
      <c r="D173" s="510"/>
      <c r="E173" s="308"/>
      <c r="F173" s="310"/>
      <c r="G173" s="309"/>
      <c r="H173" s="377"/>
      <c r="I173" s="377"/>
      <c r="J173" s="378"/>
      <c r="K173" s="378"/>
      <c r="L173" s="378" t="s">
        <v>91</v>
      </c>
      <c r="M173" s="382" t="s">
        <v>88</v>
      </c>
      <c r="N173" s="383">
        <f>SUM(N166:N172)</f>
        <v>577.34672999999998</v>
      </c>
      <c r="O173" s="508"/>
      <c r="P173" s="509"/>
      <c r="R173" s="357"/>
      <c r="S173" s="357"/>
    </row>
    <row r="174" spans="1:19" s="291" customFormat="1">
      <c r="A174" s="895"/>
      <c r="B174" s="895"/>
      <c r="C174" s="923"/>
      <c r="D174" s="925" t="s">
        <v>390</v>
      </c>
      <c r="E174" s="926"/>
      <c r="F174" s="926"/>
      <c r="G174" s="926"/>
      <c r="H174" s="926"/>
      <c r="I174" s="310"/>
      <c r="J174" s="311"/>
      <c r="K174" s="311"/>
      <c r="L174" s="311"/>
      <c r="M174" s="312"/>
      <c r="N174" s="313">
        <f>SUM(N173)</f>
        <v>577.34672999999998</v>
      </c>
      <c r="O174" s="508"/>
      <c r="P174" s="509"/>
      <c r="R174" s="357"/>
      <c r="S174" s="357"/>
    </row>
    <row r="175" spans="1:19" s="291" customFormat="1">
      <c r="A175" s="895"/>
      <c r="B175" s="895"/>
      <c r="C175" s="923"/>
      <c r="D175" s="927" t="s">
        <v>391</v>
      </c>
      <c r="E175" s="928"/>
      <c r="F175" s="928"/>
      <c r="G175" s="511" t="s">
        <v>88</v>
      </c>
      <c r="H175" s="506">
        <f>N173</f>
        <v>577.34672999999998</v>
      </c>
      <c r="I175" s="295" t="s">
        <v>149</v>
      </c>
      <c r="J175" s="512">
        <v>0.5</v>
      </c>
      <c r="K175" s="311" t="s">
        <v>88</v>
      </c>
      <c r="L175" s="311"/>
      <c r="M175" s="312" t="s">
        <v>88</v>
      </c>
      <c r="N175" s="313">
        <f>H175*J175</f>
        <v>288.67336499999999</v>
      </c>
      <c r="O175" s="508">
        <f>N175</f>
        <v>288.67336499999999</v>
      </c>
      <c r="P175" s="513" t="str">
        <f>N176</f>
        <v>Cum</v>
      </c>
      <c r="R175" s="357"/>
      <c r="S175" s="357"/>
    </row>
    <row r="176" spans="1:19" s="291" customFormat="1">
      <c r="A176" s="921"/>
      <c r="B176" s="921"/>
      <c r="C176" s="924"/>
      <c r="D176" s="514"/>
      <c r="E176" s="515"/>
      <c r="F176" s="377"/>
      <c r="G176" s="381"/>
      <c r="H176" s="377"/>
      <c r="I176" s="377"/>
      <c r="J176" s="378"/>
      <c r="K176" s="378"/>
      <c r="L176" s="378"/>
      <c r="M176" s="382"/>
      <c r="N176" s="383" t="s">
        <v>4</v>
      </c>
      <c r="O176" s="516"/>
      <c r="P176" s="517"/>
      <c r="R176" s="357"/>
      <c r="S176" s="357"/>
    </row>
    <row r="177" spans="1:19" s="291" customFormat="1">
      <c r="A177" s="894"/>
      <c r="B177" s="894"/>
      <c r="C177" s="970" t="s">
        <v>293</v>
      </c>
      <c r="D177" s="925" t="s">
        <v>390</v>
      </c>
      <c r="E177" s="926"/>
      <c r="F177" s="926"/>
      <c r="G177" s="926"/>
      <c r="H177" s="926"/>
      <c r="I177" s="310"/>
      <c r="J177" s="311"/>
      <c r="K177" s="311"/>
      <c r="L177" s="311"/>
      <c r="M177" s="312"/>
      <c r="N177" s="313"/>
      <c r="O177" s="508"/>
      <c r="P177" s="509"/>
      <c r="R177" s="357"/>
      <c r="S177" s="357"/>
    </row>
    <row r="178" spans="1:19" s="291" customFormat="1">
      <c r="A178" s="895"/>
      <c r="B178" s="895"/>
      <c r="C178" s="971"/>
      <c r="D178" s="927" t="s">
        <v>391</v>
      </c>
      <c r="E178" s="928"/>
      <c r="F178" s="928"/>
      <c r="G178" s="511" t="s">
        <v>88</v>
      </c>
      <c r="H178" s="506">
        <f>N173</f>
        <v>577.34672999999998</v>
      </c>
      <c r="I178" s="295" t="s">
        <v>149</v>
      </c>
      <c r="J178" s="512">
        <v>0.5</v>
      </c>
      <c r="K178" s="311" t="s">
        <v>88</v>
      </c>
      <c r="L178" s="311"/>
      <c r="M178" s="312" t="s">
        <v>88</v>
      </c>
      <c r="N178" s="313">
        <f>H178*J178</f>
        <v>288.67336499999999</v>
      </c>
      <c r="O178" s="508">
        <f>N178</f>
        <v>288.67336499999999</v>
      </c>
      <c r="P178" s="513" t="str">
        <f>N179</f>
        <v>Cum</v>
      </c>
      <c r="R178" s="357"/>
      <c r="S178" s="357"/>
    </row>
    <row r="179" spans="1:19" s="291" customFormat="1">
      <c r="A179" s="921"/>
      <c r="B179" s="921"/>
      <c r="C179" s="972"/>
      <c r="D179" s="514"/>
      <c r="E179" s="515"/>
      <c r="F179" s="377"/>
      <c r="G179" s="381"/>
      <c r="H179" s="377"/>
      <c r="I179" s="377"/>
      <c r="J179" s="378"/>
      <c r="K179" s="378"/>
      <c r="L179" s="378"/>
      <c r="M179" s="382"/>
      <c r="N179" s="383" t="s">
        <v>4</v>
      </c>
      <c r="O179" s="516"/>
      <c r="P179" s="517"/>
      <c r="R179" s="357"/>
      <c r="S179" s="357"/>
    </row>
    <row r="180" spans="1:19" s="291" customFormat="1">
      <c r="A180" s="898">
        <v>9</v>
      </c>
      <c r="B180" s="898" t="s">
        <v>294</v>
      </c>
      <c r="C180" s="887" t="s">
        <v>392</v>
      </c>
      <c r="D180" s="518"/>
      <c r="E180" s="480"/>
      <c r="F180" s="441"/>
      <c r="G180" s="441"/>
      <c r="H180" s="441"/>
      <c r="I180" s="441"/>
      <c r="J180" s="441"/>
      <c r="K180" s="441"/>
      <c r="L180" s="441"/>
      <c r="M180" s="441"/>
      <c r="N180" s="490"/>
      <c r="O180" s="519"/>
      <c r="P180" s="482"/>
      <c r="R180" s="357"/>
      <c r="S180" s="357"/>
    </row>
    <row r="181" spans="1:19" s="291" customFormat="1">
      <c r="A181" s="899"/>
      <c r="B181" s="899"/>
      <c r="C181" s="888"/>
      <c r="D181" s="520" t="s">
        <v>393</v>
      </c>
      <c r="E181" s="521"/>
      <c r="F181" s="462">
        <v>2</v>
      </c>
      <c r="G181" s="462" t="s">
        <v>149</v>
      </c>
      <c r="H181" s="471">
        <f>J14</f>
        <v>15</v>
      </c>
      <c r="I181" s="464" t="s">
        <v>149</v>
      </c>
      <c r="J181" s="463">
        <v>0.6</v>
      </c>
      <c r="K181" s="464" t="s">
        <v>149</v>
      </c>
      <c r="L181" s="463">
        <v>1.2</v>
      </c>
      <c r="M181" s="464" t="s">
        <v>394</v>
      </c>
      <c r="N181" s="466">
        <f>H181*J181*L181*F181</f>
        <v>21.599999999999998</v>
      </c>
      <c r="O181" s="522"/>
      <c r="P181" s="484"/>
    </row>
    <row r="182" spans="1:19" s="291" customFormat="1">
      <c r="A182" s="899"/>
      <c r="B182" s="899"/>
      <c r="C182" s="888"/>
      <c r="D182" s="929" t="s">
        <v>396</v>
      </c>
      <c r="E182" s="930"/>
      <c r="F182" s="930"/>
      <c r="G182" s="930"/>
      <c r="H182" s="524"/>
      <c r="I182" s="424"/>
      <c r="J182" s="524"/>
      <c r="K182" s="403"/>
      <c r="L182" s="524"/>
      <c r="M182" s="335"/>
      <c r="N182" s="525"/>
      <c r="O182" s="522"/>
      <c r="P182" s="484"/>
    </row>
    <row r="183" spans="1:19" s="291" customFormat="1">
      <c r="A183" s="899"/>
      <c r="B183" s="899"/>
      <c r="C183" s="888"/>
      <c r="D183" s="523">
        <v>4</v>
      </c>
      <c r="E183" s="409" t="s">
        <v>149</v>
      </c>
      <c r="F183" s="486">
        <v>7</v>
      </c>
      <c r="G183" s="464" t="s">
        <v>149</v>
      </c>
      <c r="H183" s="524">
        <v>0.5</v>
      </c>
      <c r="I183" s="424" t="s">
        <v>149</v>
      </c>
      <c r="J183" s="524">
        <v>0.2</v>
      </c>
      <c r="K183" s="403" t="s">
        <v>149</v>
      </c>
      <c r="L183" s="524">
        <v>0.2</v>
      </c>
      <c r="M183" s="335" t="s">
        <v>88</v>
      </c>
      <c r="N183" s="525">
        <f>L183*J183*H183*F183*D183</f>
        <v>0.56000000000000005</v>
      </c>
      <c r="O183" s="522"/>
      <c r="P183" s="484"/>
    </row>
    <row r="184" spans="1:19" s="291" customFormat="1">
      <c r="A184" s="899"/>
      <c r="B184" s="899"/>
      <c r="C184" s="888"/>
      <c r="D184" s="446" t="s">
        <v>397</v>
      </c>
      <c r="E184" s="409"/>
      <c r="F184" s="475"/>
      <c r="G184" s="409"/>
      <c r="H184" s="336"/>
      <c r="I184" s="409"/>
      <c r="J184" s="336"/>
      <c r="K184" s="336"/>
      <c r="L184" s="336"/>
      <c r="M184" s="337"/>
      <c r="N184" s="525"/>
      <c r="O184" s="522"/>
      <c r="P184" s="484"/>
    </row>
    <row r="185" spans="1:19" s="291" customFormat="1">
      <c r="A185" s="899"/>
      <c r="B185" s="899"/>
      <c r="C185" s="888"/>
      <c r="D185" s="523">
        <v>2</v>
      </c>
      <c r="E185" s="409" t="s">
        <v>149</v>
      </c>
      <c r="F185" s="486">
        <v>32</v>
      </c>
      <c r="G185" s="464" t="s">
        <v>149</v>
      </c>
      <c r="H185" s="524">
        <v>0.5</v>
      </c>
      <c r="I185" s="434" t="s">
        <v>149</v>
      </c>
      <c r="J185" s="526">
        <v>0.2</v>
      </c>
      <c r="K185" s="527" t="s">
        <v>149</v>
      </c>
      <c r="L185" s="526">
        <v>0.2</v>
      </c>
      <c r="M185" s="528" t="s">
        <v>88</v>
      </c>
      <c r="N185" s="474">
        <f>L185*J185*H185*F185*D185</f>
        <v>1.2800000000000002</v>
      </c>
      <c r="O185" s="483"/>
      <c r="P185" s="484"/>
    </row>
    <row r="186" spans="1:19" s="291" customFormat="1">
      <c r="A186" s="899"/>
      <c r="B186" s="899"/>
      <c r="C186" s="888"/>
      <c r="D186" s="523"/>
      <c r="E186" s="409"/>
      <c r="F186" s="486"/>
      <c r="G186" s="464"/>
      <c r="H186" s="524"/>
      <c r="I186" s="424"/>
      <c r="J186" s="524"/>
      <c r="K186" s="403"/>
      <c r="L186" s="524" t="s">
        <v>267</v>
      </c>
      <c r="M186" s="335" t="s">
        <v>88</v>
      </c>
      <c r="N186" s="466">
        <f>SUM(N181:N185)</f>
        <v>23.439999999999998</v>
      </c>
      <c r="O186" s="483">
        <f>N186</f>
        <v>23.439999999999998</v>
      </c>
      <c r="P186" s="529" t="str">
        <f>N187</f>
        <v>Cum</v>
      </c>
    </row>
    <row r="187" spans="1:19" s="291" customFormat="1">
      <c r="A187" s="899"/>
      <c r="B187" s="899"/>
      <c r="C187" s="888"/>
      <c r="D187" s="523"/>
      <c r="E187" s="409"/>
      <c r="F187" s="464"/>
      <c r="G187" s="464"/>
      <c r="H187" s="524"/>
      <c r="I187" s="424"/>
      <c r="J187" s="524"/>
      <c r="K187" s="403"/>
      <c r="L187" s="524"/>
      <c r="M187" s="335"/>
      <c r="N187" s="476" t="s">
        <v>4</v>
      </c>
      <c r="O187" s="483"/>
      <c r="P187" s="484"/>
    </row>
    <row r="188" spans="1:19" s="291" customFormat="1">
      <c r="A188" s="898">
        <v>10</v>
      </c>
      <c r="B188" s="898" t="s">
        <v>296</v>
      </c>
      <c r="C188" s="887" t="s">
        <v>398</v>
      </c>
      <c r="D188" s="530"/>
      <c r="E188" s="441"/>
      <c r="F188" s="440"/>
      <c r="G188" s="440"/>
      <c r="H188" s="443"/>
      <c r="I188" s="441"/>
      <c r="J188" s="442"/>
      <c r="K188" s="441"/>
      <c r="L188" s="442"/>
      <c r="M188" s="441"/>
      <c r="N188" s="442"/>
      <c r="O188" s="481"/>
      <c r="P188" s="482"/>
    </row>
    <row r="189" spans="1:19" s="291" customFormat="1">
      <c r="A189" s="899"/>
      <c r="B189" s="899"/>
      <c r="C189" s="888"/>
      <c r="D189" s="531" t="s">
        <v>393</v>
      </c>
      <c r="E189" s="424"/>
      <c r="F189" s="380">
        <v>2</v>
      </c>
      <c r="G189" s="380" t="s">
        <v>149</v>
      </c>
      <c r="H189" s="380">
        <v>2</v>
      </c>
      <c r="I189" s="310" t="s">
        <v>149</v>
      </c>
      <c r="J189" s="768">
        <f>J14</f>
        <v>15</v>
      </c>
      <c r="K189" s="311" t="s">
        <v>149</v>
      </c>
      <c r="L189" s="311">
        <v>1.2</v>
      </c>
      <c r="M189" s="312" t="s">
        <v>88</v>
      </c>
      <c r="N189" s="411">
        <f t="shared" ref="N189:N190" si="6">L189*J189*H189*F189</f>
        <v>72</v>
      </c>
      <c r="O189" s="483"/>
      <c r="P189" s="484"/>
    </row>
    <row r="190" spans="1:19" s="291" customFormat="1">
      <c r="A190" s="899"/>
      <c r="B190" s="899"/>
      <c r="C190" s="888"/>
      <c r="D190" s="531" t="s">
        <v>399</v>
      </c>
      <c r="E190" s="424" t="s">
        <v>88</v>
      </c>
      <c r="F190" s="380">
        <v>2</v>
      </c>
      <c r="G190" s="380" t="s">
        <v>149</v>
      </c>
      <c r="H190" s="380">
        <v>2</v>
      </c>
      <c r="I190" s="310" t="s">
        <v>149</v>
      </c>
      <c r="J190" s="311">
        <v>0.6</v>
      </c>
      <c r="K190" s="311" t="s">
        <v>149</v>
      </c>
      <c r="L190" s="311">
        <v>1.2</v>
      </c>
      <c r="M190" s="312" t="s">
        <v>88</v>
      </c>
      <c r="N190" s="411">
        <f t="shared" si="6"/>
        <v>2.88</v>
      </c>
      <c r="O190" s="483"/>
      <c r="P190" s="484"/>
    </row>
    <row r="191" spans="1:19" s="291" customFormat="1">
      <c r="A191" s="899"/>
      <c r="B191" s="899"/>
      <c r="C191" s="888"/>
      <c r="D191" s="531" t="s">
        <v>400</v>
      </c>
      <c r="E191" s="424"/>
      <c r="F191" s="337"/>
      <c r="G191" s="337"/>
      <c r="H191" s="475"/>
      <c r="I191" s="424"/>
      <c r="J191" s="466"/>
      <c r="K191" s="424"/>
      <c r="L191" s="466"/>
      <c r="M191" s="424"/>
      <c r="N191" s="476"/>
      <c r="O191" s="483"/>
      <c r="P191" s="484"/>
    </row>
    <row r="192" spans="1:19" s="291" customFormat="1">
      <c r="A192" s="899"/>
      <c r="B192" s="899"/>
      <c r="C192" s="888"/>
      <c r="D192" s="531"/>
      <c r="E192" s="424" t="s">
        <v>88</v>
      </c>
      <c r="F192" s="380">
        <v>2</v>
      </c>
      <c r="G192" s="380" t="s">
        <v>149</v>
      </c>
      <c r="H192" s="380">
        <v>4</v>
      </c>
      <c r="I192" s="310" t="s">
        <v>149</v>
      </c>
      <c r="J192" s="311">
        <v>1</v>
      </c>
      <c r="K192" s="311" t="s">
        <v>149</v>
      </c>
      <c r="L192" s="311">
        <v>0.3</v>
      </c>
      <c r="M192" s="312" t="s">
        <v>88</v>
      </c>
      <c r="N192" s="411">
        <f t="shared" ref="N192:N193" si="7">L192*J192*H192*F192</f>
        <v>2.4</v>
      </c>
      <c r="O192" s="483"/>
      <c r="P192" s="484"/>
    </row>
    <row r="193" spans="1:18" s="291" customFormat="1">
      <c r="A193" s="899"/>
      <c r="B193" s="899"/>
      <c r="C193" s="888"/>
      <c r="D193" s="531" t="s">
        <v>401</v>
      </c>
      <c r="E193" s="424" t="s">
        <v>88</v>
      </c>
      <c r="F193" s="380">
        <v>2</v>
      </c>
      <c r="G193" s="380" t="s">
        <v>149</v>
      </c>
      <c r="H193" s="532">
        <v>3.14</v>
      </c>
      <c r="I193" s="377" t="s">
        <v>149</v>
      </c>
      <c r="J193" s="378">
        <v>0.3</v>
      </c>
      <c r="K193" s="378" t="s">
        <v>149</v>
      </c>
      <c r="L193" s="378">
        <v>9</v>
      </c>
      <c r="M193" s="382" t="s">
        <v>88</v>
      </c>
      <c r="N193" s="533">
        <f t="shared" si="7"/>
        <v>16.956</v>
      </c>
      <c r="O193" s="483"/>
      <c r="P193" s="484"/>
    </row>
    <row r="194" spans="1:18" s="291" customFormat="1">
      <c r="A194" s="899"/>
      <c r="B194" s="899"/>
      <c r="C194" s="888"/>
      <c r="D194" s="531"/>
      <c r="E194" s="424"/>
      <c r="F194" s="337"/>
      <c r="G194" s="337"/>
      <c r="H194" s="475"/>
      <c r="I194" s="424"/>
      <c r="J194" s="466"/>
      <c r="K194" s="424"/>
      <c r="L194" s="466" t="s">
        <v>91</v>
      </c>
      <c r="M194" s="424" t="s">
        <v>88</v>
      </c>
      <c r="N194" s="466">
        <f>SUM(N189:N193)</f>
        <v>94.236000000000004</v>
      </c>
      <c r="O194" s="483">
        <f>N194</f>
        <v>94.236000000000004</v>
      </c>
      <c r="P194" s="529" t="str">
        <f>N195</f>
        <v>Sqm</v>
      </c>
    </row>
    <row r="195" spans="1:18" s="291" customFormat="1">
      <c r="A195" s="899"/>
      <c r="B195" s="899"/>
      <c r="C195" s="888"/>
      <c r="D195" s="531"/>
      <c r="E195" s="424"/>
      <c r="F195" s="337"/>
      <c r="G195" s="337"/>
      <c r="H195" s="475"/>
      <c r="I195" s="424"/>
      <c r="J195" s="466"/>
      <c r="K195" s="424"/>
      <c r="L195" s="466"/>
      <c r="M195" s="424"/>
      <c r="N195" s="476" t="s">
        <v>16</v>
      </c>
      <c r="O195" s="483"/>
      <c r="P195" s="484"/>
    </row>
    <row r="196" spans="1:18" s="291" customFormat="1">
      <c r="A196" s="899"/>
      <c r="B196" s="899"/>
      <c r="C196" s="889"/>
      <c r="D196" s="534"/>
      <c r="E196" s="434"/>
      <c r="F196" s="343"/>
      <c r="G196" s="343"/>
      <c r="H196" s="472"/>
      <c r="I196" s="434"/>
      <c r="J196" s="473"/>
      <c r="K196" s="434"/>
      <c r="L196" s="473"/>
      <c r="M196" s="434"/>
      <c r="N196" s="473"/>
      <c r="O196" s="535"/>
      <c r="P196" s="489"/>
    </row>
    <row r="197" spans="1:18" s="291" customFormat="1">
      <c r="A197" s="898">
        <v>11</v>
      </c>
      <c r="B197" s="898" t="s">
        <v>298</v>
      </c>
      <c r="C197" s="918" t="s">
        <v>402</v>
      </c>
      <c r="D197" s="911" t="s">
        <v>403</v>
      </c>
      <c r="E197" s="912"/>
      <c r="F197" s="912"/>
      <c r="G197" s="337"/>
      <c r="H197" s="536"/>
      <c r="I197" s="464"/>
      <c r="J197" s="466"/>
      <c r="K197" s="424"/>
      <c r="L197" s="466"/>
      <c r="M197" s="424"/>
      <c r="N197" s="466"/>
      <c r="O197" s="483"/>
      <c r="P197" s="537"/>
    </row>
    <row r="198" spans="1:18" s="291" customFormat="1">
      <c r="A198" s="899"/>
      <c r="B198" s="899"/>
      <c r="C198" s="919"/>
      <c r="D198" s="913" t="s">
        <v>404</v>
      </c>
      <c r="E198" s="914"/>
      <c r="F198" s="914"/>
      <c r="G198" s="461"/>
      <c r="H198" s="463"/>
      <c r="I198" s="464"/>
      <c r="J198" s="463"/>
      <c r="K198" s="464"/>
      <c r="L198" s="463"/>
      <c r="M198" s="464"/>
      <c r="N198" s="466"/>
      <c r="O198" s="483"/>
      <c r="P198" s="537"/>
    </row>
    <row r="199" spans="1:18" s="291" customFormat="1">
      <c r="A199" s="899"/>
      <c r="B199" s="899"/>
      <c r="C199" s="919"/>
      <c r="D199" s="538"/>
      <c r="E199" s="424" t="s">
        <v>88</v>
      </c>
      <c r="F199" s="380">
        <v>2</v>
      </c>
      <c r="G199" s="380" t="s">
        <v>149</v>
      </c>
      <c r="H199" s="380">
        <v>2</v>
      </c>
      <c r="I199" s="310" t="s">
        <v>149</v>
      </c>
      <c r="J199" s="374">
        <v>8</v>
      </c>
      <c r="K199" s="311" t="s">
        <v>149</v>
      </c>
      <c r="L199" s="311">
        <v>0.88</v>
      </c>
      <c r="M199" s="312" t="s">
        <v>88</v>
      </c>
      <c r="N199" s="411">
        <f t="shared" ref="N199" si="8">L199*J199*H199*F199</f>
        <v>28.16</v>
      </c>
      <c r="O199" s="483"/>
      <c r="P199" s="537"/>
    </row>
    <row r="200" spans="1:18" s="291" customFormat="1">
      <c r="A200" s="899"/>
      <c r="B200" s="899"/>
      <c r="C200" s="919"/>
      <c r="D200" s="422" t="s">
        <v>405</v>
      </c>
      <c r="E200" s="424"/>
      <c r="F200" s="380"/>
      <c r="G200" s="424"/>
      <c r="H200" s="360">
        <v>2</v>
      </c>
      <c r="I200" s="360" t="s">
        <v>149</v>
      </c>
      <c r="J200" s="539">
        <v>4</v>
      </c>
      <c r="K200" s="414" t="s">
        <v>149</v>
      </c>
      <c r="L200" s="415">
        <v>9.6999999999999993</v>
      </c>
      <c r="M200" s="414" t="s">
        <v>88</v>
      </c>
      <c r="N200" s="540">
        <f>H200*J200*L200</f>
        <v>77.599999999999994</v>
      </c>
      <c r="O200" s="483"/>
      <c r="P200" s="537"/>
    </row>
    <row r="201" spans="1:18" s="291" customFormat="1">
      <c r="A201" s="899"/>
      <c r="B201" s="899"/>
      <c r="C201" s="919"/>
      <c r="D201" s="538"/>
      <c r="E201" s="462"/>
      <c r="F201" s="462"/>
      <c r="G201" s="462"/>
      <c r="H201" s="463"/>
      <c r="I201" s="464"/>
      <c r="J201" s="463"/>
      <c r="K201" s="464"/>
      <c r="L201" s="463" t="s">
        <v>267</v>
      </c>
      <c r="M201" s="464" t="s">
        <v>88</v>
      </c>
      <c r="N201" s="466">
        <f>SUM(N199:N200)</f>
        <v>105.75999999999999</v>
      </c>
      <c r="O201" s="483"/>
      <c r="P201" s="537"/>
    </row>
    <row r="202" spans="1:18" s="291" customFormat="1">
      <c r="A202" s="899"/>
      <c r="B202" s="899"/>
      <c r="C202" s="919"/>
      <c r="D202" s="460"/>
      <c r="E202" s="461"/>
      <c r="F202" s="461"/>
      <c r="G202" s="461" t="s">
        <v>406</v>
      </c>
      <c r="H202" s="461">
        <v>0.89</v>
      </c>
      <c r="I202" s="541" t="s">
        <v>407</v>
      </c>
      <c r="J202" s="463"/>
      <c r="K202" s="464"/>
      <c r="L202" s="463"/>
      <c r="M202" s="464" t="s">
        <v>88</v>
      </c>
      <c r="N202" s="466">
        <f>N201*H202</f>
        <v>94.12639999999999</v>
      </c>
      <c r="O202" s="483"/>
      <c r="P202" s="537"/>
    </row>
    <row r="203" spans="1:18" s="291" customFormat="1">
      <c r="A203" s="899"/>
      <c r="B203" s="899"/>
      <c r="C203" s="919"/>
      <c r="D203" s="911" t="s">
        <v>408</v>
      </c>
      <c r="E203" s="912"/>
      <c r="F203" s="912"/>
      <c r="G203" s="337"/>
      <c r="H203" s="536"/>
      <c r="I203" s="464"/>
      <c r="J203" s="466"/>
      <c r="K203" s="424"/>
      <c r="L203" s="466"/>
      <c r="M203" s="424"/>
      <c r="N203" s="476" t="s">
        <v>107</v>
      </c>
      <c r="O203" s="483"/>
      <c r="P203" s="537"/>
    </row>
    <row r="204" spans="1:18" s="291" customFormat="1">
      <c r="A204" s="899"/>
      <c r="B204" s="899"/>
      <c r="C204" s="919"/>
      <c r="D204" s="913" t="s">
        <v>409</v>
      </c>
      <c r="E204" s="914"/>
      <c r="F204" s="914"/>
      <c r="G204" s="461"/>
      <c r="H204" s="463"/>
      <c r="I204" s="464"/>
      <c r="J204" s="463"/>
      <c r="K204" s="464"/>
      <c r="L204" s="463"/>
      <c r="M204" s="464"/>
      <c r="N204" s="466"/>
      <c r="O204" s="483"/>
      <c r="P204" s="537"/>
    </row>
    <row r="205" spans="1:18" s="291" customFormat="1">
      <c r="A205" s="899"/>
      <c r="B205" s="899"/>
      <c r="C205" s="919"/>
      <c r="D205" s="422" t="s">
        <v>405</v>
      </c>
      <c r="E205" s="424"/>
      <c r="F205" s="380"/>
      <c r="G205" s="424"/>
      <c r="H205" s="360">
        <v>2</v>
      </c>
      <c r="I205" s="360" t="s">
        <v>149</v>
      </c>
      <c r="J205" s="539">
        <v>45</v>
      </c>
      <c r="K205" s="414" t="s">
        <v>149</v>
      </c>
      <c r="L205" s="415">
        <v>0.87</v>
      </c>
      <c r="M205" s="414" t="s">
        <v>88</v>
      </c>
      <c r="N205" s="540">
        <f>H205*J205*L205</f>
        <v>78.3</v>
      </c>
      <c r="O205" s="483"/>
      <c r="P205" s="537"/>
      <c r="R205" s="357"/>
    </row>
    <row r="206" spans="1:18" s="291" customFormat="1">
      <c r="A206" s="899"/>
      <c r="B206" s="899"/>
      <c r="C206" s="919"/>
      <c r="D206" s="460"/>
      <c r="E206" s="461"/>
      <c r="F206" s="542"/>
      <c r="G206" s="542" t="s">
        <v>406</v>
      </c>
      <c r="H206" s="542">
        <v>0.62</v>
      </c>
      <c r="I206" s="543" t="s">
        <v>407</v>
      </c>
      <c r="J206" s="544"/>
      <c r="K206" s="545"/>
      <c r="L206" s="544"/>
      <c r="M206" s="545" t="s">
        <v>88</v>
      </c>
      <c r="N206" s="474">
        <f>N205*H206</f>
        <v>48.545999999999999</v>
      </c>
      <c r="O206" s="522"/>
      <c r="P206" s="484"/>
    </row>
    <row r="207" spans="1:18" s="291" customFormat="1">
      <c r="A207" s="899"/>
      <c r="B207" s="899"/>
      <c r="C207" s="919"/>
      <c r="D207" s="546"/>
      <c r="E207" s="462"/>
      <c r="F207" s="462"/>
      <c r="G207" s="462"/>
      <c r="H207" s="463"/>
      <c r="I207" s="464"/>
      <c r="J207" s="463"/>
      <c r="K207" s="464"/>
      <c r="L207" s="463" t="s">
        <v>91</v>
      </c>
      <c r="M207" s="464" t="s">
        <v>88</v>
      </c>
      <c r="N207" s="466">
        <f>N206+N202</f>
        <v>142.67239999999998</v>
      </c>
      <c r="O207" s="522">
        <f>N207</f>
        <v>142.67239999999998</v>
      </c>
      <c r="P207" s="484" t="s">
        <v>32</v>
      </c>
    </row>
    <row r="208" spans="1:18" s="291" customFormat="1">
      <c r="A208" s="899"/>
      <c r="B208" s="899"/>
      <c r="C208" s="919"/>
      <c r="D208" s="546"/>
      <c r="E208" s="547"/>
      <c r="F208" s="337"/>
      <c r="G208" s="337"/>
      <c r="H208" s="475"/>
      <c r="I208" s="424"/>
      <c r="J208" s="466"/>
      <c r="K208" s="424"/>
      <c r="L208" s="548"/>
      <c r="M208" s="549"/>
      <c r="N208" s="550" t="s">
        <v>107</v>
      </c>
      <c r="O208" s="551"/>
      <c r="P208" s="484"/>
    </row>
    <row r="209" spans="1:18" s="291" customFormat="1">
      <c r="A209" s="917"/>
      <c r="B209" s="917"/>
      <c r="C209" s="920"/>
      <c r="D209" s="552"/>
      <c r="E209" s="553"/>
      <c r="F209" s="434"/>
      <c r="G209" s="434"/>
      <c r="H209" s="434"/>
      <c r="I209" s="434"/>
      <c r="J209" s="434"/>
      <c r="K209" s="434"/>
      <c r="L209" s="434"/>
      <c r="M209" s="434"/>
      <c r="N209" s="479"/>
      <c r="O209" s="554"/>
      <c r="P209" s="489"/>
    </row>
    <row r="210" spans="1:18" s="291" customFormat="1">
      <c r="A210" s="915">
        <v>12</v>
      </c>
      <c r="B210" s="898" t="s">
        <v>300</v>
      </c>
      <c r="C210" s="900" t="s">
        <v>410</v>
      </c>
      <c r="D210" s="555"/>
      <c r="E210" s="337"/>
      <c r="F210" s="337"/>
      <c r="G210" s="337"/>
      <c r="H210" s="475"/>
      <c r="I210" s="424"/>
      <c r="J210" s="466"/>
      <c r="K210" s="424"/>
      <c r="L210" s="466"/>
      <c r="M210" s="424"/>
      <c r="N210" s="466"/>
      <c r="O210" s="556"/>
      <c r="P210" s="557"/>
    </row>
    <row r="211" spans="1:18" s="291" customFormat="1" ht="45">
      <c r="A211" s="916"/>
      <c r="B211" s="899"/>
      <c r="C211" s="901"/>
      <c r="D211" s="460" t="s">
        <v>411</v>
      </c>
      <c r="E211" s="461" t="s">
        <v>88</v>
      </c>
      <c r="F211" s="461"/>
      <c r="G211" s="461"/>
      <c r="H211" s="475">
        <v>2</v>
      </c>
      <c r="I211" s="424" t="s">
        <v>149</v>
      </c>
      <c r="J211" s="466">
        <v>1</v>
      </c>
      <c r="K211" s="424" t="s">
        <v>149</v>
      </c>
      <c r="L211" s="466">
        <v>1</v>
      </c>
      <c r="M211" s="424" t="s">
        <v>88</v>
      </c>
      <c r="N211" s="466">
        <f>L211*J211*H211</f>
        <v>2</v>
      </c>
      <c r="O211" s="558">
        <f>N211</f>
        <v>2</v>
      </c>
      <c r="P211" s="484" t="s">
        <v>16</v>
      </c>
    </row>
    <row r="212" spans="1:18" s="291" customFormat="1">
      <c r="A212" s="916"/>
      <c r="B212" s="899"/>
      <c r="C212" s="901"/>
      <c r="D212" s="422"/>
      <c r="E212" s="337"/>
      <c r="F212" s="337"/>
      <c r="G212" s="337"/>
      <c r="H212" s="475"/>
      <c r="I212" s="424"/>
      <c r="J212" s="466"/>
      <c r="K212" s="424"/>
      <c r="L212" s="466"/>
      <c r="M212" s="424"/>
      <c r="N212" s="476" t="s">
        <v>16</v>
      </c>
      <c r="O212" s="556"/>
      <c r="P212" s="557"/>
    </row>
    <row r="213" spans="1:18" s="291" customFormat="1">
      <c r="A213" s="969"/>
      <c r="B213" s="917"/>
      <c r="C213" s="560"/>
      <c r="D213" s="401"/>
      <c r="E213" s="410"/>
      <c r="F213" s="295"/>
      <c r="G213" s="295"/>
      <c r="H213" s="295"/>
      <c r="I213" s="295"/>
      <c r="J213" s="561"/>
      <c r="K213" s="562"/>
      <c r="L213" s="563"/>
      <c r="M213" s="295"/>
      <c r="N213" s="564"/>
      <c r="O213" s="508"/>
      <c r="P213" s="509"/>
      <c r="R213" s="357"/>
    </row>
    <row r="214" spans="1:18" s="291" customFormat="1">
      <c r="A214" s="898">
        <v>13</v>
      </c>
      <c r="B214" s="898" t="s">
        <v>302</v>
      </c>
      <c r="C214" s="900" t="s">
        <v>412</v>
      </c>
      <c r="D214" s="518"/>
      <c r="E214" s="480"/>
      <c r="F214" s="441"/>
      <c r="G214" s="441"/>
      <c r="H214" s="441"/>
      <c r="I214" s="441"/>
      <c r="J214" s="443"/>
      <c r="K214" s="441"/>
      <c r="L214" s="443"/>
      <c r="M214" s="441"/>
      <c r="N214" s="490"/>
      <c r="O214" s="519"/>
      <c r="P214" s="505"/>
      <c r="R214" s="357"/>
    </row>
    <row r="215" spans="1:18" s="291" customFormat="1">
      <c r="A215" s="899"/>
      <c r="B215" s="899"/>
      <c r="C215" s="901"/>
      <c r="D215" s="902" t="s">
        <v>413</v>
      </c>
      <c r="E215" s="903"/>
      <c r="F215" s="903"/>
      <c r="G215" s="424"/>
      <c r="H215" s="475"/>
      <c r="I215" s="424"/>
      <c r="J215" s="424"/>
      <c r="K215" s="424"/>
      <c r="L215" s="475"/>
      <c r="M215" s="424"/>
      <c r="N215" s="475"/>
      <c r="O215" s="484"/>
      <c r="P215" s="509"/>
    </row>
    <row r="216" spans="1:18" s="291" customFormat="1">
      <c r="A216" s="899"/>
      <c r="B216" s="899"/>
      <c r="C216" s="901"/>
      <c r="D216" s="546" t="s">
        <v>414</v>
      </c>
      <c r="E216" s="424" t="s">
        <v>88</v>
      </c>
      <c r="F216" s="380">
        <v>2</v>
      </c>
      <c r="G216" s="380" t="s">
        <v>149</v>
      </c>
      <c r="H216" s="565">
        <v>1</v>
      </c>
      <c r="I216" s="310" t="s">
        <v>149</v>
      </c>
      <c r="J216" s="512">
        <v>1</v>
      </c>
      <c r="K216" s="311" t="s">
        <v>149</v>
      </c>
      <c r="L216" s="311">
        <v>0.3</v>
      </c>
      <c r="M216" s="312" t="s">
        <v>88</v>
      </c>
      <c r="N216" s="411">
        <f t="shared" ref="N216" si="9">L216*J216*H216*F216</f>
        <v>0.6</v>
      </c>
      <c r="O216" s="484"/>
      <c r="P216" s="509"/>
    </row>
    <row r="217" spans="1:18" s="291" customFormat="1">
      <c r="A217" s="899"/>
      <c r="B217" s="899"/>
      <c r="C217" s="901"/>
      <c r="D217" s="546" t="s">
        <v>415</v>
      </c>
      <c r="E217" s="566"/>
      <c r="F217" s="566"/>
      <c r="G217" s="424"/>
      <c r="H217" s="475"/>
      <c r="I217" s="424"/>
      <c r="J217" s="424"/>
      <c r="K217" s="424"/>
      <c r="L217" s="475"/>
      <c r="M217" s="424"/>
      <c r="N217" s="475"/>
      <c r="O217" s="484"/>
      <c r="P217" s="509"/>
    </row>
    <row r="218" spans="1:18" s="291" customFormat="1">
      <c r="A218" s="899"/>
      <c r="B218" s="899"/>
      <c r="C218" s="901"/>
      <c r="D218" s="567">
        <v>2</v>
      </c>
      <c r="E218" s="424" t="s">
        <v>149</v>
      </c>
      <c r="F218" s="565">
        <v>9</v>
      </c>
      <c r="G218" s="380" t="s">
        <v>149</v>
      </c>
      <c r="H218" s="779">
        <v>0.78539999999999999</v>
      </c>
      <c r="I218" s="310" t="s">
        <v>149</v>
      </c>
      <c r="J218" s="378">
        <v>0.3</v>
      </c>
      <c r="K218" s="378" t="s">
        <v>149</v>
      </c>
      <c r="L218" s="378">
        <v>0.3</v>
      </c>
      <c r="M218" s="382" t="s">
        <v>88</v>
      </c>
      <c r="N218" s="533">
        <f t="shared" ref="N218" si="10">L218*J218*H218*F218</f>
        <v>0.63617400000000002</v>
      </c>
      <c r="O218" s="484"/>
      <c r="P218" s="509"/>
    </row>
    <row r="219" spans="1:18" s="291" customFormat="1">
      <c r="A219" s="899"/>
      <c r="B219" s="899"/>
      <c r="C219" s="901"/>
      <c r="D219" s="546"/>
      <c r="E219" s="566"/>
      <c r="F219" s="566"/>
      <c r="G219" s="424"/>
      <c r="H219" s="475"/>
      <c r="I219" s="424"/>
      <c r="J219" s="424"/>
      <c r="K219" s="424"/>
      <c r="L219" s="475" t="s">
        <v>91</v>
      </c>
      <c r="M219" s="424" t="s">
        <v>88</v>
      </c>
      <c r="N219" s="466">
        <f>SUM(N216:N218)</f>
        <v>1.2361740000000001</v>
      </c>
      <c r="O219" s="529">
        <f>N219</f>
        <v>1.2361740000000001</v>
      </c>
      <c r="P219" s="509" t="s">
        <v>155</v>
      </c>
    </row>
    <row r="220" spans="1:18" s="291" customFormat="1">
      <c r="A220" s="899"/>
      <c r="B220" s="899"/>
      <c r="C220" s="901"/>
      <c r="D220" s="546"/>
      <c r="E220" s="566"/>
      <c r="F220" s="566"/>
      <c r="G220" s="424"/>
      <c r="H220" s="475"/>
      <c r="I220" s="424"/>
      <c r="J220" s="424"/>
      <c r="K220" s="424"/>
      <c r="L220" s="475"/>
      <c r="M220" s="424"/>
      <c r="N220" s="569" t="s">
        <v>4</v>
      </c>
      <c r="O220" s="484"/>
      <c r="P220" s="509"/>
    </row>
    <row r="221" spans="1:18" s="291" customFormat="1">
      <c r="A221" s="899"/>
      <c r="B221" s="899"/>
      <c r="C221" s="901"/>
      <c r="D221" s="422"/>
      <c r="E221" s="423"/>
      <c r="F221" s="424"/>
      <c r="G221" s="424"/>
      <c r="H221" s="424"/>
      <c r="I221" s="424"/>
      <c r="J221" s="424"/>
      <c r="K221" s="570"/>
      <c r="L221" s="424"/>
      <c r="M221" s="424"/>
      <c r="N221" s="424"/>
      <c r="O221" s="484"/>
      <c r="P221" s="509"/>
    </row>
    <row r="222" spans="1:18" s="291" customFormat="1">
      <c r="A222" s="899"/>
      <c r="B222" s="899"/>
      <c r="C222" s="901"/>
      <c r="D222" s="552"/>
      <c r="E222" s="571"/>
      <c r="F222" s="571"/>
      <c r="G222" s="434"/>
      <c r="H222" s="472"/>
      <c r="I222" s="434"/>
      <c r="J222" s="434"/>
      <c r="K222" s="434"/>
      <c r="L222" s="472"/>
      <c r="M222" s="434"/>
      <c r="N222" s="472"/>
      <c r="O222" s="489"/>
      <c r="P222" s="517"/>
    </row>
    <row r="223" spans="1:18" s="291" customFormat="1">
      <c r="A223" s="898">
        <v>14</v>
      </c>
      <c r="B223" s="898" t="s">
        <v>416</v>
      </c>
      <c r="C223" s="904" t="s">
        <v>417</v>
      </c>
      <c r="D223" s="572"/>
      <c r="E223" s="337"/>
      <c r="F223" s="462"/>
      <c r="G223" s="462"/>
      <c r="H223" s="475"/>
      <c r="I223" s="464"/>
      <c r="J223" s="466"/>
      <c r="K223" s="464"/>
      <c r="L223" s="573"/>
      <c r="M223" s="424"/>
      <c r="N223" s="466"/>
      <c r="O223" s="522"/>
      <c r="P223" s="509"/>
      <c r="R223" s="357"/>
    </row>
    <row r="224" spans="1:18" s="291" customFormat="1">
      <c r="A224" s="899"/>
      <c r="B224" s="899"/>
      <c r="C224" s="905"/>
      <c r="D224" s="907" t="s">
        <v>418</v>
      </c>
      <c r="E224" s="908"/>
      <c r="F224" s="908"/>
      <c r="G224" s="908"/>
      <c r="H224" s="908"/>
      <c r="I224" s="464"/>
      <c r="J224" s="463"/>
      <c r="K224" s="464"/>
      <c r="L224" s="573"/>
      <c r="M224" s="424"/>
      <c r="N224" s="466"/>
      <c r="O224" s="483"/>
      <c r="P224" s="509"/>
      <c r="R224" s="357"/>
    </row>
    <row r="225" spans="1:18" s="291" customFormat="1" ht="15.75">
      <c r="A225" s="899"/>
      <c r="B225" s="899"/>
      <c r="C225" s="905"/>
      <c r="D225" s="574">
        <v>1</v>
      </c>
      <c r="E225" s="575" t="s">
        <v>321</v>
      </c>
      <c r="F225" s="780">
        <f>J14</f>
        <v>15</v>
      </c>
      <c r="G225" s="576" t="s">
        <v>119</v>
      </c>
      <c r="H225" s="577">
        <v>24</v>
      </c>
      <c r="I225" s="578" t="s">
        <v>419</v>
      </c>
      <c r="J225" s="579">
        <v>4.3</v>
      </c>
      <c r="K225" s="580" t="s">
        <v>119</v>
      </c>
      <c r="L225" s="579">
        <v>13.3</v>
      </c>
      <c r="M225" s="578" t="s">
        <v>420</v>
      </c>
      <c r="N225" s="581"/>
      <c r="O225" s="582"/>
      <c r="P225" s="509"/>
      <c r="R225" s="357"/>
    </row>
    <row r="226" spans="1:18" s="291" customFormat="1" ht="15.75">
      <c r="A226" s="899"/>
      <c r="B226" s="899"/>
      <c r="C226" s="905"/>
      <c r="D226" s="574"/>
      <c r="E226" s="575"/>
      <c r="F226" s="575"/>
      <c r="G226" s="575">
        <v>2</v>
      </c>
      <c r="H226" s="583"/>
      <c r="I226" s="578"/>
      <c r="J226" s="584"/>
      <c r="K226" s="578">
        <v>2</v>
      </c>
      <c r="L226" s="584"/>
      <c r="M226" s="578"/>
      <c r="N226" s="581"/>
      <c r="O226" s="582"/>
      <c r="P226" s="509"/>
      <c r="R226" s="357"/>
    </row>
    <row r="227" spans="1:18" s="291" customFormat="1" ht="15.75">
      <c r="A227" s="899"/>
      <c r="B227" s="899"/>
      <c r="C227" s="905"/>
      <c r="D227" s="574"/>
      <c r="E227" s="575"/>
      <c r="F227" s="575"/>
      <c r="G227" s="575"/>
      <c r="H227" s="583"/>
      <c r="I227" s="578"/>
      <c r="J227" s="584"/>
      <c r="K227" s="578" t="s">
        <v>149</v>
      </c>
      <c r="L227" s="584">
        <v>1.5</v>
      </c>
      <c r="M227" s="578" t="s">
        <v>88</v>
      </c>
      <c r="N227" s="581">
        <f>((F225+H225)/2*(J225+L225)/2)*L227</f>
        <v>257.40000000000003</v>
      </c>
      <c r="O227" s="582">
        <f>N231</f>
        <v>669.40000000000009</v>
      </c>
      <c r="P227" s="513" t="s">
        <v>4</v>
      </c>
      <c r="R227" s="357"/>
    </row>
    <row r="228" spans="1:18" s="291" customFormat="1" ht="15.75">
      <c r="A228" s="899"/>
      <c r="B228" s="899"/>
      <c r="C228" s="905"/>
      <c r="D228" s="909" t="s">
        <v>421</v>
      </c>
      <c r="E228" s="910"/>
      <c r="F228" s="910"/>
      <c r="G228" s="910"/>
      <c r="H228" s="585"/>
      <c r="I228" s="578"/>
      <c r="J228" s="584"/>
      <c r="K228" s="578"/>
      <c r="L228" s="586"/>
      <c r="M228" s="587"/>
      <c r="N228" s="581"/>
      <c r="O228" s="582"/>
      <c r="P228" s="509"/>
      <c r="R228" s="357"/>
    </row>
    <row r="229" spans="1:18" s="291" customFormat="1" ht="15.75">
      <c r="A229" s="899"/>
      <c r="B229" s="899"/>
      <c r="C229" s="905"/>
      <c r="D229" s="574">
        <v>2</v>
      </c>
      <c r="E229" s="588" t="s">
        <v>149</v>
      </c>
      <c r="F229" s="781">
        <v>10</v>
      </c>
      <c r="G229" s="575" t="s">
        <v>321</v>
      </c>
      <c r="H229" s="577">
        <v>4.3</v>
      </c>
      <c r="I229" s="580" t="s">
        <v>119</v>
      </c>
      <c r="J229" s="579">
        <f>H229+(J13*6)</f>
        <v>16.3</v>
      </c>
      <c r="K229" s="578" t="s">
        <v>120</v>
      </c>
      <c r="L229" s="584">
        <v>2</v>
      </c>
      <c r="M229" s="578" t="s">
        <v>88</v>
      </c>
      <c r="N229" s="581">
        <f>((H229+J229)/2)*L229*F229*D229</f>
        <v>412</v>
      </c>
      <c r="O229" s="582"/>
      <c r="P229" s="509"/>
      <c r="R229" s="357"/>
    </row>
    <row r="230" spans="1:18" s="291" customFormat="1">
      <c r="A230" s="899"/>
      <c r="B230" s="899"/>
      <c r="C230" s="905"/>
      <c r="D230" s="589"/>
      <c r="E230" s="462"/>
      <c r="F230" s="462"/>
      <c r="G230" s="462"/>
      <c r="H230" s="486"/>
      <c r="I230" s="545">
        <v>2</v>
      </c>
      <c r="J230" s="544"/>
      <c r="K230" s="545"/>
      <c r="L230" s="544"/>
      <c r="M230" s="545"/>
      <c r="N230" s="474"/>
      <c r="O230" s="483"/>
      <c r="P230" s="509"/>
      <c r="R230" s="357"/>
    </row>
    <row r="231" spans="1:18" s="291" customFormat="1">
      <c r="A231" s="899"/>
      <c r="B231" s="899"/>
      <c r="C231" s="897"/>
      <c r="D231" s="422"/>
      <c r="E231" s="337"/>
      <c r="F231" s="462"/>
      <c r="G231" s="462"/>
      <c r="H231" s="475"/>
      <c r="I231" s="464"/>
      <c r="J231" s="463"/>
      <c r="K231" s="464"/>
      <c r="L231" s="573" t="s">
        <v>91</v>
      </c>
      <c r="M231" s="424" t="s">
        <v>88</v>
      </c>
      <c r="N231" s="466">
        <f>SUM(N227:N230)</f>
        <v>669.40000000000009</v>
      </c>
      <c r="O231" s="484"/>
      <c r="P231" s="509"/>
    </row>
    <row r="232" spans="1:18" s="291" customFormat="1">
      <c r="A232" s="899"/>
      <c r="B232" s="899"/>
      <c r="C232" s="897"/>
      <c r="D232" s="461"/>
      <c r="E232" s="337"/>
      <c r="F232" s="462"/>
      <c r="G232" s="462"/>
      <c r="H232" s="475"/>
      <c r="I232" s="464"/>
      <c r="J232" s="463"/>
      <c r="K232" s="464"/>
      <c r="L232" s="573"/>
      <c r="M232" s="424"/>
      <c r="N232" s="466"/>
      <c r="O232" s="484"/>
      <c r="P232" s="509"/>
    </row>
    <row r="233" spans="1:18" s="291" customFormat="1">
      <c r="A233" s="899"/>
      <c r="B233" s="899"/>
      <c r="C233" s="897"/>
      <c r="D233" s="422"/>
      <c r="E233" s="337"/>
      <c r="F233" s="462"/>
      <c r="G233" s="462"/>
      <c r="H233" s="475"/>
      <c r="I233" s="464"/>
      <c r="J233" s="463"/>
      <c r="K233" s="464"/>
      <c r="L233" s="573"/>
      <c r="M233" s="424"/>
      <c r="N233" s="466"/>
      <c r="O233" s="484"/>
      <c r="P233" s="509"/>
    </row>
    <row r="234" spans="1:18" s="291" customFormat="1">
      <c r="A234" s="899"/>
      <c r="B234" s="899"/>
      <c r="C234" s="897"/>
      <c r="D234" s="423"/>
      <c r="E234" s="337"/>
      <c r="F234" s="462"/>
      <c r="G234" s="462"/>
      <c r="H234" s="475"/>
      <c r="I234" s="464"/>
      <c r="J234" s="463"/>
      <c r="K234" s="464"/>
      <c r="L234" s="573"/>
      <c r="M234" s="424"/>
      <c r="N234" s="466"/>
      <c r="O234" s="484"/>
      <c r="P234" s="509"/>
    </row>
    <row r="235" spans="1:18" s="291" customFormat="1">
      <c r="A235" s="899"/>
      <c r="B235" s="899"/>
      <c r="C235" s="897"/>
      <c r="D235" s="461"/>
      <c r="E235" s="337"/>
      <c r="F235" s="462"/>
      <c r="G235" s="462"/>
      <c r="H235" s="475"/>
      <c r="I235" s="464"/>
      <c r="J235" s="463"/>
      <c r="K235" s="464"/>
      <c r="L235" s="573"/>
      <c r="M235" s="424"/>
      <c r="N235" s="466"/>
      <c r="O235" s="484"/>
      <c r="P235" s="509"/>
    </row>
    <row r="236" spans="1:18" s="291" customFormat="1">
      <c r="A236" s="899"/>
      <c r="B236" s="899"/>
      <c r="C236" s="897"/>
      <c r="D236" s="461"/>
      <c r="E236" s="337"/>
      <c r="F236" s="462"/>
      <c r="G236" s="462"/>
      <c r="H236" s="475"/>
      <c r="I236" s="464"/>
      <c r="J236" s="463"/>
      <c r="K236" s="464"/>
      <c r="L236" s="573"/>
      <c r="M236" s="424"/>
      <c r="N236" s="466"/>
      <c r="O236" s="484"/>
      <c r="P236" s="509"/>
    </row>
    <row r="237" spans="1:18" s="291" customFormat="1">
      <c r="A237" s="899"/>
      <c r="B237" s="899"/>
      <c r="C237" s="906"/>
      <c r="D237" s="454"/>
      <c r="E237" s="455"/>
      <c r="F237" s="590"/>
      <c r="G237" s="434"/>
      <c r="H237" s="434"/>
      <c r="I237" s="591"/>
      <c r="J237" s="434"/>
      <c r="K237" s="434"/>
      <c r="L237" s="434"/>
      <c r="M237" s="434"/>
      <c r="N237" s="477"/>
      <c r="O237" s="464"/>
      <c r="P237" s="509"/>
    </row>
    <row r="238" spans="1:18" s="291" customFormat="1">
      <c r="A238" s="894">
        <v>15</v>
      </c>
      <c r="B238" s="894" t="s">
        <v>306</v>
      </c>
      <c r="C238" s="896" t="s">
        <v>422</v>
      </c>
      <c r="D238" s="592"/>
      <c r="E238" s="593"/>
      <c r="F238" s="593"/>
      <c r="G238" s="464"/>
      <c r="H238" s="475"/>
      <c r="I238" s="424"/>
      <c r="J238" s="475"/>
      <c r="K238" s="464"/>
      <c r="L238" s="594"/>
      <c r="M238" s="424"/>
      <c r="N238" s="525"/>
      <c r="O238" s="595"/>
      <c r="P238" s="596"/>
      <c r="R238" s="597"/>
    </row>
    <row r="239" spans="1:18" s="291" customFormat="1">
      <c r="A239" s="895"/>
      <c r="B239" s="895"/>
      <c r="C239" s="897"/>
      <c r="D239" s="892" t="s">
        <v>423</v>
      </c>
      <c r="E239" s="893"/>
      <c r="F239" s="893"/>
      <c r="G239" s="893"/>
      <c r="H239" s="893"/>
      <c r="I239" s="463" t="s">
        <v>88</v>
      </c>
      <c r="J239" s="463">
        <f>O227</f>
        <v>669.40000000000009</v>
      </c>
      <c r="K239" s="464"/>
      <c r="L239" s="573" t="s">
        <v>4</v>
      </c>
      <c r="M239" s="424"/>
      <c r="N239" s="466"/>
      <c r="O239" s="529">
        <f>J239</f>
        <v>669.40000000000009</v>
      </c>
      <c r="P239" s="598" t="str">
        <f>L239</f>
        <v>Cum</v>
      </c>
    </row>
    <row r="240" spans="1:18" s="291" customFormat="1">
      <c r="A240" s="895"/>
      <c r="B240" s="895"/>
      <c r="C240" s="897"/>
      <c r="D240" s="599"/>
      <c r="E240" s="337"/>
      <c r="F240" s="462"/>
      <c r="G240" s="462"/>
      <c r="H240" s="600"/>
      <c r="I240" s="464"/>
      <c r="J240" s="463"/>
      <c r="K240" s="464"/>
      <c r="L240" s="573"/>
      <c r="M240" s="424"/>
      <c r="N240" s="466"/>
      <c r="O240" s="484"/>
      <c r="P240" s="601"/>
    </row>
    <row r="241" spans="1:16" s="291" customFormat="1">
      <c r="A241" s="895"/>
      <c r="B241" s="895"/>
      <c r="C241" s="897"/>
      <c r="D241" s="409"/>
      <c r="E241" s="337"/>
      <c r="F241" s="462"/>
      <c r="G241" s="462"/>
      <c r="H241" s="600"/>
      <c r="I241" s="424"/>
      <c r="J241" s="602"/>
      <c r="K241" s="603"/>
      <c r="L241" s="466"/>
      <c r="M241" s="424"/>
      <c r="N241" s="466"/>
      <c r="O241" s="484"/>
      <c r="P241" s="601"/>
    </row>
    <row r="242" spans="1:16" s="291" customFormat="1">
      <c r="A242" s="895"/>
      <c r="B242" s="895"/>
      <c r="C242" s="897"/>
      <c r="D242" s="422"/>
      <c r="E242" s="423"/>
      <c r="F242" s="424"/>
      <c r="G242" s="424"/>
      <c r="H242" s="424"/>
      <c r="I242" s="434"/>
      <c r="J242" s="604"/>
      <c r="K242" s="605"/>
      <c r="L242" s="606"/>
      <c r="M242" s="607"/>
      <c r="N242" s="608"/>
      <c r="O242" s="484"/>
      <c r="P242" s="601"/>
    </row>
    <row r="243" spans="1:16" s="291" customFormat="1">
      <c r="A243" s="884">
        <v>16</v>
      </c>
      <c r="B243" s="884" t="s">
        <v>307</v>
      </c>
      <c r="C243" s="896" t="s">
        <v>424</v>
      </c>
      <c r="D243" s="438"/>
      <c r="E243" s="439"/>
      <c r="F243" s="439"/>
      <c r="G243" s="439"/>
      <c r="H243" s="439"/>
      <c r="I243" s="424"/>
      <c r="J243" s="424"/>
      <c r="K243" s="424"/>
      <c r="L243" s="424"/>
      <c r="M243" s="424"/>
      <c r="N243" s="425"/>
      <c r="O243" s="609"/>
      <c r="P243" s="609"/>
    </row>
    <row r="244" spans="1:16" s="291" customFormat="1">
      <c r="A244" s="885"/>
      <c r="B244" s="885"/>
      <c r="C244" s="897"/>
      <c r="D244" s="460"/>
      <c r="E244" s="461"/>
      <c r="F244" s="461"/>
      <c r="G244" s="461"/>
      <c r="H244" s="461"/>
      <c r="I244" s="424"/>
      <c r="J244" s="424"/>
      <c r="K244" s="424"/>
      <c r="L244" s="424"/>
      <c r="M244" s="424"/>
      <c r="N244" s="425"/>
      <c r="O244" s="537"/>
      <c r="P244" s="537"/>
    </row>
    <row r="245" spans="1:16" s="291" customFormat="1">
      <c r="A245" s="885"/>
      <c r="B245" s="885"/>
      <c r="C245" s="897"/>
      <c r="D245" s="890" t="s">
        <v>425</v>
      </c>
      <c r="E245" s="891"/>
      <c r="F245" s="891"/>
      <c r="G245" s="462" t="s">
        <v>88</v>
      </c>
      <c r="H245" s="600" t="s">
        <v>426</v>
      </c>
      <c r="I245" s="424"/>
      <c r="J245" s="602"/>
      <c r="K245" s="603"/>
      <c r="L245" s="466" t="s">
        <v>427</v>
      </c>
      <c r="M245" s="424"/>
      <c r="N245" s="466"/>
      <c r="O245" s="484"/>
      <c r="P245" s="537"/>
    </row>
    <row r="246" spans="1:16" s="291" customFormat="1">
      <c r="A246" s="885"/>
      <c r="B246" s="885"/>
      <c r="C246" s="897"/>
      <c r="D246" s="460"/>
      <c r="E246" s="337"/>
      <c r="F246" s="462"/>
      <c r="G246" s="369"/>
      <c r="H246" s="600"/>
      <c r="I246" s="424"/>
      <c r="J246" s="602"/>
      <c r="K246" s="603"/>
      <c r="L246" s="466" t="s">
        <v>428</v>
      </c>
      <c r="M246" s="424"/>
      <c r="N246" s="466"/>
      <c r="O246" s="484"/>
      <c r="P246" s="537"/>
    </row>
    <row r="247" spans="1:16" s="291" customFormat="1">
      <c r="A247" s="885"/>
      <c r="B247" s="885"/>
      <c r="C247" s="897"/>
      <c r="D247" s="892" t="s">
        <v>423</v>
      </c>
      <c r="E247" s="893"/>
      <c r="F247" s="893"/>
      <c r="G247" s="893"/>
      <c r="H247" s="893"/>
      <c r="I247" s="463" t="s">
        <v>88</v>
      </c>
      <c r="J247" s="463">
        <f>O227</f>
        <v>669.40000000000009</v>
      </c>
      <c r="K247" s="464"/>
      <c r="L247" s="573" t="s">
        <v>4</v>
      </c>
      <c r="M247" s="424"/>
      <c r="N247" s="466"/>
      <c r="O247" s="529">
        <f>J247</f>
        <v>669.40000000000009</v>
      </c>
      <c r="P247" s="598" t="str">
        <f>L247</f>
        <v>Cum</v>
      </c>
    </row>
    <row r="248" spans="1:16" s="291" customFormat="1">
      <c r="A248" s="885"/>
      <c r="B248" s="885"/>
      <c r="C248" s="897"/>
      <c r="D248" s="610"/>
      <c r="E248" s="611"/>
      <c r="F248" s="475"/>
      <c r="G248" s="424"/>
      <c r="H248" s="600"/>
      <c r="I248" s="424"/>
      <c r="J248" s="466"/>
      <c r="K248" s="424"/>
      <c r="L248" s="466"/>
      <c r="M248" s="424"/>
      <c r="N248" s="466"/>
      <c r="O248" s="484"/>
      <c r="P248" s="537"/>
    </row>
    <row r="249" spans="1:16" s="291" customFormat="1">
      <c r="A249" s="884">
        <v>17</v>
      </c>
      <c r="B249" s="884" t="s">
        <v>310</v>
      </c>
      <c r="C249" s="887" t="s">
        <v>429</v>
      </c>
      <c r="D249" s="612"/>
      <c r="E249" s="613"/>
      <c r="F249" s="443"/>
      <c r="G249" s="441"/>
      <c r="H249" s="443"/>
      <c r="I249" s="441"/>
      <c r="J249" s="442"/>
      <c r="K249" s="441"/>
      <c r="L249" s="614"/>
      <c r="M249" s="615"/>
      <c r="N249" s="614"/>
      <c r="O249" s="482"/>
      <c r="P249" s="596"/>
    </row>
    <row r="250" spans="1:16" s="291" customFormat="1">
      <c r="A250" s="885"/>
      <c r="B250" s="885"/>
      <c r="C250" s="888"/>
      <c r="D250" s="890" t="s">
        <v>430</v>
      </c>
      <c r="E250" s="891"/>
      <c r="F250" s="424"/>
      <c r="G250" s="424"/>
      <c r="H250" s="424"/>
      <c r="I250" s="424"/>
      <c r="J250" s="424"/>
      <c r="K250" s="424"/>
      <c r="L250" s="424"/>
      <c r="M250" s="424"/>
      <c r="N250" s="424"/>
      <c r="O250" s="484"/>
      <c r="P250" s="601"/>
    </row>
    <row r="251" spans="1:16" s="291" customFormat="1">
      <c r="A251" s="885"/>
      <c r="B251" s="885"/>
      <c r="C251" s="888"/>
      <c r="D251" s="520"/>
      <c r="E251" s="521"/>
      <c r="F251" s="521" t="s">
        <v>431</v>
      </c>
      <c r="G251" s="521"/>
      <c r="H251" s="521"/>
      <c r="I251" s="521"/>
      <c r="J251" s="521" t="s">
        <v>432</v>
      </c>
      <c r="K251" s="335" t="s">
        <v>433</v>
      </c>
      <c r="L251" s="524"/>
      <c r="M251" s="409"/>
      <c r="N251" s="525"/>
      <c r="O251" s="484"/>
      <c r="P251" s="601"/>
    </row>
    <row r="252" spans="1:16" s="291" customFormat="1">
      <c r="A252" s="885"/>
      <c r="B252" s="885"/>
      <c r="C252" s="888"/>
      <c r="D252" s="616"/>
      <c r="E252" s="409"/>
      <c r="F252" s="464"/>
      <c r="G252" s="464"/>
      <c r="H252" s="524"/>
      <c r="I252" s="424"/>
      <c r="J252" s="524"/>
      <c r="K252" s="403"/>
      <c r="L252" s="524"/>
      <c r="M252" s="335"/>
      <c r="N252" s="525"/>
      <c r="O252" s="484"/>
      <c r="P252" s="601"/>
    </row>
    <row r="253" spans="1:16" s="291" customFormat="1">
      <c r="A253" s="885"/>
      <c r="B253" s="885"/>
      <c r="C253" s="888"/>
      <c r="D253" s="892" t="s">
        <v>423</v>
      </c>
      <c r="E253" s="893"/>
      <c r="F253" s="893"/>
      <c r="G253" s="893"/>
      <c r="H253" s="893"/>
      <c r="I253" s="463" t="s">
        <v>88</v>
      </c>
      <c r="J253" s="463">
        <f>O239</f>
        <v>669.40000000000009</v>
      </c>
      <c r="K253" s="464"/>
      <c r="L253" s="573" t="s">
        <v>4</v>
      </c>
      <c r="M253" s="424"/>
      <c r="N253" s="466"/>
      <c r="O253" s="529">
        <f>J253</f>
        <v>669.40000000000009</v>
      </c>
      <c r="P253" s="598" t="str">
        <f>L253</f>
        <v>Cum</v>
      </c>
    </row>
    <row r="254" spans="1:16" s="291" customFormat="1">
      <c r="A254" s="885"/>
      <c r="B254" s="885"/>
      <c r="C254" s="888"/>
      <c r="D254" s="424"/>
      <c r="E254" s="424"/>
      <c r="F254" s="337"/>
      <c r="G254" s="337"/>
      <c r="H254" s="475"/>
      <c r="I254" s="424"/>
      <c r="J254" s="466"/>
      <c r="K254" s="424"/>
      <c r="L254" s="466"/>
      <c r="M254" s="424"/>
      <c r="N254" s="466"/>
      <c r="O254" s="484"/>
      <c r="P254" s="601"/>
    </row>
    <row r="255" spans="1:16" s="291" customFormat="1">
      <c r="A255" s="886"/>
      <c r="B255" s="886"/>
      <c r="C255" s="889"/>
      <c r="D255" s="454"/>
      <c r="E255" s="455"/>
      <c r="F255" s="343"/>
      <c r="G255" s="343"/>
      <c r="H255" s="472"/>
      <c r="I255" s="434"/>
      <c r="J255" s="473"/>
      <c r="K255" s="434"/>
      <c r="L255" s="473"/>
      <c r="M255" s="434"/>
      <c r="N255" s="473"/>
      <c r="O255" s="489"/>
      <c r="P255" s="617"/>
    </row>
    <row r="256" spans="1:16" s="291" customFormat="1">
      <c r="A256" s="884">
        <v>18</v>
      </c>
      <c r="B256" s="884" t="s">
        <v>314</v>
      </c>
      <c r="C256" s="887" t="s">
        <v>41</v>
      </c>
      <c r="D256" s="612"/>
      <c r="E256" s="613"/>
      <c r="F256" s="443"/>
      <c r="G256" s="441"/>
      <c r="H256" s="443"/>
      <c r="I256" s="441"/>
      <c r="J256" s="442"/>
      <c r="K256" s="441"/>
      <c r="L256" s="614"/>
      <c r="M256" s="615"/>
      <c r="N256" s="614"/>
      <c r="O256" s="482"/>
      <c r="P256" s="596"/>
    </row>
    <row r="257" spans="1:16" s="291" customFormat="1">
      <c r="A257" s="885"/>
      <c r="B257" s="885"/>
      <c r="C257" s="888"/>
      <c r="D257" s="890"/>
      <c r="E257" s="891"/>
      <c r="F257" s="424"/>
      <c r="G257" s="424"/>
      <c r="H257" s="424"/>
      <c r="I257" s="424"/>
      <c r="J257" s="424"/>
      <c r="K257" s="424"/>
      <c r="L257" s="424"/>
      <c r="M257" s="424"/>
      <c r="N257" s="424"/>
      <c r="O257" s="484"/>
      <c r="P257" s="601"/>
    </row>
    <row r="258" spans="1:16" s="291" customFormat="1">
      <c r="A258" s="885"/>
      <c r="B258" s="885"/>
      <c r="C258" s="888"/>
      <c r="D258" s="520"/>
      <c r="E258" s="521" t="s">
        <v>434</v>
      </c>
      <c r="F258" s="521"/>
      <c r="G258" s="521"/>
      <c r="H258" s="521"/>
      <c r="I258" s="521"/>
      <c r="J258" s="521"/>
      <c r="K258" s="335"/>
      <c r="L258" s="524"/>
      <c r="M258" s="409"/>
      <c r="N258" s="525">
        <f>O9</f>
        <v>1482</v>
      </c>
      <c r="O258" s="484"/>
      <c r="P258" s="601"/>
    </row>
    <row r="259" spans="1:16" s="291" customFormat="1">
      <c r="A259" s="885"/>
      <c r="B259" s="885"/>
      <c r="C259" s="888"/>
      <c r="D259" s="616"/>
      <c r="E259" s="409"/>
      <c r="F259" s="464"/>
      <c r="G259" s="464"/>
      <c r="H259" s="524"/>
      <c r="I259" s="424"/>
      <c r="J259" s="524"/>
      <c r="K259" s="403"/>
      <c r="L259" s="524"/>
      <c r="M259" s="335"/>
      <c r="N259" s="618" t="s">
        <v>4</v>
      </c>
      <c r="O259" s="484"/>
      <c r="P259" s="601"/>
    </row>
    <row r="260" spans="1:16" s="291" customFormat="1">
      <c r="A260" s="885"/>
      <c r="B260" s="885"/>
      <c r="C260" s="888"/>
      <c r="D260" s="892" t="s">
        <v>435</v>
      </c>
      <c r="E260" s="893"/>
      <c r="F260" s="893"/>
      <c r="G260" s="893"/>
      <c r="H260" s="893"/>
      <c r="I260" s="463" t="s">
        <v>88</v>
      </c>
      <c r="J260" s="463">
        <f>N258</f>
        <v>1482</v>
      </c>
      <c r="K260" s="464" t="s">
        <v>149</v>
      </c>
      <c r="L260" s="573">
        <v>0.8</v>
      </c>
      <c r="M260" s="424" t="s">
        <v>88</v>
      </c>
      <c r="N260" s="466">
        <f>J260*L260</f>
        <v>1185.6000000000001</v>
      </c>
      <c r="O260" s="529">
        <f>N260</f>
        <v>1185.6000000000001</v>
      </c>
      <c r="P260" s="598" t="s">
        <v>4</v>
      </c>
    </row>
    <row r="261" spans="1:16" s="291" customFormat="1">
      <c r="A261" s="885"/>
      <c r="B261" s="885"/>
      <c r="C261" s="888"/>
      <c r="D261" s="424"/>
      <c r="E261" s="424"/>
      <c r="F261" s="337"/>
      <c r="G261" s="337"/>
      <c r="H261" s="475"/>
      <c r="I261" s="424"/>
      <c r="J261" s="466"/>
      <c r="K261" s="424"/>
      <c r="L261" s="466"/>
      <c r="M261" s="424"/>
      <c r="N261" s="466"/>
      <c r="O261" s="484"/>
      <c r="P261" s="601"/>
    </row>
    <row r="262" spans="1:16" s="291" customFormat="1">
      <c r="A262" s="886"/>
      <c r="B262" s="886"/>
      <c r="C262" s="889"/>
      <c r="D262" s="454"/>
      <c r="E262" s="455"/>
      <c r="F262" s="343"/>
      <c r="G262" s="343"/>
      <c r="H262" s="472"/>
      <c r="I262" s="434"/>
      <c r="J262" s="473"/>
      <c r="K262" s="434"/>
      <c r="L262" s="473"/>
      <c r="M262" s="434"/>
      <c r="N262" s="473"/>
      <c r="O262" s="489"/>
      <c r="P262" s="617"/>
    </row>
    <row r="263" spans="1:16" s="291" customFormat="1">
      <c r="A263" s="619"/>
      <c r="B263" s="619"/>
      <c r="C263" s="461"/>
      <c r="D263" s="423"/>
      <c r="E263" s="423"/>
      <c r="F263" s="424"/>
      <c r="G263" s="424"/>
      <c r="H263" s="475"/>
      <c r="I263" s="424"/>
      <c r="J263" s="466"/>
      <c r="K263" s="424"/>
      <c r="L263" s="466"/>
      <c r="M263" s="424"/>
      <c r="N263" s="466"/>
      <c r="O263" s="464"/>
      <c r="P263" s="620"/>
    </row>
    <row r="264" spans="1:16" s="291" customFormat="1">
      <c r="A264" s="619"/>
      <c r="B264" s="619"/>
      <c r="C264" s="461"/>
      <c r="D264" s="423"/>
      <c r="E264" s="423"/>
      <c r="F264" s="424"/>
      <c r="G264" s="424"/>
      <c r="H264" s="475"/>
      <c r="I264" s="424"/>
      <c r="J264" s="466"/>
      <c r="K264" s="424"/>
      <c r="L264" s="466"/>
      <c r="M264" s="424"/>
      <c r="N264" s="466"/>
      <c r="O264" s="464"/>
      <c r="P264" s="620"/>
    </row>
    <row r="265" spans="1:16" s="291" customFormat="1">
      <c r="A265" s="619"/>
      <c r="B265" s="619"/>
      <c r="C265" s="461"/>
      <c r="D265" s="423"/>
      <c r="E265" s="423"/>
      <c r="F265" s="424"/>
      <c r="G265" s="424"/>
      <c r="H265" s="424"/>
      <c r="I265" s="424"/>
      <c r="J265" s="424"/>
      <c r="K265" s="424"/>
      <c r="L265" s="424"/>
      <c r="M265" s="424"/>
      <c r="N265" s="466"/>
      <c r="O265" s="464"/>
      <c r="P265" s="620"/>
    </row>
    <row r="266" spans="1:16" s="291" customFormat="1">
      <c r="A266" s="619"/>
      <c r="B266" s="619"/>
      <c r="C266" s="461"/>
      <c r="D266" s="621"/>
      <c r="E266" s="409"/>
      <c r="F266" s="424"/>
      <c r="G266" s="409"/>
      <c r="H266" s="336"/>
      <c r="I266" s="409"/>
      <c r="J266" s="622"/>
      <c r="K266" s="336"/>
      <c r="L266" s="336"/>
      <c r="M266" s="337"/>
      <c r="N266" s="622"/>
      <c r="O266" s="464"/>
      <c r="P266" s="620"/>
    </row>
    <row r="267" spans="1:16" s="291" customFormat="1">
      <c r="A267" s="619"/>
      <c r="B267" s="619"/>
      <c r="C267" s="461"/>
      <c r="D267" s="423"/>
      <c r="E267" s="423"/>
      <c r="F267" s="424"/>
      <c r="G267" s="424"/>
      <c r="H267" s="424"/>
      <c r="I267" s="424"/>
      <c r="J267" s="424"/>
      <c r="K267" s="424"/>
      <c r="L267" s="424"/>
      <c r="M267" s="424"/>
      <c r="N267" s="623"/>
      <c r="O267" s="464"/>
      <c r="P267" s="620"/>
    </row>
    <row r="268" spans="1:16" s="291" customFormat="1">
      <c r="A268" s="619"/>
      <c r="B268" s="619"/>
      <c r="C268" s="461"/>
      <c r="D268" s="599"/>
      <c r="E268" s="611"/>
      <c r="F268" s="475"/>
      <c r="G268" s="424"/>
      <c r="H268" s="475"/>
      <c r="I268" s="424"/>
      <c r="J268" s="466"/>
      <c r="K268" s="424"/>
      <c r="L268" s="548"/>
      <c r="M268" s="549"/>
      <c r="N268" s="548"/>
      <c r="O268" s="464"/>
      <c r="P268" s="620"/>
    </row>
    <row r="269" spans="1:16" s="291" customFormat="1">
      <c r="A269" s="624"/>
      <c r="B269" s="624"/>
      <c r="C269" s="625"/>
      <c r="D269" s="626"/>
      <c r="E269" s="626"/>
      <c r="F269" s="627"/>
      <c r="G269" s="628"/>
      <c r="H269" s="629"/>
      <c r="I269" s="630"/>
      <c r="J269" s="471"/>
      <c r="K269" s="630"/>
      <c r="L269" s="471"/>
      <c r="M269" s="630"/>
      <c r="N269" s="631"/>
      <c r="O269" s="630"/>
      <c r="P269" s="620"/>
    </row>
    <row r="270" spans="1:16" s="291" customFormat="1">
      <c r="A270" s="624"/>
      <c r="B270" s="624"/>
      <c r="C270" s="625"/>
      <c r="D270" s="632"/>
      <c r="E270" s="633"/>
      <c r="F270" s="627"/>
      <c r="G270" s="628"/>
      <c r="H270" s="629"/>
      <c r="I270" s="630"/>
      <c r="J270" s="471"/>
      <c r="K270" s="630"/>
      <c r="L270" s="471"/>
      <c r="M270" s="630"/>
      <c r="N270" s="631"/>
      <c r="O270" s="630"/>
      <c r="P270" s="620"/>
    </row>
    <row r="271" spans="1:16" s="291" customFormat="1">
      <c r="A271" s="624"/>
      <c r="B271" s="624"/>
      <c r="C271" s="625"/>
      <c r="D271" s="632"/>
      <c r="E271" s="633"/>
      <c r="F271" s="627"/>
      <c r="G271" s="628"/>
      <c r="H271" s="629"/>
      <c r="I271" s="630"/>
      <c r="J271" s="471"/>
      <c r="K271" s="630"/>
      <c r="L271" s="471"/>
      <c r="M271" s="630"/>
      <c r="N271" s="631"/>
      <c r="O271" s="471"/>
      <c r="P271" s="620"/>
    </row>
    <row r="272" spans="1:16" s="291" customFormat="1">
      <c r="A272" s="624"/>
      <c r="B272" s="624"/>
      <c r="C272" s="625"/>
      <c r="D272" s="632"/>
      <c r="E272" s="633"/>
      <c r="F272" s="627"/>
      <c r="G272" s="628"/>
      <c r="H272" s="629"/>
      <c r="I272" s="630"/>
      <c r="J272" s="471"/>
      <c r="K272" s="630"/>
      <c r="L272" s="471"/>
      <c r="M272" s="630"/>
      <c r="N272" s="631"/>
      <c r="O272" s="630"/>
      <c r="P272" s="620"/>
    </row>
    <row r="273" spans="1:16" s="291" customFormat="1">
      <c r="A273" s="624"/>
      <c r="B273" s="624"/>
      <c r="C273" s="625"/>
      <c r="D273" s="632"/>
      <c r="E273" s="633"/>
      <c r="F273" s="627"/>
      <c r="G273" s="628"/>
      <c r="H273" s="629"/>
      <c r="I273" s="630"/>
      <c r="J273" s="471"/>
      <c r="K273" s="630"/>
      <c r="L273" s="471"/>
      <c r="M273" s="630"/>
      <c r="N273" s="631"/>
      <c r="O273" s="630"/>
      <c r="P273" s="620"/>
    </row>
    <row r="274" spans="1:16" s="291" customFormat="1">
      <c r="A274" s="624"/>
      <c r="B274" s="624"/>
      <c r="C274" s="625"/>
      <c r="D274" s="632"/>
      <c r="E274" s="633"/>
      <c r="F274" s="627"/>
      <c r="G274" s="628"/>
      <c r="H274" s="629"/>
      <c r="I274" s="630"/>
      <c r="J274" s="471"/>
      <c r="K274" s="630"/>
      <c r="L274" s="471"/>
      <c r="M274" s="630"/>
      <c r="N274" s="631"/>
      <c r="O274" s="630"/>
      <c r="P274" s="620"/>
    </row>
    <row r="275" spans="1:16" s="291" customFormat="1">
      <c r="A275" s="624"/>
      <c r="B275" s="624"/>
      <c r="C275" s="625"/>
      <c r="D275" s="632"/>
      <c r="E275" s="633"/>
      <c r="F275" s="627"/>
      <c r="G275" s="628"/>
      <c r="H275" s="629"/>
      <c r="I275" s="630"/>
      <c r="J275" s="471"/>
      <c r="K275" s="630"/>
      <c r="L275" s="471"/>
      <c r="M275" s="630"/>
      <c r="N275" s="631"/>
      <c r="O275" s="630"/>
      <c r="P275" s="620"/>
    </row>
    <row r="276" spans="1:16" s="291" customFormat="1">
      <c r="A276" s="624"/>
      <c r="B276" s="624"/>
      <c r="C276" s="625"/>
      <c r="D276" s="626"/>
      <c r="E276" s="626"/>
      <c r="F276" s="627"/>
      <c r="G276" s="628"/>
      <c r="H276" s="629"/>
      <c r="I276" s="630"/>
      <c r="J276" s="471"/>
      <c r="K276" s="630"/>
      <c r="L276" s="471"/>
      <c r="M276" s="630"/>
      <c r="N276" s="631"/>
      <c r="O276" s="630"/>
      <c r="P276" s="620"/>
    </row>
    <row r="277" spans="1:16" s="291" customFormat="1">
      <c r="A277" s="624"/>
      <c r="B277" s="624"/>
      <c r="C277" s="625"/>
      <c r="D277" s="632"/>
      <c r="E277" s="633"/>
      <c r="F277" s="627"/>
      <c r="G277" s="628"/>
      <c r="H277" s="629"/>
      <c r="I277" s="630"/>
      <c r="J277" s="471"/>
      <c r="K277" s="630"/>
      <c r="L277" s="471"/>
      <c r="M277" s="630"/>
      <c r="N277" s="631"/>
      <c r="O277" s="630"/>
      <c r="P277" s="620"/>
    </row>
    <row r="278" spans="1:16" s="291" customFormat="1">
      <c r="A278" s="624"/>
      <c r="B278" s="624"/>
      <c r="C278" s="625"/>
      <c r="D278" s="632"/>
      <c r="E278" s="633"/>
      <c r="F278" s="627"/>
      <c r="G278" s="628"/>
      <c r="H278" s="629"/>
      <c r="I278" s="630"/>
      <c r="J278" s="471"/>
      <c r="K278" s="630"/>
      <c r="L278" s="471"/>
      <c r="M278" s="630"/>
      <c r="N278" s="631"/>
      <c r="O278" s="630"/>
      <c r="P278" s="620"/>
    </row>
    <row r="279" spans="1:16" s="291" customFormat="1">
      <c r="A279" s="624"/>
      <c r="B279" s="624"/>
      <c r="C279" s="625"/>
      <c r="D279" s="632"/>
      <c r="E279" s="633"/>
      <c r="F279" s="627"/>
      <c r="G279" s="628"/>
      <c r="H279" s="629"/>
      <c r="I279" s="630"/>
      <c r="J279" s="471"/>
      <c r="K279" s="630"/>
      <c r="L279" s="471"/>
      <c r="M279" s="630"/>
      <c r="N279" s="631"/>
      <c r="O279" s="630"/>
      <c r="P279" s="620"/>
    </row>
    <row r="280" spans="1:16" s="291" customFormat="1">
      <c r="A280" s="624"/>
      <c r="B280" s="624"/>
      <c r="C280" s="625"/>
      <c r="D280" s="633"/>
      <c r="E280" s="633"/>
      <c r="F280" s="627"/>
      <c r="G280" s="628"/>
      <c r="H280" s="629"/>
      <c r="I280" s="630"/>
      <c r="J280" s="471"/>
      <c r="K280" s="630"/>
      <c r="L280" s="471"/>
      <c r="M280" s="630"/>
      <c r="N280" s="631"/>
      <c r="O280" s="630"/>
      <c r="P280" s="620"/>
    </row>
    <row r="281" spans="1:16" s="291" customFormat="1">
      <c r="A281" s="624"/>
      <c r="B281" s="624"/>
      <c r="C281" s="625"/>
      <c r="D281" s="626"/>
      <c r="E281" s="626"/>
      <c r="F281" s="626"/>
      <c r="G281" s="628"/>
      <c r="H281" s="629"/>
      <c r="I281" s="630"/>
      <c r="J281" s="471"/>
      <c r="K281" s="630"/>
      <c r="L281" s="471"/>
      <c r="M281" s="630"/>
      <c r="N281" s="631"/>
      <c r="O281" s="630"/>
      <c r="P281" s="620"/>
    </row>
    <row r="282" spans="1:16" s="291" customFormat="1">
      <c r="A282" s="624"/>
      <c r="B282" s="624"/>
      <c r="C282" s="625"/>
      <c r="D282" s="632"/>
      <c r="E282" s="633"/>
      <c r="F282" s="627"/>
      <c r="G282" s="628"/>
      <c r="H282" s="629"/>
      <c r="I282" s="630"/>
      <c r="J282" s="471"/>
      <c r="K282" s="630"/>
      <c r="L282" s="471"/>
      <c r="M282" s="630"/>
      <c r="N282" s="631"/>
      <c r="O282" s="630"/>
      <c r="P282" s="620"/>
    </row>
    <row r="283" spans="1:16" s="291" customFormat="1">
      <c r="A283" s="624"/>
      <c r="B283" s="624"/>
      <c r="C283" s="625"/>
      <c r="D283" s="632"/>
      <c r="E283" s="633"/>
      <c r="F283" s="627"/>
      <c r="G283" s="628"/>
      <c r="H283" s="629"/>
      <c r="I283" s="630"/>
      <c r="J283" s="471"/>
      <c r="K283" s="630"/>
      <c r="L283" s="471"/>
      <c r="M283" s="630"/>
      <c r="N283" s="631"/>
      <c r="O283" s="630"/>
      <c r="P283" s="620"/>
    </row>
    <row r="284" spans="1:16" s="291" customFormat="1">
      <c r="A284" s="624"/>
      <c r="B284" s="624"/>
      <c r="C284" s="625"/>
      <c r="D284" s="632"/>
      <c r="E284" s="633"/>
      <c r="F284" s="627"/>
      <c r="G284" s="628"/>
      <c r="H284" s="634"/>
      <c r="I284" s="628"/>
      <c r="J284" s="631"/>
      <c r="K284" s="628"/>
      <c r="L284" s="631"/>
      <c r="M284" s="628"/>
      <c r="N284" s="631"/>
      <c r="O284" s="630"/>
      <c r="P284" s="620"/>
    </row>
    <row r="285" spans="1:16" s="291" customFormat="1">
      <c r="A285" s="624"/>
      <c r="B285" s="624"/>
      <c r="C285" s="625"/>
      <c r="D285" s="632"/>
      <c r="E285" s="633"/>
      <c r="F285" s="627"/>
      <c r="G285" s="628"/>
      <c r="H285" s="634"/>
      <c r="I285" s="628"/>
      <c r="J285" s="631"/>
      <c r="K285" s="628"/>
      <c r="L285" s="631"/>
      <c r="M285" s="628"/>
      <c r="N285" s="631"/>
      <c r="O285" s="630"/>
      <c r="P285" s="620"/>
    </row>
    <row r="286" spans="1:16" s="291" customFormat="1">
      <c r="A286" s="624"/>
      <c r="B286" s="624"/>
      <c r="C286" s="625"/>
      <c r="D286" s="632"/>
      <c r="E286" s="633"/>
      <c r="F286" s="627"/>
      <c r="G286" s="630"/>
      <c r="H286" s="629"/>
      <c r="I286" s="630"/>
      <c r="J286" s="471"/>
      <c r="K286" s="630"/>
      <c r="L286" s="471"/>
      <c r="M286" s="630"/>
      <c r="N286" s="631"/>
      <c r="O286" s="630"/>
      <c r="P286" s="620"/>
    </row>
    <row r="287" spans="1:16" s="291" customFormat="1">
      <c r="A287" s="624"/>
      <c r="B287" s="624"/>
      <c r="C287" s="625"/>
      <c r="D287" s="632"/>
      <c r="E287" s="633"/>
      <c r="F287" s="627"/>
      <c r="G287" s="630"/>
      <c r="H287" s="629"/>
      <c r="I287" s="630"/>
      <c r="J287" s="471"/>
      <c r="K287" s="630"/>
      <c r="L287" s="471"/>
      <c r="M287" s="630"/>
      <c r="N287" s="631"/>
      <c r="O287" s="630"/>
      <c r="P287" s="620"/>
    </row>
    <row r="288" spans="1:16" s="291" customFormat="1">
      <c r="A288" s="624"/>
      <c r="B288" s="624"/>
      <c r="C288" s="625"/>
      <c r="D288" s="632"/>
      <c r="E288" s="633"/>
      <c r="F288" s="627"/>
      <c r="G288" s="630"/>
      <c r="H288" s="629"/>
      <c r="I288" s="630"/>
      <c r="J288" s="471"/>
      <c r="K288" s="630"/>
      <c r="L288" s="471"/>
      <c r="M288" s="630"/>
      <c r="N288" s="631"/>
      <c r="O288" s="630"/>
      <c r="P288" s="620"/>
    </row>
    <row r="289" spans="1:16" s="291" customFormat="1">
      <c r="A289" s="624"/>
      <c r="B289" s="624"/>
      <c r="C289" s="625"/>
      <c r="D289" s="632"/>
      <c r="E289" s="633"/>
      <c r="F289" s="627"/>
      <c r="G289" s="630"/>
      <c r="H289" s="629"/>
      <c r="I289" s="630"/>
      <c r="J289" s="471"/>
      <c r="K289" s="630"/>
      <c r="L289" s="471"/>
      <c r="M289" s="630"/>
      <c r="N289" s="631"/>
      <c r="O289" s="630"/>
      <c r="P289" s="620"/>
    </row>
    <row r="290" spans="1:16" s="291" customFormat="1">
      <c r="A290" s="624"/>
      <c r="B290" s="624"/>
      <c r="C290" s="625"/>
      <c r="D290" s="632"/>
      <c r="E290" s="633"/>
      <c r="F290" s="627"/>
      <c r="G290" s="630"/>
      <c r="H290" s="629"/>
      <c r="I290" s="630"/>
      <c r="J290" s="471"/>
      <c r="K290" s="630"/>
      <c r="L290" s="471"/>
      <c r="M290" s="630"/>
      <c r="N290" s="631"/>
      <c r="O290" s="630"/>
      <c r="P290" s="620"/>
    </row>
    <row r="291" spans="1:16" s="291" customFormat="1">
      <c r="A291" s="624"/>
      <c r="B291" s="624"/>
      <c r="C291" s="625"/>
      <c r="D291" s="632"/>
      <c r="E291" s="633"/>
      <c r="F291" s="627"/>
      <c r="G291" s="630"/>
      <c r="H291" s="629"/>
      <c r="I291" s="630"/>
      <c r="J291" s="471"/>
      <c r="K291" s="630"/>
      <c r="L291" s="471"/>
      <c r="M291" s="630"/>
      <c r="N291" s="631"/>
      <c r="O291" s="630"/>
      <c r="P291" s="620"/>
    </row>
    <row r="292" spans="1:16" s="291" customFormat="1">
      <c r="A292" s="624"/>
      <c r="B292" s="624"/>
      <c r="C292" s="625"/>
      <c r="D292" s="632"/>
      <c r="E292" s="633"/>
      <c r="F292" s="627"/>
      <c r="G292" s="630"/>
      <c r="H292" s="629"/>
      <c r="I292" s="630"/>
      <c r="J292" s="471"/>
      <c r="K292" s="630"/>
      <c r="L292" s="471"/>
      <c r="M292" s="630"/>
      <c r="N292" s="631"/>
      <c r="O292" s="630"/>
      <c r="P292" s="620"/>
    </row>
    <row r="293" spans="1:16" s="291" customFormat="1">
      <c r="A293" s="624"/>
      <c r="B293" s="624"/>
      <c r="C293" s="625"/>
      <c r="D293" s="632"/>
      <c r="E293" s="633"/>
      <c r="F293" s="627"/>
      <c r="G293" s="628"/>
      <c r="H293" s="634"/>
      <c r="I293" s="628"/>
      <c r="J293" s="631"/>
      <c r="K293" s="628"/>
      <c r="L293" s="631"/>
      <c r="M293" s="628"/>
      <c r="N293" s="631"/>
      <c r="O293" s="630"/>
      <c r="P293" s="620"/>
    </row>
    <row r="294" spans="1:16" s="291" customFormat="1">
      <c r="A294" s="624"/>
      <c r="B294" s="624"/>
      <c r="C294" s="625"/>
      <c r="D294" s="632"/>
      <c r="E294" s="633"/>
      <c r="F294" s="627"/>
      <c r="G294" s="628"/>
      <c r="H294" s="634"/>
      <c r="I294" s="628"/>
      <c r="J294" s="631"/>
      <c r="K294" s="628"/>
      <c r="L294" s="631"/>
      <c r="M294" s="628"/>
      <c r="N294" s="631"/>
      <c r="O294" s="630"/>
      <c r="P294" s="620"/>
    </row>
    <row r="295" spans="1:16" s="291" customFormat="1">
      <c r="A295" s="624"/>
      <c r="B295" s="624"/>
      <c r="C295" s="625"/>
      <c r="D295" s="635"/>
      <c r="E295" s="636"/>
      <c r="F295" s="628"/>
      <c r="G295" s="636"/>
      <c r="H295" s="347"/>
      <c r="I295" s="636"/>
      <c r="J295" s="637"/>
      <c r="K295" s="347"/>
      <c r="L295" s="347"/>
      <c r="M295" s="348"/>
      <c r="N295" s="637"/>
      <c r="O295" s="630"/>
      <c r="P295" s="620"/>
    </row>
    <row r="296" spans="1:16" s="291" customFormat="1">
      <c r="A296" s="624"/>
      <c r="B296" s="624"/>
      <c r="C296" s="625"/>
      <c r="D296" s="632"/>
      <c r="E296" s="633"/>
      <c r="F296" s="627"/>
      <c r="G296" s="628"/>
      <c r="H296" s="634"/>
      <c r="I296" s="628"/>
      <c r="J296" s="631"/>
      <c r="K296" s="628"/>
      <c r="L296" s="631"/>
      <c r="M296" s="628"/>
      <c r="N296" s="638"/>
      <c r="O296" s="630"/>
      <c r="P296" s="620"/>
    </row>
    <row r="297" spans="1:16" s="291" customFormat="1">
      <c r="A297" s="624"/>
      <c r="B297" s="624"/>
      <c r="C297" s="625"/>
      <c r="D297" s="632"/>
      <c r="E297" s="633"/>
      <c r="F297" s="627"/>
      <c r="G297" s="628"/>
      <c r="H297" s="627"/>
      <c r="I297" s="628"/>
      <c r="J297" s="631"/>
      <c r="K297" s="628"/>
      <c r="L297" s="639"/>
      <c r="M297" s="640"/>
      <c r="N297" s="639"/>
      <c r="O297" s="630"/>
      <c r="P297" s="620"/>
    </row>
    <row r="298" spans="1:16" s="291" customFormat="1" ht="15.75">
      <c r="A298" s="292"/>
      <c r="B298" s="292"/>
      <c r="C298" s="461"/>
      <c r="D298" s="641"/>
      <c r="E298" s="641"/>
      <c r="F298" s="641"/>
      <c r="G298" s="628"/>
      <c r="H298" s="628"/>
      <c r="I298" s="628"/>
      <c r="J298" s="628"/>
      <c r="K298" s="628"/>
      <c r="L298" s="628"/>
      <c r="M298" s="628"/>
      <c r="N298" s="628"/>
      <c r="O298" s="620"/>
      <c r="P298" s="620"/>
    </row>
    <row r="299" spans="1:16" s="291" customFormat="1">
      <c r="A299" s="292"/>
      <c r="B299" s="292"/>
      <c r="C299" s="461"/>
      <c r="D299" s="625"/>
      <c r="E299" s="625"/>
      <c r="F299" s="625"/>
      <c r="G299" s="625"/>
      <c r="H299" s="625"/>
      <c r="I299" s="625"/>
      <c r="J299" s="625"/>
      <c r="K299" s="628"/>
      <c r="L299" s="628"/>
      <c r="M299" s="628"/>
      <c r="N299" s="628"/>
      <c r="O299" s="620"/>
      <c r="P299" s="620"/>
    </row>
    <row r="300" spans="1:16" s="291" customFormat="1">
      <c r="A300" s="292"/>
      <c r="B300" s="292"/>
      <c r="C300" s="461"/>
      <c r="D300" s="642"/>
      <c r="E300" s="642"/>
      <c r="F300" s="643"/>
      <c r="G300" s="643"/>
      <c r="H300" s="629"/>
      <c r="I300" s="630"/>
      <c r="J300" s="629"/>
      <c r="K300" s="630"/>
      <c r="L300" s="471"/>
      <c r="M300" s="628"/>
      <c r="N300" s="631"/>
      <c r="O300" s="620"/>
      <c r="P300" s="620"/>
    </row>
    <row r="301" spans="1:16" s="291" customFormat="1">
      <c r="A301" s="292"/>
      <c r="B301" s="292"/>
      <c r="C301" s="461"/>
      <c r="D301" s="642"/>
      <c r="E301" s="642"/>
      <c r="F301" s="643"/>
      <c r="G301" s="643"/>
      <c r="H301" s="629"/>
      <c r="I301" s="630"/>
      <c r="J301" s="629"/>
      <c r="K301" s="630"/>
      <c r="L301" s="471"/>
      <c r="M301" s="628"/>
      <c r="N301" s="631"/>
      <c r="O301" s="620"/>
      <c r="P301" s="620"/>
    </row>
    <row r="302" spans="1:16" s="291" customFormat="1">
      <c r="A302" s="292"/>
      <c r="B302" s="292"/>
      <c r="C302" s="461"/>
      <c r="D302" s="642"/>
      <c r="E302" s="642"/>
      <c r="F302" s="643"/>
      <c r="G302" s="643"/>
      <c r="H302" s="629"/>
      <c r="I302" s="630"/>
      <c r="J302" s="629"/>
      <c r="K302" s="630"/>
      <c r="L302" s="471"/>
      <c r="M302" s="628"/>
      <c r="N302" s="631"/>
      <c r="O302" s="620"/>
      <c r="P302" s="620"/>
    </row>
    <row r="303" spans="1:16" s="291" customFormat="1">
      <c r="A303" s="292"/>
      <c r="B303" s="292"/>
      <c r="C303" s="461"/>
      <c r="D303" s="625"/>
      <c r="E303" s="625"/>
      <c r="F303" s="625"/>
      <c r="G303" s="628"/>
      <c r="H303" s="634"/>
      <c r="I303" s="628"/>
      <c r="J303" s="634"/>
      <c r="K303" s="628"/>
      <c r="L303" s="631"/>
      <c r="M303" s="628"/>
      <c r="N303" s="631"/>
      <c r="O303" s="620"/>
      <c r="P303" s="620"/>
    </row>
    <row r="304" spans="1:16" s="291" customFormat="1">
      <c r="A304" s="292"/>
      <c r="B304" s="292"/>
      <c r="C304" s="461"/>
      <c r="D304" s="642"/>
      <c r="E304" s="642"/>
      <c r="F304" s="643"/>
      <c r="G304" s="643"/>
      <c r="H304" s="629"/>
      <c r="I304" s="630"/>
      <c r="J304" s="629"/>
      <c r="K304" s="630"/>
      <c r="L304" s="471"/>
      <c r="M304" s="628"/>
      <c r="N304" s="631"/>
      <c r="O304" s="620"/>
      <c r="P304" s="620"/>
    </row>
    <row r="305" spans="1:16" s="291" customFormat="1">
      <c r="A305" s="292"/>
      <c r="B305" s="292"/>
      <c r="C305" s="461"/>
      <c r="D305" s="644"/>
      <c r="E305" s="644"/>
      <c r="F305" s="644"/>
      <c r="G305" s="630"/>
      <c r="H305" s="629"/>
      <c r="I305" s="630"/>
      <c r="J305" s="629"/>
      <c r="K305" s="630"/>
      <c r="L305" s="471"/>
      <c r="M305" s="628"/>
      <c r="N305" s="631"/>
      <c r="O305" s="620"/>
      <c r="P305" s="620"/>
    </row>
    <row r="306" spans="1:16" s="291" customFormat="1">
      <c r="A306" s="292"/>
      <c r="B306" s="292"/>
      <c r="C306" s="461"/>
      <c r="D306" s="410"/>
      <c r="E306" s="410"/>
      <c r="F306" s="295"/>
      <c r="G306" s="630"/>
      <c r="H306" s="629"/>
      <c r="I306" s="630"/>
      <c r="J306" s="629"/>
      <c r="K306" s="630"/>
      <c r="L306" s="471"/>
      <c r="M306" s="628"/>
      <c r="N306" s="631"/>
      <c r="O306" s="620"/>
      <c r="P306" s="620"/>
    </row>
    <row r="307" spans="1:16" s="291" customFormat="1">
      <c r="A307" s="292"/>
      <c r="B307" s="292"/>
      <c r="C307" s="461"/>
      <c r="D307" s="410"/>
      <c r="E307" s="410"/>
      <c r="F307" s="295"/>
      <c r="G307" s="630"/>
      <c r="H307" s="629"/>
      <c r="I307" s="630"/>
      <c r="J307" s="629"/>
      <c r="K307" s="630"/>
      <c r="L307" s="471"/>
      <c r="M307" s="628"/>
      <c r="N307" s="631"/>
      <c r="O307" s="620"/>
      <c r="P307" s="620"/>
    </row>
    <row r="308" spans="1:16" s="291" customFormat="1">
      <c r="A308" s="292"/>
      <c r="B308" s="292"/>
      <c r="C308" s="461"/>
      <c r="D308" s="644"/>
      <c r="E308" s="644"/>
      <c r="F308" s="644"/>
      <c r="G308" s="630"/>
      <c r="H308" s="629"/>
      <c r="I308" s="630"/>
      <c r="J308" s="629"/>
      <c r="K308" s="630"/>
      <c r="L308" s="471"/>
      <c r="M308" s="628"/>
      <c r="N308" s="631"/>
      <c r="O308" s="620"/>
      <c r="P308" s="620"/>
    </row>
    <row r="309" spans="1:16" s="291" customFormat="1">
      <c r="A309" s="292"/>
      <c r="B309" s="292"/>
      <c r="C309" s="461"/>
      <c r="D309" s="410"/>
      <c r="E309" s="410"/>
      <c r="F309" s="295"/>
      <c r="G309" s="630"/>
      <c r="H309" s="629"/>
      <c r="I309" s="630"/>
      <c r="J309" s="629"/>
      <c r="K309" s="630"/>
      <c r="L309" s="471"/>
      <c r="M309" s="628"/>
      <c r="N309" s="631"/>
      <c r="O309" s="620"/>
      <c r="P309" s="620"/>
    </row>
    <row r="310" spans="1:16" s="291" customFormat="1">
      <c r="A310" s="292"/>
      <c r="B310" s="292"/>
      <c r="C310" s="461"/>
      <c r="D310" s="410"/>
      <c r="E310" s="410"/>
      <c r="F310" s="295"/>
      <c r="G310" s="630"/>
      <c r="H310" s="629"/>
      <c r="I310" s="630"/>
      <c r="J310" s="629"/>
      <c r="K310" s="630"/>
      <c r="L310" s="471"/>
      <c r="M310" s="628"/>
      <c r="N310" s="631"/>
      <c r="O310" s="620"/>
      <c r="P310" s="620"/>
    </row>
    <row r="311" spans="1:16" s="291" customFormat="1">
      <c r="A311" s="292"/>
      <c r="B311" s="292"/>
      <c r="C311" s="461"/>
      <c r="D311" s="410"/>
      <c r="E311" s="410"/>
      <c r="F311" s="295"/>
      <c r="G311" s="630"/>
      <c r="H311" s="629"/>
      <c r="I311" s="630"/>
      <c r="J311" s="629"/>
      <c r="K311" s="630"/>
      <c r="L311" s="471"/>
      <c r="M311" s="628"/>
      <c r="N311" s="631"/>
      <c r="O311" s="620"/>
      <c r="P311" s="620"/>
    </row>
    <row r="312" spans="1:16" s="291" customFormat="1">
      <c r="A312" s="292"/>
      <c r="B312" s="292"/>
      <c r="C312" s="461"/>
      <c r="D312" s="410"/>
      <c r="E312" s="410"/>
      <c r="F312" s="295"/>
      <c r="G312" s="295"/>
      <c r="H312" s="295"/>
      <c r="I312" s="295"/>
      <c r="J312" s="295"/>
      <c r="K312" s="295"/>
      <c r="L312" s="295"/>
      <c r="M312" s="295"/>
      <c r="N312" s="506"/>
      <c r="O312" s="620"/>
      <c r="P312" s="620"/>
    </row>
    <row r="313" spans="1:16" s="291" customFormat="1">
      <c r="A313" s="292"/>
      <c r="B313" s="292"/>
      <c r="C313" s="461"/>
      <c r="D313" s="410"/>
      <c r="E313" s="410"/>
      <c r="F313" s="295"/>
      <c r="G313" s="295"/>
      <c r="H313" s="295"/>
      <c r="I313" s="295"/>
      <c r="J313" s="295"/>
      <c r="K313" s="295"/>
      <c r="L313" s="295"/>
      <c r="M313" s="295"/>
      <c r="N313" s="295"/>
      <c r="O313" s="620"/>
      <c r="P313" s="620"/>
    </row>
    <row r="314" spans="1:16" s="291" customFormat="1">
      <c r="A314" s="292"/>
      <c r="B314" s="292"/>
      <c r="C314" s="461"/>
      <c r="D314" s="410"/>
      <c r="E314" s="410"/>
      <c r="F314" s="295"/>
      <c r="G314" s="295"/>
      <c r="H314" s="295"/>
      <c r="I314" s="295"/>
      <c r="J314" s="295"/>
      <c r="K314" s="295"/>
      <c r="L314" s="295"/>
      <c r="M314" s="295"/>
      <c r="N314" s="295"/>
      <c r="O314" s="620"/>
      <c r="P314" s="620"/>
    </row>
    <row r="315" spans="1:16" s="291" customFormat="1" ht="18.75">
      <c r="A315" s="292"/>
      <c r="B315" s="292"/>
      <c r="C315" s="461"/>
      <c r="D315" s="410"/>
      <c r="E315" s="410"/>
      <c r="F315" s="295"/>
      <c r="G315" s="295"/>
      <c r="H315" s="295"/>
      <c r="I315" s="295"/>
      <c r="J315" s="645"/>
      <c r="K315" s="645"/>
      <c r="L315" s="645"/>
      <c r="M315" s="646"/>
      <c r="N315" s="647"/>
      <c r="O315" s="648"/>
      <c r="P315" s="620"/>
    </row>
    <row r="316" spans="1:16" s="291" customFormat="1" ht="18.75">
      <c r="A316" s="292"/>
      <c r="B316" s="292"/>
      <c r="C316" s="461"/>
      <c r="D316" s="410"/>
      <c r="E316" s="410"/>
      <c r="F316" s="295"/>
      <c r="G316" s="295"/>
      <c r="H316" s="295"/>
      <c r="I316" s="295"/>
      <c r="J316" s="649"/>
      <c r="K316" s="649"/>
      <c r="L316" s="649"/>
      <c r="M316" s="646"/>
      <c r="N316" s="650"/>
      <c r="O316" s="648"/>
      <c r="P316" s="620"/>
    </row>
    <row r="317" spans="1:16" s="291" customFormat="1" ht="15.75">
      <c r="A317" s="292"/>
      <c r="B317" s="292"/>
      <c r="C317" s="461"/>
      <c r="D317" s="651"/>
      <c r="E317" s="651"/>
      <c r="F317" s="651"/>
      <c r="G317" s="295"/>
      <c r="H317" s="295"/>
      <c r="I317" s="295"/>
      <c r="J317" s="295"/>
      <c r="K317" s="295"/>
      <c r="L317" s="295"/>
      <c r="M317" s="295"/>
      <c r="N317" s="295"/>
      <c r="O317" s="620"/>
      <c r="P317" s="620"/>
    </row>
    <row r="318" spans="1:16" s="291" customFormat="1">
      <c r="A318" s="292"/>
      <c r="B318" s="292"/>
      <c r="C318" s="461"/>
      <c r="D318" s="652"/>
      <c r="E318" s="652"/>
      <c r="F318" s="410"/>
      <c r="G318" s="630"/>
      <c r="H318" s="629"/>
      <c r="I318" s="630"/>
      <c r="J318" s="629"/>
      <c r="K318" s="630"/>
      <c r="L318" s="471"/>
      <c r="M318" s="628"/>
      <c r="N318" s="631"/>
      <c r="O318" s="620"/>
      <c r="P318" s="620"/>
    </row>
    <row r="319" spans="1:16" s="291" customFormat="1">
      <c r="A319" s="292"/>
      <c r="B319" s="292"/>
      <c r="C319" s="461"/>
      <c r="D319" s="652"/>
      <c r="E319" s="652"/>
      <c r="F319" s="410"/>
      <c r="G319" s="630"/>
      <c r="H319" s="629"/>
      <c r="I319" s="630"/>
      <c r="J319" s="629"/>
      <c r="K319" s="630"/>
      <c r="L319" s="471"/>
      <c r="M319" s="628"/>
      <c r="N319" s="631"/>
      <c r="O319" s="620"/>
      <c r="P319" s="620"/>
    </row>
    <row r="320" spans="1:16" s="291" customFormat="1">
      <c r="A320" s="292"/>
      <c r="B320" s="292"/>
      <c r="C320" s="461"/>
      <c r="D320" s="653"/>
      <c r="E320" s="653"/>
      <c r="F320" s="653"/>
      <c r="G320" s="630"/>
      <c r="H320" s="629"/>
      <c r="I320" s="630"/>
      <c r="J320" s="629"/>
      <c r="K320" s="630"/>
      <c r="L320" s="471"/>
      <c r="M320" s="628"/>
      <c r="N320" s="631"/>
      <c r="O320" s="620"/>
      <c r="P320" s="620"/>
    </row>
    <row r="321" spans="1:16" s="291" customFormat="1">
      <c r="A321" s="292"/>
      <c r="B321" s="292"/>
      <c r="C321" s="461"/>
      <c r="D321" s="652"/>
      <c r="E321" s="652"/>
      <c r="F321" s="652"/>
      <c r="G321" s="630"/>
      <c r="H321" s="629"/>
      <c r="I321" s="630"/>
      <c r="J321" s="629"/>
      <c r="K321" s="630"/>
      <c r="L321" s="471"/>
      <c r="M321" s="628"/>
      <c r="N321" s="631"/>
      <c r="O321" s="620"/>
      <c r="P321" s="620"/>
    </row>
    <row r="322" spans="1:16" s="291" customFormat="1">
      <c r="A322" s="292"/>
      <c r="B322" s="292"/>
      <c r="C322" s="461"/>
      <c r="D322" s="644"/>
      <c r="E322" s="644"/>
      <c r="F322" s="644"/>
      <c r="G322" s="630"/>
      <c r="H322" s="629"/>
      <c r="I322" s="630"/>
      <c r="J322" s="629"/>
      <c r="K322" s="630"/>
      <c r="L322" s="471"/>
      <c r="M322" s="628"/>
      <c r="N322" s="631"/>
      <c r="O322" s="620"/>
      <c r="P322" s="620"/>
    </row>
    <row r="323" spans="1:16" s="291" customFormat="1">
      <c r="A323" s="292"/>
      <c r="B323" s="292"/>
      <c r="C323" s="461"/>
      <c r="D323" s="644"/>
      <c r="E323" s="644"/>
      <c r="F323" s="644"/>
      <c r="G323" s="630"/>
      <c r="H323" s="629"/>
      <c r="I323" s="630"/>
      <c r="J323" s="629"/>
      <c r="K323" s="630"/>
      <c r="L323" s="471"/>
      <c r="M323" s="628"/>
      <c r="N323" s="631"/>
      <c r="O323" s="620"/>
      <c r="P323" s="620"/>
    </row>
    <row r="324" spans="1:16" s="291" customFormat="1">
      <c r="A324" s="292"/>
      <c r="B324" s="292"/>
      <c r="C324" s="461"/>
      <c r="D324" s="644"/>
      <c r="E324" s="644"/>
      <c r="F324" s="644"/>
      <c r="G324" s="630"/>
      <c r="H324" s="629"/>
      <c r="I324" s="630"/>
      <c r="J324" s="629"/>
      <c r="K324" s="630"/>
      <c r="L324" s="471"/>
      <c r="M324" s="628"/>
      <c r="N324" s="631"/>
      <c r="O324" s="620"/>
      <c r="P324" s="620"/>
    </row>
    <row r="325" spans="1:16" s="291" customFormat="1">
      <c r="A325" s="292"/>
      <c r="B325" s="292"/>
      <c r="C325" s="461"/>
      <c r="D325" s="644"/>
      <c r="E325" s="644"/>
      <c r="F325" s="644"/>
      <c r="G325" s="630"/>
      <c r="H325" s="629"/>
      <c r="I325" s="630"/>
      <c r="J325" s="629"/>
      <c r="K325" s="630"/>
      <c r="L325" s="471"/>
      <c r="M325" s="628"/>
      <c r="N325" s="631"/>
      <c r="O325" s="620"/>
      <c r="P325" s="620"/>
    </row>
    <row r="326" spans="1:16" s="291" customFormat="1" ht="15.75">
      <c r="A326" s="292"/>
      <c r="B326" s="292"/>
      <c r="C326" s="461"/>
      <c r="D326" s="654"/>
      <c r="E326" s="642"/>
      <c r="F326" s="643"/>
      <c r="G326" s="643"/>
      <c r="H326" s="629"/>
      <c r="I326" s="630"/>
      <c r="J326" s="629"/>
      <c r="K326" s="630"/>
      <c r="L326" s="471"/>
      <c r="M326" s="628"/>
      <c r="N326" s="631"/>
      <c r="O326" s="620"/>
      <c r="P326" s="620"/>
    </row>
    <row r="327" spans="1:16" s="291" customFormat="1" ht="15.75">
      <c r="A327" s="292"/>
      <c r="B327" s="292"/>
      <c r="C327" s="461"/>
      <c r="D327" s="644"/>
      <c r="E327" s="644"/>
      <c r="F327" s="654"/>
      <c r="G327" s="630"/>
      <c r="H327" s="629"/>
      <c r="I327" s="630"/>
      <c r="J327" s="629"/>
      <c r="K327" s="630"/>
      <c r="L327" s="471"/>
      <c r="M327" s="628"/>
      <c r="N327" s="631"/>
      <c r="O327" s="620"/>
      <c r="P327" s="620"/>
    </row>
    <row r="328" spans="1:16" s="291" customFormat="1">
      <c r="A328" s="292"/>
      <c r="B328" s="292"/>
      <c r="C328" s="461"/>
      <c r="D328" s="644"/>
      <c r="E328" s="644"/>
      <c r="F328" s="644"/>
      <c r="G328" s="630"/>
      <c r="H328" s="629"/>
      <c r="I328" s="630"/>
      <c r="J328" s="629"/>
      <c r="K328" s="630"/>
      <c r="L328" s="471"/>
      <c r="M328" s="628"/>
      <c r="N328" s="631"/>
      <c r="O328" s="620"/>
      <c r="P328" s="620"/>
    </row>
    <row r="329" spans="1:16" s="291" customFormat="1">
      <c r="A329" s="292"/>
      <c r="B329" s="292"/>
      <c r="C329" s="461"/>
      <c r="D329" s="410"/>
      <c r="E329" s="410"/>
      <c r="F329" s="295"/>
      <c r="G329" s="630"/>
      <c r="H329" s="629"/>
      <c r="I329" s="630"/>
      <c r="J329" s="629"/>
      <c r="K329" s="630"/>
      <c r="L329" s="471"/>
      <c r="M329" s="628"/>
      <c r="N329" s="631"/>
      <c r="O329" s="620"/>
      <c r="P329" s="620"/>
    </row>
    <row r="330" spans="1:16" s="291" customFormat="1" ht="15.75">
      <c r="A330" s="292"/>
      <c r="B330" s="292"/>
      <c r="C330" s="461"/>
      <c r="D330" s="655"/>
      <c r="E330" s="655"/>
      <c r="F330" s="655"/>
      <c r="G330" s="630"/>
      <c r="H330" s="629"/>
      <c r="I330" s="630"/>
      <c r="J330" s="629"/>
      <c r="K330" s="630"/>
      <c r="L330" s="471"/>
      <c r="M330" s="628"/>
      <c r="N330" s="631"/>
      <c r="O330" s="620"/>
      <c r="P330" s="620"/>
    </row>
    <row r="331" spans="1:16" s="291" customFormat="1">
      <c r="A331" s="292"/>
      <c r="B331" s="292"/>
      <c r="C331" s="461"/>
      <c r="D331" s="410"/>
      <c r="E331" s="410"/>
      <c r="F331" s="295"/>
      <c r="G331" s="630"/>
      <c r="H331" s="629"/>
      <c r="I331" s="630"/>
      <c r="J331" s="629"/>
      <c r="K331" s="630"/>
      <c r="L331" s="471"/>
      <c r="M331" s="628"/>
      <c r="N331" s="631"/>
      <c r="O331" s="620"/>
      <c r="P331" s="620"/>
    </row>
    <row r="332" spans="1:16" s="291" customFormat="1">
      <c r="A332" s="292"/>
      <c r="B332" s="292"/>
      <c r="C332" s="461"/>
      <c r="D332" s="410"/>
      <c r="E332" s="410"/>
      <c r="F332" s="295"/>
      <c r="G332" s="630"/>
      <c r="H332" s="629"/>
      <c r="I332" s="630"/>
      <c r="J332" s="629"/>
      <c r="K332" s="630"/>
      <c r="L332" s="471"/>
      <c r="M332" s="628"/>
      <c r="N332" s="631"/>
      <c r="O332" s="620"/>
      <c r="P332" s="620"/>
    </row>
    <row r="333" spans="1:16" s="291" customFormat="1">
      <c r="A333" s="292"/>
      <c r="B333" s="292"/>
      <c r="C333" s="461"/>
      <c r="D333" s="410"/>
      <c r="E333" s="410"/>
      <c r="F333" s="295"/>
      <c r="G333" s="630"/>
      <c r="H333" s="629"/>
      <c r="I333" s="630"/>
      <c r="J333" s="629"/>
      <c r="K333" s="630"/>
      <c r="L333" s="471"/>
      <c r="M333" s="628"/>
      <c r="N333" s="631"/>
      <c r="O333" s="620"/>
      <c r="P333" s="620"/>
    </row>
    <row r="334" spans="1:16" s="291" customFormat="1" ht="15.75">
      <c r="A334" s="292"/>
      <c r="B334" s="292"/>
      <c r="C334" s="461"/>
      <c r="D334" s="655"/>
      <c r="E334" s="655"/>
      <c r="F334" s="655"/>
      <c r="G334" s="630"/>
      <c r="H334" s="629"/>
      <c r="I334" s="630"/>
      <c r="J334" s="629"/>
      <c r="K334" s="630"/>
      <c r="L334" s="471"/>
      <c r="M334" s="628"/>
      <c r="N334" s="631"/>
      <c r="O334" s="620"/>
      <c r="P334" s="620"/>
    </row>
    <row r="335" spans="1:16" s="291" customFormat="1">
      <c r="A335" s="292"/>
      <c r="B335" s="292"/>
      <c r="C335" s="461"/>
      <c r="D335" s="410"/>
      <c r="E335" s="410"/>
      <c r="F335" s="295"/>
      <c r="G335" s="630"/>
      <c r="H335" s="629"/>
      <c r="I335" s="630"/>
      <c r="J335" s="629"/>
      <c r="K335" s="630"/>
      <c r="L335" s="471"/>
      <c r="M335" s="628"/>
      <c r="N335" s="631"/>
      <c r="O335" s="620"/>
      <c r="P335" s="620"/>
    </row>
    <row r="336" spans="1:16" s="291" customFormat="1">
      <c r="A336" s="292"/>
      <c r="B336" s="292"/>
      <c r="C336" s="461"/>
      <c r="D336" s="644"/>
      <c r="E336" s="644"/>
      <c r="F336" s="644"/>
      <c r="G336" s="630"/>
      <c r="H336" s="629"/>
      <c r="I336" s="630"/>
      <c r="J336" s="629"/>
      <c r="K336" s="630"/>
      <c r="L336" s="471"/>
      <c r="M336" s="628"/>
      <c r="N336" s="631"/>
      <c r="O336" s="620"/>
      <c r="P336" s="620"/>
    </row>
    <row r="337" spans="1:16" s="291" customFormat="1">
      <c r="A337" s="292"/>
      <c r="B337" s="292"/>
      <c r="C337" s="461"/>
      <c r="D337" s="644"/>
      <c r="E337" s="644"/>
      <c r="F337" s="644"/>
      <c r="G337" s="630"/>
      <c r="H337" s="629"/>
      <c r="I337" s="630"/>
      <c r="J337" s="629"/>
      <c r="K337" s="630"/>
      <c r="L337" s="471"/>
      <c r="M337" s="628"/>
      <c r="N337" s="631"/>
      <c r="O337" s="620"/>
      <c r="P337" s="620"/>
    </row>
    <row r="338" spans="1:16" s="291" customFormat="1">
      <c r="A338" s="292"/>
      <c r="B338" s="292"/>
      <c r="C338" s="461"/>
      <c r="D338" s="644"/>
      <c r="E338" s="644"/>
      <c r="F338" s="644"/>
      <c r="G338" s="630"/>
      <c r="H338" s="629"/>
      <c r="I338" s="630"/>
      <c r="J338" s="629"/>
      <c r="K338" s="630"/>
      <c r="L338" s="471"/>
      <c r="M338" s="628"/>
      <c r="N338" s="631"/>
      <c r="O338" s="620"/>
      <c r="P338" s="620"/>
    </row>
    <row r="339" spans="1:16" s="291" customFormat="1">
      <c r="A339" s="292"/>
      <c r="B339" s="292"/>
      <c r="C339" s="461"/>
      <c r="D339" s="644"/>
      <c r="E339" s="644"/>
      <c r="F339" s="644"/>
      <c r="G339" s="630"/>
      <c r="H339" s="629"/>
      <c r="I339" s="630"/>
      <c r="J339" s="629"/>
      <c r="K339" s="630"/>
      <c r="L339" s="471"/>
      <c r="M339" s="628"/>
      <c r="N339" s="631"/>
      <c r="O339" s="620"/>
      <c r="P339" s="620"/>
    </row>
    <row r="340" spans="1:16" s="291" customFormat="1">
      <c r="A340" s="292"/>
      <c r="B340" s="292"/>
      <c r="C340" s="461"/>
      <c r="D340" s="644"/>
      <c r="E340" s="644"/>
      <c r="F340" s="644"/>
      <c r="G340" s="630"/>
      <c r="H340" s="629"/>
      <c r="I340" s="630"/>
      <c r="J340" s="629"/>
      <c r="K340" s="630"/>
      <c r="L340" s="471"/>
      <c r="M340" s="628"/>
      <c r="N340" s="631"/>
      <c r="O340" s="620"/>
      <c r="P340" s="620"/>
    </row>
    <row r="341" spans="1:16" s="291" customFormat="1">
      <c r="A341" s="292"/>
      <c r="B341" s="292"/>
      <c r="C341" s="461"/>
      <c r="D341" s="644"/>
      <c r="E341" s="644"/>
      <c r="F341" s="644"/>
      <c r="G341" s="630"/>
      <c r="H341" s="629"/>
      <c r="I341" s="630"/>
      <c r="J341" s="629"/>
      <c r="K341" s="630"/>
      <c r="L341" s="471"/>
      <c r="M341" s="628"/>
      <c r="N341" s="631"/>
      <c r="O341" s="620"/>
      <c r="P341" s="620"/>
    </row>
    <row r="342" spans="1:16" s="291" customFormat="1">
      <c r="A342" s="292"/>
      <c r="B342" s="292"/>
      <c r="C342" s="461"/>
      <c r="D342" s="644"/>
      <c r="E342" s="644"/>
      <c r="F342" s="644"/>
      <c r="G342" s="630"/>
      <c r="H342" s="629"/>
      <c r="I342" s="630"/>
      <c r="J342" s="629"/>
      <c r="K342" s="630"/>
      <c r="L342" s="471"/>
      <c r="M342" s="628"/>
      <c r="N342" s="631"/>
      <c r="O342" s="620"/>
      <c r="P342" s="620"/>
    </row>
    <row r="343" spans="1:16" s="291" customFormat="1">
      <c r="A343" s="292"/>
      <c r="B343" s="292"/>
      <c r="C343" s="461"/>
      <c r="D343" s="644"/>
      <c r="E343" s="644"/>
      <c r="F343" s="644"/>
      <c r="G343" s="630"/>
      <c r="H343" s="629"/>
      <c r="I343" s="630"/>
      <c r="J343" s="629"/>
      <c r="K343" s="630"/>
      <c r="L343" s="471"/>
      <c r="M343" s="628"/>
      <c r="N343" s="631"/>
      <c r="O343" s="620"/>
      <c r="P343" s="620"/>
    </row>
    <row r="344" spans="1:16" s="291" customFormat="1">
      <c r="A344" s="292"/>
      <c r="B344" s="292"/>
      <c r="C344" s="461"/>
      <c r="D344" s="410"/>
      <c r="E344" s="410"/>
      <c r="F344" s="410"/>
      <c r="G344" s="630"/>
      <c r="H344" s="629"/>
      <c r="I344" s="630"/>
      <c r="J344" s="629"/>
      <c r="K344" s="630"/>
      <c r="L344" s="471"/>
      <c r="M344" s="628"/>
      <c r="N344" s="631"/>
      <c r="O344" s="620"/>
      <c r="P344" s="620"/>
    </row>
    <row r="345" spans="1:16" s="291" customFormat="1">
      <c r="A345" s="292"/>
      <c r="B345" s="292"/>
      <c r="C345" s="461"/>
      <c r="D345" s="410"/>
      <c r="E345" s="410"/>
      <c r="F345" s="410"/>
      <c r="G345" s="630"/>
      <c r="H345" s="629"/>
      <c r="I345" s="630"/>
      <c r="J345" s="629"/>
      <c r="K345" s="630"/>
      <c r="L345" s="471"/>
      <c r="M345" s="628"/>
      <c r="N345" s="631"/>
      <c r="O345" s="620"/>
      <c r="P345" s="620"/>
    </row>
    <row r="346" spans="1:16" s="291" customFormat="1">
      <c r="A346" s="292"/>
      <c r="B346" s="292"/>
      <c r="C346" s="461"/>
      <c r="D346" s="644"/>
      <c r="E346" s="644"/>
      <c r="F346" s="644"/>
      <c r="G346" s="630"/>
      <c r="H346" s="629"/>
      <c r="I346" s="630"/>
      <c r="J346" s="629"/>
      <c r="K346" s="630"/>
      <c r="L346" s="471"/>
      <c r="M346" s="628"/>
      <c r="N346" s="631"/>
      <c r="O346" s="620"/>
      <c r="P346" s="620"/>
    </row>
    <row r="347" spans="1:16" s="291" customFormat="1">
      <c r="A347" s="292"/>
      <c r="B347" s="292"/>
      <c r="C347" s="461"/>
      <c r="D347" s="644"/>
      <c r="E347" s="644"/>
      <c r="F347" s="644"/>
      <c r="G347" s="630"/>
      <c r="H347" s="629"/>
      <c r="I347" s="630"/>
      <c r="J347" s="629"/>
      <c r="K347" s="630"/>
      <c r="L347" s="471"/>
      <c r="M347" s="628"/>
      <c r="N347" s="631"/>
      <c r="O347" s="620"/>
      <c r="P347" s="620"/>
    </row>
    <row r="348" spans="1:16" s="291" customFormat="1">
      <c r="A348" s="292"/>
      <c r="B348" s="292"/>
      <c r="C348" s="461"/>
      <c r="D348" s="410"/>
      <c r="E348" s="410"/>
      <c r="F348" s="295"/>
      <c r="G348" s="630"/>
      <c r="H348" s="629"/>
      <c r="I348" s="630"/>
      <c r="J348" s="629"/>
      <c r="K348" s="630"/>
      <c r="L348" s="471"/>
      <c r="M348" s="628"/>
      <c r="N348" s="631"/>
      <c r="O348" s="620"/>
      <c r="P348" s="620"/>
    </row>
    <row r="349" spans="1:16" s="291" customFormat="1">
      <c r="A349" s="292"/>
      <c r="B349" s="292"/>
      <c r="C349" s="461"/>
      <c r="D349" s="410"/>
      <c r="E349" s="410"/>
      <c r="F349" s="295"/>
      <c r="G349" s="630"/>
      <c r="H349" s="629"/>
      <c r="I349" s="295"/>
      <c r="J349" s="295"/>
      <c r="K349" s="295"/>
      <c r="L349" s="295"/>
      <c r="M349" s="295"/>
      <c r="N349" s="295"/>
      <c r="O349" s="620"/>
      <c r="P349" s="620"/>
    </row>
    <row r="350" spans="1:16" s="291" customFormat="1">
      <c r="A350" s="292"/>
      <c r="B350" s="292"/>
      <c r="C350" s="461"/>
      <c r="D350" s="410"/>
      <c r="E350" s="410"/>
      <c r="F350" s="295"/>
      <c r="G350" s="295"/>
      <c r="H350" s="295"/>
      <c r="I350" s="295"/>
      <c r="J350" s="295"/>
      <c r="K350" s="295"/>
      <c r="L350" s="295"/>
      <c r="M350" s="295"/>
      <c r="N350" s="563"/>
      <c r="O350" s="620"/>
      <c r="P350" s="620"/>
    </row>
    <row r="351" spans="1:16" s="291" customFormat="1" ht="18.75">
      <c r="A351" s="292"/>
      <c r="B351" s="292"/>
      <c r="C351" s="461"/>
      <c r="D351" s="410"/>
      <c r="E351" s="410"/>
      <c r="F351" s="295"/>
      <c r="G351" s="630"/>
      <c r="H351" s="629"/>
      <c r="I351" s="295"/>
      <c r="J351" s="645"/>
      <c r="K351" s="645"/>
      <c r="L351" s="645"/>
      <c r="M351" s="295"/>
      <c r="N351" s="656"/>
      <c r="O351" s="620"/>
      <c r="P351" s="620"/>
    </row>
    <row r="352" spans="1:16" s="291" customFormat="1">
      <c r="A352" s="292"/>
      <c r="B352" s="292"/>
      <c r="C352" s="461"/>
      <c r="D352" s="410"/>
      <c r="E352" s="410"/>
      <c r="F352" s="295"/>
      <c r="G352" s="630"/>
      <c r="H352" s="629"/>
      <c r="I352" s="295"/>
      <c r="J352" s="295"/>
      <c r="K352" s="295"/>
      <c r="L352" s="295"/>
      <c r="M352" s="295"/>
      <c r="N352" s="620"/>
      <c r="O352" s="620"/>
      <c r="P352" s="620"/>
    </row>
    <row r="353" spans="1:16" s="291" customFormat="1" ht="15.75">
      <c r="A353" s="292"/>
      <c r="B353" s="292"/>
      <c r="C353" s="461"/>
      <c r="D353" s="651"/>
      <c r="E353" s="651"/>
      <c r="F353" s="651"/>
      <c r="G353" s="630"/>
      <c r="H353" s="629"/>
      <c r="I353" s="295"/>
      <c r="J353" s="295"/>
      <c r="K353" s="295"/>
      <c r="L353" s="295"/>
      <c r="M353" s="295"/>
      <c r="N353" s="295"/>
      <c r="O353" s="620"/>
      <c r="P353" s="620"/>
    </row>
    <row r="354" spans="1:16" s="291" customFormat="1">
      <c r="A354" s="292"/>
      <c r="B354" s="292"/>
      <c r="C354" s="461"/>
      <c r="D354" s="644"/>
      <c r="E354" s="644"/>
      <c r="F354" s="644"/>
      <c r="G354" s="644"/>
      <c r="H354" s="644"/>
      <c r="I354" s="295"/>
      <c r="J354" s="295"/>
      <c r="K354" s="295"/>
      <c r="L354" s="295"/>
      <c r="M354" s="295"/>
      <c r="N354" s="295"/>
      <c r="O354" s="620"/>
      <c r="P354" s="620"/>
    </row>
    <row r="355" spans="1:16" s="291" customFormat="1">
      <c r="A355" s="292"/>
      <c r="B355" s="292"/>
      <c r="C355" s="461"/>
      <c r="D355" s="410"/>
      <c r="E355" s="410"/>
      <c r="F355" s="295"/>
      <c r="G355" s="630"/>
      <c r="H355" s="629"/>
      <c r="I355" s="630"/>
      <c r="J355" s="629"/>
      <c r="K355" s="630"/>
      <c r="L355" s="471"/>
      <c r="M355" s="628"/>
      <c r="N355" s="631"/>
      <c r="O355" s="620"/>
      <c r="P355" s="620"/>
    </row>
    <row r="356" spans="1:16" s="291" customFormat="1">
      <c r="A356" s="292"/>
      <c r="B356" s="292"/>
      <c r="C356" s="461"/>
      <c r="D356" s="644"/>
      <c r="E356" s="644"/>
      <c r="F356" s="644"/>
      <c r="G356" s="644"/>
      <c r="H356" s="644"/>
      <c r="I356" s="644"/>
      <c r="J356" s="629"/>
      <c r="K356" s="630"/>
      <c r="L356" s="471"/>
      <c r="M356" s="628"/>
      <c r="N356" s="631"/>
      <c r="O356" s="620"/>
      <c r="P356" s="620"/>
    </row>
    <row r="357" spans="1:16" s="291" customFormat="1">
      <c r="A357" s="292"/>
      <c r="B357" s="292"/>
      <c r="C357" s="461"/>
      <c r="D357" s="410"/>
      <c r="E357" s="410"/>
      <c r="F357" s="295"/>
      <c r="G357" s="630"/>
      <c r="H357" s="629"/>
      <c r="I357" s="630"/>
      <c r="J357" s="629"/>
      <c r="K357" s="630"/>
      <c r="L357" s="471"/>
      <c r="M357" s="628"/>
      <c r="N357" s="631"/>
      <c r="O357" s="620"/>
      <c r="P357" s="620"/>
    </row>
    <row r="358" spans="1:16" s="291" customFormat="1">
      <c r="A358" s="292"/>
      <c r="B358" s="292"/>
      <c r="C358" s="461"/>
      <c r="D358" s="410"/>
      <c r="E358" s="410"/>
      <c r="F358" s="295"/>
      <c r="G358" s="630"/>
      <c r="H358" s="629"/>
      <c r="I358" s="630"/>
      <c r="J358" s="629"/>
      <c r="K358" s="630"/>
      <c r="L358" s="471"/>
      <c r="M358" s="628"/>
      <c r="N358" s="631"/>
      <c r="O358" s="620"/>
      <c r="P358" s="620"/>
    </row>
    <row r="359" spans="1:16" s="291" customFormat="1">
      <c r="A359" s="292"/>
      <c r="B359" s="292"/>
      <c r="C359" s="461"/>
      <c r="D359" s="410"/>
      <c r="E359" s="410"/>
      <c r="F359" s="295"/>
      <c r="G359" s="630"/>
      <c r="H359" s="629"/>
      <c r="I359" s="630"/>
      <c r="J359" s="629"/>
      <c r="K359" s="630"/>
      <c r="L359" s="471"/>
      <c r="M359" s="628"/>
      <c r="N359" s="631"/>
      <c r="O359" s="620"/>
      <c r="P359" s="620"/>
    </row>
    <row r="360" spans="1:16" s="291" customFormat="1">
      <c r="A360" s="292"/>
      <c r="B360" s="292"/>
      <c r="C360" s="461"/>
      <c r="D360" s="644"/>
      <c r="E360" s="644"/>
      <c r="F360" s="644"/>
      <c r="G360" s="644"/>
      <c r="H360" s="644"/>
      <c r="I360" s="644"/>
      <c r="J360" s="629"/>
      <c r="K360" s="630"/>
      <c r="L360" s="471"/>
      <c r="M360" s="628"/>
      <c r="N360" s="631"/>
      <c r="O360" s="620"/>
      <c r="P360" s="620"/>
    </row>
    <row r="361" spans="1:16" s="291" customFormat="1">
      <c r="A361" s="292"/>
      <c r="B361" s="292"/>
      <c r="C361" s="461"/>
      <c r="D361" s="410"/>
      <c r="E361" s="642"/>
      <c r="F361" s="643"/>
      <c r="G361" s="643"/>
      <c r="H361" s="629"/>
      <c r="I361" s="630"/>
      <c r="J361" s="629"/>
      <c r="K361" s="630"/>
      <c r="L361" s="471"/>
      <c r="M361" s="628"/>
      <c r="N361" s="631"/>
      <c r="O361" s="620"/>
      <c r="P361" s="620"/>
    </row>
    <row r="362" spans="1:16" s="291" customFormat="1">
      <c r="A362" s="292"/>
      <c r="B362" s="292"/>
      <c r="C362" s="461"/>
      <c r="D362" s="657"/>
      <c r="E362" s="657"/>
      <c r="F362" s="657"/>
      <c r="G362" s="630"/>
      <c r="H362" s="629"/>
      <c r="I362" s="630"/>
      <c r="J362" s="629"/>
      <c r="K362" s="630"/>
      <c r="L362" s="471"/>
      <c r="M362" s="628"/>
      <c r="N362" s="631"/>
      <c r="O362" s="620"/>
      <c r="P362" s="620"/>
    </row>
    <row r="363" spans="1:16" s="291" customFormat="1">
      <c r="A363" s="292"/>
      <c r="B363" s="292"/>
      <c r="C363" s="461"/>
      <c r="D363" s="658"/>
      <c r="E363" s="642"/>
      <c r="F363" s="643"/>
      <c r="G363" s="643"/>
      <c r="H363" s="629"/>
      <c r="I363" s="630"/>
      <c r="J363" s="629"/>
      <c r="K363" s="630"/>
      <c r="L363" s="471"/>
      <c r="M363" s="628"/>
      <c r="N363" s="631"/>
      <c r="O363" s="620"/>
      <c r="P363" s="620"/>
    </row>
    <row r="364" spans="1:16" s="291" customFormat="1">
      <c r="A364" s="292"/>
      <c r="B364" s="292"/>
      <c r="C364" s="461"/>
      <c r="D364" s="658"/>
      <c r="E364" s="657"/>
      <c r="F364" s="657"/>
      <c r="G364" s="630"/>
      <c r="H364" s="629"/>
      <c r="I364" s="295"/>
      <c r="J364" s="295"/>
      <c r="K364" s="295"/>
      <c r="L364" s="295"/>
      <c r="M364" s="295"/>
      <c r="N364" s="295"/>
      <c r="O364" s="620"/>
      <c r="P364" s="620"/>
    </row>
    <row r="365" spans="1:16" s="291" customFormat="1">
      <c r="A365" s="292"/>
      <c r="B365" s="292"/>
      <c r="C365" s="461"/>
      <c r="D365" s="410"/>
      <c r="E365" s="642"/>
      <c r="F365" s="643"/>
      <c r="G365" s="643"/>
      <c r="H365" s="629"/>
      <c r="I365" s="630"/>
      <c r="J365" s="629"/>
      <c r="K365" s="630"/>
      <c r="L365" s="471"/>
      <c r="M365" s="628"/>
      <c r="N365" s="631"/>
      <c r="O365" s="620"/>
      <c r="P365" s="620"/>
    </row>
    <row r="366" spans="1:16" s="291" customFormat="1">
      <c r="A366" s="292"/>
      <c r="B366" s="292"/>
      <c r="C366" s="461"/>
      <c r="D366" s="658"/>
      <c r="E366" s="657"/>
      <c r="F366" s="657"/>
      <c r="G366" s="630"/>
      <c r="H366" s="629"/>
      <c r="I366" s="630"/>
      <c r="J366" s="629"/>
      <c r="K366" s="630"/>
      <c r="L366" s="471"/>
      <c r="M366" s="628"/>
      <c r="N366" s="631"/>
      <c r="O366" s="620"/>
      <c r="P366" s="620"/>
    </row>
    <row r="367" spans="1:16" s="291" customFormat="1">
      <c r="A367" s="292"/>
      <c r="B367" s="292"/>
      <c r="C367" s="461"/>
      <c r="D367" s="658"/>
      <c r="E367" s="642"/>
      <c r="F367" s="643"/>
      <c r="G367" s="643"/>
      <c r="H367" s="629"/>
      <c r="I367" s="630"/>
      <c r="J367" s="629"/>
      <c r="K367" s="630"/>
      <c r="L367" s="471"/>
      <c r="M367" s="628"/>
      <c r="N367" s="631"/>
      <c r="O367" s="620"/>
      <c r="P367" s="620"/>
    </row>
    <row r="368" spans="1:16" s="291" customFormat="1">
      <c r="A368" s="292"/>
      <c r="B368" s="292"/>
      <c r="C368" s="461"/>
      <c r="D368" s="658"/>
      <c r="E368" s="657"/>
      <c r="F368" s="657"/>
      <c r="G368" s="630"/>
      <c r="H368" s="629"/>
      <c r="I368" s="295"/>
      <c r="J368" s="295"/>
      <c r="K368" s="295"/>
      <c r="L368" s="295"/>
      <c r="M368" s="295"/>
      <c r="N368" s="295"/>
      <c r="O368" s="620"/>
      <c r="P368" s="620"/>
    </row>
    <row r="369" spans="1:16" s="291" customFormat="1">
      <c r="A369" s="292"/>
      <c r="B369" s="292"/>
      <c r="C369" s="461"/>
      <c r="D369" s="410"/>
      <c r="E369" s="642"/>
      <c r="F369" s="643"/>
      <c r="G369" s="643"/>
      <c r="H369" s="629"/>
      <c r="I369" s="630"/>
      <c r="J369" s="629"/>
      <c r="K369" s="630"/>
      <c r="L369" s="471"/>
      <c r="M369" s="628"/>
      <c r="N369" s="631"/>
      <c r="O369" s="620"/>
      <c r="P369" s="620"/>
    </row>
    <row r="370" spans="1:16" s="291" customFormat="1">
      <c r="A370" s="292"/>
      <c r="B370" s="292"/>
      <c r="C370" s="461"/>
      <c r="D370" s="644"/>
      <c r="E370" s="644"/>
      <c r="F370" s="644"/>
      <c r="G370" s="644"/>
      <c r="H370" s="644"/>
      <c r="I370" s="644"/>
      <c r="J370" s="295"/>
      <c r="K370" s="295"/>
      <c r="L370" s="295"/>
      <c r="M370" s="295"/>
      <c r="N370" s="295"/>
      <c r="O370" s="620"/>
      <c r="P370" s="620"/>
    </row>
    <row r="371" spans="1:16" s="291" customFormat="1">
      <c r="A371" s="292"/>
      <c r="B371" s="292"/>
      <c r="C371" s="461"/>
      <c r="D371" s="410"/>
      <c r="E371" s="410"/>
      <c r="F371" s="295"/>
      <c r="G371" s="630"/>
      <c r="H371" s="629"/>
      <c r="I371" s="630"/>
      <c r="J371" s="629"/>
      <c r="K371" s="630"/>
      <c r="L371" s="471"/>
      <c r="M371" s="628"/>
      <c r="N371" s="631"/>
      <c r="O371" s="620"/>
      <c r="P371" s="620"/>
    </row>
    <row r="372" spans="1:16" s="291" customFormat="1">
      <c r="A372" s="292"/>
      <c r="B372" s="292"/>
      <c r="C372" s="461"/>
      <c r="D372" s="410"/>
      <c r="E372" s="410"/>
      <c r="F372" s="295"/>
      <c r="G372" s="630"/>
      <c r="H372" s="629"/>
      <c r="I372" s="630"/>
      <c r="J372" s="629"/>
      <c r="K372" s="630"/>
      <c r="L372" s="471"/>
      <c r="M372" s="628"/>
      <c r="N372" s="631"/>
      <c r="O372" s="620"/>
      <c r="P372" s="620"/>
    </row>
    <row r="373" spans="1:16" s="291" customFormat="1">
      <c r="A373" s="292"/>
      <c r="B373" s="292"/>
      <c r="C373" s="461"/>
      <c r="D373" s="644"/>
      <c r="E373" s="644"/>
      <c r="F373" s="644"/>
      <c r="G373" s="630"/>
      <c r="H373" s="629"/>
      <c r="I373" s="630"/>
      <c r="J373" s="629"/>
      <c r="K373" s="630"/>
      <c r="L373" s="471"/>
      <c r="M373" s="628"/>
      <c r="N373" s="631"/>
      <c r="O373" s="620"/>
      <c r="P373" s="620"/>
    </row>
    <row r="374" spans="1:16" s="291" customFormat="1">
      <c r="A374" s="292"/>
      <c r="B374" s="292"/>
      <c r="C374" s="461"/>
      <c r="D374" s="644"/>
      <c r="E374" s="644"/>
      <c r="F374" s="644"/>
      <c r="G374" s="630"/>
      <c r="H374" s="629"/>
      <c r="I374" s="630"/>
      <c r="J374" s="629"/>
      <c r="K374" s="630"/>
      <c r="L374" s="471"/>
      <c r="M374" s="628"/>
      <c r="N374" s="631"/>
      <c r="O374" s="620"/>
      <c r="P374" s="620"/>
    </row>
    <row r="375" spans="1:16" s="291" customFormat="1">
      <c r="A375" s="292"/>
      <c r="B375" s="292"/>
      <c r="C375" s="461"/>
      <c r="D375" s="410"/>
      <c r="E375" s="410"/>
      <c r="F375" s="295"/>
      <c r="G375" s="630"/>
      <c r="H375" s="629"/>
      <c r="I375" s="630"/>
      <c r="J375" s="629"/>
      <c r="K375" s="630"/>
      <c r="L375" s="471"/>
      <c r="M375" s="628"/>
      <c r="N375" s="631"/>
      <c r="O375" s="620"/>
      <c r="P375" s="620"/>
    </row>
    <row r="376" spans="1:16" s="291" customFormat="1">
      <c r="A376" s="292"/>
      <c r="B376" s="292"/>
      <c r="C376" s="461"/>
      <c r="D376" s="659"/>
      <c r="E376" s="659"/>
      <c r="F376" s="659"/>
      <c r="G376" s="659"/>
      <c r="H376" s="659"/>
      <c r="I376" s="659"/>
      <c r="J376" s="295"/>
      <c r="K376" s="295"/>
      <c r="L376" s="295"/>
      <c r="M376" s="295"/>
      <c r="N376" s="295"/>
      <c r="O376" s="620"/>
      <c r="P376" s="620"/>
    </row>
    <row r="377" spans="1:16" s="291" customFormat="1">
      <c r="A377" s="292"/>
      <c r="B377" s="292"/>
      <c r="C377" s="461"/>
      <c r="D377" s="410"/>
      <c r="E377" s="410"/>
      <c r="F377" s="295"/>
      <c r="G377" s="630"/>
      <c r="H377" s="629"/>
      <c r="I377" s="630"/>
      <c r="J377" s="629"/>
      <c r="K377" s="630"/>
      <c r="L377" s="471"/>
      <c r="M377" s="628"/>
      <c r="N377" s="631"/>
      <c r="O377" s="620"/>
      <c r="P377" s="620"/>
    </row>
    <row r="378" spans="1:16" s="291" customFormat="1">
      <c r="A378" s="292"/>
      <c r="B378" s="292"/>
      <c r="C378" s="461"/>
      <c r="D378" s="410"/>
      <c r="E378" s="410"/>
      <c r="F378" s="295"/>
      <c r="G378" s="630"/>
      <c r="H378" s="629"/>
      <c r="I378" s="630"/>
      <c r="J378" s="629"/>
      <c r="K378" s="630"/>
      <c r="L378" s="471"/>
      <c r="M378" s="628"/>
      <c r="N378" s="631"/>
      <c r="O378" s="620"/>
      <c r="P378" s="620"/>
    </row>
    <row r="379" spans="1:16" s="291" customFormat="1">
      <c r="A379" s="292"/>
      <c r="B379" s="292"/>
      <c r="C379" s="461"/>
      <c r="D379" s="410"/>
      <c r="E379" s="410"/>
      <c r="F379" s="295"/>
      <c r="G379" s="630"/>
      <c r="H379" s="629"/>
      <c r="I379" s="630"/>
      <c r="J379" s="629"/>
      <c r="K379" s="630"/>
      <c r="L379" s="471"/>
      <c r="M379" s="628"/>
      <c r="N379" s="631"/>
      <c r="O379" s="620"/>
      <c r="P379" s="620"/>
    </row>
    <row r="380" spans="1:16" s="291" customFormat="1">
      <c r="A380" s="292"/>
      <c r="B380" s="292"/>
      <c r="C380" s="461"/>
      <c r="D380" s="410"/>
      <c r="E380" s="410"/>
      <c r="F380" s="295"/>
      <c r="G380" s="630"/>
      <c r="H380" s="629"/>
      <c r="I380" s="630"/>
      <c r="J380" s="629"/>
      <c r="K380" s="630"/>
      <c r="L380" s="471"/>
      <c r="M380" s="628"/>
      <c r="N380" s="631"/>
      <c r="O380" s="620"/>
      <c r="P380" s="620"/>
    </row>
    <row r="381" spans="1:16" s="291" customFormat="1">
      <c r="A381" s="292"/>
      <c r="B381" s="292"/>
      <c r="C381" s="461"/>
      <c r="D381" s="644"/>
      <c r="E381" s="644"/>
      <c r="F381" s="644"/>
      <c r="G381" s="644"/>
      <c r="H381" s="629"/>
      <c r="I381" s="630"/>
      <c r="J381" s="629"/>
      <c r="K381" s="630"/>
      <c r="L381" s="471"/>
      <c r="M381" s="628"/>
      <c r="N381" s="631"/>
      <c r="O381" s="620"/>
      <c r="P381" s="620"/>
    </row>
    <row r="382" spans="1:16" s="291" customFormat="1">
      <c r="A382" s="292"/>
      <c r="B382" s="292"/>
      <c r="C382" s="461"/>
      <c r="D382" s="410"/>
      <c r="E382" s="410"/>
      <c r="F382" s="295"/>
      <c r="G382" s="630"/>
      <c r="H382" s="629"/>
      <c r="I382" s="630"/>
      <c r="J382" s="629"/>
      <c r="K382" s="630"/>
      <c r="L382" s="471"/>
      <c r="M382" s="628"/>
      <c r="N382" s="631"/>
      <c r="O382" s="620"/>
      <c r="P382" s="620"/>
    </row>
    <row r="383" spans="1:16" s="291" customFormat="1">
      <c r="A383" s="292"/>
      <c r="B383" s="292"/>
      <c r="C383" s="461"/>
      <c r="D383" s="410"/>
      <c r="E383" s="410"/>
      <c r="F383" s="295"/>
      <c r="G383" s="630"/>
      <c r="H383" s="629"/>
      <c r="I383" s="630"/>
      <c r="J383" s="629"/>
      <c r="K383" s="630"/>
      <c r="L383" s="471"/>
      <c r="M383" s="628"/>
      <c r="N383" s="631"/>
      <c r="O383" s="620"/>
      <c r="P383" s="620"/>
    </row>
    <row r="384" spans="1:16" s="291" customFormat="1">
      <c r="A384" s="292"/>
      <c r="B384" s="292"/>
      <c r="C384" s="461"/>
      <c r="D384" s="410"/>
      <c r="E384" s="410"/>
      <c r="F384" s="295"/>
      <c r="G384" s="630"/>
      <c r="H384" s="629"/>
      <c r="I384" s="630"/>
      <c r="J384" s="629"/>
      <c r="K384" s="630"/>
      <c r="L384" s="471"/>
      <c r="M384" s="628"/>
      <c r="N384" s="631"/>
      <c r="O384" s="620"/>
      <c r="P384" s="620"/>
    </row>
    <row r="385" spans="1:16" s="291" customFormat="1">
      <c r="A385" s="292"/>
      <c r="B385" s="292"/>
      <c r="C385" s="461"/>
      <c r="D385" s="410"/>
      <c r="E385" s="410"/>
      <c r="F385" s="295"/>
      <c r="G385" s="630"/>
      <c r="H385" s="629"/>
      <c r="I385" s="630"/>
      <c r="J385" s="629"/>
      <c r="K385" s="630"/>
      <c r="L385" s="471"/>
      <c r="M385" s="628"/>
      <c r="N385" s="631"/>
      <c r="O385" s="620"/>
      <c r="P385" s="620"/>
    </row>
    <row r="386" spans="1:16" s="291" customFormat="1">
      <c r="A386" s="292"/>
      <c r="B386" s="292"/>
      <c r="C386" s="461"/>
      <c r="D386" s="644"/>
      <c r="E386" s="644"/>
      <c r="F386" s="644"/>
      <c r="G386" s="644"/>
      <c r="H386" s="629"/>
      <c r="I386" s="630"/>
      <c r="J386" s="629"/>
      <c r="K386" s="630"/>
      <c r="L386" s="471"/>
      <c r="M386" s="628"/>
      <c r="N386" s="631"/>
      <c r="O386" s="620"/>
      <c r="P386" s="620"/>
    </row>
    <row r="387" spans="1:16" s="291" customFormat="1">
      <c r="A387" s="292"/>
      <c r="B387" s="292"/>
      <c r="C387" s="461"/>
      <c r="D387" s="410"/>
      <c r="E387" s="410"/>
      <c r="F387" s="295"/>
      <c r="G387" s="630"/>
      <c r="H387" s="629"/>
      <c r="I387" s="630"/>
      <c r="J387" s="629"/>
      <c r="K387" s="630"/>
      <c r="L387" s="471"/>
      <c r="M387" s="628"/>
      <c r="N387" s="631"/>
      <c r="O387" s="620"/>
      <c r="P387" s="620"/>
    </row>
    <row r="388" spans="1:16" s="291" customFormat="1">
      <c r="A388" s="292"/>
      <c r="B388" s="292"/>
      <c r="C388" s="461"/>
      <c r="D388" s="410"/>
      <c r="E388" s="410"/>
      <c r="F388" s="295"/>
      <c r="G388" s="630"/>
      <c r="H388" s="629"/>
      <c r="I388" s="630"/>
      <c r="J388" s="629"/>
      <c r="K388" s="630"/>
      <c r="L388" s="471"/>
      <c r="M388" s="628"/>
      <c r="N388" s="631"/>
      <c r="O388" s="620"/>
      <c r="P388" s="620"/>
    </row>
    <row r="389" spans="1:16" s="291" customFormat="1">
      <c r="A389" s="292"/>
      <c r="B389" s="292"/>
      <c r="C389" s="461"/>
      <c r="D389" s="410"/>
      <c r="E389" s="410"/>
      <c r="F389" s="295"/>
      <c r="G389" s="630"/>
      <c r="H389" s="629"/>
      <c r="I389" s="630"/>
      <c r="J389" s="629"/>
      <c r="K389" s="630"/>
      <c r="L389" s="471"/>
      <c r="M389" s="628"/>
      <c r="N389" s="631"/>
      <c r="O389" s="620"/>
      <c r="P389" s="620"/>
    </row>
    <row r="390" spans="1:16" s="291" customFormat="1">
      <c r="A390" s="292"/>
      <c r="B390" s="292"/>
      <c r="C390" s="461"/>
      <c r="D390" s="410"/>
      <c r="E390" s="410"/>
      <c r="F390" s="295"/>
      <c r="G390" s="630"/>
      <c r="H390" s="629"/>
      <c r="I390" s="630"/>
      <c r="J390" s="629"/>
      <c r="K390" s="630"/>
      <c r="L390" s="471"/>
      <c r="M390" s="628"/>
      <c r="N390" s="631"/>
      <c r="O390" s="620"/>
      <c r="P390" s="620"/>
    </row>
    <row r="391" spans="1:16" s="291" customFormat="1">
      <c r="A391" s="292"/>
      <c r="B391" s="292"/>
      <c r="C391" s="461"/>
      <c r="D391" s="410"/>
      <c r="E391" s="410"/>
      <c r="F391" s="295"/>
      <c r="G391" s="630"/>
      <c r="H391" s="629"/>
      <c r="I391" s="630"/>
      <c r="J391" s="629"/>
      <c r="K391" s="630"/>
      <c r="L391" s="471"/>
      <c r="M391" s="628"/>
      <c r="N391" s="631"/>
      <c r="O391" s="620"/>
      <c r="P391" s="620"/>
    </row>
    <row r="392" spans="1:16" s="291" customFormat="1">
      <c r="A392" s="292"/>
      <c r="B392" s="292"/>
      <c r="C392" s="461"/>
      <c r="D392" s="410"/>
      <c r="E392" s="410"/>
      <c r="F392" s="295"/>
      <c r="G392" s="630"/>
      <c r="H392" s="629"/>
      <c r="I392" s="630"/>
      <c r="J392" s="629"/>
      <c r="K392" s="630"/>
      <c r="L392" s="471"/>
      <c r="M392" s="628"/>
      <c r="N392" s="631"/>
      <c r="O392" s="620"/>
      <c r="P392" s="620"/>
    </row>
    <row r="393" spans="1:16" s="291" customFormat="1">
      <c r="A393" s="292"/>
      <c r="B393" s="292"/>
      <c r="C393" s="461"/>
      <c r="D393" s="410"/>
      <c r="E393" s="410"/>
      <c r="F393" s="295"/>
      <c r="G393" s="630"/>
      <c r="H393" s="629"/>
      <c r="I393" s="630"/>
      <c r="J393" s="629"/>
      <c r="K393" s="630"/>
      <c r="L393" s="471"/>
      <c r="M393" s="628"/>
      <c r="N393" s="631"/>
      <c r="O393" s="620"/>
      <c r="P393" s="620"/>
    </row>
    <row r="394" spans="1:16" s="291" customFormat="1">
      <c r="A394" s="292"/>
      <c r="B394" s="292"/>
      <c r="C394" s="461"/>
      <c r="D394" s="410"/>
      <c r="E394" s="410"/>
      <c r="F394" s="295"/>
      <c r="G394" s="630"/>
      <c r="H394" s="629"/>
      <c r="I394" s="630"/>
      <c r="J394" s="629"/>
      <c r="K394" s="630"/>
      <c r="L394" s="471"/>
      <c r="M394" s="628"/>
      <c r="N394" s="631"/>
      <c r="O394" s="620"/>
      <c r="P394" s="620"/>
    </row>
    <row r="395" spans="1:16" s="291" customFormat="1" ht="15.75">
      <c r="A395" s="292"/>
      <c r="B395" s="292"/>
      <c r="C395" s="461"/>
      <c r="D395" s="655"/>
      <c r="E395" s="655"/>
      <c r="F395" s="655"/>
      <c r="G395" s="655"/>
      <c r="H395" s="655"/>
      <c r="I395" s="630"/>
      <c r="J395" s="629"/>
      <c r="K395" s="630"/>
      <c r="L395" s="471"/>
      <c r="M395" s="628"/>
      <c r="N395" s="631"/>
      <c r="O395" s="620"/>
      <c r="P395" s="620"/>
    </row>
    <row r="396" spans="1:16" s="291" customFormat="1">
      <c r="A396" s="292"/>
      <c r="B396" s="292"/>
      <c r="C396" s="461"/>
      <c r="D396" s="644"/>
      <c r="E396" s="644"/>
      <c r="F396" s="644"/>
      <c r="G396" s="630"/>
      <c r="H396" s="629"/>
      <c r="I396" s="630"/>
      <c r="J396" s="629"/>
      <c r="K396" s="630"/>
      <c r="L396" s="471"/>
      <c r="M396" s="628"/>
      <c r="N396" s="631"/>
      <c r="O396" s="620"/>
      <c r="P396" s="620"/>
    </row>
    <row r="397" spans="1:16" s="291" customFormat="1">
      <c r="A397" s="292"/>
      <c r="B397" s="292"/>
      <c r="C397" s="461"/>
      <c r="D397" s="410"/>
      <c r="E397" s="642"/>
      <c r="F397" s="643"/>
      <c r="G397" s="643"/>
      <c r="H397" s="629"/>
      <c r="I397" s="630"/>
      <c r="J397" s="629"/>
      <c r="K397" s="630"/>
      <c r="L397" s="471"/>
      <c r="M397" s="628"/>
      <c r="N397" s="631"/>
      <c r="O397" s="620"/>
      <c r="P397" s="620"/>
    </row>
    <row r="398" spans="1:16" s="291" customFormat="1">
      <c r="A398" s="292"/>
      <c r="B398" s="292"/>
      <c r="C398" s="461"/>
      <c r="D398" s="410"/>
      <c r="E398" s="642"/>
      <c r="F398" s="643"/>
      <c r="G398" s="643"/>
      <c r="H398" s="629"/>
      <c r="I398" s="630"/>
      <c r="J398" s="629"/>
      <c r="K398" s="630"/>
      <c r="L398" s="471"/>
      <c r="M398" s="628"/>
      <c r="N398" s="631"/>
      <c r="O398" s="620"/>
      <c r="P398" s="620"/>
    </row>
    <row r="399" spans="1:16" s="291" customFormat="1">
      <c r="A399" s="292"/>
      <c r="B399" s="292"/>
      <c r="C399" s="461"/>
      <c r="D399" s="410"/>
      <c r="E399" s="642"/>
      <c r="F399" s="643"/>
      <c r="G399" s="643"/>
      <c r="H399" s="629"/>
      <c r="I399" s="630"/>
      <c r="J399" s="629"/>
      <c r="K399" s="630"/>
      <c r="L399" s="471"/>
      <c r="M399" s="628"/>
      <c r="N399" s="631"/>
      <c r="O399" s="620"/>
      <c r="P399" s="620"/>
    </row>
    <row r="400" spans="1:16" s="291" customFormat="1">
      <c r="A400" s="292"/>
      <c r="B400" s="292"/>
      <c r="C400" s="461"/>
      <c r="D400" s="410"/>
      <c r="E400" s="642"/>
      <c r="F400" s="643"/>
      <c r="G400" s="643"/>
      <c r="H400" s="629"/>
      <c r="I400" s="630"/>
      <c r="J400" s="629"/>
      <c r="K400" s="630"/>
      <c r="L400" s="471"/>
      <c r="M400" s="628"/>
      <c r="N400" s="631"/>
      <c r="O400" s="620"/>
      <c r="P400" s="620"/>
    </row>
    <row r="401" spans="1:16" s="291" customFormat="1">
      <c r="A401" s="292"/>
      <c r="B401" s="292"/>
      <c r="C401" s="461"/>
      <c r="D401" s="410"/>
      <c r="E401" s="642"/>
      <c r="F401" s="643"/>
      <c r="G401" s="643"/>
      <c r="H401" s="629"/>
      <c r="I401" s="630"/>
      <c r="J401" s="629"/>
      <c r="K401" s="630"/>
      <c r="L401" s="471"/>
      <c r="M401" s="628"/>
      <c r="N401" s="631"/>
      <c r="O401" s="620"/>
      <c r="P401" s="620"/>
    </row>
    <row r="402" spans="1:16" s="291" customFormat="1">
      <c r="A402" s="292"/>
      <c r="B402" s="292"/>
      <c r="C402" s="461"/>
      <c r="D402" s="410"/>
      <c r="E402" s="660"/>
      <c r="F402" s="661"/>
      <c r="G402" s="661"/>
      <c r="H402" s="662"/>
      <c r="I402" s="663"/>
      <c r="J402" s="662"/>
      <c r="K402" s="663"/>
      <c r="L402" s="664"/>
      <c r="M402" s="665"/>
      <c r="N402" s="666"/>
      <c r="O402" s="620"/>
      <c r="P402" s="620"/>
    </row>
    <row r="403" spans="1:16" s="291" customFormat="1">
      <c r="A403" s="292"/>
      <c r="B403" s="292"/>
      <c r="C403" s="461"/>
      <c r="D403" s="410"/>
      <c r="E403" s="660"/>
      <c r="F403" s="661"/>
      <c r="G403" s="661"/>
      <c r="H403" s="662"/>
      <c r="I403" s="663"/>
      <c r="J403" s="662"/>
      <c r="K403" s="663"/>
      <c r="L403" s="664"/>
      <c r="M403" s="665"/>
      <c r="N403" s="666"/>
      <c r="O403" s="620"/>
      <c r="P403" s="620"/>
    </row>
    <row r="404" spans="1:16" s="291" customFormat="1">
      <c r="A404" s="292"/>
      <c r="B404" s="292"/>
      <c r="C404" s="461"/>
      <c r="D404" s="410"/>
      <c r="E404" s="660"/>
      <c r="F404" s="661"/>
      <c r="G404" s="661"/>
      <c r="H404" s="662"/>
      <c r="I404" s="663"/>
      <c r="J404" s="662"/>
      <c r="K404" s="663"/>
      <c r="L404" s="664"/>
      <c r="M404" s="665"/>
      <c r="N404" s="666"/>
      <c r="O404" s="620"/>
      <c r="P404" s="620"/>
    </row>
    <row r="405" spans="1:16" s="291" customFormat="1">
      <c r="A405" s="292"/>
      <c r="B405" s="292"/>
      <c r="C405" s="461"/>
      <c r="D405" s="410"/>
      <c r="E405" s="660"/>
      <c r="F405" s="661"/>
      <c r="G405" s="661"/>
      <c r="H405" s="662"/>
      <c r="I405" s="663"/>
      <c r="J405" s="662"/>
      <c r="K405" s="663"/>
      <c r="L405" s="664"/>
      <c r="M405" s="665"/>
      <c r="N405" s="666"/>
      <c r="O405" s="620"/>
      <c r="P405" s="620"/>
    </row>
    <row r="406" spans="1:16" s="291" customFormat="1">
      <c r="A406" s="292"/>
      <c r="B406" s="292"/>
      <c r="C406" s="461"/>
      <c r="D406" s="410"/>
      <c r="E406" s="660"/>
      <c r="F406" s="661"/>
      <c r="G406" s="661"/>
      <c r="H406" s="662"/>
      <c r="I406" s="663"/>
      <c r="J406" s="662"/>
      <c r="K406" s="663"/>
      <c r="L406" s="664"/>
      <c r="M406" s="665"/>
      <c r="N406" s="666"/>
      <c r="O406" s="620"/>
      <c r="P406" s="620"/>
    </row>
    <row r="407" spans="1:16" s="291" customFormat="1">
      <c r="A407" s="292"/>
      <c r="B407" s="292"/>
      <c r="C407" s="461"/>
      <c r="D407" s="410"/>
      <c r="E407" s="660"/>
      <c r="F407" s="661"/>
      <c r="G407" s="661"/>
      <c r="H407" s="662"/>
      <c r="I407" s="663"/>
      <c r="J407" s="662"/>
      <c r="K407" s="663"/>
      <c r="L407" s="664"/>
      <c r="M407" s="665"/>
      <c r="N407" s="666"/>
      <c r="O407" s="620"/>
      <c r="P407" s="620"/>
    </row>
    <row r="408" spans="1:16" s="291" customFormat="1">
      <c r="A408" s="292"/>
      <c r="B408" s="292"/>
      <c r="C408" s="461"/>
      <c r="D408" s="644"/>
      <c r="E408" s="644"/>
      <c r="F408" s="644"/>
      <c r="G408" s="644"/>
      <c r="H408" s="662"/>
      <c r="I408" s="663"/>
      <c r="J408" s="662"/>
      <c r="K408" s="663"/>
      <c r="L408" s="664"/>
      <c r="M408" s="665"/>
      <c r="N408" s="666"/>
      <c r="O408" s="620"/>
      <c r="P408" s="620"/>
    </row>
    <row r="409" spans="1:16" s="291" customFormat="1">
      <c r="A409" s="292"/>
      <c r="B409" s="292"/>
      <c r="C409" s="461"/>
      <c r="D409" s="410"/>
      <c r="E409" s="660"/>
      <c r="F409" s="661"/>
      <c r="G409" s="661"/>
      <c r="H409" s="662"/>
      <c r="I409" s="663"/>
      <c r="J409" s="662"/>
      <c r="K409" s="663"/>
      <c r="L409" s="664"/>
      <c r="M409" s="665"/>
      <c r="N409" s="666"/>
      <c r="O409" s="620"/>
      <c r="P409" s="620"/>
    </row>
    <row r="410" spans="1:16" s="291" customFormat="1">
      <c r="A410" s="292"/>
      <c r="B410" s="292"/>
      <c r="C410" s="461"/>
      <c r="D410" s="410"/>
      <c r="E410" s="660"/>
      <c r="F410" s="661"/>
      <c r="G410" s="661"/>
      <c r="H410" s="662"/>
      <c r="I410" s="663"/>
      <c r="J410" s="662"/>
      <c r="K410" s="663"/>
      <c r="L410" s="664"/>
      <c r="M410" s="665"/>
      <c r="N410" s="666"/>
      <c r="O410" s="620"/>
      <c r="P410" s="620"/>
    </row>
    <row r="411" spans="1:16" s="291" customFormat="1">
      <c r="A411" s="292"/>
      <c r="B411" s="292"/>
      <c r="C411" s="461"/>
      <c r="D411" s="410"/>
      <c r="E411" s="660"/>
      <c r="F411" s="661"/>
      <c r="G411" s="661"/>
      <c r="H411" s="662"/>
      <c r="I411" s="663"/>
      <c r="J411" s="662"/>
      <c r="K411" s="663"/>
      <c r="L411" s="664"/>
      <c r="M411" s="665"/>
      <c r="N411" s="666"/>
      <c r="O411" s="620"/>
      <c r="P411" s="620"/>
    </row>
    <row r="412" spans="1:16" s="291" customFormat="1">
      <c r="A412" s="292"/>
      <c r="B412" s="292"/>
      <c r="C412" s="461"/>
      <c r="D412" s="410"/>
      <c r="E412" s="660"/>
      <c r="F412" s="661"/>
      <c r="G412" s="661"/>
      <c r="H412" s="662"/>
      <c r="I412" s="663"/>
      <c r="J412" s="662"/>
      <c r="K412" s="663"/>
      <c r="L412" s="664"/>
      <c r="M412" s="665"/>
      <c r="N412" s="666"/>
      <c r="O412" s="620"/>
      <c r="P412" s="620"/>
    </row>
    <row r="413" spans="1:16" s="291" customFormat="1">
      <c r="A413" s="292"/>
      <c r="B413" s="292"/>
      <c r="C413" s="461"/>
      <c r="D413" s="644"/>
      <c r="E413" s="644"/>
      <c r="F413" s="644"/>
      <c r="G413" s="644"/>
      <c r="H413" s="662"/>
      <c r="I413" s="663"/>
      <c r="J413" s="662"/>
      <c r="K413" s="663"/>
      <c r="L413" s="664"/>
      <c r="M413" s="665"/>
      <c r="N413" s="666"/>
      <c r="O413" s="620"/>
      <c r="P413" s="620"/>
    </row>
    <row r="414" spans="1:16" s="291" customFormat="1">
      <c r="A414" s="292"/>
      <c r="B414" s="292"/>
      <c r="C414" s="461"/>
      <c r="D414" s="295"/>
      <c r="E414" s="660"/>
      <c r="F414" s="661"/>
      <c r="G414" s="661"/>
      <c r="H414" s="662"/>
      <c r="I414" s="663"/>
      <c r="J414" s="662"/>
      <c r="K414" s="663"/>
      <c r="L414" s="664"/>
      <c r="M414" s="665"/>
      <c r="N414" s="666"/>
      <c r="O414" s="620"/>
      <c r="P414" s="620"/>
    </row>
    <row r="415" spans="1:16" s="291" customFormat="1">
      <c r="A415" s="292"/>
      <c r="B415" s="292"/>
      <c r="C415" s="461"/>
      <c r="D415" s="410"/>
      <c r="E415" s="660"/>
      <c r="F415" s="661"/>
      <c r="G415" s="661"/>
      <c r="H415" s="662"/>
      <c r="I415" s="663"/>
      <c r="J415" s="662"/>
      <c r="K415" s="663"/>
      <c r="L415" s="664"/>
      <c r="M415" s="665"/>
      <c r="N415" s="666"/>
      <c r="O415" s="620"/>
      <c r="P415" s="620"/>
    </row>
    <row r="416" spans="1:16" s="291" customFormat="1">
      <c r="A416" s="292"/>
      <c r="B416" s="292"/>
      <c r="C416" s="461"/>
      <c r="D416" s="410"/>
      <c r="E416" s="660"/>
      <c r="F416" s="661"/>
      <c r="G416" s="661"/>
      <c r="H416" s="662"/>
      <c r="I416" s="663"/>
      <c r="J416" s="662"/>
      <c r="K416" s="663"/>
      <c r="L416" s="664"/>
      <c r="M416" s="665"/>
      <c r="N416" s="666"/>
      <c r="O416" s="620"/>
      <c r="P416" s="620"/>
    </row>
    <row r="417" spans="1:16" s="291" customFormat="1" ht="20.25">
      <c r="A417" s="292"/>
      <c r="B417" s="292"/>
      <c r="C417" s="461"/>
      <c r="D417" s="667"/>
      <c r="E417" s="660"/>
      <c r="F417" s="661"/>
      <c r="G417" s="661"/>
      <c r="H417" s="662"/>
      <c r="I417" s="663"/>
      <c r="J417" s="662"/>
      <c r="K417" s="663"/>
      <c r="L417" s="664"/>
      <c r="M417" s="665"/>
      <c r="N417" s="666"/>
      <c r="O417" s="620"/>
      <c r="P417" s="620"/>
    </row>
    <row r="418" spans="1:16" s="291" customFormat="1">
      <c r="A418" s="292"/>
      <c r="B418" s="292"/>
      <c r="C418" s="461"/>
      <c r="D418" s="644"/>
      <c r="E418" s="644"/>
      <c r="F418" s="644"/>
      <c r="G418" s="644"/>
      <c r="H418" s="644"/>
      <c r="I418" s="663"/>
      <c r="J418" s="662"/>
      <c r="K418" s="663"/>
      <c r="L418" s="664"/>
      <c r="M418" s="665"/>
      <c r="N418" s="666"/>
      <c r="O418" s="620"/>
      <c r="P418" s="620"/>
    </row>
    <row r="419" spans="1:16" s="291" customFormat="1">
      <c r="A419" s="292"/>
      <c r="B419" s="292"/>
      <c r="C419" s="461"/>
      <c r="D419" s="410"/>
      <c r="E419" s="660"/>
      <c r="F419" s="661"/>
      <c r="G419" s="630"/>
      <c r="H419" s="629"/>
      <c r="I419" s="630"/>
      <c r="J419" s="629"/>
      <c r="K419" s="630"/>
      <c r="L419" s="471"/>
      <c r="M419" s="628"/>
      <c r="N419" s="631"/>
      <c r="O419" s="620"/>
      <c r="P419" s="620"/>
    </row>
    <row r="420" spans="1:16" s="291" customFormat="1">
      <c r="A420" s="292"/>
      <c r="B420" s="292"/>
      <c r="C420" s="461"/>
      <c r="D420" s="410"/>
      <c r="E420" s="660"/>
      <c r="F420" s="661"/>
      <c r="G420" s="630"/>
      <c r="H420" s="629"/>
      <c r="I420" s="630"/>
      <c r="J420" s="629"/>
      <c r="K420" s="630"/>
      <c r="L420" s="471"/>
      <c r="M420" s="628"/>
      <c r="N420" s="631"/>
      <c r="O420" s="620"/>
      <c r="P420" s="620"/>
    </row>
    <row r="421" spans="1:16" s="291" customFormat="1">
      <c r="A421" s="292"/>
      <c r="B421" s="292"/>
      <c r="C421" s="461"/>
      <c r="D421" s="644"/>
      <c r="E421" s="644"/>
      <c r="F421" s="644"/>
      <c r="G421" s="630"/>
      <c r="H421" s="629"/>
      <c r="I421" s="630"/>
      <c r="J421" s="629"/>
      <c r="K421" s="630"/>
      <c r="L421" s="471"/>
      <c r="M421" s="628"/>
      <c r="N421" s="631"/>
      <c r="O421" s="620"/>
      <c r="P421" s="620"/>
    </row>
    <row r="422" spans="1:16" s="291" customFormat="1">
      <c r="A422" s="292"/>
      <c r="B422" s="292"/>
      <c r="C422" s="461"/>
      <c r="D422" s="410"/>
      <c r="E422" s="660"/>
      <c r="F422" s="661"/>
      <c r="G422" s="630"/>
      <c r="H422" s="629"/>
      <c r="I422" s="630"/>
      <c r="J422" s="629"/>
      <c r="K422" s="630"/>
      <c r="L422" s="471"/>
      <c r="M422" s="628"/>
      <c r="N422" s="631"/>
      <c r="O422" s="620"/>
      <c r="P422" s="620"/>
    </row>
    <row r="423" spans="1:16" s="291" customFormat="1">
      <c r="A423" s="292"/>
      <c r="B423" s="292"/>
      <c r="C423" s="461"/>
      <c r="D423" s="644"/>
      <c r="E423" s="644"/>
      <c r="F423" s="644"/>
      <c r="G423" s="630"/>
      <c r="H423" s="629"/>
      <c r="I423" s="630"/>
      <c r="J423" s="629"/>
      <c r="K423" s="630"/>
      <c r="L423" s="471"/>
      <c r="M423" s="628"/>
      <c r="N423" s="631"/>
      <c r="O423" s="620"/>
      <c r="P423" s="620"/>
    </row>
    <row r="424" spans="1:16" s="291" customFormat="1">
      <c r="A424" s="292"/>
      <c r="B424" s="292"/>
      <c r="C424" s="461"/>
      <c r="D424" s="410"/>
      <c r="E424" s="660"/>
      <c r="F424" s="661"/>
      <c r="G424" s="630"/>
      <c r="H424" s="629"/>
      <c r="I424" s="630"/>
      <c r="J424" s="629"/>
      <c r="K424" s="630"/>
      <c r="L424" s="471"/>
      <c r="M424" s="628"/>
      <c r="N424" s="631"/>
      <c r="O424" s="620"/>
      <c r="P424" s="620"/>
    </row>
    <row r="425" spans="1:16" s="291" customFormat="1">
      <c r="A425" s="292"/>
      <c r="B425" s="292"/>
      <c r="C425" s="461"/>
      <c r="D425" s="410"/>
      <c r="E425" s="660"/>
      <c r="F425" s="661"/>
      <c r="G425" s="630"/>
      <c r="H425" s="629"/>
      <c r="I425" s="630"/>
      <c r="J425" s="629"/>
      <c r="K425" s="630"/>
      <c r="L425" s="471"/>
      <c r="M425" s="628"/>
      <c r="N425" s="631"/>
      <c r="O425" s="620"/>
      <c r="P425" s="620"/>
    </row>
    <row r="426" spans="1:16" s="291" customFormat="1">
      <c r="A426" s="292"/>
      <c r="B426" s="292"/>
      <c r="C426" s="461"/>
      <c r="D426" s="410"/>
      <c r="E426" s="660"/>
      <c r="F426" s="661"/>
      <c r="G426" s="630"/>
      <c r="H426" s="629"/>
      <c r="I426" s="630"/>
      <c r="J426" s="629"/>
      <c r="K426" s="630"/>
      <c r="L426" s="471"/>
      <c r="M426" s="628"/>
      <c r="N426" s="631"/>
      <c r="O426" s="620"/>
      <c r="P426" s="620"/>
    </row>
    <row r="427" spans="1:16" s="291" customFormat="1">
      <c r="A427" s="292"/>
      <c r="B427" s="292"/>
      <c r="C427" s="461"/>
      <c r="D427" s="410"/>
      <c r="E427" s="660"/>
      <c r="F427" s="661"/>
      <c r="G427" s="630"/>
      <c r="H427" s="629"/>
      <c r="I427" s="630"/>
      <c r="J427" s="629"/>
      <c r="K427" s="630"/>
      <c r="L427" s="471"/>
      <c r="M427" s="628"/>
      <c r="N427" s="631"/>
      <c r="O427" s="620"/>
      <c r="P427" s="620"/>
    </row>
    <row r="428" spans="1:16" s="291" customFormat="1">
      <c r="A428" s="292"/>
      <c r="B428" s="292"/>
      <c r="C428" s="461"/>
      <c r="D428" s="644"/>
      <c r="E428" s="644"/>
      <c r="F428" s="644"/>
      <c r="G428" s="630"/>
      <c r="H428" s="629"/>
      <c r="I428" s="630"/>
      <c r="J428" s="629"/>
      <c r="K428" s="630"/>
      <c r="L428" s="471"/>
      <c r="M428" s="628"/>
      <c r="N428" s="631"/>
      <c r="O428" s="620"/>
      <c r="P428" s="620"/>
    </row>
    <row r="429" spans="1:16" s="291" customFormat="1">
      <c r="A429" s="292"/>
      <c r="B429" s="292"/>
      <c r="C429" s="461"/>
      <c r="D429" s="644"/>
      <c r="E429" s="644"/>
      <c r="F429" s="644"/>
      <c r="G429" s="630"/>
      <c r="H429" s="629"/>
      <c r="I429" s="630"/>
      <c r="J429" s="629"/>
      <c r="K429" s="630"/>
      <c r="L429" s="471"/>
      <c r="M429" s="628"/>
      <c r="N429" s="631"/>
      <c r="O429" s="620"/>
      <c r="P429" s="620"/>
    </row>
    <row r="430" spans="1:16" s="291" customFormat="1">
      <c r="A430" s="292"/>
      <c r="B430" s="292"/>
      <c r="C430" s="461"/>
      <c r="D430" s="410"/>
      <c r="E430" s="660"/>
      <c r="F430" s="661"/>
      <c r="G430" s="630"/>
      <c r="H430" s="629"/>
      <c r="I430" s="630"/>
      <c r="J430" s="629"/>
      <c r="K430" s="630"/>
      <c r="L430" s="471"/>
      <c r="M430" s="628"/>
      <c r="N430" s="631"/>
      <c r="O430" s="620"/>
      <c r="P430" s="620"/>
    </row>
    <row r="431" spans="1:16" s="291" customFormat="1">
      <c r="A431" s="292"/>
      <c r="B431" s="292"/>
      <c r="C431" s="461"/>
      <c r="D431" s="410"/>
      <c r="E431" s="660"/>
      <c r="F431" s="661"/>
      <c r="G431" s="630"/>
      <c r="H431" s="629"/>
      <c r="I431" s="630"/>
      <c r="J431" s="629"/>
      <c r="K431" s="630"/>
      <c r="L431" s="471"/>
      <c r="M431" s="628"/>
      <c r="N431" s="631"/>
      <c r="O431" s="620"/>
      <c r="P431" s="620"/>
    </row>
    <row r="432" spans="1:16" s="291" customFormat="1">
      <c r="A432" s="292"/>
      <c r="B432" s="292"/>
      <c r="C432" s="461"/>
      <c r="D432" s="410"/>
      <c r="E432" s="660"/>
      <c r="F432" s="661"/>
      <c r="G432" s="630"/>
      <c r="H432" s="629"/>
      <c r="I432" s="630"/>
      <c r="J432" s="629"/>
      <c r="K432" s="630"/>
      <c r="L432" s="471"/>
      <c r="M432" s="628"/>
      <c r="N432" s="631"/>
      <c r="O432" s="620"/>
      <c r="P432" s="620"/>
    </row>
    <row r="433" spans="1:16" s="291" customFormat="1">
      <c r="A433" s="292"/>
      <c r="B433" s="292"/>
      <c r="C433" s="461"/>
      <c r="D433" s="410"/>
      <c r="E433" s="660"/>
      <c r="F433" s="661"/>
      <c r="G433" s="630"/>
      <c r="H433" s="629"/>
      <c r="I433" s="630"/>
      <c r="J433" s="629"/>
      <c r="K433" s="630"/>
      <c r="L433" s="471"/>
      <c r="M433" s="628"/>
      <c r="N433" s="631"/>
      <c r="O433" s="620"/>
      <c r="P433" s="620"/>
    </row>
    <row r="434" spans="1:16" s="291" customFormat="1">
      <c r="A434" s="292"/>
      <c r="B434" s="292"/>
      <c r="C434" s="461"/>
      <c r="D434" s="410"/>
      <c r="E434" s="660"/>
      <c r="F434" s="661"/>
      <c r="G434" s="630"/>
      <c r="H434" s="629"/>
      <c r="I434" s="630"/>
      <c r="J434" s="629"/>
      <c r="K434" s="630"/>
      <c r="L434" s="471"/>
      <c r="M434" s="628"/>
      <c r="N434" s="631"/>
      <c r="O434" s="620"/>
      <c r="P434" s="620"/>
    </row>
    <row r="435" spans="1:16" s="291" customFormat="1">
      <c r="A435" s="292"/>
      <c r="B435" s="292"/>
      <c r="C435" s="461"/>
      <c r="D435" s="410"/>
      <c r="E435" s="660"/>
      <c r="F435" s="661"/>
      <c r="G435" s="630"/>
      <c r="H435" s="629"/>
      <c r="I435" s="630"/>
      <c r="J435" s="629"/>
      <c r="K435" s="630"/>
      <c r="L435" s="471"/>
      <c r="M435" s="628"/>
      <c r="N435" s="631"/>
      <c r="O435" s="620"/>
      <c r="P435" s="620"/>
    </row>
    <row r="436" spans="1:16" s="291" customFormat="1">
      <c r="A436" s="292"/>
      <c r="B436" s="292"/>
      <c r="C436" s="461"/>
      <c r="D436" s="644"/>
      <c r="E436" s="644"/>
      <c r="F436" s="661"/>
      <c r="G436" s="661"/>
      <c r="H436" s="662"/>
      <c r="I436" s="663"/>
      <c r="J436" s="662"/>
      <c r="K436" s="663"/>
      <c r="L436" s="664"/>
      <c r="M436" s="665"/>
      <c r="N436" s="666"/>
      <c r="O436" s="620"/>
      <c r="P436" s="620"/>
    </row>
    <row r="437" spans="1:16" s="291" customFormat="1">
      <c r="A437" s="292"/>
      <c r="B437" s="292"/>
      <c r="C437" s="461"/>
      <c r="D437" s="410"/>
      <c r="E437" s="660"/>
      <c r="F437" s="661"/>
      <c r="G437" s="661"/>
      <c r="H437" s="662"/>
      <c r="I437" s="663"/>
      <c r="J437" s="668"/>
      <c r="K437" s="663"/>
      <c r="L437" s="664"/>
      <c r="M437" s="665"/>
      <c r="N437" s="666"/>
      <c r="O437" s="620"/>
      <c r="P437" s="620"/>
    </row>
    <row r="438" spans="1:16" s="291" customFormat="1">
      <c r="A438" s="292"/>
      <c r="B438" s="292"/>
      <c r="C438" s="461"/>
      <c r="D438" s="410"/>
      <c r="E438" s="660"/>
      <c r="F438" s="661"/>
      <c r="G438" s="661"/>
      <c r="H438" s="662"/>
      <c r="I438" s="663"/>
      <c r="J438" s="662"/>
      <c r="K438" s="663"/>
      <c r="L438" s="664"/>
      <c r="M438" s="665"/>
      <c r="N438" s="666"/>
      <c r="O438" s="620"/>
      <c r="P438" s="620"/>
    </row>
    <row r="439" spans="1:16" s="291" customFormat="1">
      <c r="A439" s="292"/>
      <c r="B439" s="292"/>
      <c r="C439" s="461"/>
      <c r="D439" s="410"/>
      <c r="E439" s="660"/>
      <c r="F439" s="661"/>
      <c r="G439" s="661"/>
      <c r="H439" s="662"/>
      <c r="I439" s="663"/>
      <c r="J439" s="662"/>
      <c r="K439" s="663"/>
      <c r="L439" s="664"/>
      <c r="M439" s="665"/>
      <c r="N439" s="666"/>
      <c r="O439" s="620"/>
      <c r="P439" s="620"/>
    </row>
    <row r="440" spans="1:16" s="291" customFormat="1">
      <c r="A440" s="292"/>
      <c r="B440" s="292"/>
      <c r="C440" s="461"/>
      <c r="D440" s="410"/>
      <c r="E440" s="660"/>
      <c r="F440" s="661"/>
      <c r="G440" s="661"/>
      <c r="H440" s="662"/>
      <c r="I440" s="295"/>
      <c r="J440" s="295"/>
      <c r="K440" s="295"/>
      <c r="L440" s="295"/>
      <c r="M440" s="295"/>
      <c r="N440" s="295"/>
      <c r="O440" s="620"/>
      <c r="P440" s="620"/>
    </row>
    <row r="441" spans="1:16" s="291" customFormat="1">
      <c r="A441" s="292"/>
      <c r="B441" s="292"/>
      <c r="C441" s="461"/>
      <c r="D441" s="644"/>
      <c r="E441" s="644"/>
      <c r="F441" s="644"/>
      <c r="G441" s="644"/>
      <c r="H441" s="644"/>
      <c r="I441" s="663"/>
      <c r="J441" s="662"/>
      <c r="K441" s="663"/>
      <c r="L441" s="664"/>
      <c r="M441" s="665"/>
      <c r="N441" s="666"/>
      <c r="O441" s="620"/>
      <c r="P441" s="620"/>
    </row>
    <row r="442" spans="1:16" s="291" customFormat="1" ht="18.75">
      <c r="A442" s="292"/>
      <c r="B442" s="292"/>
      <c r="C442" s="461"/>
      <c r="D442" s="410"/>
      <c r="E442" s="660"/>
      <c r="F442" s="661"/>
      <c r="G442" s="661"/>
      <c r="H442" s="669"/>
      <c r="I442" s="669"/>
      <c r="J442" s="669"/>
      <c r="K442" s="669"/>
      <c r="L442" s="669"/>
      <c r="M442" s="665"/>
      <c r="N442" s="670"/>
      <c r="O442" s="671"/>
      <c r="P442" s="620"/>
    </row>
    <row r="443" spans="1:16" s="291" customFormat="1" ht="15.75">
      <c r="A443" s="292"/>
      <c r="B443" s="292"/>
      <c r="C443" s="461"/>
      <c r="D443" s="651"/>
      <c r="E443" s="651"/>
      <c r="F443" s="651"/>
      <c r="G443" s="672"/>
      <c r="H443" s="672"/>
      <c r="I443" s="620"/>
      <c r="J443" s="673"/>
      <c r="K443" s="295"/>
      <c r="L443" s="506"/>
      <c r="M443" s="424"/>
      <c r="N443" s="563"/>
      <c r="O443" s="620"/>
      <c r="P443" s="620"/>
    </row>
    <row r="444" spans="1:16" s="291" customFormat="1">
      <c r="A444" s="292"/>
      <c r="B444" s="292"/>
      <c r="C444" s="461"/>
      <c r="D444" s="644"/>
      <c r="E444" s="644"/>
      <c r="F444" s="644"/>
      <c r="G444" s="644"/>
      <c r="H444" s="674"/>
      <c r="I444" s="675"/>
      <c r="J444" s="644"/>
      <c r="K444" s="295"/>
      <c r="L444" s="295"/>
      <c r="M444" s="295"/>
      <c r="N444" s="656"/>
      <c r="O444" s="620"/>
      <c r="P444" s="620"/>
    </row>
    <row r="445" spans="1:16" s="291" customFormat="1">
      <c r="A445" s="292"/>
      <c r="B445" s="292"/>
      <c r="C445" s="461"/>
      <c r="D445" s="410"/>
      <c r="E445" s="410"/>
      <c r="F445" s="676"/>
      <c r="G445" s="630"/>
      <c r="H445" s="629"/>
      <c r="I445" s="630"/>
      <c r="J445" s="629"/>
      <c r="K445" s="630"/>
      <c r="L445" s="471"/>
      <c r="M445" s="628"/>
      <c r="N445" s="631"/>
      <c r="O445" s="620"/>
      <c r="P445" s="620"/>
    </row>
    <row r="446" spans="1:16" s="291" customFormat="1">
      <c r="A446" s="292"/>
      <c r="B446" s="292"/>
      <c r="C446" s="461"/>
      <c r="D446" s="644"/>
      <c r="E446" s="644"/>
      <c r="F446" s="644"/>
      <c r="G446" s="630"/>
      <c r="H446" s="629"/>
      <c r="I446" s="630"/>
      <c r="J446" s="629"/>
      <c r="K446" s="630"/>
      <c r="L446" s="471"/>
      <c r="M446" s="628"/>
      <c r="N446" s="631"/>
      <c r="O446" s="620"/>
      <c r="P446" s="620"/>
    </row>
    <row r="447" spans="1:16" s="291" customFormat="1">
      <c r="A447" s="292"/>
      <c r="B447" s="292"/>
      <c r="C447" s="461"/>
      <c r="D447" s="644"/>
      <c r="E447" s="644"/>
      <c r="F447" s="644"/>
      <c r="G447" s="630"/>
      <c r="H447" s="629"/>
      <c r="I447" s="630"/>
      <c r="J447" s="629"/>
      <c r="K447" s="630"/>
      <c r="L447" s="471"/>
      <c r="M447" s="628"/>
      <c r="N447" s="631"/>
      <c r="O447" s="620"/>
      <c r="P447" s="620"/>
    </row>
    <row r="448" spans="1:16" s="291" customFormat="1">
      <c r="A448" s="292"/>
      <c r="B448" s="292"/>
      <c r="C448" s="461"/>
      <c r="D448" s="644"/>
      <c r="E448" s="644"/>
      <c r="F448" s="676"/>
      <c r="G448" s="630"/>
      <c r="H448" s="629"/>
      <c r="I448" s="630"/>
      <c r="J448" s="629"/>
      <c r="K448" s="630"/>
      <c r="L448" s="471"/>
      <c r="M448" s="628"/>
      <c r="N448" s="631"/>
      <c r="O448" s="620"/>
      <c r="P448" s="620"/>
    </row>
    <row r="449" spans="1:16" s="291" customFormat="1" ht="18.75">
      <c r="A449" s="292"/>
      <c r="B449" s="292"/>
      <c r="C449" s="461"/>
      <c r="D449" s="410"/>
      <c r="E449" s="410"/>
      <c r="F449" s="644"/>
      <c r="G449" s="424"/>
      <c r="H449" s="674"/>
      <c r="I449" s="675"/>
      <c r="J449" s="645"/>
      <c r="K449" s="645"/>
      <c r="L449" s="645"/>
      <c r="M449" s="295"/>
      <c r="N449" s="563"/>
      <c r="O449" s="620"/>
      <c r="P449" s="620"/>
    </row>
    <row r="450" spans="1:16" s="291" customFormat="1">
      <c r="A450" s="292"/>
      <c r="B450" s="292"/>
      <c r="C450" s="461"/>
      <c r="D450" s="644"/>
      <c r="E450" s="644"/>
      <c r="F450" s="644"/>
      <c r="G450" s="644"/>
      <c r="H450" s="295"/>
      <c r="I450" s="295"/>
      <c r="J450" s="295"/>
      <c r="K450" s="295"/>
      <c r="L450" s="295"/>
      <c r="M450" s="295"/>
      <c r="N450" s="295"/>
      <c r="O450" s="620"/>
      <c r="P450" s="620"/>
    </row>
    <row r="451" spans="1:16" s="291" customFormat="1" ht="15.75">
      <c r="A451" s="677"/>
      <c r="B451" s="677"/>
      <c r="C451" s="678"/>
      <c r="D451" s="644"/>
      <c r="E451" s="644"/>
      <c r="F451" s="644"/>
      <c r="G451" s="644"/>
      <c r="H451" s="295"/>
      <c r="I451" s="295"/>
      <c r="J451" s="679"/>
      <c r="K451" s="679"/>
      <c r="L451" s="679"/>
      <c r="M451" s="679"/>
      <c r="N451" s="679"/>
      <c r="O451" s="620"/>
      <c r="P451" s="620"/>
    </row>
    <row r="452" spans="1:16" s="291" customFormat="1" ht="15.75">
      <c r="A452" s="677"/>
      <c r="B452" s="677"/>
      <c r="C452" s="678"/>
      <c r="D452" s="644"/>
      <c r="E452" s="644"/>
      <c r="F452" s="644"/>
      <c r="G452" s="644"/>
      <c r="H452" s="295"/>
      <c r="I452" s="295"/>
      <c r="J452" s="679"/>
      <c r="K452" s="679"/>
      <c r="L452" s="679"/>
      <c r="M452" s="679"/>
      <c r="N452" s="680"/>
      <c r="O452" s="620"/>
      <c r="P452" s="620"/>
    </row>
    <row r="453" spans="1:16" s="291" customFormat="1" ht="15.75">
      <c r="A453" s="677"/>
      <c r="B453" s="677"/>
      <c r="C453" s="678"/>
      <c r="D453" s="681"/>
      <c r="E453" s="682"/>
      <c r="F453" s="683"/>
      <c r="G453" s="682"/>
      <c r="H453" s="684"/>
      <c r="I453" s="682"/>
      <c r="J453" s="685"/>
      <c r="K453" s="684"/>
      <c r="L453" s="684"/>
      <c r="M453" s="686"/>
      <c r="N453" s="685"/>
      <c r="O453" s="687"/>
      <c r="P453" s="650"/>
    </row>
    <row r="454" spans="1:16" s="291" customFormat="1" ht="15.75">
      <c r="A454" s="677"/>
      <c r="B454" s="677"/>
      <c r="C454" s="678"/>
      <c r="D454" s="644"/>
      <c r="E454" s="644"/>
      <c r="F454" s="644"/>
      <c r="G454" s="644"/>
      <c r="H454" s="295"/>
      <c r="I454" s="295"/>
      <c r="J454" s="650"/>
      <c r="K454" s="650"/>
      <c r="L454" s="650"/>
      <c r="M454" s="679"/>
      <c r="N454" s="650"/>
      <c r="O454" s="295"/>
      <c r="P454" s="620"/>
    </row>
    <row r="455" spans="1:16" s="291" customFormat="1">
      <c r="A455" s="677"/>
      <c r="B455" s="677"/>
      <c r="C455" s="688"/>
      <c r="D455" s="410"/>
      <c r="E455" s="410"/>
      <c r="F455" s="295"/>
      <c r="G455" s="295"/>
      <c r="H455" s="295"/>
      <c r="I455" s="295"/>
      <c r="J455" s="689"/>
      <c r="K455" s="689"/>
      <c r="L455" s="689"/>
      <c r="M455" s="295"/>
      <c r="N455" s="690"/>
      <c r="O455" s="691"/>
      <c r="P455" s="690"/>
    </row>
    <row r="456" spans="1:16" s="291" customFormat="1">
      <c r="A456" s="292"/>
      <c r="B456" s="292"/>
      <c r="C456" s="644"/>
      <c r="D456" s="644"/>
      <c r="E456" s="644"/>
      <c r="F456" s="644"/>
      <c r="G456" s="644"/>
      <c r="H456" s="644"/>
      <c r="I456" s="644"/>
      <c r="J456" s="644"/>
      <c r="K456" s="644"/>
      <c r="L456" s="644"/>
      <c r="M456" s="424"/>
      <c r="N456" s="563"/>
      <c r="O456" s="620"/>
      <c r="P456" s="620"/>
    </row>
    <row r="457" spans="1:16" s="291" customFormat="1">
      <c r="A457" s="292"/>
      <c r="B457" s="292"/>
      <c r="C457" s="644"/>
      <c r="D457" s="410"/>
      <c r="E457" s="410"/>
      <c r="F457" s="410"/>
      <c r="G457" s="295"/>
      <c r="H457" s="648"/>
      <c r="I457" s="620"/>
      <c r="J457" s="673"/>
      <c r="K457" s="295"/>
      <c r="L457" s="506"/>
      <c r="M457" s="424"/>
      <c r="N457" s="563"/>
      <c r="O457" s="620"/>
      <c r="P457" s="620"/>
    </row>
    <row r="458" spans="1:16" s="291" customFormat="1">
      <c r="A458" s="292"/>
      <c r="B458" s="292"/>
      <c r="C458" s="644"/>
      <c r="D458" s="644"/>
      <c r="E458" s="644"/>
      <c r="F458" s="644"/>
      <c r="G458" s="644"/>
      <c r="H458" s="644"/>
      <c r="I458" s="644"/>
      <c r="J458" s="295"/>
      <c r="K458" s="295"/>
      <c r="L458" s="506"/>
      <c r="M458" s="424"/>
      <c r="N458" s="563"/>
      <c r="O458" s="620"/>
      <c r="P458" s="620"/>
    </row>
    <row r="459" spans="1:16" s="291" customFormat="1">
      <c r="A459" s="292"/>
      <c r="B459" s="292"/>
      <c r="C459" s="644"/>
      <c r="D459" s="410"/>
      <c r="E459" s="410"/>
      <c r="F459" s="295"/>
      <c r="G459" s="295"/>
      <c r="H459" s="672"/>
      <c r="I459" s="620"/>
      <c r="J459" s="673"/>
      <c r="K459" s="295"/>
      <c r="L459" s="506"/>
      <c r="M459" s="424"/>
      <c r="N459" s="563"/>
      <c r="O459" s="620"/>
      <c r="P459" s="620"/>
    </row>
    <row r="460" spans="1:16" s="291" customFormat="1">
      <c r="A460" s="292"/>
      <c r="B460" s="292"/>
      <c r="C460" s="644"/>
      <c r="D460" s="644"/>
      <c r="E460" s="644"/>
      <c r="F460" s="644"/>
      <c r="G460" s="644"/>
      <c r="H460" s="644"/>
      <c r="I460" s="644"/>
      <c r="J460" s="644"/>
      <c r="K460" s="295"/>
      <c r="L460" s="506"/>
      <c r="M460" s="295"/>
      <c r="N460" s="295"/>
      <c r="O460" s="620"/>
      <c r="P460" s="620"/>
    </row>
    <row r="461" spans="1:16" s="291" customFormat="1">
      <c r="A461" s="292"/>
      <c r="B461" s="292"/>
      <c r="C461" s="644"/>
      <c r="D461" s="410"/>
      <c r="E461" s="410"/>
      <c r="F461" s="295"/>
      <c r="G461" s="295"/>
      <c r="H461" s="672"/>
      <c r="I461" s="620"/>
      <c r="J461" s="673"/>
      <c r="K461" s="295"/>
      <c r="L461" s="506"/>
      <c r="M461" s="424"/>
      <c r="N461" s="563"/>
      <c r="O461" s="620"/>
      <c r="P461" s="620"/>
    </row>
    <row r="462" spans="1:16" s="291" customFormat="1">
      <c r="A462" s="292"/>
      <c r="B462" s="292"/>
      <c r="C462" s="644"/>
      <c r="D462" s="644"/>
      <c r="E462" s="644"/>
      <c r="F462" s="644"/>
      <c r="G462" s="644"/>
      <c r="H462" s="644"/>
      <c r="I462" s="644"/>
      <c r="J462" s="644"/>
      <c r="K462" s="295"/>
      <c r="L462" s="506"/>
      <c r="M462" s="295"/>
      <c r="N462" s="692"/>
      <c r="O462" s="620"/>
      <c r="P462" s="620"/>
    </row>
    <row r="463" spans="1:16" s="291" customFormat="1">
      <c r="A463" s="292"/>
      <c r="B463" s="292"/>
      <c r="C463" s="644"/>
      <c r="D463" s="410"/>
      <c r="E463" s="410"/>
      <c r="F463" s="295"/>
      <c r="G463" s="295"/>
      <c r="H463" s="672"/>
      <c r="I463" s="620"/>
      <c r="J463" s="673"/>
      <c r="K463" s="295"/>
      <c r="L463" s="506"/>
      <c r="M463" s="295"/>
      <c r="N463" s="692"/>
      <c r="O463" s="620"/>
      <c r="P463" s="620"/>
    </row>
    <row r="464" spans="1:16" s="291" customFormat="1">
      <c r="A464" s="292"/>
      <c r="B464" s="292"/>
      <c r="C464" s="644"/>
      <c r="D464" s="644"/>
      <c r="E464" s="644"/>
      <c r="F464" s="644"/>
      <c r="G464" s="295"/>
      <c r="H464" s="648"/>
      <c r="I464" s="620"/>
      <c r="J464" s="673"/>
      <c r="K464" s="295"/>
      <c r="L464" s="506"/>
      <c r="M464" s="295"/>
      <c r="N464" s="692"/>
      <c r="O464" s="620"/>
      <c r="P464" s="620"/>
    </row>
    <row r="465" spans="1:16" s="291" customFormat="1">
      <c r="A465" s="292"/>
      <c r="B465" s="292"/>
      <c r="C465" s="644"/>
      <c r="D465" s="644"/>
      <c r="E465" s="644"/>
      <c r="F465" s="644"/>
      <c r="G465" s="295"/>
      <c r="H465" s="648"/>
      <c r="I465" s="620"/>
      <c r="J465" s="673"/>
      <c r="K465" s="295"/>
      <c r="L465" s="506"/>
      <c r="M465" s="295"/>
      <c r="N465" s="692"/>
      <c r="O465" s="620"/>
      <c r="P465" s="620"/>
    </row>
    <row r="466" spans="1:16" s="291" customFormat="1">
      <c r="A466" s="292"/>
      <c r="B466" s="292"/>
      <c r="C466" s="644"/>
      <c r="D466" s="644"/>
      <c r="E466" s="644"/>
      <c r="F466" s="644"/>
      <c r="G466" s="295"/>
      <c r="H466" s="648"/>
      <c r="I466" s="620"/>
      <c r="J466" s="673"/>
      <c r="K466" s="295"/>
      <c r="L466" s="506"/>
      <c r="M466" s="295"/>
      <c r="N466" s="692"/>
      <c r="O466" s="620"/>
      <c r="P466" s="620"/>
    </row>
    <row r="467" spans="1:16" s="291" customFormat="1">
      <c r="A467" s="292"/>
      <c r="B467" s="292"/>
      <c r="C467" s="644"/>
      <c r="D467" s="644"/>
      <c r="E467" s="644"/>
      <c r="F467" s="644"/>
      <c r="G467" s="295"/>
      <c r="H467" s="410"/>
      <c r="I467" s="410"/>
      <c r="J467" s="410"/>
      <c r="K467" s="295"/>
      <c r="L467" s="295"/>
      <c r="M467" s="295"/>
      <c r="N467" s="692"/>
      <c r="O467" s="620"/>
      <c r="P467" s="620"/>
    </row>
    <row r="468" spans="1:16" s="291" customFormat="1">
      <c r="A468" s="292"/>
      <c r="B468" s="292"/>
      <c r="C468" s="644"/>
      <c r="D468" s="410"/>
      <c r="E468" s="295"/>
      <c r="F468" s="676"/>
      <c r="G468" s="672"/>
      <c r="H468" s="671"/>
      <c r="I468" s="620"/>
      <c r="J468" s="673"/>
      <c r="K468" s="295"/>
      <c r="L468" s="506"/>
      <c r="M468" s="295"/>
      <c r="N468" s="692"/>
      <c r="O468" s="620"/>
      <c r="P468" s="620"/>
    </row>
    <row r="469" spans="1:16" s="291" customFormat="1">
      <c r="A469" s="292"/>
      <c r="B469" s="292"/>
      <c r="C469" s="644"/>
      <c r="D469" s="410"/>
      <c r="E469" s="295"/>
      <c r="F469" s="676"/>
      <c r="G469" s="672"/>
      <c r="H469" s="671"/>
      <c r="I469" s="620"/>
      <c r="J469" s="673"/>
      <c r="K469" s="295"/>
      <c r="L469" s="506"/>
      <c r="M469" s="295"/>
      <c r="N469" s="692"/>
      <c r="O469" s="620"/>
      <c r="P469" s="620"/>
    </row>
    <row r="470" spans="1:16" s="291" customFormat="1">
      <c r="A470" s="292"/>
      <c r="B470" s="292"/>
      <c r="C470" s="644"/>
      <c r="D470" s="410"/>
      <c r="E470" s="295"/>
      <c r="F470" s="676"/>
      <c r="G470" s="672"/>
      <c r="H470" s="671"/>
      <c r="I470" s="620"/>
      <c r="J470" s="673"/>
      <c r="K470" s="295"/>
      <c r="L470" s="506"/>
      <c r="M470" s="295"/>
      <c r="N470" s="692"/>
      <c r="O470" s="620"/>
      <c r="P470" s="620"/>
    </row>
    <row r="471" spans="1:16" s="291" customFormat="1">
      <c r="A471" s="292"/>
      <c r="B471" s="292"/>
      <c r="C471" s="644"/>
      <c r="D471" s="410"/>
      <c r="E471" s="295"/>
      <c r="F471" s="676"/>
      <c r="G471" s="672"/>
      <c r="H471" s="671"/>
      <c r="I471" s="620"/>
      <c r="J471" s="673"/>
      <c r="K471" s="295"/>
      <c r="L471" s="506"/>
      <c r="M471" s="295"/>
      <c r="N471" s="692"/>
      <c r="O471" s="620"/>
      <c r="P471" s="620"/>
    </row>
    <row r="472" spans="1:16" s="291" customFormat="1">
      <c r="A472" s="292"/>
      <c r="B472" s="292"/>
      <c r="C472" s="644"/>
      <c r="D472" s="410"/>
      <c r="E472" s="295"/>
      <c r="F472" s="676"/>
      <c r="G472" s="672"/>
      <c r="H472" s="671"/>
      <c r="I472" s="620"/>
      <c r="J472" s="673"/>
      <c r="K472" s="295"/>
      <c r="L472" s="506"/>
      <c r="M472" s="295"/>
      <c r="N472" s="692"/>
      <c r="O472" s="620"/>
      <c r="P472" s="620"/>
    </row>
    <row r="473" spans="1:16" s="291" customFormat="1">
      <c r="A473" s="292"/>
      <c r="B473" s="292"/>
      <c r="C473" s="644"/>
      <c r="D473" s="410"/>
      <c r="E473" s="410"/>
      <c r="F473" s="295"/>
      <c r="G473" s="295"/>
      <c r="H473" s="410"/>
      <c r="I473" s="410"/>
      <c r="J473" s="410"/>
      <c r="K473" s="295"/>
      <c r="L473" s="506"/>
      <c r="M473" s="295"/>
      <c r="N473" s="506"/>
      <c r="O473" s="620"/>
      <c r="P473" s="620"/>
    </row>
    <row r="474" spans="1:16" s="291" customFormat="1">
      <c r="A474" s="292"/>
      <c r="B474" s="292"/>
      <c r="C474" s="644"/>
      <c r="D474" s="693"/>
      <c r="E474" s="410"/>
      <c r="F474" s="295"/>
      <c r="G474" s="295"/>
      <c r="H474" s="410"/>
      <c r="I474" s="410"/>
      <c r="J474" s="410"/>
      <c r="K474" s="295"/>
      <c r="L474" s="295"/>
      <c r="M474" s="295"/>
      <c r="N474" s="692"/>
      <c r="O474" s="620"/>
      <c r="P474" s="620"/>
    </row>
    <row r="475" spans="1:16" s="291" customFormat="1">
      <c r="A475" s="292"/>
      <c r="B475" s="292"/>
      <c r="C475" s="644"/>
      <c r="D475" s="410"/>
      <c r="E475" s="410"/>
      <c r="F475" s="295"/>
      <c r="G475" s="295"/>
      <c r="H475" s="694"/>
      <c r="I475" s="694"/>
      <c r="J475" s="694"/>
      <c r="K475" s="295"/>
      <c r="L475" s="295"/>
      <c r="M475" s="295"/>
      <c r="N475" s="506"/>
      <c r="O475" s="620"/>
      <c r="P475" s="620"/>
    </row>
    <row r="476" spans="1:16" s="291" customFormat="1">
      <c r="A476" s="292"/>
      <c r="B476" s="292"/>
      <c r="C476" s="644"/>
      <c r="D476" s="410"/>
      <c r="E476" s="410"/>
      <c r="F476" s="295"/>
      <c r="G476" s="295"/>
      <c r="H476" s="694"/>
      <c r="I476" s="694"/>
      <c r="J476" s="694"/>
      <c r="K476" s="295"/>
      <c r="L476" s="295"/>
      <c r="M476" s="295"/>
      <c r="N476" s="506"/>
      <c r="O476" s="620"/>
      <c r="P476" s="620"/>
    </row>
    <row r="477" spans="1:16" s="291" customFormat="1">
      <c r="A477" s="292"/>
      <c r="B477" s="292"/>
      <c r="C477" s="644"/>
      <c r="D477" s="410"/>
      <c r="E477" s="410"/>
      <c r="F477" s="295"/>
      <c r="G477" s="295"/>
      <c r="H477" s="694"/>
      <c r="I477" s="694"/>
      <c r="J477" s="694"/>
      <c r="K477" s="295"/>
      <c r="L477" s="295"/>
      <c r="M477" s="295"/>
      <c r="N477" s="506"/>
      <c r="O477" s="620"/>
      <c r="P477" s="620"/>
    </row>
    <row r="478" spans="1:16" s="291" customFormat="1">
      <c r="A478" s="292"/>
      <c r="B478" s="292"/>
      <c r="C478" s="644"/>
      <c r="D478" s="410"/>
      <c r="E478" s="410"/>
      <c r="F478" s="295"/>
      <c r="G478" s="295"/>
      <c r="H478" s="694"/>
      <c r="I478" s="694"/>
      <c r="J478" s="694"/>
      <c r="K478" s="295"/>
      <c r="L478" s="295"/>
      <c r="M478" s="295"/>
      <c r="N478" s="506"/>
      <c r="O478" s="620"/>
      <c r="P478" s="620"/>
    </row>
    <row r="479" spans="1:16" s="291" customFormat="1">
      <c r="A479" s="292"/>
      <c r="B479" s="292"/>
      <c r="C479" s="644"/>
      <c r="D479" s="410"/>
      <c r="E479" s="410"/>
      <c r="F479" s="295"/>
      <c r="G479" s="295"/>
      <c r="H479" s="694"/>
      <c r="I479" s="694"/>
      <c r="J479" s="694"/>
      <c r="K479" s="295"/>
      <c r="L479" s="295"/>
      <c r="M479" s="295"/>
      <c r="N479" s="506"/>
      <c r="O479" s="620"/>
      <c r="P479" s="620"/>
    </row>
    <row r="480" spans="1:16" s="291" customFormat="1">
      <c r="A480" s="292"/>
      <c r="B480" s="292"/>
      <c r="C480" s="644"/>
      <c r="D480" s="410"/>
      <c r="E480" s="410"/>
      <c r="F480" s="295"/>
      <c r="G480" s="295"/>
      <c r="H480" s="694"/>
      <c r="I480" s="694"/>
      <c r="J480" s="694"/>
      <c r="K480" s="295"/>
      <c r="L480" s="295"/>
      <c r="M480" s="295"/>
      <c r="N480" s="506"/>
      <c r="O480" s="620"/>
      <c r="P480" s="620"/>
    </row>
    <row r="481" spans="1:18" s="291" customFormat="1">
      <c r="A481" s="292"/>
      <c r="B481" s="292"/>
      <c r="C481" s="644"/>
      <c r="D481" s="644"/>
      <c r="E481" s="644"/>
      <c r="F481" s="295"/>
      <c r="G481" s="295"/>
      <c r="H481" s="694"/>
      <c r="I481" s="694"/>
      <c r="J481" s="694"/>
      <c r="K481" s="295"/>
      <c r="L481" s="295"/>
      <c r="M481" s="295"/>
      <c r="N481" s="506"/>
      <c r="O481" s="620"/>
      <c r="P481" s="620"/>
    </row>
    <row r="482" spans="1:18" s="291" customFormat="1">
      <c r="A482" s="292"/>
      <c r="B482" s="292"/>
      <c r="C482" s="644"/>
      <c r="D482" s="410"/>
      <c r="E482" s="410"/>
      <c r="F482" s="295"/>
      <c r="G482" s="295"/>
      <c r="H482" s="694"/>
      <c r="I482" s="694"/>
      <c r="J482" s="694"/>
      <c r="K482" s="295"/>
      <c r="L482" s="295"/>
      <c r="M482" s="295"/>
      <c r="N482" s="506"/>
      <c r="O482" s="620"/>
      <c r="P482" s="620"/>
    </row>
    <row r="483" spans="1:18" s="291" customFormat="1">
      <c r="A483" s="292"/>
      <c r="B483" s="292"/>
      <c r="C483" s="644"/>
      <c r="D483" s="410"/>
      <c r="E483" s="410"/>
      <c r="F483" s="295"/>
      <c r="G483" s="295"/>
      <c r="H483" s="694"/>
      <c r="I483" s="694"/>
      <c r="J483" s="694"/>
      <c r="K483" s="295"/>
      <c r="L483" s="692"/>
      <c r="M483" s="692"/>
      <c r="N483" s="695"/>
      <c r="O483" s="696"/>
      <c r="P483" s="690"/>
    </row>
    <row r="484" spans="1:18" s="291" customFormat="1" ht="15.75">
      <c r="A484" s="677"/>
      <c r="B484" s="677"/>
      <c r="C484" s="688"/>
      <c r="D484" s="681"/>
      <c r="E484" s="682"/>
      <c r="F484" s="683"/>
      <c r="G484" s="682"/>
      <c r="H484" s="684"/>
      <c r="I484" s="682"/>
      <c r="J484" s="685"/>
      <c r="K484" s="684"/>
      <c r="L484" s="684"/>
      <c r="M484" s="686"/>
      <c r="N484" s="685"/>
      <c r="O484" s="687"/>
      <c r="P484" s="650"/>
    </row>
    <row r="485" spans="1:18" s="291" customFormat="1">
      <c r="A485" s="677"/>
      <c r="B485" s="677"/>
      <c r="C485" s="688"/>
      <c r="D485" s="410"/>
      <c r="E485" s="410"/>
      <c r="F485" s="295"/>
      <c r="G485" s="295"/>
      <c r="H485" s="694"/>
      <c r="I485" s="694"/>
      <c r="J485" s="694"/>
      <c r="K485" s="295"/>
      <c r="L485" s="692"/>
      <c r="M485" s="692"/>
      <c r="N485" s="695"/>
      <c r="O485" s="696"/>
      <c r="P485" s="690"/>
    </row>
    <row r="486" spans="1:18" s="291" customFormat="1">
      <c r="A486" s="292"/>
      <c r="B486" s="292"/>
      <c r="C486" s="659"/>
      <c r="D486" s="644"/>
      <c r="E486" s="295"/>
      <c r="F486" s="295"/>
      <c r="G486" s="295"/>
      <c r="H486" s="563"/>
      <c r="I486" s="295"/>
      <c r="J486" s="563"/>
      <c r="K486" s="295"/>
      <c r="L486" s="506"/>
      <c r="M486" s="295"/>
      <c r="N486" s="563"/>
      <c r="O486" s="648"/>
      <c r="P486" s="620"/>
      <c r="R486" s="357"/>
    </row>
    <row r="487" spans="1:18" s="291" customFormat="1">
      <c r="A487" s="292"/>
      <c r="B487" s="292"/>
      <c r="C487" s="659"/>
      <c r="D487" s="644"/>
      <c r="E487" s="644"/>
      <c r="F487" s="295"/>
      <c r="G487" s="295"/>
      <c r="H487" s="563"/>
      <c r="I487" s="295"/>
      <c r="J487" s="563"/>
      <c r="K487" s="295"/>
      <c r="L487" s="506"/>
      <c r="M487" s="295"/>
      <c r="N487" s="563"/>
      <c r="O487" s="691"/>
      <c r="P487" s="690"/>
      <c r="R487" s="357"/>
    </row>
    <row r="488" spans="1:18" s="291" customFormat="1">
      <c r="A488" s="292"/>
      <c r="B488" s="292"/>
      <c r="C488" s="659"/>
      <c r="D488" s="402"/>
      <c r="E488" s="402"/>
      <c r="F488" s="295"/>
      <c r="G488" s="295"/>
      <c r="H488" s="563"/>
      <c r="I488" s="295"/>
      <c r="J488" s="563"/>
      <c r="K488" s="295"/>
      <c r="L488" s="506"/>
      <c r="M488" s="295"/>
      <c r="N488" s="475"/>
      <c r="O488" s="648"/>
      <c r="P488" s="620"/>
      <c r="R488" s="357"/>
    </row>
    <row r="489" spans="1:18" s="291" customFormat="1">
      <c r="A489" s="292"/>
      <c r="B489" s="292"/>
      <c r="C489" s="659"/>
      <c r="D489" s="697"/>
      <c r="E489" s="697"/>
      <c r="F489" s="620"/>
      <c r="G489" s="620"/>
      <c r="H489" s="697"/>
      <c r="I489" s="697"/>
      <c r="J489" s="697"/>
      <c r="K489" s="620"/>
      <c r="L489" s="620"/>
      <c r="M489" s="295"/>
      <c r="N489" s="698"/>
      <c r="O489" s="648"/>
      <c r="P489" s="620"/>
      <c r="R489" s="357"/>
    </row>
    <row r="490" spans="1:18" s="291" customFormat="1">
      <c r="A490" s="292"/>
      <c r="B490" s="292"/>
      <c r="C490" s="659"/>
      <c r="D490" s="697"/>
      <c r="E490" s="697"/>
      <c r="F490" s="620"/>
      <c r="G490" s="620"/>
      <c r="H490" s="697"/>
      <c r="I490" s="697"/>
      <c r="J490" s="697"/>
      <c r="K490" s="620"/>
      <c r="L490" s="620"/>
      <c r="M490" s="295"/>
      <c r="N490" s="698"/>
      <c r="O490" s="648"/>
      <c r="P490" s="620"/>
      <c r="R490" s="357"/>
    </row>
    <row r="491" spans="1:18" s="291" customFormat="1">
      <c r="A491" s="292"/>
      <c r="B491" s="292"/>
      <c r="C491" s="659"/>
      <c r="D491" s="697"/>
      <c r="E491" s="697"/>
      <c r="F491" s="620"/>
      <c r="G491" s="620"/>
      <c r="H491" s="697"/>
      <c r="I491" s="697"/>
      <c r="J491" s="697"/>
      <c r="K491" s="620"/>
      <c r="L491" s="690"/>
      <c r="M491" s="692"/>
      <c r="N491" s="699"/>
      <c r="O491" s="700"/>
      <c r="P491" s="690"/>
      <c r="R491" s="357"/>
    </row>
    <row r="492" spans="1:18" s="291" customFormat="1" ht="15.75">
      <c r="A492" s="292"/>
      <c r="B492" s="292"/>
      <c r="C492" s="659"/>
      <c r="D492" s="681"/>
      <c r="E492" s="682"/>
      <c r="F492" s="683"/>
      <c r="G492" s="682"/>
      <c r="H492" s="684"/>
      <c r="I492" s="682"/>
      <c r="J492" s="685"/>
      <c r="K492" s="684"/>
      <c r="L492" s="684"/>
      <c r="M492" s="686"/>
      <c r="N492" s="701"/>
      <c r="O492" s="702"/>
      <c r="P492" s="620"/>
      <c r="R492" s="357"/>
    </row>
    <row r="493" spans="1:18" s="291" customFormat="1">
      <c r="A493" s="292"/>
      <c r="B493" s="292"/>
      <c r="C493" s="659"/>
      <c r="D493" s="410"/>
      <c r="E493" s="410"/>
      <c r="F493" s="295"/>
      <c r="G493" s="295"/>
      <c r="H493" s="295"/>
      <c r="I493" s="292"/>
      <c r="J493" s="295"/>
      <c r="K493" s="295"/>
      <c r="L493" s="295"/>
      <c r="M493" s="295"/>
      <c r="N493" s="656"/>
      <c r="O493" s="691"/>
      <c r="P493" s="690"/>
    </row>
    <row r="494" spans="1:18" s="291" customFormat="1">
      <c r="A494" s="292"/>
      <c r="B494" s="292"/>
      <c r="C494" s="644"/>
      <c r="D494" s="644"/>
      <c r="E494" s="644"/>
      <c r="F494" s="644"/>
      <c r="G494" s="295"/>
      <c r="H494" s="295"/>
      <c r="I494" s="295"/>
      <c r="J494" s="295"/>
      <c r="K494" s="295"/>
      <c r="L494" s="295"/>
      <c r="M494" s="295"/>
      <c r="N494" s="295"/>
      <c r="O494" s="620"/>
      <c r="P494" s="620"/>
      <c r="Q494" s="295"/>
    </row>
    <row r="495" spans="1:18" s="291" customFormat="1">
      <c r="A495" s="292"/>
      <c r="B495" s="292"/>
      <c r="C495" s="644"/>
      <c r="D495" s="644"/>
      <c r="E495" s="644"/>
      <c r="F495" s="644"/>
      <c r="G495" s="644"/>
      <c r="H495" s="644"/>
      <c r="I495" s="295"/>
      <c r="J495" s="563"/>
      <c r="K495" s="295"/>
      <c r="L495" s="506"/>
      <c r="M495" s="295"/>
      <c r="N495" s="475"/>
      <c r="O495" s="620"/>
      <c r="P495" s="620"/>
      <c r="Q495" s="295"/>
    </row>
    <row r="496" spans="1:18" s="291" customFormat="1">
      <c r="A496" s="292"/>
      <c r="B496" s="292"/>
      <c r="C496" s="644"/>
      <c r="D496" s="410"/>
      <c r="E496" s="295"/>
      <c r="F496" s="676"/>
      <c r="G496" s="672"/>
      <c r="H496" s="671"/>
      <c r="I496" s="620"/>
      <c r="J496" s="673"/>
      <c r="K496" s="295"/>
      <c r="L496" s="506"/>
      <c r="M496" s="295"/>
      <c r="N496" s="466"/>
      <c r="O496" s="696"/>
      <c r="P496" s="690"/>
      <c r="Q496" s="295"/>
    </row>
    <row r="497" spans="1:18" s="291" customFormat="1" ht="15.75">
      <c r="A497" s="292"/>
      <c r="B497" s="292"/>
      <c r="C497" s="644"/>
      <c r="D497" s="681"/>
      <c r="E497" s="682"/>
      <c r="F497" s="683"/>
      <c r="G497" s="682"/>
      <c r="H497" s="684"/>
      <c r="I497" s="682"/>
      <c r="J497" s="685"/>
      <c r="K497" s="684"/>
      <c r="L497" s="684"/>
      <c r="M497" s="686"/>
      <c r="N497" s="684"/>
      <c r="O497" s="648"/>
      <c r="P497" s="620"/>
      <c r="Q497" s="295"/>
    </row>
    <row r="498" spans="1:18" s="291" customFormat="1">
      <c r="A498" s="292"/>
      <c r="B498" s="292"/>
      <c r="C498" s="644"/>
      <c r="D498" s="410"/>
      <c r="E498" s="295"/>
      <c r="F498" s="295"/>
      <c r="G498" s="295"/>
      <c r="H498" s="563"/>
      <c r="I498" s="295"/>
      <c r="J498" s="563"/>
      <c r="K498" s="295"/>
      <c r="L498" s="506"/>
      <c r="M498" s="295"/>
      <c r="N498" s="475"/>
      <c r="O498" s="620"/>
      <c r="P498" s="620"/>
      <c r="Q498" s="295"/>
    </row>
    <row r="499" spans="1:18" s="291" customFormat="1">
      <c r="A499" s="292"/>
      <c r="B499" s="292"/>
      <c r="C499" s="644"/>
      <c r="D499" s="410"/>
      <c r="E499" s="295"/>
      <c r="F499" s="295"/>
      <c r="G499" s="295"/>
      <c r="H499" s="563"/>
      <c r="I499" s="295"/>
      <c r="J499" s="563"/>
      <c r="K499" s="295"/>
      <c r="L499" s="506"/>
      <c r="M499" s="295"/>
      <c r="N499" s="475"/>
      <c r="O499" s="620"/>
      <c r="P499" s="620"/>
      <c r="Q499" s="295"/>
    </row>
    <row r="500" spans="1:18" s="291" customFormat="1">
      <c r="A500" s="292"/>
      <c r="B500" s="292"/>
      <c r="C500" s="644"/>
      <c r="D500" s="410"/>
      <c r="E500" s="295"/>
      <c r="F500" s="295"/>
      <c r="G500" s="295"/>
      <c r="H500" s="563"/>
      <c r="I500" s="295"/>
      <c r="J500" s="563"/>
      <c r="K500" s="295"/>
      <c r="L500" s="506"/>
      <c r="M500" s="295"/>
      <c r="N500" s="475"/>
      <c r="O500" s="620"/>
      <c r="P500" s="620"/>
      <c r="Q500" s="295"/>
    </row>
    <row r="501" spans="1:18" s="291" customFormat="1">
      <c r="A501" s="292"/>
      <c r="B501" s="292"/>
      <c r="C501" s="644"/>
      <c r="D501" s="644"/>
      <c r="E501" s="644"/>
      <c r="F501" s="644"/>
      <c r="G501" s="295"/>
      <c r="H501" s="563"/>
      <c r="I501" s="295"/>
      <c r="J501" s="563"/>
      <c r="K501" s="295"/>
      <c r="L501" s="506"/>
      <c r="M501" s="295"/>
      <c r="N501" s="475"/>
      <c r="O501" s="620"/>
      <c r="P501" s="620"/>
      <c r="Q501" s="295"/>
    </row>
    <row r="502" spans="1:18" s="291" customFormat="1">
      <c r="A502" s="292"/>
      <c r="B502" s="292"/>
      <c r="C502" s="644"/>
      <c r="D502" s="644"/>
      <c r="E502" s="644"/>
      <c r="F502" s="644"/>
      <c r="G502" s="295"/>
      <c r="H502" s="295"/>
      <c r="I502" s="295"/>
      <c r="J502" s="295"/>
      <c r="K502" s="295"/>
      <c r="L502" s="295"/>
      <c r="M502" s="295"/>
      <c r="N502" s="295"/>
      <c r="O502" s="620"/>
      <c r="P502" s="620"/>
    </row>
    <row r="503" spans="1:18" s="291" customFormat="1">
      <c r="A503" s="292"/>
      <c r="B503" s="292"/>
      <c r="C503" s="644"/>
      <c r="D503" s="644"/>
      <c r="E503" s="295"/>
      <c r="F503" s="295"/>
      <c r="G503" s="295"/>
      <c r="H503" s="694"/>
      <c r="I503" s="694"/>
      <c r="J503" s="694"/>
      <c r="K503" s="295"/>
      <c r="L503" s="295"/>
      <c r="M503" s="295"/>
      <c r="N503" s="506"/>
      <c r="O503" s="696"/>
      <c r="P503" s="690"/>
    </row>
    <row r="504" spans="1:18" s="291" customFormat="1" ht="15.75">
      <c r="A504" s="292"/>
      <c r="B504" s="292"/>
      <c r="C504" s="644"/>
      <c r="D504" s="681"/>
      <c r="E504" s="682"/>
      <c r="F504" s="683"/>
      <c r="G504" s="682"/>
      <c r="H504" s="684"/>
      <c r="I504" s="682"/>
      <c r="J504" s="685"/>
      <c r="K504" s="684"/>
      <c r="L504" s="684"/>
      <c r="M504" s="686"/>
      <c r="N504" s="684"/>
      <c r="O504" s="648"/>
      <c r="P504" s="620"/>
    </row>
    <row r="505" spans="1:18" s="291" customFormat="1">
      <c r="A505" s="292"/>
      <c r="B505" s="292"/>
      <c r="C505" s="644"/>
      <c r="D505" s="410"/>
      <c r="E505" s="295"/>
      <c r="F505" s="295"/>
      <c r="G505" s="295"/>
      <c r="H505" s="563"/>
      <c r="I505" s="295"/>
      <c r="J505" s="563"/>
      <c r="K505" s="295"/>
      <c r="L505" s="506"/>
      <c r="M505" s="295"/>
      <c r="N505" s="475"/>
      <c r="O505" s="691"/>
      <c r="P505" s="690"/>
    </row>
    <row r="506" spans="1:18" s="291" customFormat="1">
      <c r="A506" s="292"/>
      <c r="B506" s="292"/>
      <c r="C506" s="644"/>
      <c r="D506" s="644"/>
      <c r="E506" s="644"/>
      <c r="F506" s="644"/>
      <c r="G506" s="644"/>
      <c r="H506" s="644"/>
      <c r="I506" s="295"/>
      <c r="J506" s="563"/>
      <c r="K506" s="295"/>
      <c r="L506" s="506"/>
      <c r="M506" s="295"/>
      <c r="N506" s="475"/>
      <c r="O506" s="671"/>
      <c r="P506" s="620"/>
    </row>
    <row r="507" spans="1:18" s="291" customFormat="1">
      <c r="A507" s="292"/>
      <c r="B507" s="292"/>
      <c r="C507" s="644"/>
      <c r="D507" s="410"/>
      <c r="E507" s="295"/>
      <c r="F507" s="295"/>
      <c r="G507" s="295"/>
      <c r="H507" s="563"/>
      <c r="I507" s="295"/>
      <c r="J507" s="563"/>
      <c r="K507" s="295"/>
      <c r="L507" s="475"/>
      <c r="M507" s="295"/>
      <c r="N507" s="475"/>
      <c r="O507" s="620"/>
      <c r="P507" s="620"/>
      <c r="R507" s="597"/>
    </row>
    <row r="508" spans="1:18" s="291" customFormat="1">
      <c r="A508" s="292"/>
      <c r="B508" s="292"/>
      <c r="C508" s="644"/>
      <c r="D508" s="410"/>
      <c r="E508" s="295"/>
      <c r="F508" s="295"/>
      <c r="G508" s="295"/>
      <c r="H508" s="563"/>
      <c r="I508" s="295"/>
      <c r="J508" s="563"/>
      <c r="K508" s="295"/>
      <c r="L508" s="475"/>
      <c r="M508" s="295"/>
      <c r="N508" s="475"/>
      <c r="O508" s="691"/>
      <c r="P508" s="690"/>
    </row>
    <row r="509" spans="1:18" s="291" customFormat="1">
      <c r="A509" s="292"/>
      <c r="B509" s="292"/>
      <c r="C509" s="644"/>
      <c r="D509" s="410"/>
      <c r="E509" s="295"/>
      <c r="F509" s="295"/>
      <c r="G509" s="295"/>
      <c r="H509" s="563"/>
      <c r="I509" s="295"/>
      <c r="J509" s="563"/>
      <c r="K509" s="295"/>
      <c r="L509" s="475"/>
      <c r="M509" s="295"/>
      <c r="N509" s="506"/>
      <c r="O509" s="620"/>
      <c r="P509" s="620"/>
      <c r="Q509" s="295"/>
    </row>
    <row r="510" spans="1:18" s="291" customFormat="1">
      <c r="A510" s="292"/>
      <c r="B510" s="292"/>
      <c r="C510" s="644"/>
      <c r="D510" s="410"/>
      <c r="E510" s="410"/>
      <c r="F510" s="295"/>
      <c r="G510" s="295"/>
      <c r="H510" s="295"/>
      <c r="I510" s="295"/>
      <c r="J510" s="295"/>
      <c r="K510" s="295"/>
      <c r="L510" s="563"/>
      <c r="M510" s="295"/>
      <c r="N510" s="506"/>
      <c r="O510" s="691"/>
      <c r="P510" s="690"/>
    </row>
    <row r="511" spans="1:18" s="291" customFormat="1" ht="15.75">
      <c r="A511" s="292"/>
      <c r="B511" s="292"/>
      <c r="C511" s="644"/>
      <c r="D511" s="681"/>
      <c r="E511" s="682"/>
      <c r="F511" s="683"/>
      <c r="G511" s="682"/>
      <c r="H511" s="684"/>
      <c r="I511" s="682"/>
      <c r="J511" s="685"/>
      <c r="K511" s="684"/>
      <c r="L511" s="684"/>
      <c r="M511" s="686"/>
      <c r="N511" s="684"/>
      <c r="O511" s="648"/>
      <c r="P511" s="620"/>
    </row>
    <row r="512" spans="1:18" s="291" customFormat="1">
      <c r="A512" s="292"/>
      <c r="B512" s="292"/>
      <c r="C512" s="644"/>
      <c r="D512" s="410"/>
      <c r="E512" s="410"/>
      <c r="F512" s="295"/>
      <c r="G512" s="295"/>
      <c r="H512" s="295"/>
      <c r="I512" s="295"/>
      <c r="J512" s="295"/>
      <c r="K512" s="295"/>
      <c r="L512" s="563"/>
      <c r="M512" s="295"/>
      <c r="N512" s="506"/>
      <c r="O512" s="691"/>
      <c r="P512" s="690"/>
    </row>
    <row r="513" spans="1:22" s="291" customFormat="1" ht="14.1" customHeight="1">
      <c r="A513" s="292"/>
      <c r="B513" s="292"/>
      <c r="C513" s="644"/>
      <c r="D513" s="410"/>
      <c r="E513" s="410"/>
      <c r="F513" s="295"/>
      <c r="G513" s="295"/>
      <c r="H513" s="295"/>
      <c r="I513" s="295"/>
      <c r="J513" s="295"/>
      <c r="K513" s="295"/>
      <c r="L513" s="295"/>
      <c r="M513" s="295"/>
      <c r="N513" s="506"/>
      <c r="O513" s="620"/>
      <c r="P513" s="620"/>
    </row>
    <row r="514" spans="1:22">
      <c r="A514" s="292"/>
      <c r="B514" s="292"/>
      <c r="C514" s="644"/>
      <c r="D514" s="659"/>
      <c r="E514" s="659"/>
      <c r="F514" s="659"/>
      <c r="G514" s="659"/>
      <c r="H514" s="659"/>
      <c r="O514" s="704"/>
      <c r="P514" s="704"/>
    </row>
    <row r="515" spans="1:22">
      <c r="A515" s="292"/>
      <c r="B515" s="292"/>
      <c r="C515" s="644"/>
      <c r="D515" s="644"/>
      <c r="E515" s="659"/>
      <c r="F515" s="659"/>
      <c r="G515" s="706"/>
      <c r="H515" s="706"/>
      <c r="O515" s="704"/>
      <c r="P515" s="704"/>
    </row>
    <row r="516" spans="1:22">
      <c r="A516" s="292"/>
      <c r="B516" s="292"/>
      <c r="C516" s="644"/>
      <c r="D516" s="410"/>
      <c r="E516" s="295"/>
      <c r="F516" s="295"/>
      <c r="G516" s="295"/>
      <c r="H516" s="563"/>
      <c r="I516" s="295"/>
      <c r="J516" s="506"/>
      <c r="K516" s="295"/>
      <c r="L516" s="466"/>
      <c r="M516" s="295"/>
      <c r="N516" s="475"/>
      <c r="O516" s="620"/>
      <c r="P516" s="620"/>
      <c r="R516" s="707"/>
      <c r="U516" s="707" t="e">
        <f>#REF!-703.09</f>
        <v>#REF!</v>
      </c>
    </row>
    <row r="517" spans="1:22">
      <c r="A517" s="292"/>
      <c r="B517" s="292"/>
      <c r="C517" s="644"/>
      <c r="D517" s="410"/>
      <c r="E517" s="295"/>
      <c r="F517" s="295"/>
      <c r="G517" s="295"/>
      <c r="H517" s="563"/>
      <c r="I517" s="295"/>
      <c r="J517" s="506"/>
      <c r="K517" s="295"/>
      <c r="L517" s="466"/>
      <c r="M517" s="295"/>
      <c r="N517" s="475"/>
      <c r="O517" s="620"/>
      <c r="P517" s="620"/>
      <c r="R517" s="707"/>
      <c r="U517" s="707"/>
    </row>
    <row r="518" spans="1:22">
      <c r="A518" s="292"/>
      <c r="B518" s="292"/>
      <c r="C518" s="644"/>
      <c r="D518" s="410"/>
      <c r="E518" s="295"/>
      <c r="F518" s="295"/>
      <c r="G518" s="295"/>
      <c r="H518" s="563"/>
      <c r="I518" s="295"/>
      <c r="J518" s="506"/>
      <c r="K518" s="295"/>
      <c r="L518" s="466"/>
      <c r="M518" s="295"/>
      <c r="N518" s="475"/>
      <c r="O518" s="691"/>
      <c r="P518" s="690"/>
      <c r="U518" s="705" t="e">
        <f>U516/0.09</f>
        <v>#REF!</v>
      </c>
      <c r="V518" s="708" t="e">
        <f>U518*R516</f>
        <v>#REF!</v>
      </c>
    </row>
    <row r="519" spans="1:22">
      <c r="A519" s="292"/>
      <c r="B519" s="292"/>
      <c r="C519" s="644"/>
      <c r="D519" s="410"/>
      <c r="E519" s="295"/>
      <c r="F519" s="295"/>
      <c r="G519" s="295"/>
      <c r="H519" s="563"/>
      <c r="I519" s="295"/>
      <c r="J519" s="506"/>
      <c r="K519" s="295"/>
      <c r="L519" s="466"/>
      <c r="M519" s="295"/>
      <c r="N519" s="506"/>
      <c r="O519" s="620"/>
      <c r="P519" s="620"/>
    </row>
    <row r="520" spans="1:22">
      <c r="A520" s="292"/>
      <c r="B520" s="292"/>
      <c r="C520" s="644"/>
      <c r="D520" s="410"/>
      <c r="E520" s="410"/>
      <c r="F520" s="295"/>
      <c r="G520" s="295"/>
      <c r="H520" s="295"/>
      <c r="I520" s="295"/>
      <c r="J520" s="295"/>
      <c r="K520" s="295"/>
      <c r="L520" s="506"/>
      <c r="M520" s="295"/>
      <c r="N520" s="506"/>
      <c r="O520" s="696"/>
      <c r="P520" s="690"/>
    </row>
    <row r="521" spans="1:22" ht="15.75">
      <c r="A521" s="292"/>
      <c r="B521" s="292"/>
      <c r="C521" s="644"/>
      <c r="D521" s="681"/>
      <c r="E521" s="682"/>
      <c r="F521" s="683"/>
      <c r="G521" s="682"/>
      <c r="H521" s="684"/>
      <c r="I521" s="682"/>
      <c r="J521" s="685"/>
      <c r="K521" s="684"/>
      <c r="L521" s="684"/>
      <c r="M521" s="686"/>
      <c r="N521" s="685"/>
      <c r="O521" s="671"/>
      <c r="P521" s="620"/>
    </row>
    <row r="522" spans="1:22">
      <c r="A522" s="292"/>
      <c r="B522" s="292"/>
      <c r="C522" s="644"/>
      <c r="D522" s="410"/>
      <c r="E522" s="410"/>
      <c r="G522" s="295"/>
      <c r="H522" s="295"/>
      <c r="I522" s="295"/>
      <c r="J522" s="295"/>
      <c r="K522" s="295"/>
      <c r="L522" s="295"/>
      <c r="M522" s="295"/>
      <c r="N522" s="295"/>
      <c r="O522" s="704"/>
      <c r="P522" s="704"/>
    </row>
    <row r="523" spans="1:22" ht="17.100000000000001" customHeight="1">
      <c r="A523" s="292"/>
      <c r="B523" s="292"/>
      <c r="C523" s="644"/>
      <c r="D523" s="644"/>
      <c r="E523" s="644"/>
      <c r="F523" s="644"/>
      <c r="G523" s="295"/>
      <c r="H523" s="295"/>
      <c r="I523" s="295"/>
      <c r="J523" s="295"/>
      <c r="K523" s="295"/>
      <c r="L523" s="295"/>
      <c r="M523" s="295"/>
      <c r="N523" s="704"/>
      <c r="O523" s="704"/>
      <c r="P523" s="703"/>
    </row>
    <row r="524" spans="1:22" ht="17.100000000000001" customHeight="1">
      <c r="A524" s="292"/>
      <c r="B524" s="292"/>
      <c r="C524" s="644"/>
      <c r="D524" s="410"/>
      <c r="E524" s="295"/>
      <c r="F524" s="295"/>
      <c r="G524" s="295"/>
      <c r="H524" s="506"/>
      <c r="I524" s="295"/>
      <c r="J524" s="506"/>
      <c r="K524" s="295"/>
      <c r="L524" s="466"/>
      <c r="M524" s="295"/>
      <c r="N524" s="704"/>
      <c r="O524" s="709"/>
      <c r="P524" s="703"/>
    </row>
    <row r="525" spans="1:22" ht="17.100000000000001" customHeight="1">
      <c r="A525" s="292"/>
      <c r="B525" s="292"/>
      <c r="C525" s="644"/>
      <c r="D525" s="681"/>
      <c r="E525" s="682"/>
      <c r="F525" s="683"/>
      <c r="G525" s="682"/>
      <c r="H525" s="684"/>
      <c r="I525" s="682"/>
      <c r="J525" s="685"/>
      <c r="K525" s="684"/>
      <c r="L525" s="684"/>
      <c r="M525" s="686"/>
      <c r="N525" s="685"/>
      <c r="O525" s="671"/>
      <c r="P525" s="620"/>
    </row>
    <row r="526" spans="1:22" ht="14.1" customHeight="1">
      <c r="A526" s="292"/>
      <c r="B526" s="292"/>
      <c r="C526" s="644"/>
      <c r="D526" s="410"/>
      <c r="E526" s="410"/>
      <c r="F526" s="424"/>
      <c r="G526" s="424"/>
      <c r="H526" s="424"/>
      <c r="I526" s="570"/>
      <c r="J526" s="475"/>
      <c r="K526" s="424"/>
      <c r="L526" s="475"/>
      <c r="M526" s="424"/>
      <c r="N526" s="475"/>
      <c r="O526" s="704"/>
      <c r="P526" s="703"/>
    </row>
    <row r="527" spans="1:22" ht="12" customHeight="1">
      <c r="A527" s="292"/>
      <c r="B527" s="292"/>
      <c r="C527" s="644"/>
      <c r="D527" s="659"/>
      <c r="E527" s="659"/>
      <c r="F527" s="659"/>
      <c r="G527" s="659"/>
      <c r="H527" s="659"/>
      <c r="I527" s="295"/>
      <c r="J527" s="295"/>
      <c r="K527" s="295"/>
      <c r="L527" s="295"/>
      <c r="M527" s="295"/>
      <c r="N527" s="295"/>
      <c r="O527" s="704"/>
      <c r="P527" s="704"/>
      <c r="V527" s="707"/>
    </row>
    <row r="528" spans="1:22" ht="17.100000000000001" customHeight="1">
      <c r="A528" s="292"/>
      <c r="B528" s="292"/>
      <c r="C528" s="644"/>
      <c r="D528" s="710"/>
      <c r="E528" s="644"/>
      <c r="F528" s="644"/>
      <c r="G528" s="644"/>
      <c r="H528" s="711"/>
      <c r="O528" s="704"/>
      <c r="P528" s="704"/>
    </row>
    <row r="529" spans="1:19">
      <c r="A529" s="292"/>
      <c r="B529" s="292"/>
      <c r="C529" s="644"/>
      <c r="D529" s="644"/>
      <c r="E529" s="644"/>
      <c r="F529" s="712"/>
      <c r="G529" s="295"/>
      <c r="H529" s="295"/>
      <c r="I529" s="295"/>
      <c r="J529" s="506"/>
      <c r="K529" s="295"/>
      <c r="L529" s="506"/>
      <c r="M529" s="295"/>
      <c r="N529" s="466"/>
      <c r="O529" s="713"/>
      <c r="P529" s="714"/>
      <c r="R529" s="707"/>
      <c r="S529" s="707"/>
    </row>
    <row r="530" spans="1:19">
      <c r="A530" s="292"/>
      <c r="B530" s="292"/>
      <c r="C530" s="644"/>
      <c r="D530" s="644"/>
      <c r="E530" s="644"/>
      <c r="F530" s="712"/>
      <c r="G530" s="295"/>
      <c r="H530" s="295"/>
      <c r="I530" s="295"/>
      <c r="J530" s="506"/>
      <c r="K530" s="295"/>
      <c r="L530" s="506"/>
      <c r="M530" s="295"/>
      <c r="N530" s="466"/>
      <c r="O530" s="715"/>
      <c r="P530" s="704"/>
      <c r="R530" s="707"/>
    </row>
    <row r="531" spans="1:19">
      <c r="A531" s="292"/>
      <c r="B531" s="292"/>
      <c r="C531" s="644"/>
      <c r="D531" s="644"/>
      <c r="E531" s="644"/>
      <c r="F531" s="712"/>
      <c r="G531" s="295"/>
      <c r="H531" s="295"/>
      <c r="I531" s="295"/>
      <c r="J531" s="506"/>
      <c r="K531" s="295"/>
      <c r="L531" s="506"/>
      <c r="M531" s="295"/>
      <c r="N531" s="466"/>
      <c r="O531" s="715"/>
      <c r="P531" s="704"/>
      <c r="R531" s="707"/>
    </row>
    <row r="532" spans="1:19">
      <c r="A532" s="292"/>
      <c r="B532" s="292"/>
      <c r="C532" s="644"/>
      <c r="D532" s="644"/>
      <c r="E532" s="644"/>
      <c r="F532" s="712"/>
      <c r="G532" s="295"/>
      <c r="H532" s="295"/>
      <c r="I532" s="295"/>
      <c r="J532" s="506"/>
      <c r="K532" s="295"/>
      <c r="L532" s="506"/>
      <c r="M532" s="295"/>
      <c r="N532" s="466"/>
      <c r="O532" s="715"/>
      <c r="P532" s="704"/>
      <c r="R532" s="707"/>
    </row>
    <row r="533" spans="1:19">
      <c r="A533" s="292"/>
      <c r="B533" s="292"/>
      <c r="C533" s="644"/>
      <c r="D533" s="410"/>
      <c r="E533" s="410"/>
      <c r="F533" s="712"/>
      <c r="H533" s="716"/>
      <c r="I533" s="717"/>
      <c r="J533" s="716"/>
      <c r="K533" s="718"/>
      <c r="L533" s="692"/>
      <c r="M533" s="692"/>
      <c r="N533" s="719"/>
      <c r="O533" s="713"/>
      <c r="P533" s="714"/>
      <c r="R533" s="707"/>
    </row>
    <row r="534" spans="1:19" ht="15.75">
      <c r="A534" s="292"/>
      <c r="B534" s="292"/>
      <c r="C534" s="644"/>
      <c r="D534" s="681"/>
      <c r="E534" s="682"/>
      <c r="F534" s="683"/>
      <c r="G534" s="682"/>
      <c r="H534" s="684"/>
      <c r="I534" s="682"/>
      <c r="J534" s="685"/>
      <c r="K534" s="684"/>
      <c r="L534" s="684"/>
      <c r="M534" s="686"/>
      <c r="N534" s="684"/>
      <c r="O534" s="648"/>
      <c r="P534" s="620"/>
      <c r="R534" s="707"/>
    </row>
    <row r="535" spans="1:19">
      <c r="A535" s="292"/>
      <c r="B535" s="292"/>
      <c r="C535" s="644"/>
      <c r="D535" s="410"/>
      <c r="E535" s="410"/>
      <c r="F535" s="712"/>
      <c r="H535" s="716"/>
      <c r="I535" s="717"/>
      <c r="J535" s="716"/>
      <c r="K535" s="718"/>
      <c r="L535" s="692"/>
      <c r="M535" s="692"/>
      <c r="N535" s="719"/>
      <c r="O535" s="713"/>
      <c r="P535" s="714"/>
      <c r="R535" s="707"/>
    </row>
    <row r="536" spans="1:19">
      <c r="A536" s="292"/>
      <c r="B536" s="292"/>
      <c r="C536" s="644"/>
      <c r="D536" s="410"/>
      <c r="E536" s="410"/>
      <c r="O536" s="704"/>
      <c r="P536" s="704"/>
    </row>
    <row r="537" spans="1:19">
      <c r="A537" s="292"/>
      <c r="B537" s="292"/>
      <c r="C537" s="644"/>
      <c r="D537" s="644"/>
      <c r="E537" s="659"/>
      <c r="F537" s="659"/>
      <c r="G537" s="706"/>
      <c r="H537" s="706"/>
      <c r="O537" s="704"/>
      <c r="P537" s="704"/>
    </row>
    <row r="538" spans="1:19">
      <c r="A538" s="292"/>
      <c r="B538" s="292"/>
      <c r="C538" s="644"/>
      <c r="D538" s="410"/>
      <c r="E538" s="295"/>
      <c r="F538" s="295"/>
      <c r="G538" s="295"/>
      <c r="H538" s="506"/>
      <c r="I538" s="295"/>
      <c r="J538" s="506"/>
      <c r="K538" s="295"/>
      <c r="L538" s="466"/>
      <c r="M538" s="295"/>
      <c r="N538" s="475"/>
      <c r="O538" s="620"/>
      <c r="P538" s="620"/>
      <c r="R538" s="707"/>
    </row>
    <row r="539" spans="1:19">
      <c r="A539" s="292"/>
      <c r="B539" s="292"/>
      <c r="C539" s="644"/>
      <c r="D539" s="410"/>
      <c r="E539" s="295"/>
      <c r="F539" s="295"/>
      <c r="G539" s="295"/>
      <c r="H539" s="506"/>
      <c r="I539" s="295"/>
      <c r="J539" s="506"/>
      <c r="K539" s="295"/>
      <c r="L539" s="466"/>
      <c r="M539" s="295"/>
      <c r="N539" s="475"/>
      <c r="O539" s="620"/>
      <c r="P539" s="620"/>
    </row>
    <row r="540" spans="1:19">
      <c r="A540" s="292"/>
      <c r="B540" s="292"/>
      <c r="C540" s="644"/>
      <c r="D540" s="410"/>
      <c r="E540" s="295"/>
      <c r="F540" s="295"/>
      <c r="G540" s="295"/>
      <c r="H540" s="506"/>
      <c r="I540" s="295"/>
      <c r="J540" s="506"/>
      <c r="K540" s="295"/>
      <c r="L540" s="466"/>
      <c r="M540" s="295"/>
      <c r="N540" s="475"/>
      <c r="O540" s="691"/>
      <c r="P540" s="690"/>
    </row>
    <row r="541" spans="1:19">
      <c r="A541" s="292"/>
      <c r="B541" s="292"/>
      <c r="C541" s="644"/>
      <c r="D541" s="410"/>
      <c r="E541" s="295"/>
      <c r="F541" s="295"/>
      <c r="G541" s="295"/>
      <c r="H541" s="506"/>
      <c r="I541" s="295"/>
      <c r="J541" s="506"/>
      <c r="K541" s="295"/>
      <c r="L541" s="466"/>
      <c r="M541" s="295"/>
      <c r="N541" s="506"/>
      <c r="O541" s="620"/>
      <c r="P541" s="620"/>
    </row>
    <row r="542" spans="1:19">
      <c r="A542" s="292"/>
      <c r="B542" s="292"/>
      <c r="C542" s="644"/>
      <c r="D542" s="410"/>
      <c r="E542" s="410"/>
      <c r="F542" s="295"/>
      <c r="G542" s="295"/>
      <c r="H542" s="295"/>
      <c r="I542" s="295"/>
      <c r="J542" s="295"/>
      <c r="K542" s="295"/>
      <c r="L542" s="506"/>
      <c r="M542" s="295"/>
      <c r="N542" s="506"/>
      <c r="O542" s="696"/>
      <c r="P542" s="690"/>
    </row>
    <row r="543" spans="1:19" ht="15.75">
      <c r="A543" s="292"/>
      <c r="B543" s="292"/>
      <c r="C543" s="644"/>
      <c r="D543" s="681"/>
      <c r="E543" s="682"/>
      <c r="F543" s="683"/>
      <c r="G543" s="682"/>
      <c r="H543" s="684"/>
      <c r="I543" s="682"/>
      <c r="J543" s="685"/>
      <c r="K543" s="684"/>
      <c r="L543" s="684"/>
      <c r="M543" s="686"/>
      <c r="N543" s="685"/>
      <c r="O543" s="671"/>
      <c r="P543" s="620"/>
    </row>
    <row r="544" spans="1:19">
      <c r="A544" s="292"/>
      <c r="B544" s="292"/>
      <c r="C544" s="644"/>
      <c r="D544" s="644"/>
      <c r="E544" s="644"/>
      <c r="F544" s="424"/>
      <c r="G544" s="424"/>
      <c r="H544" s="424"/>
      <c r="I544" s="570"/>
      <c r="J544" s="475"/>
      <c r="K544" s="424"/>
      <c r="L544" s="475"/>
      <c r="M544" s="424"/>
      <c r="N544" s="475"/>
      <c r="O544" s="704"/>
      <c r="P544" s="704"/>
    </row>
    <row r="545" spans="1:18">
      <c r="A545" s="292"/>
      <c r="B545" s="292"/>
      <c r="C545" s="644"/>
      <c r="D545" s="720"/>
      <c r="E545" s="694"/>
      <c r="F545" s="424"/>
      <c r="G545" s="424"/>
      <c r="H545" s="466"/>
      <c r="I545" s="424"/>
      <c r="J545" s="466"/>
      <c r="K545" s="424"/>
      <c r="L545" s="475"/>
      <c r="M545" s="424"/>
      <c r="N545" s="475"/>
      <c r="O545" s="704"/>
      <c r="P545" s="704"/>
    </row>
    <row r="546" spans="1:18">
      <c r="A546" s="292"/>
      <c r="B546" s="292"/>
      <c r="C546" s="644"/>
      <c r="D546" s="410"/>
      <c r="E546" s="410"/>
      <c r="F546" s="424"/>
      <c r="G546" s="424"/>
      <c r="H546" s="424"/>
      <c r="I546" s="570"/>
      <c r="J546" s="475"/>
      <c r="K546" s="424"/>
      <c r="L546" s="475"/>
      <c r="M546" s="424"/>
      <c r="N546" s="475"/>
      <c r="O546" s="704"/>
      <c r="P546" s="704"/>
    </row>
    <row r="547" spans="1:18">
      <c r="A547" s="292"/>
      <c r="B547" s="292"/>
      <c r="C547" s="688"/>
      <c r="D547" s="410"/>
      <c r="E547" s="410"/>
      <c r="O547" s="704"/>
      <c r="P547" s="704"/>
    </row>
    <row r="548" spans="1:18">
      <c r="A548" s="292"/>
      <c r="B548" s="292"/>
      <c r="C548" s="644"/>
      <c r="D548" s="721"/>
      <c r="E548" s="410"/>
      <c r="O548" s="704"/>
      <c r="P548" s="704"/>
    </row>
    <row r="549" spans="1:18">
      <c r="A549" s="292"/>
      <c r="B549" s="292"/>
      <c r="C549" s="644"/>
      <c r="D549" s="410"/>
      <c r="E549" s="295"/>
      <c r="F549" s="295"/>
      <c r="G549" s="295"/>
      <c r="H549" s="563"/>
      <c r="I549" s="295"/>
      <c r="J549" s="563"/>
      <c r="K549" s="295"/>
      <c r="L549" s="475"/>
      <c r="M549" s="295"/>
      <c r="N549" s="475"/>
      <c r="O549" s="620"/>
      <c r="P549" s="620"/>
    </row>
    <row r="550" spans="1:18">
      <c r="A550" s="292"/>
      <c r="B550" s="292"/>
      <c r="C550" s="644"/>
      <c r="D550" s="410"/>
      <c r="E550" s="295"/>
      <c r="F550" s="295"/>
      <c r="G550" s="295"/>
      <c r="H550" s="563"/>
      <c r="I550" s="295"/>
      <c r="J550" s="563"/>
      <c r="K550" s="295"/>
      <c r="L550" s="475"/>
      <c r="M550" s="295"/>
      <c r="N550" s="475"/>
      <c r="O550" s="691"/>
      <c r="P550" s="690"/>
      <c r="R550" s="722"/>
    </row>
    <row r="551" spans="1:18">
      <c r="A551" s="292"/>
      <c r="B551" s="292"/>
      <c r="C551" s="644"/>
      <c r="D551" s="410"/>
      <c r="E551" s="295"/>
      <c r="F551" s="295"/>
      <c r="G551" s="295"/>
      <c r="H551" s="563"/>
      <c r="I551" s="295"/>
      <c r="J551" s="563"/>
      <c r="K551" s="295"/>
      <c r="L551" s="475"/>
      <c r="M551" s="295"/>
      <c r="N551" s="506"/>
      <c r="O551" s="620"/>
      <c r="P551" s="620"/>
    </row>
    <row r="552" spans="1:18">
      <c r="A552" s="292"/>
      <c r="B552" s="292"/>
      <c r="C552" s="644"/>
      <c r="D552" s="410"/>
      <c r="E552" s="410"/>
      <c r="F552" s="295"/>
      <c r="G552" s="295"/>
      <c r="H552" s="295"/>
      <c r="I552" s="295"/>
      <c r="J552" s="295"/>
      <c r="K552" s="295"/>
      <c r="L552" s="563"/>
      <c r="M552" s="295"/>
      <c r="N552" s="506"/>
      <c r="O552" s="691"/>
      <c r="P552" s="690"/>
    </row>
    <row r="553" spans="1:18" ht="15.75">
      <c r="A553" s="292"/>
      <c r="B553" s="292"/>
      <c r="C553" s="644"/>
      <c r="D553" s="681"/>
      <c r="E553" s="682"/>
      <c r="F553" s="683"/>
      <c r="G553" s="682"/>
      <c r="H553" s="684"/>
      <c r="I553" s="682"/>
      <c r="J553" s="685"/>
      <c r="K553" s="684"/>
      <c r="L553" s="684"/>
      <c r="M553" s="686"/>
      <c r="N553" s="685"/>
      <c r="O553" s="671"/>
      <c r="P553" s="620"/>
    </row>
    <row r="554" spans="1:18">
      <c r="A554" s="292"/>
      <c r="B554" s="292"/>
      <c r="C554" s="644"/>
      <c r="D554" s="410"/>
      <c r="E554" s="410"/>
      <c r="O554" s="704"/>
      <c r="P554" s="704"/>
    </row>
    <row r="555" spans="1:18">
      <c r="A555" s="292"/>
      <c r="B555" s="292"/>
      <c r="C555" s="644"/>
      <c r="D555" s="644"/>
      <c r="E555" s="644"/>
      <c r="F555" s="644"/>
      <c r="O555" s="704"/>
      <c r="P555" s="704"/>
    </row>
    <row r="556" spans="1:18">
      <c r="A556" s="292"/>
      <c r="B556" s="292"/>
      <c r="C556" s="644"/>
      <c r="D556" s="410"/>
      <c r="E556" s="295"/>
      <c r="F556" s="295"/>
      <c r="G556" s="295"/>
      <c r="H556" s="723"/>
      <c r="I556" s="694"/>
      <c r="J556" s="723"/>
      <c r="K556" s="295"/>
      <c r="L556" s="295"/>
      <c r="M556" s="295"/>
      <c r="N556" s="506"/>
      <c r="O556" s="704"/>
      <c r="P556" s="704"/>
    </row>
    <row r="557" spans="1:18">
      <c r="A557" s="292"/>
      <c r="B557" s="292"/>
      <c r="C557" s="644"/>
      <c r="D557" s="694"/>
      <c r="E557" s="295"/>
      <c r="F557" s="295"/>
      <c r="G557" s="295"/>
      <c r="H557" s="723"/>
      <c r="I557" s="694"/>
      <c r="J557" s="723"/>
      <c r="K557" s="295"/>
      <c r="L557" s="295"/>
      <c r="M557" s="295"/>
      <c r="N557" s="506"/>
      <c r="O557" s="715"/>
      <c r="P557" s="704"/>
      <c r="R557" s="724"/>
    </row>
    <row r="558" spans="1:18">
      <c r="A558" s="292"/>
      <c r="B558" s="292"/>
      <c r="C558" s="644"/>
      <c r="D558" s="410"/>
      <c r="E558" s="295"/>
      <c r="F558" s="295"/>
      <c r="G558" s="295"/>
      <c r="H558" s="723"/>
      <c r="I558" s="694"/>
      <c r="J558" s="723"/>
      <c r="K558" s="295"/>
      <c r="L558" s="295"/>
      <c r="M558" s="295"/>
      <c r="N558" s="506"/>
      <c r="O558" s="704"/>
      <c r="P558" s="704"/>
      <c r="R558" s="703"/>
    </row>
    <row r="559" spans="1:18">
      <c r="A559" s="292"/>
      <c r="B559" s="292"/>
      <c r="C559" s="644"/>
      <c r="D559" s="410"/>
      <c r="E559" s="295"/>
      <c r="F559" s="295"/>
      <c r="G559" s="295"/>
      <c r="H559" s="723"/>
      <c r="I559" s="694"/>
      <c r="J559" s="723"/>
      <c r="K559" s="295"/>
      <c r="L559" s="295"/>
      <c r="M559" s="295"/>
      <c r="N559" s="506"/>
      <c r="O559" s="704"/>
      <c r="P559" s="704"/>
      <c r="R559" s="703"/>
    </row>
    <row r="560" spans="1:18">
      <c r="A560" s="292"/>
      <c r="B560" s="292"/>
      <c r="C560" s="644"/>
      <c r="D560" s="410"/>
      <c r="E560" s="295"/>
      <c r="F560" s="295"/>
      <c r="G560" s="295"/>
      <c r="H560" s="723"/>
      <c r="I560" s="694"/>
      <c r="J560" s="723"/>
      <c r="K560" s="295"/>
      <c r="L560" s="295"/>
      <c r="M560" s="295"/>
      <c r="N560" s="506"/>
      <c r="O560" s="704"/>
      <c r="P560" s="704"/>
      <c r="R560" s="703"/>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410"/>
      <c r="N562" s="724"/>
      <c r="O562" s="725"/>
      <c r="P562" s="714"/>
      <c r="R562" s="703"/>
    </row>
    <row r="563" spans="1:18" ht="15.75">
      <c r="A563" s="292"/>
      <c r="B563" s="292"/>
      <c r="C563" s="644"/>
      <c r="D563" s="681"/>
      <c r="E563" s="682"/>
      <c r="F563" s="683"/>
      <c r="G563" s="682"/>
      <c r="H563" s="684"/>
      <c r="I563" s="682"/>
      <c r="J563" s="685"/>
      <c r="K563" s="684"/>
      <c r="L563" s="684"/>
      <c r="M563" s="686"/>
      <c r="N563" s="684"/>
      <c r="O563" s="648"/>
      <c r="P563" s="620"/>
      <c r="R563" s="703"/>
    </row>
    <row r="564" spans="1:18">
      <c r="A564" s="292"/>
      <c r="B564" s="292"/>
      <c r="C564" s="644"/>
      <c r="D564" s="410"/>
      <c r="E564" s="410"/>
      <c r="N564" s="716"/>
      <c r="O564" s="704"/>
      <c r="P564" s="704"/>
      <c r="R564" s="703"/>
    </row>
    <row r="565" spans="1:18">
      <c r="A565" s="292"/>
      <c r="B565" s="292"/>
      <c r="C565" s="644"/>
      <c r="D565" s="410"/>
      <c r="E565" s="410"/>
      <c r="N565" s="716"/>
      <c r="O565" s="704"/>
      <c r="P565" s="704"/>
      <c r="R565" s="703"/>
    </row>
    <row r="566" spans="1:18">
      <c r="A566" s="292"/>
      <c r="B566" s="292"/>
      <c r="C566" s="644"/>
      <c r="D566" s="644"/>
      <c r="E566" s="644"/>
      <c r="F566" s="644"/>
      <c r="N566" s="716"/>
      <c r="O566" s="704"/>
      <c r="P566" s="704"/>
      <c r="R566" s="703"/>
    </row>
    <row r="567" spans="1:18">
      <c r="A567" s="292"/>
      <c r="B567" s="292"/>
      <c r="C567" s="644"/>
      <c r="D567" s="410"/>
      <c r="E567" s="410"/>
      <c r="F567" s="295"/>
      <c r="G567" s="295"/>
      <c r="H567" s="723"/>
      <c r="I567" s="694"/>
      <c r="J567" s="723"/>
      <c r="K567" s="295"/>
      <c r="L567" s="563"/>
      <c r="M567" s="295"/>
      <c r="N567" s="563"/>
      <c r="O567" s="713"/>
      <c r="P567" s="714"/>
      <c r="R567" s="703"/>
    </row>
    <row r="568" spans="1:18" ht="15.75">
      <c r="A568" s="292"/>
      <c r="B568" s="292"/>
      <c r="C568" s="644"/>
      <c r="D568" s="681"/>
      <c r="E568" s="682"/>
      <c r="F568" s="683"/>
      <c r="G568" s="682"/>
      <c r="H568" s="684"/>
      <c r="I568" s="682"/>
      <c r="J568" s="685"/>
      <c r="K568" s="684"/>
      <c r="L568" s="684"/>
      <c r="M568" s="686"/>
      <c r="N568" s="684"/>
      <c r="O568" s="648"/>
      <c r="P568" s="620"/>
      <c r="R568" s="703"/>
    </row>
    <row r="569" spans="1:18">
      <c r="A569" s="292"/>
      <c r="B569" s="292"/>
      <c r="C569" s="644"/>
      <c r="D569" s="410"/>
      <c r="E569" s="410"/>
      <c r="N569" s="716"/>
      <c r="O569" s="704"/>
      <c r="P569" s="704"/>
      <c r="R569" s="703"/>
    </row>
    <row r="570" spans="1:18">
      <c r="A570" s="292"/>
      <c r="B570" s="292"/>
      <c r="C570" s="644"/>
      <c r="D570" s="410"/>
      <c r="E570" s="410"/>
      <c r="N570" s="716"/>
      <c r="O570" s="704"/>
      <c r="P570" s="704"/>
      <c r="R570" s="703"/>
    </row>
    <row r="571" spans="1:18">
      <c r="A571" s="292"/>
      <c r="B571" s="292"/>
      <c r="C571" s="644"/>
      <c r="D571" s="410"/>
      <c r="E571" s="410"/>
      <c r="N571" s="716"/>
      <c r="O571" s="704"/>
      <c r="P571" s="704"/>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726"/>
      <c r="B575" s="726"/>
      <c r="C575" s="625"/>
      <c r="D575" s="625"/>
      <c r="E575" s="625"/>
      <c r="F575" s="625"/>
      <c r="G575" s="727"/>
      <c r="H575" s="727"/>
      <c r="I575" s="727"/>
      <c r="J575" s="727"/>
      <c r="K575" s="727"/>
      <c r="L575" s="727"/>
      <c r="M575" s="727"/>
      <c r="N575" s="727"/>
      <c r="O575" s="728"/>
      <c r="P575" s="728"/>
      <c r="R575" s="703"/>
    </row>
    <row r="576" spans="1:18">
      <c r="A576" s="726"/>
      <c r="B576" s="726"/>
      <c r="C576" s="625"/>
      <c r="D576" s="626"/>
      <c r="E576" s="626"/>
      <c r="F576" s="626"/>
      <c r="G576" s="626"/>
      <c r="H576" s="626"/>
      <c r="I576" s="626"/>
      <c r="J576" s="626"/>
      <c r="K576" s="628"/>
      <c r="L576" s="631"/>
      <c r="M576" s="628"/>
      <c r="N576" s="627"/>
      <c r="O576" s="729"/>
      <c r="P576" s="730"/>
    </row>
    <row r="577" spans="1:18">
      <c r="A577" s="726"/>
      <c r="B577" s="726"/>
      <c r="C577" s="625"/>
      <c r="D577" s="625"/>
      <c r="E577" s="625"/>
      <c r="F577" s="625"/>
      <c r="G577" s="625"/>
      <c r="H577" s="627"/>
      <c r="I577" s="726"/>
      <c r="J577" s="628"/>
      <c r="K577" s="628"/>
      <c r="L577" s="631"/>
      <c r="M577" s="628"/>
      <c r="N577" s="631"/>
      <c r="O577" s="731"/>
      <c r="P577" s="730"/>
    </row>
    <row r="578" spans="1:18">
      <c r="A578" s="726"/>
      <c r="B578" s="726"/>
      <c r="C578" s="625"/>
      <c r="D578" s="625"/>
      <c r="E578" s="625"/>
      <c r="F578" s="625"/>
      <c r="G578" s="625"/>
      <c r="H578" s="627"/>
      <c r="I578" s="726"/>
      <c r="J578" s="628"/>
      <c r="K578" s="628"/>
      <c r="L578" s="631"/>
      <c r="M578" s="628"/>
      <c r="N578" s="631"/>
      <c r="O578" s="731"/>
      <c r="P578" s="730"/>
    </row>
    <row r="579" spans="1:18">
      <c r="A579" s="726"/>
      <c r="B579" s="726"/>
      <c r="C579" s="625"/>
      <c r="D579" s="642"/>
      <c r="E579" s="642"/>
      <c r="F579" s="628"/>
      <c r="G579" s="628"/>
      <c r="H579" s="732"/>
      <c r="I579" s="633"/>
      <c r="J579" s="732"/>
      <c r="K579" s="628"/>
      <c r="L579" s="627"/>
      <c r="M579" s="628"/>
      <c r="N579" s="627"/>
      <c r="O579" s="731"/>
      <c r="P579" s="730"/>
    </row>
    <row r="580" spans="1:18">
      <c r="A580" s="726"/>
      <c r="B580" s="726"/>
      <c r="C580" s="625"/>
      <c r="D580" s="642"/>
      <c r="E580" s="642"/>
      <c r="F580" s="628"/>
      <c r="G580" s="628"/>
      <c r="H580" s="732"/>
      <c r="I580" s="633"/>
      <c r="J580" s="732"/>
      <c r="K580" s="628"/>
      <c r="L580" s="627"/>
      <c r="M580" s="628"/>
      <c r="N580" s="627"/>
      <c r="O580" s="731"/>
      <c r="P580" s="730"/>
    </row>
    <row r="581" spans="1:18">
      <c r="A581" s="726"/>
      <c r="B581" s="726"/>
      <c r="C581" s="625"/>
      <c r="D581" s="642"/>
      <c r="E581" s="642"/>
      <c r="F581" s="642"/>
      <c r="G581" s="625"/>
      <c r="H581" s="627"/>
      <c r="I581" s="726"/>
      <c r="J581" s="628"/>
      <c r="K581" s="628"/>
      <c r="L581" s="631"/>
      <c r="M581" s="628"/>
      <c r="N581" s="631"/>
      <c r="O581" s="731"/>
      <c r="P581" s="730"/>
    </row>
    <row r="582" spans="1:18" ht="15.75">
      <c r="A582" s="726"/>
      <c r="B582" s="726"/>
      <c r="C582" s="625"/>
      <c r="D582" s="681"/>
      <c r="E582" s="682"/>
      <c r="F582" s="683"/>
      <c r="G582" s="682"/>
      <c r="H582" s="684"/>
      <c r="I582" s="682"/>
      <c r="J582" s="685"/>
      <c r="K582" s="684"/>
      <c r="L582" s="684"/>
      <c r="M582" s="686"/>
      <c r="N582" s="685"/>
      <c r="O582" s="731"/>
      <c r="P582" s="730"/>
    </row>
    <row r="583" spans="1:18">
      <c r="A583" s="726"/>
      <c r="B583" s="726"/>
      <c r="C583" s="625"/>
      <c r="D583" s="642"/>
      <c r="E583" s="642"/>
      <c r="F583" s="642"/>
      <c r="G583" s="625"/>
      <c r="H583" s="627"/>
      <c r="I583" s="726"/>
      <c r="J583" s="628"/>
      <c r="K583" s="628"/>
      <c r="L583" s="631"/>
      <c r="M583" s="628"/>
      <c r="N583" s="471"/>
      <c r="O583" s="731"/>
      <c r="P583" s="730"/>
    </row>
    <row r="584" spans="1:18">
      <c r="A584" s="726"/>
      <c r="B584" s="726"/>
      <c r="C584" s="625"/>
      <c r="D584" s="642"/>
      <c r="E584" s="642"/>
      <c r="F584" s="727"/>
      <c r="G584" s="727"/>
      <c r="H584" s="727"/>
      <c r="I584" s="727"/>
      <c r="J584" s="727"/>
      <c r="K584" s="727"/>
      <c r="L584" s="727"/>
      <c r="M584" s="727"/>
      <c r="N584" s="727"/>
      <c r="O584" s="728"/>
      <c r="P584" s="728"/>
    </row>
    <row r="585" spans="1:18">
      <c r="A585" s="292"/>
      <c r="B585" s="292"/>
      <c r="C585" s="619"/>
      <c r="D585" s="373"/>
      <c r="E585" s="373"/>
      <c r="F585" s="373"/>
      <c r="G585" s="295"/>
      <c r="H585" s="295"/>
      <c r="I585" s="295"/>
      <c r="J585" s="563"/>
      <c r="K585" s="295"/>
      <c r="L585" s="506"/>
      <c r="M585" s="295"/>
      <c r="N585" s="475"/>
      <c r="O585" s="715"/>
      <c r="P585" s="704"/>
      <c r="R585" s="707"/>
    </row>
    <row r="586" spans="1:18">
      <c r="A586" s="292"/>
      <c r="B586" s="292"/>
      <c r="C586" s="619"/>
      <c r="D586" s="373"/>
      <c r="E586" s="373"/>
      <c r="F586" s="373"/>
      <c r="G586" s="295"/>
      <c r="H586" s="295"/>
      <c r="I586" s="295"/>
      <c r="J586" s="563"/>
      <c r="K586" s="295"/>
      <c r="L586" s="563"/>
      <c r="M586" s="295"/>
      <c r="N586" s="475"/>
      <c r="O586" s="704"/>
      <c r="P586" s="704"/>
    </row>
    <row r="587" spans="1:18">
      <c r="A587" s="292"/>
      <c r="B587" s="292"/>
      <c r="C587" s="619"/>
      <c r="D587" s="733"/>
      <c r="E587" s="410"/>
      <c r="G587" s="295"/>
      <c r="H587" s="295"/>
      <c r="I587" s="295"/>
      <c r="J587" s="563"/>
      <c r="K587" s="295"/>
      <c r="L587" s="563"/>
      <c r="M587" s="295"/>
      <c r="N587" s="475"/>
      <c r="O587" s="704"/>
      <c r="P587" s="704"/>
    </row>
    <row r="588" spans="1:18">
      <c r="A588" s="292"/>
      <c r="B588" s="292"/>
      <c r="C588" s="619"/>
      <c r="D588" s="308"/>
      <c r="E588" s="308"/>
      <c r="G588" s="295"/>
      <c r="H588" s="295"/>
      <c r="I588" s="295"/>
      <c r="J588" s="563"/>
      <c r="K588" s="295"/>
      <c r="L588" s="563"/>
      <c r="M588" s="295"/>
      <c r="N588" s="475"/>
      <c r="O588" s="704"/>
      <c r="P588" s="704"/>
    </row>
    <row r="589" spans="1:18">
      <c r="A589" s="292"/>
      <c r="B589" s="292"/>
      <c r="C589" s="619"/>
      <c r="D589" s="308"/>
      <c r="E589" s="308"/>
      <c r="G589" s="295"/>
      <c r="H589" s="295"/>
      <c r="I589" s="295"/>
      <c r="J589" s="563"/>
      <c r="K589" s="295"/>
      <c r="L589" s="563"/>
      <c r="M589" s="295"/>
      <c r="N589" s="475"/>
      <c r="O589" s="704"/>
      <c r="P589" s="704"/>
    </row>
    <row r="590" spans="1:18">
      <c r="A590" s="292"/>
      <c r="B590" s="292"/>
      <c r="C590" s="619"/>
      <c r="D590" s="733"/>
      <c r="E590" s="308"/>
      <c r="G590" s="295"/>
      <c r="H590" s="295"/>
      <c r="I590" s="295"/>
      <c r="J590" s="563"/>
      <c r="K590" s="295"/>
      <c r="L590" s="563"/>
      <c r="M590" s="295"/>
      <c r="N590" s="475"/>
      <c r="O590" s="704"/>
      <c r="P590" s="704"/>
    </row>
    <row r="591" spans="1:18">
      <c r="A591" s="292"/>
      <c r="B591" s="292"/>
      <c r="C591" s="619"/>
      <c r="D591" s="733"/>
      <c r="E591" s="308"/>
      <c r="G591" s="295"/>
      <c r="H591" s="295"/>
      <c r="I591" s="295"/>
      <c r="J591" s="563"/>
      <c r="K591" s="295"/>
      <c r="L591" s="563"/>
      <c r="M591" s="295"/>
      <c r="N591" s="475"/>
      <c r="O591" s="704"/>
      <c r="P591" s="704"/>
    </row>
    <row r="592" spans="1:18">
      <c r="A592" s="292"/>
      <c r="B592" s="292"/>
      <c r="C592" s="619"/>
      <c r="D592" s="733"/>
      <c r="E592" s="308"/>
      <c r="G592" s="295"/>
      <c r="H592" s="295"/>
      <c r="I592" s="295"/>
      <c r="J592" s="563"/>
      <c r="K592" s="295"/>
      <c r="L592" s="563"/>
      <c r="M592" s="295"/>
      <c r="N592" s="475"/>
      <c r="O592" s="704"/>
      <c r="P592" s="704"/>
    </row>
    <row r="593" spans="1:18">
      <c r="A593" s="292"/>
      <c r="B593" s="292"/>
      <c r="C593" s="619"/>
      <c r="D593" s="308"/>
      <c r="E593" s="308"/>
      <c r="N593" s="716"/>
      <c r="O593" s="704"/>
      <c r="P593" s="704"/>
    </row>
    <row r="594" spans="1:18">
      <c r="A594" s="292"/>
      <c r="B594" s="292"/>
      <c r="C594" s="619"/>
      <c r="D594" s="308"/>
      <c r="E594" s="308"/>
      <c r="O594" s="704"/>
      <c r="P594" s="704"/>
    </row>
    <row r="595" spans="1:18">
      <c r="A595" s="292"/>
      <c r="B595" s="292"/>
      <c r="C595" s="619"/>
      <c r="D595" s="410"/>
      <c r="E595" s="295"/>
      <c r="F595" s="295"/>
      <c r="G595" s="295"/>
      <c r="H595" s="563"/>
      <c r="I595" s="295"/>
      <c r="J595" s="506"/>
      <c r="K595" s="295"/>
      <c r="L595" s="466"/>
      <c r="O595" s="704"/>
      <c r="P595" s="704"/>
    </row>
    <row r="596" spans="1:18">
      <c r="A596" s="292"/>
      <c r="B596" s="292"/>
      <c r="C596" s="619"/>
      <c r="D596" s="410"/>
      <c r="E596" s="295"/>
      <c r="F596" s="295"/>
      <c r="G596" s="295"/>
      <c r="H596" s="563"/>
      <c r="I596" s="295"/>
      <c r="J596" s="506"/>
      <c r="K596" s="295"/>
      <c r="L596" s="466"/>
      <c r="O596" s="704"/>
      <c r="P596" s="704"/>
    </row>
    <row r="597" spans="1:18">
      <c r="A597" s="292"/>
      <c r="B597" s="292"/>
      <c r="C597" s="619"/>
      <c r="D597" s="410"/>
      <c r="E597" s="295"/>
      <c r="F597" s="295"/>
      <c r="G597" s="295"/>
      <c r="H597" s="563"/>
      <c r="I597" s="295"/>
      <c r="J597" s="506"/>
      <c r="K597" s="295"/>
      <c r="L597" s="466"/>
      <c r="O597" s="704"/>
      <c r="P597" s="704"/>
    </row>
    <row r="598" spans="1:18">
      <c r="A598" s="292"/>
      <c r="B598" s="292"/>
      <c r="C598" s="619"/>
      <c r="D598" s="410"/>
      <c r="E598" s="295"/>
      <c r="F598" s="295"/>
      <c r="G598" s="295"/>
      <c r="H598" s="563"/>
      <c r="I598" s="295"/>
      <c r="J598" s="506"/>
      <c r="K598" s="295"/>
      <c r="L598" s="466"/>
      <c r="O598" s="704"/>
      <c r="P598" s="704"/>
    </row>
    <row r="599" spans="1:18">
      <c r="A599" s="292"/>
      <c r="B599" s="292"/>
      <c r="C599" s="619"/>
      <c r="D599" s="410"/>
      <c r="E599" s="295"/>
      <c r="F599" s="295"/>
      <c r="G599" s="295"/>
      <c r="H599" s="563"/>
      <c r="I599" s="295"/>
      <c r="J599" s="506"/>
      <c r="K599" s="295"/>
      <c r="L599" s="466"/>
      <c r="O599" s="704"/>
      <c r="P599" s="704"/>
    </row>
    <row r="600" spans="1:18">
      <c r="A600" s="292"/>
      <c r="B600" s="292"/>
      <c r="C600" s="619"/>
      <c r="D600" s="410"/>
      <c r="E600" s="295"/>
      <c r="F600" s="295"/>
      <c r="G600" s="295"/>
      <c r="H600" s="563"/>
      <c r="I600" s="295"/>
      <c r="J600" s="506"/>
      <c r="K600" s="295"/>
      <c r="L600" s="466"/>
      <c r="O600" s="704"/>
      <c r="P600" s="704"/>
    </row>
    <row r="601" spans="1:18">
      <c r="A601" s="292"/>
      <c r="B601" s="292"/>
      <c r="C601" s="619"/>
      <c r="D601" s="410"/>
      <c r="E601" s="295"/>
      <c r="F601" s="295"/>
      <c r="G601" s="295"/>
      <c r="H601" s="563"/>
      <c r="I601" s="295"/>
      <c r="J601" s="506"/>
      <c r="K601" s="295"/>
      <c r="L601" s="466"/>
      <c r="N601" s="724"/>
      <c r="O601" s="704"/>
      <c r="P601" s="704"/>
    </row>
    <row r="602" spans="1:18">
      <c r="A602" s="292"/>
      <c r="B602" s="292"/>
      <c r="C602" s="619"/>
      <c r="D602" s="308"/>
      <c r="E602" s="703"/>
      <c r="F602" s="724"/>
      <c r="J602" s="716"/>
      <c r="L602" s="622"/>
      <c r="N602" s="716"/>
      <c r="O602" s="704"/>
      <c r="P602" s="704"/>
    </row>
    <row r="603" spans="1:18">
      <c r="A603" s="292"/>
      <c r="B603" s="292"/>
      <c r="C603" s="619"/>
      <c r="D603" s="308"/>
      <c r="E603" s="308"/>
      <c r="N603" s="716"/>
      <c r="O603" s="713"/>
      <c r="P603" s="714"/>
    </row>
    <row r="604" spans="1:18" ht="15.75">
      <c r="A604" s="677"/>
      <c r="B604" s="677"/>
      <c r="C604" s="734"/>
      <c r="D604" s="681"/>
      <c r="E604" s="682"/>
      <c r="F604" s="683"/>
      <c r="G604" s="682"/>
      <c r="H604" s="684"/>
      <c r="I604" s="682"/>
      <c r="J604" s="685"/>
      <c r="K604" s="684"/>
      <c r="L604" s="684"/>
      <c r="M604" s="686"/>
      <c r="N604" s="685"/>
      <c r="O604" s="713"/>
      <c r="P604" s="714"/>
    </row>
    <row r="605" spans="1:18">
      <c r="A605" s="677"/>
      <c r="B605" s="677"/>
      <c r="C605" s="734"/>
      <c r="D605" s="308"/>
      <c r="E605" s="308"/>
      <c r="N605" s="716"/>
      <c r="O605" s="713"/>
      <c r="P605" s="714"/>
    </row>
    <row r="606" spans="1:18">
      <c r="A606" s="570"/>
      <c r="B606" s="570"/>
      <c r="C606" s="619"/>
      <c r="D606" s="619"/>
      <c r="E606" s="619"/>
      <c r="F606" s="619"/>
      <c r="G606" s="619"/>
      <c r="H606" s="619"/>
      <c r="I606" s="619"/>
      <c r="J606" s="619"/>
      <c r="K606" s="619"/>
      <c r="L606" s="619"/>
      <c r="M606" s="431"/>
      <c r="N606" s="431"/>
      <c r="O606" s="616"/>
      <c r="P606" s="616"/>
    </row>
    <row r="607" spans="1:18">
      <c r="A607" s="570"/>
      <c r="B607" s="570"/>
      <c r="C607" s="619"/>
      <c r="D607" s="619"/>
      <c r="E607" s="619"/>
      <c r="F607" s="619"/>
      <c r="G607" s="295"/>
      <c r="H607" s="295"/>
      <c r="I607" s="295"/>
      <c r="J607" s="563"/>
      <c r="K607" s="295"/>
      <c r="L607" s="506"/>
      <c r="M607" s="295"/>
      <c r="N607" s="466"/>
      <c r="O607" s="735"/>
      <c r="P607" s="736"/>
      <c r="R607" s="707"/>
    </row>
    <row r="608" spans="1:18" ht="15.75">
      <c r="A608" s="570"/>
      <c r="B608" s="570"/>
      <c r="C608" s="619"/>
      <c r="D608" s="681"/>
      <c r="E608" s="682"/>
      <c r="F608" s="683"/>
      <c r="G608" s="682"/>
      <c r="H608" s="684"/>
      <c r="I608" s="682"/>
      <c r="J608" s="685"/>
      <c r="K608" s="684"/>
      <c r="L608" s="684"/>
      <c r="M608" s="686"/>
      <c r="N608" s="685"/>
      <c r="O608" s="713"/>
      <c r="P608" s="714"/>
    </row>
    <row r="609" spans="1:18">
      <c r="A609" s="570"/>
      <c r="B609" s="570"/>
      <c r="C609" s="619"/>
      <c r="D609" s="619"/>
      <c r="E609" s="619"/>
      <c r="F609" s="619"/>
      <c r="G609" s="619"/>
      <c r="H609" s="619"/>
      <c r="I609" s="619"/>
      <c r="J609" s="619"/>
      <c r="K609" s="431"/>
      <c r="L609" s="737"/>
      <c r="M609" s="431"/>
      <c r="N609" s="431"/>
      <c r="O609" s="616"/>
      <c r="P609" s="616"/>
    </row>
    <row r="610" spans="1:18">
      <c r="A610" s="570"/>
      <c r="B610" s="570"/>
      <c r="C610" s="619"/>
      <c r="D610" s="547"/>
      <c r="E610" s="547"/>
      <c r="F610" s="547"/>
      <c r="G610" s="547"/>
      <c r="H610" s="547"/>
      <c r="I610" s="547"/>
      <c r="J610" s="547"/>
      <c r="K610" s="431"/>
      <c r="L610" s="737"/>
      <c r="M610" s="431"/>
      <c r="N610" s="737"/>
      <c r="O610" s="616"/>
      <c r="P610" s="616"/>
    </row>
    <row r="611" spans="1:18">
      <c r="A611" s="292"/>
      <c r="B611" s="292"/>
      <c r="C611" s="461"/>
      <c r="D611" s="644"/>
      <c r="E611" s="644"/>
      <c r="F611" s="644"/>
      <c r="O611" s="704"/>
      <c r="P611" s="704"/>
    </row>
    <row r="612" spans="1:18">
      <c r="A612" s="292"/>
      <c r="B612" s="292"/>
      <c r="C612" s="461"/>
      <c r="D612" s="674"/>
      <c r="E612" s="402"/>
      <c r="F612" s="563"/>
      <c r="G612" s="360"/>
      <c r="H612" s="738"/>
      <c r="I612" s="295"/>
      <c r="J612" s="506"/>
      <c r="K612" s="360"/>
      <c r="L612" s="673"/>
      <c r="M612" s="295"/>
      <c r="N612" s="475"/>
      <c r="O612" s="725"/>
      <c r="P612" s="714"/>
      <c r="R612" s="707"/>
    </row>
    <row r="613" spans="1:18">
      <c r="A613" s="292"/>
      <c r="B613" s="292"/>
      <c r="C613" s="461"/>
      <c r="D613" s="402"/>
      <c r="E613" s="402"/>
      <c r="F613" s="295"/>
      <c r="G613" s="295"/>
      <c r="H613" s="563"/>
      <c r="I613" s="295"/>
      <c r="J613" s="563"/>
      <c r="K613" s="295"/>
      <c r="L613" s="506"/>
      <c r="M613" s="295"/>
      <c r="N613" s="475"/>
      <c r="O613" s="704"/>
      <c r="P613" s="704"/>
    </row>
    <row r="614" spans="1:18">
      <c r="A614" s="292"/>
      <c r="B614" s="292"/>
      <c r="C614" s="461"/>
      <c r="D614" s="720"/>
      <c r="E614" s="694"/>
      <c r="F614" s="563"/>
      <c r="G614" s="295"/>
      <c r="H614" s="563"/>
      <c r="I614" s="620"/>
      <c r="J614" s="506"/>
      <c r="K614" s="295"/>
      <c r="L614" s="506"/>
      <c r="M614" s="295"/>
      <c r="N614" s="563"/>
      <c r="O614" s="715"/>
      <c r="P614" s="704"/>
    </row>
    <row r="615" spans="1:18">
      <c r="A615" s="292"/>
      <c r="B615" s="292"/>
      <c r="C615" s="461"/>
      <c r="D615" s="410"/>
      <c r="E615" s="410"/>
      <c r="F615" s="295"/>
      <c r="G615" s="295"/>
      <c r="H615" s="295"/>
      <c r="I615" s="292"/>
      <c r="J615" s="295"/>
      <c r="K615" s="295"/>
      <c r="L615" s="295"/>
      <c r="M615" s="295"/>
      <c r="N615" s="563"/>
      <c r="O615" s="704"/>
      <c r="P615" s="704"/>
    </row>
    <row r="616" spans="1:18">
      <c r="A616" s="292"/>
      <c r="B616" s="292"/>
      <c r="C616" s="461"/>
      <c r="D616" s="410"/>
      <c r="E616" s="410"/>
      <c r="O616" s="704"/>
      <c r="P616" s="704"/>
    </row>
    <row r="617" spans="1:18">
      <c r="A617" s="292"/>
      <c r="B617" s="292"/>
      <c r="C617" s="644"/>
      <c r="D617" s="644"/>
      <c r="E617" s="644"/>
      <c r="F617" s="644"/>
      <c r="O617" s="704"/>
      <c r="P617" s="703"/>
      <c r="R617" s="707"/>
    </row>
    <row r="618" spans="1:18">
      <c r="A618" s="292"/>
      <c r="B618" s="292"/>
      <c r="C618" s="644"/>
      <c r="D618" s="674"/>
      <c r="E618" s="402"/>
      <c r="F618" s="563"/>
      <c r="G618" s="360"/>
      <c r="H618" s="738"/>
      <c r="I618" s="295"/>
      <c r="J618" s="506"/>
      <c r="K618" s="360"/>
      <c r="L618" s="673"/>
      <c r="M618" s="295"/>
      <c r="N618" s="475"/>
      <c r="O618" s="715"/>
      <c r="P618" s="704"/>
    </row>
    <row r="619" spans="1:18">
      <c r="A619" s="292"/>
      <c r="B619" s="292"/>
      <c r="C619" s="644"/>
      <c r="D619" s="402"/>
      <c r="E619" s="402"/>
      <c r="F619" s="295"/>
      <c r="G619" s="295"/>
      <c r="H619" s="563"/>
      <c r="I619" s="295"/>
      <c r="J619" s="563"/>
      <c r="K619" s="295"/>
      <c r="L619" s="506"/>
      <c r="M619" s="295"/>
      <c r="N619" s="475"/>
      <c r="O619" s="704"/>
      <c r="P619" s="704"/>
    </row>
    <row r="620" spans="1:18">
      <c r="A620" s="292"/>
      <c r="B620" s="292"/>
      <c r="C620" s="644"/>
      <c r="D620" s="720"/>
      <c r="E620" s="694"/>
      <c r="F620" s="563"/>
      <c r="G620" s="360"/>
      <c r="H620" s="738"/>
      <c r="I620" s="295"/>
      <c r="J620" s="506"/>
      <c r="K620" s="360"/>
      <c r="L620" s="673"/>
      <c r="M620" s="295"/>
      <c r="N620" s="475"/>
      <c r="O620" s="725"/>
      <c r="P620" s="714"/>
    </row>
    <row r="621" spans="1:18">
      <c r="A621" s="292"/>
      <c r="B621" s="292"/>
      <c r="C621" s="644"/>
      <c r="D621" s="410"/>
      <c r="E621" s="410"/>
      <c r="F621" s="295"/>
      <c r="G621" s="295"/>
      <c r="H621" s="295"/>
      <c r="I621" s="292"/>
      <c r="J621" s="295"/>
      <c r="K621" s="295"/>
      <c r="L621" s="295"/>
      <c r="M621" s="295"/>
      <c r="N621" s="563"/>
      <c r="O621" s="704"/>
      <c r="P621" s="704"/>
    </row>
    <row r="622" spans="1:18">
      <c r="A622" s="292"/>
      <c r="B622" s="292"/>
      <c r="C622" s="644"/>
      <c r="D622" s="410"/>
      <c r="E622" s="410"/>
      <c r="O622" s="704"/>
      <c r="P622" s="704"/>
    </row>
    <row r="623" spans="1:18">
      <c r="A623" s="292"/>
      <c r="B623" s="292"/>
      <c r="C623" s="644"/>
      <c r="D623" s="644"/>
      <c r="E623" s="644"/>
      <c r="F623" s="644"/>
      <c r="G623" s="295"/>
      <c r="J623" s="716"/>
      <c r="L623" s="716"/>
      <c r="N623" s="716"/>
      <c r="O623" s="715"/>
      <c r="P623" s="704"/>
      <c r="R623" s="707"/>
    </row>
    <row r="624" spans="1:18">
      <c r="A624" s="292"/>
      <c r="B624" s="292"/>
      <c r="C624" s="644"/>
      <c r="D624" s="410"/>
      <c r="E624" s="410"/>
      <c r="F624" s="563"/>
      <c r="G624" s="360"/>
      <c r="H624" s="738"/>
      <c r="I624" s="295"/>
      <c r="J624" s="506"/>
      <c r="K624" s="360"/>
      <c r="L624" s="673"/>
      <c r="M624" s="295"/>
      <c r="N624" s="475"/>
      <c r="O624" s="725"/>
      <c r="P624" s="714"/>
    </row>
    <row r="625" spans="1:19">
      <c r="A625" s="292"/>
      <c r="B625" s="292"/>
      <c r="C625" s="644"/>
      <c r="D625" s="410"/>
      <c r="E625" s="410"/>
      <c r="O625" s="704"/>
      <c r="P625" s="704"/>
    </row>
    <row r="626" spans="1:19">
      <c r="A626" s="292"/>
      <c r="B626" s="292"/>
      <c r="C626" s="644"/>
      <c r="D626" s="410"/>
      <c r="E626" s="410"/>
      <c r="O626" s="704"/>
      <c r="P626" s="704"/>
    </row>
    <row r="627" spans="1:19">
      <c r="A627" s="292"/>
      <c r="B627" s="292"/>
      <c r="C627" s="625"/>
      <c r="D627" s="410"/>
      <c r="E627" s="410"/>
      <c r="O627" s="704"/>
      <c r="P627" s="704"/>
      <c r="R627" s="707">
        <v>0</v>
      </c>
      <c r="S627" s="707">
        <f>R627*1</f>
        <v>0</v>
      </c>
    </row>
    <row r="628" spans="1:19">
      <c r="A628" s="292"/>
      <c r="B628" s="292"/>
      <c r="C628" s="625"/>
      <c r="D628" s="644"/>
      <c r="E628" s="644"/>
      <c r="F628" s="563"/>
      <c r="G628" s="360"/>
      <c r="H628" s="738"/>
      <c r="I628" s="295"/>
      <c r="J628" s="506"/>
      <c r="K628" s="360"/>
      <c r="L628" s="673"/>
      <c r="M628" s="295"/>
      <c r="N628" s="475"/>
      <c r="O628" s="725"/>
      <c r="P628" s="714"/>
      <c r="S628" s="707">
        <f>SUM(S13:S627)</f>
        <v>0</v>
      </c>
    </row>
    <row r="629" spans="1:19">
      <c r="A629" s="292"/>
      <c r="B629" s="292"/>
      <c r="C629" s="625"/>
      <c r="D629" s="410"/>
      <c r="E629" s="410"/>
      <c r="F629" s="563"/>
      <c r="G629" s="360"/>
      <c r="H629" s="738"/>
      <c r="I629" s="295"/>
      <c r="J629" s="506"/>
      <c r="K629" s="360"/>
      <c r="L629" s="673"/>
      <c r="M629" s="295"/>
      <c r="N629" s="475"/>
      <c r="O629" s="725"/>
      <c r="P629" s="714"/>
    </row>
    <row r="630" spans="1:19">
      <c r="A630" s="292"/>
      <c r="B630" s="292"/>
      <c r="C630" s="461"/>
      <c r="D630" s="410"/>
      <c r="E630" s="410"/>
      <c r="O630" s="704"/>
      <c r="P630" s="704"/>
    </row>
    <row r="631" spans="1:19">
      <c r="A631" s="292"/>
      <c r="B631" s="292"/>
      <c r="C631" s="461"/>
      <c r="D631" s="739"/>
      <c r="E631" s="739"/>
      <c r="F631" s="739"/>
      <c r="G631" s="295"/>
      <c r="H631" s="295"/>
      <c r="I631" s="295"/>
      <c r="J631" s="563"/>
      <c r="K631" s="295"/>
      <c r="L631" s="506"/>
      <c r="M631" s="295"/>
      <c r="N631" s="466"/>
      <c r="O631" s="725"/>
      <c r="P631" s="714"/>
    </row>
    <row r="632" spans="1:19" ht="15.75">
      <c r="A632" s="292"/>
      <c r="B632" s="292"/>
      <c r="C632" s="461"/>
      <c r="D632" s="681"/>
      <c r="E632" s="682"/>
      <c r="F632" s="683"/>
      <c r="G632" s="682"/>
      <c r="H632" s="684"/>
      <c r="I632" s="682"/>
      <c r="J632" s="685"/>
      <c r="K632" s="684"/>
      <c r="L632" s="684"/>
      <c r="M632" s="686"/>
      <c r="N632" s="685"/>
      <c r="O632" s="713"/>
      <c r="P632" s="714"/>
    </row>
    <row r="633" spans="1:19">
      <c r="A633" s="292"/>
      <c r="B633" s="292"/>
      <c r="C633" s="461"/>
      <c r="D633" s="644"/>
      <c r="E633" s="644"/>
      <c r="F633" s="563"/>
      <c r="G633" s="360"/>
      <c r="H633" s="738"/>
      <c r="I633" s="295"/>
      <c r="J633" s="506"/>
      <c r="K633" s="360"/>
      <c r="L633" s="673"/>
      <c r="M633" s="295"/>
      <c r="N633" s="475"/>
      <c r="O633" s="725"/>
      <c r="P633" s="714"/>
    </row>
    <row r="634" spans="1:19">
      <c r="A634" s="292"/>
      <c r="B634" s="292"/>
      <c r="C634" s="461"/>
      <c r="D634" s="410"/>
      <c r="E634" s="410"/>
      <c r="O634" s="704"/>
      <c r="P634" s="704"/>
    </row>
    <row r="635" spans="1:19">
      <c r="A635" s="292"/>
      <c r="B635" s="292"/>
      <c r="C635" s="461"/>
      <c r="D635" s="644"/>
      <c r="E635" s="644"/>
      <c r="F635" s="644"/>
      <c r="G635" s="295"/>
      <c r="H635" s="295"/>
      <c r="I635" s="295"/>
      <c r="J635" s="563"/>
      <c r="K635" s="295"/>
      <c r="L635" s="506"/>
      <c r="M635" s="295"/>
      <c r="N635" s="466"/>
      <c r="O635" s="725"/>
      <c r="P635" s="714"/>
    </row>
    <row r="636" spans="1:19">
      <c r="A636" s="292"/>
      <c r="B636" s="292"/>
      <c r="C636" s="461"/>
      <c r="D636" s="644"/>
      <c r="E636" s="644"/>
      <c r="F636" s="563"/>
      <c r="G636" s="360"/>
      <c r="H636" s="738"/>
      <c r="I636" s="295"/>
      <c r="J636" s="506"/>
      <c r="K636" s="360"/>
      <c r="L636" s="673"/>
      <c r="M636" s="295"/>
      <c r="N636" s="475"/>
      <c r="O636" s="725"/>
      <c r="P636" s="714"/>
    </row>
    <row r="637" spans="1:19">
      <c r="A637" s="292"/>
      <c r="B637" s="292"/>
      <c r="C637" s="461"/>
      <c r="D637" s="644"/>
      <c r="E637" s="644"/>
      <c r="F637" s="563"/>
      <c r="G637" s="295"/>
      <c r="H637" s="672"/>
      <c r="I637" s="295"/>
      <c r="J637" s="506"/>
      <c r="K637" s="360"/>
      <c r="L637" s="673"/>
      <c r="M637" s="295"/>
      <c r="N637" s="475"/>
      <c r="O637" s="740"/>
      <c r="P637" s="714"/>
    </row>
    <row r="638" spans="1:19">
      <c r="A638" s="292"/>
      <c r="B638" s="292"/>
      <c r="C638" s="461"/>
      <c r="D638" s="644"/>
      <c r="E638" s="644"/>
      <c r="F638" s="644"/>
      <c r="G638" s="644"/>
      <c r="H638" s="672"/>
      <c r="I638" s="295"/>
      <c r="J638" s="672"/>
      <c r="K638" s="360"/>
      <c r="L638" s="672"/>
      <c r="M638" s="620"/>
      <c r="N638" s="475"/>
      <c r="O638" s="740"/>
      <c r="P638" s="714"/>
    </row>
    <row r="639" spans="1:19">
      <c r="A639" s="292"/>
      <c r="B639" s="292"/>
      <c r="C639" s="461"/>
      <c r="D639" s="644"/>
      <c r="E639" s="644"/>
      <c r="F639" s="563"/>
      <c r="G639" s="360"/>
      <c r="H639" s="738"/>
      <c r="I639" s="295"/>
      <c r="J639" s="506"/>
      <c r="K639" s="360"/>
      <c r="L639" s="673"/>
      <c r="M639" s="295"/>
      <c r="N639" s="475"/>
      <c r="O639" s="725"/>
      <c r="P639" s="714"/>
    </row>
    <row r="640" spans="1:19">
      <c r="A640" s="292"/>
      <c r="B640" s="292"/>
      <c r="C640" s="461"/>
      <c r="D640" s="644"/>
      <c r="E640" s="644"/>
      <c r="F640" s="563"/>
      <c r="G640" s="360"/>
      <c r="H640" s="738"/>
      <c r="I640" s="295"/>
      <c r="J640" s="506"/>
      <c r="K640" s="360"/>
      <c r="L640" s="673"/>
      <c r="M640" s="295"/>
      <c r="N640" s="475"/>
      <c r="O640" s="725"/>
      <c r="P640" s="714"/>
    </row>
    <row r="641" spans="1:16">
      <c r="A641" s="292"/>
      <c r="B641" s="292"/>
      <c r="C641" s="461"/>
      <c r="D641" s="644"/>
      <c r="E641" s="644"/>
      <c r="F641" s="563"/>
      <c r="G641" s="360"/>
      <c r="H641" s="738"/>
      <c r="I641" s="295"/>
      <c r="J641" s="506"/>
      <c r="K641" s="360"/>
      <c r="L641" s="673"/>
      <c r="M641" s="295"/>
      <c r="N641" s="475"/>
      <c r="O641" s="725"/>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410"/>
      <c r="E644" s="410"/>
      <c r="O644" s="704"/>
      <c r="P644" s="704"/>
    </row>
    <row r="645" spans="1:16">
      <c r="A645" s="292"/>
      <c r="B645" s="292"/>
      <c r="C645" s="461"/>
      <c r="D645" s="644"/>
      <c r="E645" s="644"/>
      <c r="F645" s="644"/>
      <c r="G645" s="295"/>
      <c r="H645" s="295"/>
      <c r="I645" s="295"/>
      <c r="J645" s="563"/>
      <c r="K645" s="295"/>
      <c r="L645" s="506"/>
      <c r="M645" s="295"/>
      <c r="N645" s="466"/>
      <c r="O645" s="725"/>
      <c r="P645" s="714"/>
    </row>
    <row r="646" spans="1:16">
      <c r="A646" s="292"/>
      <c r="B646" s="292"/>
      <c r="C646" s="461"/>
      <c r="D646" s="644"/>
      <c r="E646" s="644"/>
      <c r="F646" s="563"/>
      <c r="G646" s="360"/>
      <c r="H646" s="738"/>
      <c r="I646" s="295"/>
      <c r="J646" s="506"/>
      <c r="K646" s="360"/>
      <c r="L646" s="673"/>
      <c r="M646" s="295"/>
      <c r="N646" s="475"/>
      <c r="O646" s="725"/>
      <c r="P646" s="714"/>
    </row>
    <row r="647" spans="1:16">
      <c r="A647" s="292"/>
      <c r="B647" s="292"/>
      <c r="C647" s="461"/>
      <c r="D647" s="644"/>
      <c r="E647" s="644"/>
      <c r="F647" s="563"/>
      <c r="G647" s="295"/>
      <c r="H647" s="672"/>
      <c r="I647" s="295"/>
      <c r="J647" s="506"/>
      <c r="K647" s="360"/>
      <c r="L647" s="673"/>
      <c r="M647" s="295"/>
      <c r="N647" s="475"/>
      <c r="O647" s="740"/>
      <c r="P647" s="714"/>
    </row>
    <row r="648" spans="1:16">
      <c r="A648" s="292"/>
      <c r="B648" s="292"/>
      <c r="C648" s="461"/>
      <c r="D648" s="644"/>
      <c r="E648" s="644"/>
      <c r="F648" s="644"/>
      <c r="G648" s="644"/>
      <c r="H648" s="672"/>
      <c r="I648" s="295"/>
      <c r="J648" s="672"/>
      <c r="K648" s="360"/>
      <c r="L648" s="672"/>
      <c r="M648" s="620"/>
      <c r="N648" s="475"/>
      <c r="O648" s="740"/>
      <c r="P648" s="714"/>
    </row>
    <row r="649" spans="1:16">
      <c r="A649" s="292"/>
      <c r="B649" s="292"/>
      <c r="C649" s="461"/>
      <c r="D649" s="644"/>
      <c r="E649" s="644"/>
      <c r="F649" s="563"/>
      <c r="G649" s="360"/>
      <c r="H649" s="738"/>
      <c r="I649" s="295"/>
      <c r="J649" s="506"/>
      <c r="K649" s="360"/>
      <c r="L649" s="673"/>
      <c r="M649" s="295"/>
      <c r="N649" s="475"/>
      <c r="O649" s="725"/>
      <c r="P649" s="714"/>
    </row>
    <row r="650" spans="1:16">
      <c r="A650" s="292"/>
      <c r="B650" s="292"/>
      <c r="C650" s="461"/>
      <c r="D650" s="644"/>
      <c r="E650" s="644"/>
      <c r="F650" s="563"/>
      <c r="G650" s="360"/>
      <c r="H650" s="738"/>
      <c r="I650" s="295"/>
      <c r="J650" s="506"/>
      <c r="K650" s="360"/>
      <c r="L650" s="673"/>
      <c r="M650" s="295"/>
      <c r="N650" s="475"/>
      <c r="O650" s="725"/>
      <c r="P650" s="714"/>
    </row>
    <row r="651" spans="1:16">
      <c r="A651" s="292"/>
      <c r="B651" s="292"/>
      <c r="C651" s="461"/>
      <c r="D651" s="644"/>
      <c r="E651" s="644"/>
      <c r="F651" s="563"/>
      <c r="G651" s="360"/>
      <c r="H651" s="738"/>
      <c r="I651" s="295"/>
      <c r="J651" s="506"/>
      <c r="K651" s="360"/>
      <c r="L651" s="673"/>
      <c r="M651" s="295"/>
      <c r="N651" s="475"/>
      <c r="O651" s="725"/>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410"/>
      <c r="E654" s="410"/>
      <c r="O654" s="704"/>
      <c r="P654" s="704"/>
    </row>
    <row r="655" spans="1:16">
      <c r="A655" s="292"/>
      <c r="B655" s="292"/>
      <c r="C655" s="461"/>
      <c r="D655" s="644"/>
      <c r="E655" s="644"/>
      <c r="F655" s="644"/>
      <c r="G655" s="295"/>
      <c r="H655" s="620"/>
      <c r="I655" s="620"/>
      <c r="J655" s="672"/>
      <c r="K655" s="620"/>
      <c r="L655" s="672"/>
      <c r="M655" s="620"/>
      <c r="N655" s="463"/>
      <c r="O655" s="740"/>
      <c r="P655" s="714"/>
    </row>
    <row r="656" spans="1:16">
      <c r="A656" s="292"/>
      <c r="B656" s="292"/>
      <c r="C656" s="461"/>
      <c r="D656" s="644"/>
      <c r="E656" s="644"/>
      <c r="F656" s="644"/>
      <c r="G656" s="644"/>
      <c r="H656" s="672"/>
      <c r="I656" s="295"/>
      <c r="J656" s="672"/>
      <c r="K656" s="360"/>
      <c r="L656" s="672"/>
      <c r="M656" s="620"/>
      <c r="N656" s="475"/>
      <c r="O656" s="740"/>
      <c r="P656" s="714"/>
    </row>
    <row r="657" spans="1:16">
      <c r="A657" s="292"/>
      <c r="B657" s="292"/>
      <c r="C657" s="461"/>
      <c r="D657" s="410"/>
      <c r="E657" s="410"/>
      <c r="F657" s="410"/>
      <c r="G657" s="295"/>
      <c r="H657" s="295"/>
      <c r="I657" s="295"/>
      <c r="J657" s="676"/>
      <c r="K657" s="295"/>
      <c r="L657" s="676"/>
      <c r="M657" s="295"/>
      <c r="N657" s="466"/>
      <c r="O657" s="740"/>
      <c r="P657" s="714"/>
    </row>
    <row r="658" spans="1:16">
      <c r="A658" s="292"/>
      <c r="B658" s="292"/>
      <c r="C658" s="461"/>
      <c r="D658" s="410"/>
      <c r="E658" s="410"/>
      <c r="O658" s="704"/>
      <c r="P658" s="704"/>
    </row>
    <row r="659" spans="1:16">
      <c r="A659" s="292"/>
      <c r="B659" s="292"/>
      <c r="C659" s="461"/>
      <c r="D659" s="644"/>
      <c r="E659" s="644"/>
      <c r="F659" s="644"/>
      <c r="G659" s="295"/>
      <c r="H659" s="295"/>
      <c r="I659" s="295"/>
      <c r="J659" s="563"/>
      <c r="K659" s="295"/>
      <c r="L659" s="506"/>
      <c r="M659" s="295"/>
      <c r="N659" s="466"/>
      <c r="O659" s="725"/>
      <c r="P659" s="714"/>
    </row>
    <row r="660" spans="1:16">
      <c r="A660" s="292"/>
      <c r="B660" s="292"/>
      <c r="C660" s="461"/>
      <c r="D660" s="739"/>
      <c r="E660" s="739"/>
      <c r="F660" s="739"/>
      <c r="G660" s="739"/>
      <c r="H660" s="739"/>
      <c r="I660" s="620"/>
      <c r="J660" s="563"/>
      <c r="K660" s="295"/>
      <c r="L660" s="648"/>
      <c r="M660" s="295"/>
      <c r="N660" s="475"/>
      <c r="O660" s="725"/>
      <c r="P660" s="714"/>
    </row>
    <row r="661" spans="1:16">
      <c r="A661" s="292"/>
      <c r="B661" s="292"/>
      <c r="C661" s="461"/>
      <c r="D661" s="644"/>
      <c r="E661" s="644"/>
      <c r="F661" s="644"/>
      <c r="G661" s="644"/>
      <c r="H661" s="672"/>
      <c r="I661" s="295"/>
      <c r="J661" s="672"/>
      <c r="K661" s="360"/>
      <c r="L661" s="672"/>
      <c r="M661" s="620"/>
      <c r="N661" s="475"/>
      <c r="O661" s="740"/>
      <c r="P661" s="714"/>
    </row>
    <row r="662" spans="1:16">
      <c r="A662" s="292"/>
      <c r="B662" s="292"/>
      <c r="C662" s="461"/>
      <c r="D662" s="694"/>
      <c r="E662" s="694"/>
      <c r="F662" s="694"/>
      <c r="G662" s="739"/>
      <c r="H662" s="739"/>
      <c r="I662" s="620"/>
      <c r="J662" s="563"/>
      <c r="K662" s="295"/>
      <c r="L662" s="648"/>
      <c r="M662" s="295"/>
      <c r="N662" s="475"/>
      <c r="O662" s="725"/>
      <c r="P662" s="714"/>
    </row>
    <row r="663" spans="1:16">
      <c r="A663" s="292"/>
      <c r="B663" s="292"/>
      <c r="C663" s="461"/>
      <c r="D663" s="694"/>
      <c r="E663" s="694"/>
      <c r="F663" s="694"/>
      <c r="G663" s="739"/>
      <c r="H663" s="739"/>
      <c r="I663" s="620"/>
      <c r="J663" s="563"/>
      <c r="K663" s="295"/>
      <c r="L663" s="648"/>
      <c r="M663" s="295"/>
      <c r="N663" s="475"/>
      <c r="O663" s="725"/>
      <c r="P663" s="714"/>
    </row>
    <row r="664" spans="1:16">
      <c r="A664" s="292"/>
      <c r="B664" s="292"/>
      <c r="C664" s="461"/>
      <c r="D664" s="644"/>
      <c r="E664" s="644"/>
      <c r="F664" s="563"/>
      <c r="G664" s="295"/>
      <c r="H664" s="672"/>
      <c r="I664" s="295"/>
      <c r="J664" s="506"/>
      <c r="K664" s="360"/>
      <c r="L664" s="673"/>
      <c r="M664" s="295"/>
      <c r="N664" s="475"/>
      <c r="O664" s="740"/>
      <c r="P664" s="714"/>
    </row>
    <row r="665" spans="1:16">
      <c r="A665" s="292"/>
      <c r="B665" s="292"/>
      <c r="C665" s="461"/>
      <c r="D665" s="410"/>
      <c r="E665" s="410"/>
      <c r="O665" s="704"/>
      <c r="P665" s="704"/>
    </row>
    <row r="666" spans="1:16">
      <c r="A666" s="292"/>
      <c r="B666" s="292"/>
      <c r="C666" s="461"/>
      <c r="D666" s="644"/>
      <c r="E666" s="644"/>
      <c r="F666" s="644"/>
      <c r="G666" s="295"/>
      <c r="H666" s="295"/>
      <c r="I666" s="295"/>
      <c r="J666" s="563"/>
      <c r="K666" s="295"/>
      <c r="L666" s="563"/>
      <c r="M666" s="295"/>
      <c r="N666" s="466"/>
      <c r="O666" s="725"/>
      <c r="P666" s="714"/>
    </row>
    <row r="667" spans="1:16">
      <c r="A667" s="292"/>
      <c r="B667" s="292"/>
      <c r="C667" s="461"/>
      <c r="D667" s="644"/>
      <c r="E667" s="644"/>
      <c r="F667" s="644"/>
      <c r="G667" s="644"/>
      <c r="H667" s="672"/>
      <c r="I667" s="295"/>
      <c r="J667" s="672"/>
      <c r="K667" s="360"/>
      <c r="L667" s="672"/>
      <c r="M667" s="673"/>
      <c r="N667" s="475"/>
      <c r="O667" s="740"/>
      <c r="P667" s="714"/>
    </row>
    <row r="668" spans="1:16">
      <c r="A668" s="292"/>
      <c r="B668" s="292"/>
      <c r="C668" s="461"/>
      <c r="D668" s="644"/>
      <c r="E668" s="644"/>
      <c r="F668" s="563"/>
      <c r="G668" s="295"/>
      <c r="H668" s="672"/>
      <c r="I668" s="295"/>
      <c r="J668" s="506"/>
      <c r="K668" s="360"/>
      <c r="M668" s="295"/>
      <c r="N668" s="475"/>
      <c r="O668" s="740"/>
      <c r="P668" s="714"/>
    </row>
    <row r="669" spans="1:16">
      <c r="A669" s="292"/>
      <c r="B669" s="292"/>
      <c r="C669" s="461"/>
      <c r="D669" s="410"/>
      <c r="E669" s="410"/>
      <c r="O669" s="704"/>
      <c r="P669" s="704"/>
    </row>
    <row r="670" spans="1:16">
      <c r="A670" s="292"/>
      <c r="B670" s="292"/>
      <c r="C670" s="461"/>
      <c r="D670" s="739"/>
      <c r="E670" s="739"/>
      <c r="F670" s="739"/>
      <c r="G670" s="739"/>
      <c r="H670" s="739"/>
      <c r="I670" s="620"/>
      <c r="J670" s="563"/>
      <c r="K670" s="295"/>
      <c r="L670" s="648"/>
      <c r="M670" s="295"/>
      <c r="N670" s="475"/>
      <c r="O670" s="725"/>
      <c r="P670" s="714"/>
    </row>
    <row r="671" spans="1:16">
      <c r="A671" s="292"/>
      <c r="B671" s="292"/>
      <c r="C671" s="461"/>
      <c r="D671" s="625"/>
      <c r="E671" s="625"/>
      <c r="F671" s="625"/>
      <c r="G671" s="625"/>
      <c r="H671" s="629"/>
      <c r="I671" s="628"/>
      <c r="J671" s="629"/>
      <c r="K671" s="741"/>
      <c r="L671" s="629"/>
      <c r="M671" s="742"/>
      <c r="N671" s="627"/>
      <c r="O671" s="743"/>
      <c r="P671" s="730"/>
    </row>
    <row r="672" spans="1:16">
      <c r="A672" s="292"/>
      <c r="B672" s="292"/>
      <c r="C672" s="461"/>
      <c r="D672" s="644"/>
      <c r="E672" s="644"/>
      <c r="F672" s="563"/>
      <c r="G672" s="360"/>
      <c r="H672" s="738"/>
      <c r="I672" s="295"/>
      <c r="J672" s="506"/>
      <c r="K672" s="360"/>
      <c r="L672" s="673"/>
      <c r="M672" s="295"/>
      <c r="N672" s="475"/>
      <c r="O672" s="725"/>
      <c r="P672" s="714"/>
    </row>
    <row r="673" spans="1:16">
      <c r="A673" s="292"/>
      <c r="B673" s="292"/>
      <c r="C673" s="461"/>
      <c r="D673" s="410"/>
      <c r="E673" s="410"/>
      <c r="O673" s="704"/>
      <c r="P673" s="704"/>
    </row>
    <row r="674" spans="1:16">
      <c r="A674" s="292"/>
      <c r="B674" s="292"/>
      <c r="C674" s="461"/>
      <c r="D674" s="644"/>
      <c r="E674" s="644"/>
      <c r="F674" s="644"/>
      <c r="G674" s="295"/>
      <c r="H674" s="739"/>
      <c r="I674" s="620"/>
      <c r="J674" s="563"/>
      <c r="K674" s="295"/>
      <c r="L674" s="648"/>
      <c r="M674" s="295"/>
      <c r="N674" s="475"/>
      <c r="O674" s="725"/>
      <c r="P674" s="714"/>
    </row>
    <row r="675" spans="1:16">
      <c r="A675" s="292"/>
      <c r="B675" s="292"/>
      <c r="C675" s="461"/>
      <c r="D675" s="625"/>
      <c r="E675" s="625"/>
      <c r="F675" s="625"/>
      <c r="G675" s="625"/>
      <c r="H675" s="629"/>
      <c r="I675" s="628"/>
      <c r="J675" s="629"/>
      <c r="K675" s="741"/>
      <c r="L675" s="629"/>
      <c r="M675" s="742"/>
      <c r="N675" s="627"/>
      <c r="O675" s="743"/>
      <c r="P675" s="730"/>
    </row>
    <row r="676" spans="1:16">
      <c r="A676" s="292"/>
      <c r="B676" s="292"/>
      <c r="C676" s="461"/>
      <c r="D676" s="739"/>
      <c r="E676" s="739"/>
      <c r="F676" s="739"/>
      <c r="G676" s="739"/>
      <c r="H676" s="739"/>
      <c r="I676" s="620"/>
      <c r="J676" s="563"/>
      <c r="K676" s="295"/>
      <c r="L676" s="648"/>
      <c r="M676" s="295"/>
      <c r="N676" s="475"/>
      <c r="O676" s="725"/>
      <c r="P676" s="714"/>
    </row>
    <row r="677" spans="1:16">
      <c r="A677" s="292"/>
      <c r="B677" s="292"/>
      <c r="C677" s="461"/>
      <c r="D677" s="410"/>
      <c r="E677" s="410"/>
      <c r="O677" s="704"/>
      <c r="P677" s="704"/>
    </row>
    <row r="678" spans="1:16">
      <c r="A678" s="292"/>
      <c r="B678" s="292"/>
      <c r="C678" s="461"/>
      <c r="D678" s="644"/>
      <c r="E678" s="644"/>
      <c r="F678" s="644"/>
      <c r="G678" s="295"/>
      <c r="H678" s="295"/>
      <c r="I678" s="295"/>
      <c r="J678" s="563"/>
      <c r="K678" s="295"/>
      <c r="L678" s="506"/>
      <c r="M678" s="295"/>
      <c r="N678" s="466"/>
      <c r="O678" s="725"/>
      <c r="P678" s="714"/>
    </row>
    <row r="679" spans="1:16">
      <c r="A679" s="292"/>
      <c r="B679" s="292"/>
      <c r="C679" s="461"/>
      <c r="D679" s="739"/>
      <c r="E679" s="739"/>
      <c r="F679" s="739"/>
      <c r="G679" s="739"/>
      <c r="H679" s="739"/>
      <c r="I679" s="295"/>
      <c r="J679" s="563"/>
      <c r="K679" s="295"/>
      <c r="L679" s="648"/>
      <c r="M679" s="295"/>
      <c r="N679" s="475"/>
      <c r="O679" s="725"/>
      <c r="P679" s="714"/>
    </row>
    <row r="680" spans="1:16">
      <c r="A680" s="292"/>
      <c r="B680" s="292"/>
      <c r="C680" s="461"/>
      <c r="D680" s="625"/>
      <c r="E680" s="625"/>
      <c r="F680" s="625"/>
      <c r="G680" s="625"/>
      <c r="H680" s="629"/>
      <c r="I680" s="628"/>
      <c r="J680" s="629"/>
      <c r="K680" s="741"/>
      <c r="L680" s="629"/>
      <c r="M680" s="742"/>
      <c r="N680" s="627"/>
      <c r="O680" s="743"/>
      <c r="P680" s="730"/>
    </row>
    <row r="681" spans="1:16">
      <c r="A681" s="292"/>
      <c r="B681" s="292"/>
      <c r="C681" s="461"/>
      <c r="D681" s="644"/>
      <c r="E681" s="644"/>
      <c r="F681" s="563"/>
      <c r="G681" s="295"/>
      <c r="H681" s="672"/>
      <c r="I681" s="295"/>
      <c r="J681" s="506"/>
      <c r="K681" s="360"/>
      <c r="L681" s="673"/>
      <c r="M681" s="295"/>
      <c r="N681" s="475"/>
      <c r="O681" s="740"/>
      <c r="P681" s="714"/>
    </row>
    <row r="682" spans="1:16">
      <c r="A682" s="292"/>
      <c r="B682" s="292"/>
      <c r="C682" s="461"/>
      <c r="D682" s="644"/>
      <c r="E682" s="644"/>
      <c r="F682" s="563"/>
      <c r="G682" s="360"/>
      <c r="H682" s="738"/>
      <c r="I682" s="295"/>
      <c r="J682" s="506"/>
      <c r="K682" s="360"/>
      <c r="L682" s="673"/>
      <c r="M682" s="295"/>
      <c r="N682" s="475"/>
      <c r="O682" s="725"/>
      <c r="P682" s="714"/>
    </row>
    <row r="683" spans="1:16">
      <c r="A683" s="292"/>
      <c r="B683" s="292"/>
      <c r="C683" s="461"/>
      <c r="D683" s="410"/>
      <c r="E683" s="410"/>
      <c r="O683" s="704"/>
      <c r="P683" s="704"/>
    </row>
    <row r="684" spans="1:16">
      <c r="A684" s="292"/>
      <c r="B684" s="292"/>
      <c r="C684" s="461"/>
      <c r="D684" s="644"/>
      <c r="E684" s="644"/>
      <c r="F684" s="644"/>
      <c r="G684" s="295"/>
      <c r="H684" s="295"/>
      <c r="I684" s="295"/>
      <c r="J684" s="563"/>
      <c r="K684" s="295"/>
      <c r="L684" s="563"/>
      <c r="M684" s="295"/>
      <c r="N684" s="466"/>
      <c r="O684" s="713"/>
      <c r="P684" s="714"/>
    </row>
    <row r="685" spans="1:16">
      <c r="A685" s="292"/>
      <c r="B685" s="292"/>
      <c r="C685" s="461"/>
      <c r="D685" s="625"/>
      <c r="E685" s="625"/>
      <c r="F685" s="625"/>
      <c r="G685" s="625"/>
      <c r="H685" s="629"/>
      <c r="I685" s="628"/>
      <c r="J685" s="629"/>
      <c r="K685" s="741"/>
      <c r="L685" s="629"/>
      <c r="M685" s="742"/>
      <c r="N685" s="627"/>
      <c r="O685" s="743"/>
      <c r="P685" s="730"/>
    </row>
    <row r="686" spans="1:16">
      <c r="A686" s="292"/>
      <c r="B686" s="292"/>
      <c r="C686" s="461"/>
      <c r="D686" s="644"/>
      <c r="E686" s="644"/>
      <c r="F686" s="563"/>
      <c r="G686" s="360"/>
      <c r="H686" s="738"/>
      <c r="I686" s="295"/>
      <c r="J686" s="506"/>
      <c r="K686" s="360"/>
      <c r="L686" s="673"/>
      <c r="M686" s="295"/>
      <c r="N686" s="475"/>
      <c r="O686" s="725"/>
      <c r="P686" s="714"/>
    </row>
    <row r="687" spans="1:16">
      <c r="A687" s="292"/>
      <c r="B687" s="292"/>
      <c r="C687" s="461"/>
      <c r="D687" s="410"/>
      <c r="E687" s="410"/>
      <c r="O687" s="704"/>
      <c r="P687" s="704"/>
    </row>
    <row r="688" spans="1:16">
      <c r="A688" s="292"/>
      <c r="B688" s="292"/>
      <c r="C688" s="461"/>
      <c r="D688" s="644"/>
      <c r="E688" s="644"/>
      <c r="F688" s="644"/>
      <c r="G688" s="295"/>
      <c r="H688" s="295"/>
      <c r="I688" s="295"/>
      <c r="J688" s="563"/>
      <c r="K688" s="295"/>
      <c r="L688" s="563"/>
      <c r="M688" s="295"/>
      <c r="N688" s="466"/>
      <c r="O688" s="713"/>
      <c r="P688" s="714"/>
    </row>
    <row r="689" spans="1:16">
      <c r="A689" s="292"/>
      <c r="B689" s="292"/>
      <c r="C689" s="461"/>
      <c r="D689" s="625"/>
      <c r="E689" s="625"/>
      <c r="F689" s="625"/>
      <c r="G689" s="625"/>
      <c r="H689" s="629"/>
      <c r="I689" s="628"/>
      <c r="J689" s="629"/>
      <c r="K689" s="741"/>
      <c r="L689" s="629"/>
      <c r="M689" s="742"/>
      <c r="N689" s="627"/>
      <c r="O689" s="743"/>
      <c r="P689" s="730"/>
    </row>
    <row r="690" spans="1:16">
      <c r="A690" s="292"/>
      <c r="B690" s="292"/>
      <c r="C690" s="461"/>
      <c r="D690" s="644"/>
      <c r="E690" s="644"/>
      <c r="F690" s="563"/>
      <c r="G690" s="360"/>
      <c r="H690" s="738"/>
      <c r="I690" s="295"/>
      <c r="J690" s="506"/>
      <c r="K690" s="360"/>
      <c r="L690" s="673"/>
      <c r="M690" s="295"/>
      <c r="N690" s="475"/>
      <c r="O690" s="725"/>
      <c r="P690" s="714"/>
    </row>
    <row r="691" spans="1:16">
      <c r="A691" s="292"/>
      <c r="B691" s="292"/>
      <c r="C691" s="461"/>
      <c r="D691" s="410"/>
      <c r="E691" s="410"/>
      <c r="O691" s="704"/>
      <c r="P691" s="704"/>
    </row>
    <row r="692" spans="1:16">
      <c r="A692" s="292"/>
      <c r="B692" s="292"/>
      <c r="C692" s="461"/>
      <c r="D692" s="644"/>
      <c r="E692" s="644"/>
      <c r="F692" s="644"/>
      <c r="G692" s="295"/>
      <c r="H692" s="295"/>
      <c r="I692" s="295"/>
      <c r="J692" s="563"/>
      <c r="K692" s="295"/>
      <c r="L692" s="563"/>
      <c r="M692" s="295"/>
      <c r="N692" s="466"/>
      <c r="O692" s="713"/>
      <c r="P692" s="714"/>
    </row>
    <row r="693" spans="1:16">
      <c r="A693" s="292"/>
      <c r="B693" s="292"/>
      <c r="C693" s="461"/>
      <c r="D693" s="625"/>
      <c r="E693" s="625"/>
      <c r="F693" s="625"/>
      <c r="G693" s="625"/>
      <c r="H693" s="629"/>
      <c r="I693" s="628"/>
      <c r="J693" s="629"/>
      <c r="K693" s="741"/>
      <c r="L693" s="629"/>
      <c r="M693" s="742"/>
      <c r="N693" s="627"/>
      <c r="O693" s="743"/>
      <c r="P693" s="730"/>
    </row>
    <row r="694" spans="1:16">
      <c r="A694" s="292"/>
      <c r="B694" s="292"/>
      <c r="C694" s="461"/>
      <c r="D694" s="644"/>
      <c r="E694" s="644"/>
      <c r="F694" s="563"/>
      <c r="G694" s="360"/>
      <c r="H694" s="738"/>
      <c r="I694" s="295"/>
      <c r="J694" s="506"/>
      <c r="K694" s="360"/>
      <c r="L694" s="673"/>
      <c r="M694" s="295"/>
      <c r="N694" s="475"/>
      <c r="O694" s="725"/>
      <c r="P694" s="714"/>
    </row>
    <row r="695" spans="1:16">
      <c r="A695" s="292"/>
      <c r="B695" s="292"/>
      <c r="C695" s="461"/>
      <c r="D695" s="410"/>
      <c r="E695" s="410"/>
      <c r="O695" s="704"/>
      <c r="P695" s="704"/>
    </row>
    <row r="696" spans="1:16">
      <c r="A696" s="292"/>
      <c r="B696" s="292"/>
      <c r="C696" s="461"/>
      <c r="D696" s="644"/>
      <c r="E696" s="644"/>
      <c r="F696" s="644"/>
      <c r="G696" s="295"/>
      <c r="H696" s="295"/>
      <c r="I696" s="295"/>
      <c r="J696" s="563"/>
      <c r="K696" s="295"/>
      <c r="L696" s="563"/>
      <c r="M696" s="295"/>
      <c r="N696" s="466"/>
      <c r="O696" s="713"/>
      <c r="P696" s="714"/>
    </row>
    <row r="697" spans="1:16">
      <c r="A697" s="292"/>
      <c r="B697" s="292"/>
      <c r="C697" s="461"/>
      <c r="D697" s="625"/>
      <c r="E697" s="625"/>
      <c r="F697" s="625"/>
      <c r="G697" s="625"/>
      <c r="H697" s="629"/>
      <c r="I697" s="628"/>
      <c r="J697" s="629"/>
      <c r="K697" s="741"/>
      <c r="L697" s="629"/>
      <c r="M697" s="742"/>
      <c r="N697" s="627"/>
      <c r="O697" s="743"/>
      <c r="P697" s="730"/>
    </row>
    <row r="698" spans="1:16">
      <c r="A698" s="292"/>
      <c r="B698" s="292"/>
      <c r="C698" s="461"/>
      <c r="D698" s="644"/>
      <c r="E698" s="644"/>
      <c r="F698" s="563"/>
      <c r="G698" s="360"/>
      <c r="H698" s="738"/>
      <c r="I698" s="295"/>
      <c r="J698" s="506"/>
      <c r="K698" s="360"/>
      <c r="L698" s="673"/>
      <c r="M698" s="295"/>
      <c r="N698" s="475"/>
      <c r="O698" s="725"/>
      <c r="P698" s="714"/>
    </row>
    <row r="699" spans="1:16">
      <c r="A699" s="292"/>
      <c r="B699" s="292"/>
      <c r="C699" s="461"/>
      <c r="D699" s="410"/>
      <c r="E699" s="410"/>
      <c r="O699" s="704"/>
      <c r="P699" s="704"/>
    </row>
    <row r="700" spans="1:16">
      <c r="A700" s="292"/>
      <c r="B700" s="292"/>
      <c r="C700" s="461"/>
      <c r="D700" s="644"/>
      <c r="E700" s="644"/>
      <c r="F700" s="644"/>
      <c r="G700" s="295"/>
      <c r="H700" s="295"/>
      <c r="I700" s="295"/>
      <c r="J700" s="563"/>
      <c r="K700" s="295"/>
      <c r="L700" s="563"/>
      <c r="M700" s="295"/>
      <c r="N700" s="466"/>
      <c r="O700" s="713"/>
      <c r="P700" s="714"/>
    </row>
    <row r="701" spans="1:16">
      <c r="A701" s="292"/>
      <c r="B701" s="292"/>
      <c r="C701" s="461"/>
      <c r="D701" s="644"/>
      <c r="E701" s="644"/>
      <c r="F701" s="644"/>
      <c r="G701" s="295"/>
      <c r="H701" s="295"/>
      <c r="I701" s="295"/>
      <c r="J701" s="563"/>
      <c r="K701" s="295"/>
      <c r="L701" s="563"/>
      <c r="M701" s="295"/>
      <c r="N701" s="466"/>
      <c r="O701" s="713"/>
      <c r="P701" s="714"/>
    </row>
    <row r="702" spans="1:16">
      <c r="A702" s="292"/>
      <c r="B702" s="292"/>
      <c r="C702" s="461"/>
      <c r="D702" s="644"/>
      <c r="E702" s="644"/>
      <c r="F702" s="644"/>
      <c r="G702" s="295"/>
      <c r="H702" s="295"/>
      <c r="I702" s="295"/>
      <c r="J702" s="563"/>
      <c r="K702" s="295"/>
      <c r="L702" s="563"/>
      <c r="M702" s="295"/>
      <c r="N702" s="466"/>
      <c r="O702" s="713"/>
      <c r="P702" s="714"/>
    </row>
    <row r="703" spans="1:16">
      <c r="A703" s="292"/>
      <c r="B703" s="292"/>
      <c r="C703" s="461"/>
      <c r="D703" s="625"/>
      <c r="E703" s="625"/>
      <c r="F703" s="625"/>
      <c r="G703" s="625"/>
      <c r="H703" s="629"/>
      <c r="I703" s="628"/>
      <c r="J703" s="629"/>
      <c r="K703" s="741"/>
      <c r="L703" s="744"/>
      <c r="M703" s="742"/>
      <c r="N703" s="627"/>
      <c r="O703" s="729"/>
      <c r="P703" s="730"/>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44"/>
      <c r="E705" s="644"/>
      <c r="F705" s="644"/>
      <c r="G705" s="295"/>
      <c r="H705" s="295"/>
      <c r="I705" s="295"/>
      <c r="J705" s="563"/>
      <c r="K705" s="295"/>
      <c r="L705" s="563"/>
      <c r="M705" s="295"/>
      <c r="N705" s="466"/>
      <c r="O705" s="713"/>
      <c r="P705" s="714"/>
    </row>
    <row r="706" spans="1:16">
      <c r="A706" s="292"/>
      <c r="B706" s="292"/>
      <c r="C706" s="461"/>
      <c r="D706" s="739"/>
      <c r="E706" s="739"/>
      <c r="F706" s="739"/>
      <c r="G706" s="739"/>
      <c r="H706" s="739"/>
      <c r="I706" s="295"/>
      <c r="J706" s="563"/>
      <c r="K706" s="295"/>
      <c r="L706" s="648"/>
      <c r="M706" s="295"/>
      <c r="N706" s="475"/>
      <c r="O706" s="725"/>
      <c r="P706" s="714"/>
    </row>
    <row r="707" spans="1:16">
      <c r="A707" s="292"/>
      <c r="B707" s="292"/>
      <c r="C707" s="461"/>
      <c r="D707" s="410"/>
      <c r="E707" s="410"/>
      <c r="O707" s="704"/>
      <c r="P707" s="704"/>
    </row>
    <row r="708" spans="1:16">
      <c r="A708" s="292"/>
      <c r="B708" s="292"/>
      <c r="C708" s="461"/>
      <c r="D708" s="644"/>
      <c r="E708" s="644"/>
      <c r="F708" s="644"/>
      <c r="G708" s="295"/>
      <c r="H708" s="295"/>
      <c r="I708" s="295"/>
      <c r="J708" s="563"/>
      <c r="K708" s="295"/>
      <c r="L708" s="563"/>
      <c r="M708" s="295"/>
      <c r="N708" s="466"/>
      <c r="O708" s="713"/>
      <c r="P708" s="714"/>
    </row>
    <row r="709" spans="1:16">
      <c r="A709" s="292"/>
      <c r="B709" s="292"/>
      <c r="C709" s="461"/>
      <c r="D709" s="644"/>
      <c r="E709" s="644"/>
      <c r="F709" s="644"/>
      <c r="G709" s="295"/>
      <c r="H709" s="295"/>
      <c r="I709" s="295"/>
      <c r="J709" s="563"/>
      <c r="K709" s="295"/>
      <c r="L709" s="563"/>
      <c r="M709" s="295"/>
      <c r="N709" s="466"/>
      <c r="O709" s="713"/>
      <c r="P709" s="714"/>
    </row>
    <row r="710" spans="1:16">
      <c r="A710" s="292"/>
      <c r="B710" s="292"/>
      <c r="C710" s="461"/>
      <c r="D710" s="644"/>
      <c r="E710" s="644"/>
      <c r="F710" s="295"/>
      <c r="G710" s="295"/>
      <c r="H710" s="295"/>
      <c r="I710" s="295"/>
      <c r="J710" s="563"/>
      <c r="K710" s="295"/>
      <c r="L710" s="563"/>
      <c r="M710" s="295"/>
      <c r="N710" s="466"/>
      <c r="O710" s="713"/>
      <c r="P710" s="71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644"/>
      <c r="G712" s="295"/>
      <c r="H712" s="295"/>
      <c r="I712" s="295"/>
      <c r="J712" s="563"/>
      <c r="K712" s="295"/>
      <c r="L712" s="563"/>
      <c r="M712" s="295"/>
      <c r="N712" s="466"/>
      <c r="O712" s="713"/>
      <c r="P712" s="714"/>
    </row>
    <row r="713" spans="1:16">
      <c r="A713" s="292"/>
      <c r="B713" s="292"/>
      <c r="C713" s="461"/>
      <c r="D713" s="644"/>
      <c r="E713" s="644"/>
      <c r="F713" s="644"/>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739"/>
      <c r="E715" s="739"/>
      <c r="F715" s="739"/>
      <c r="G715" s="739"/>
      <c r="H715" s="739"/>
      <c r="I715" s="295"/>
      <c r="J715" s="563"/>
      <c r="K715" s="295"/>
      <c r="L715" s="648"/>
      <c r="M715" s="295"/>
      <c r="N715" s="475"/>
      <c r="O715" s="725"/>
      <c r="P715" s="714"/>
    </row>
    <row r="716" spans="1:16">
      <c r="A716" s="745"/>
      <c r="B716" s="745"/>
      <c r="C716" s="746"/>
      <c r="F716" s="747"/>
      <c r="H716" s="295"/>
      <c r="I716" s="295"/>
      <c r="J716" s="563"/>
      <c r="K716" s="295"/>
      <c r="L716" s="563"/>
      <c r="M716" s="295"/>
      <c r="N716" s="466"/>
      <c r="O716" s="713"/>
      <c r="P716" s="714"/>
    </row>
    <row r="717" spans="1:16">
      <c r="A717" s="745"/>
      <c r="B717" s="745"/>
      <c r="C717" s="746"/>
      <c r="H717" s="295"/>
      <c r="I717" s="295"/>
      <c r="J717" s="563"/>
      <c r="K717" s="295"/>
      <c r="L717" s="563"/>
      <c r="M717" s="295"/>
      <c r="N717" s="466"/>
      <c r="O717" s="713"/>
      <c r="P717" s="714"/>
    </row>
    <row r="718" spans="1:16">
      <c r="A718" s="745"/>
      <c r="B718" s="745"/>
      <c r="C718" s="746"/>
      <c r="H718" s="295"/>
      <c r="I718" s="295"/>
      <c r="J718" s="563"/>
      <c r="K718" s="295"/>
      <c r="L718" s="563"/>
      <c r="M718" s="295"/>
      <c r="N718" s="466"/>
      <c r="O718" s="713"/>
      <c r="P718" s="714"/>
    </row>
    <row r="719" spans="1:16">
      <c r="A719" s="745"/>
      <c r="B719" s="745"/>
      <c r="C719" s="746"/>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F721" s="717"/>
      <c r="H721" s="295"/>
      <c r="I721" s="295"/>
      <c r="J721" s="563"/>
      <c r="K721" s="295"/>
      <c r="L721" s="563"/>
      <c r="M721" s="295"/>
      <c r="N721" s="466"/>
      <c r="O721" s="713"/>
      <c r="P721" s="714"/>
    </row>
    <row r="722" spans="1:16">
      <c r="A722" s="745"/>
      <c r="B722" s="745"/>
      <c r="C722" s="746"/>
      <c r="D722" s="625"/>
      <c r="E722" s="625"/>
      <c r="F722" s="625"/>
      <c r="G722" s="625"/>
      <c r="H722" s="629"/>
      <c r="I722" s="628"/>
      <c r="J722" s="629"/>
      <c r="K722" s="741"/>
      <c r="L722" s="744"/>
      <c r="M722" s="742"/>
      <c r="N722" s="627"/>
      <c r="O722" s="729"/>
      <c r="P722" s="730"/>
    </row>
    <row r="723" spans="1:16">
      <c r="A723" s="745"/>
      <c r="B723" s="745"/>
      <c r="C723" s="746"/>
      <c r="H723" s="295"/>
      <c r="I723" s="295"/>
      <c r="J723" s="563"/>
      <c r="K723" s="295"/>
      <c r="L723" s="563"/>
      <c r="M723" s="295"/>
      <c r="N723" s="466"/>
      <c r="O723" s="713"/>
      <c r="P723" s="714"/>
    </row>
    <row r="724" spans="1:16">
      <c r="A724" s="745"/>
      <c r="B724" s="748"/>
      <c r="C724" s="746"/>
      <c r="D724" s="749"/>
      <c r="H724" s="295"/>
      <c r="I724" s="295"/>
      <c r="J724" s="563"/>
      <c r="K724" s="295"/>
      <c r="L724" s="563"/>
      <c r="M724" s="295"/>
      <c r="N724" s="466"/>
      <c r="O724" s="713"/>
      <c r="P724" s="714"/>
    </row>
    <row r="725" spans="1:16">
      <c r="A725" s="745"/>
      <c r="B725" s="748"/>
      <c r="C725" s="746"/>
      <c r="H725" s="295"/>
      <c r="I725" s="295"/>
      <c r="J725" s="563"/>
      <c r="K725" s="295"/>
      <c r="L725" s="563"/>
      <c r="M725" s="295"/>
      <c r="N725" s="466"/>
      <c r="O725" s="713"/>
      <c r="P725" s="714"/>
    </row>
    <row r="726" spans="1:16">
      <c r="A726" s="745"/>
      <c r="B726" s="748"/>
      <c r="C726" s="746"/>
      <c r="H726" s="295"/>
      <c r="I726" s="295"/>
      <c r="J726" s="563"/>
      <c r="K726" s="295"/>
      <c r="L726" s="563"/>
      <c r="M726" s="295"/>
      <c r="N726" s="466"/>
      <c r="O726" s="713"/>
      <c r="P726" s="714"/>
    </row>
    <row r="727" spans="1:16">
      <c r="A727" s="745"/>
      <c r="B727" s="748"/>
      <c r="C727" s="746"/>
      <c r="F727" s="717"/>
      <c r="G727" s="304"/>
      <c r="H727" s="295"/>
      <c r="I727" s="295"/>
      <c r="J727" s="563"/>
      <c r="K727" s="295"/>
      <c r="L727" s="563"/>
      <c r="M727" s="295"/>
      <c r="N727" s="466"/>
      <c r="O727" s="713"/>
      <c r="P727" s="714"/>
    </row>
    <row r="728" spans="1:16">
      <c r="A728" s="745"/>
      <c r="B728" s="748"/>
      <c r="C728" s="746"/>
      <c r="D728" s="625"/>
      <c r="E728" s="625"/>
      <c r="F728" s="625"/>
      <c r="G728" s="625"/>
      <c r="H728" s="629"/>
      <c r="I728" s="628"/>
      <c r="J728" s="629"/>
      <c r="K728" s="741"/>
      <c r="L728" s="744"/>
      <c r="M728" s="742"/>
      <c r="N728" s="627"/>
      <c r="O728" s="729"/>
      <c r="P728" s="730"/>
    </row>
    <row r="729" spans="1:16">
      <c r="A729" s="745"/>
      <c r="B729" s="748"/>
      <c r="C729" s="746"/>
      <c r="H729" s="295"/>
      <c r="I729" s="295"/>
      <c r="J729" s="563"/>
      <c r="K729" s="295"/>
      <c r="L729" s="563"/>
      <c r="M729" s="295"/>
      <c r="N729" s="466"/>
      <c r="O729" s="713"/>
      <c r="P729" s="714"/>
    </row>
    <row r="730" spans="1:16">
      <c r="A730" s="745"/>
      <c r="B730" s="745"/>
      <c r="C730" s="750"/>
      <c r="H730" s="304"/>
      <c r="I730" s="304"/>
      <c r="J730" s="394"/>
      <c r="K730" s="304"/>
      <c r="L730" s="394"/>
      <c r="M730" s="304"/>
      <c r="N730" s="751"/>
      <c r="O730" s="752"/>
      <c r="P730" s="753"/>
    </row>
    <row r="731" spans="1:16">
      <c r="A731" s="745"/>
      <c r="B731" s="745"/>
      <c r="C731" s="750"/>
      <c r="D731" s="625"/>
      <c r="E731" s="625"/>
      <c r="F731" s="625"/>
      <c r="G731" s="625"/>
      <c r="H731" s="629"/>
      <c r="I731" s="628"/>
      <c r="J731" s="629"/>
      <c r="K731" s="741"/>
      <c r="L731" s="744"/>
      <c r="M731" s="742"/>
      <c r="N731" s="627"/>
      <c r="O731" s="729"/>
      <c r="P731" s="730"/>
    </row>
    <row r="732" spans="1:16">
      <c r="A732" s="745"/>
      <c r="B732" s="745"/>
      <c r="C732" s="750"/>
      <c r="H732" s="304"/>
      <c r="I732" s="304"/>
      <c r="J732" s="394"/>
      <c r="K732" s="304"/>
      <c r="L732" s="394"/>
      <c r="M732" s="304"/>
      <c r="N732" s="751"/>
      <c r="O732" s="752"/>
      <c r="P732" s="753"/>
    </row>
    <row r="733" spans="1:16">
      <c r="A733" s="292"/>
      <c r="B733" s="292"/>
      <c r="C733" s="461"/>
      <c r="D733" s="410"/>
      <c r="E733" s="410"/>
      <c r="O733" s="704"/>
      <c r="P733" s="704"/>
    </row>
    <row r="734" spans="1:16">
      <c r="A734" s="292"/>
      <c r="B734" s="292"/>
      <c r="C734" s="461"/>
      <c r="D734" s="644"/>
      <c r="E734" s="644"/>
      <c r="F734" s="644"/>
      <c r="G734" s="295"/>
      <c r="H734" s="295"/>
      <c r="I734" s="295"/>
      <c r="J734" s="563"/>
      <c r="K734" s="295"/>
      <c r="L734" s="563"/>
      <c r="M734" s="295"/>
      <c r="N734" s="466"/>
      <c r="O734" s="713"/>
      <c r="P734" s="714"/>
    </row>
    <row r="735" spans="1:16">
      <c r="A735" s="292"/>
      <c r="B735" s="292"/>
      <c r="C735" s="461"/>
      <c r="D735" s="644"/>
      <c r="E735" s="644"/>
      <c r="F735" s="644"/>
      <c r="G735" s="295"/>
      <c r="H735" s="295"/>
      <c r="I735" s="295"/>
      <c r="J735" s="563"/>
      <c r="K735" s="295"/>
      <c r="L735" s="563"/>
      <c r="M735" s="295"/>
      <c r="N735" s="466"/>
      <c r="O735" s="713"/>
      <c r="P735" s="714"/>
    </row>
    <row r="736" spans="1:16">
      <c r="A736" s="292"/>
      <c r="B736" s="292"/>
      <c r="C736" s="461"/>
      <c r="D736" s="644"/>
      <c r="E736" s="644"/>
      <c r="F736" s="295"/>
      <c r="G736" s="304"/>
      <c r="H736" s="304"/>
      <c r="I736" s="304"/>
      <c r="J736" s="394"/>
      <c r="K736" s="304"/>
      <c r="L736" s="394"/>
      <c r="M736" s="304"/>
      <c r="N736" s="751"/>
      <c r="O736" s="752"/>
      <c r="P736" s="753"/>
    </row>
    <row r="737" spans="1:16">
      <c r="A737" s="292"/>
      <c r="B737" s="292"/>
      <c r="C737" s="461"/>
      <c r="D737" s="625"/>
      <c r="E737" s="625"/>
      <c r="F737" s="625"/>
      <c r="G737" s="625"/>
      <c r="H737" s="629"/>
      <c r="I737" s="628"/>
      <c r="J737" s="629"/>
      <c r="K737" s="741"/>
      <c r="L737" s="744"/>
      <c r="M737" s="742"/>
      <c r="N737" s="627"/>
      <c r="O737" s="729"/>
      <c r="P737" s="730"/>
    </row>
    <row r="738" spans="1:16">
      <c r="A738" s="292"/>
      <c r="B738" s="292"/>
      <c r="C738" s="461"/>
      <c r="D738" s="644"/>
      <c r="E738" s="644"/>
      <c r="F738" s="644"/>
      <c r="G738" s="295"/>
      <c r="H738" s="295"/>
      <c r="I738" s="295"/>
      <c r="J738" s="563"/>
      <c r="K738" s="295"/>
      <c r="L738" s="563"/>
      <c r="M738" s="295"/>
      <c r="N738" s="466"/>
      <c r="O738" s="713"/>
      <c r="P738" s="714"/>
    </row>
    <row r="739" spans="1:16">
      <c r="A739" s="292"/>
      <c r="B739" s="292"/>
      <c r="C739" s="461"/>
      <c r="D739" s="644"/>
      <c r="E739" s="644"/>
      <c r="F739" s="644"/>
      <c r="G739" s="295"/>
      <c r="H739" s="295"/>
      <c r="I739" s="295"/>
      <c r="J739" s="563"/>
      <c r="K739" s="295"/>
      <c r="L739" s="563"/>
      <c r="M739" s="295"/>
      <c r="N739" s="466"/>
      <c r="O739" s="713"/>
      <c r="P739" s="714"/>
    </row>
    <row r="740" spans="1:16">
      <c r="A740" s="292"/>
      <c r="B740" s="292"/>
      <c r="C740" s="461"/>
      <c r="D740" s="410"/>
      <c r="E740" s="410"/>
      <c r="O740" s="704"/>
      <c r="P740" s="704"/>
    </row>
    <row r="741" spans="1:16">
      <c r="A741" s="292"/>
      <c r="B741" s="292"/>
      <c r="C741" s="461"/>
      <c r="D741" s="644"/>
      <c r="E741" s="644"/>
      <c r="F741" s="644"/>
      <c r="G741" s="304"/>
      <c r="H741" s="295"/>
      <c r="I741" s="295"/>
      <c r="J741" s="563"/>
      <c r="K741" s="295"/>
      <c r="L741" s="563"/>
      <c r="M741" s="295"/>
      <c r="N741" s="466"/>
      <c r="O741" s="713"/>
      <c r="P741" s="714"/>
    </row>
    <row r="742" spans="1:16">
      <c r="A742" s="292"/>
      <c r="B742" s="292"/>
      <c r="C742" s="461"/>
      <c r="D742" s="644"/>
      <c r="E742" s="644"/>
      <c r="F742" s="644"/>
      <c r="G742" s="304"/>
      <c r="H742" s="295"/>
      <c r="I742" s="295"/>
      <c r="J742" s="563"/>
      <c r="K742" s="295"/>
      <c r="L742" s="563"/>
      <c r="M742" s="295"/>
      <c r="N742" s="466"/>
      <c r="O742" s="713"/>
      <c r="P742" s="714"/>
    </row>
    <row r="743" spans="1:16">
      <c r="A743" s="292"/>
      <c r="B743" s="292"/>
      <c r="C743" s="461"/>
      <c r="D743" s="644"/>
      <c r="E743" s="644"/>
      <c r="F743" s="295"/>
      <c r="G743" s="304"/>
      <c r="H743" s="304"/>
      <c r="I743" s="304"/>
      <c r="J743" s="394"/>
      <c r="K743" s="304"/>
      <c r="L743" s="394"/>
      <c r="M743" s="304"/>
      <c r="N743" s="751"/>
      <c r="O743" s="752"/>
      <c r="P743" s="753"/>
    </row>
    <row r="744" spans="1:16">
      <c r="A744" s="292"/>
      <c r="B744" s="292"/>
      <c r="C744" s="461"/>
      <c r="D744" s="625"/>
      <c r="E744" s="625"/>
      <c r="F744" s="625"/>
      <c r="G744" s="625"/>
      <c r="H744" s="629"/>
      <c r="I744" s="628"/>
      <c r="J744" s="629"/>
      <c r="K744" s="741"/>
      <c r="L744" s="744"/>
      <c r="M744" s="742"/>
      <c r="N744" s="627"/>
      <c r="O744" s="729"/>
      <c r="P744" s="730"/>
    </row>
    <row r="745" spans="1:16">
      <c r="A745" s="292"/>
      <c r="B745" s="292"/>
      <c r="C745" s="461"/>
      <c r="D745" s="644"/>
      <c r="E745" s="644"/>
      <c r="F745" s="644"/>
      <c r="G745" s="295"/>
      <c r="H745" s="295"/>
      <c r="I745" s="295"/>
      <c r="J745" s="563"/>
      <c r="K745" s="295"/>
      <c r="L745" s="563"/>
      <c r="M745" s="295"/>
      <c r="N745" s="466"/>
      <c r="O745" s="713"/>
      <c r="P745" s="714"/>
    </row>
    <row r="746" spans="1:16">
      <c r="A746" s="292"/>
      <c r="B746" s="292"/>
      <c r="C746" s="461"/>
      <c r="D746" s="410"/>
      <c r="E746" s="410"/>
      <c r="O746" s="704"/>
      <c r="P746" s="704"/>
    </row>
    <row r="747" spans="1:16">
      <c r="A747" s="292"/>
      <c r="B747" s="292"/>
      <c r="C747" s="461"/>
      <c r="D747" s="644"/>
      <c r="E747" s="644"/>
      <c r="F747" s="644"/>
      <c r="G747" s="295"/>
      <c r="H747" s="304"/>
      <c r="I747" s="304"/>
      <c r="J747" s="394"/>
      <c r="K747" s="304"/>
      <c r="L747" s="394"/>
      <c r="M747" s="304"/>
      <c r="N747" s="751"/>
      <c r="O747" s="752"/>
      <c r="P747" s="753"/>
    </row>
    <row r="748" spans="1:16">
      <c r="A748" s="292"/>
      <c r="B748" s="292"/>
      <c r="C748" s="461"/>
      <c r="D748" s="625"/>
      <c r="E748" s="625"/>
      <c r="F748" s="625"/>
      <c r="G748" s="625"/>
      <c r="H748" s="629"/>
      <c r="I748" s="628"/>
      <c r="J748" s="629"/>
      <c r="K748" s="741"/>
      <c r="L748" s="744"/>
      <c r="M748" s="742"/>
      <c r="N748" s="627"/>
      <c r="O748" s="729"/>
      <c r="P748" s="730"/>
    </row>
    <row r="749" spans="1:16">
      <c r="A749" s="292"/>
      <c r="B749" s="292"/>
      <c r="C749" s="461"/>
      <c r="D749" s="644"/>
      <c r="E749" s="644"/>
      <c r="F749" s="644"/>
      <c r="G749" s="295"/>
      <c r="H749" s="295"/>
      <c r="I749" s="295"/>
      <c r="J749" s="563"/>
      <c r="K749" s="295"/>
      <c r="L749" s="563"/>
      <c r="M749" s="295"/>
      <c r="N749" s="466"/>
      <c r="O749" s="713"/>
      <c r="P749" s="714"/>
    </row>
    <row r="750" spans="1:16">
      <c r="A750" s="292"/>
      <c r="B750" s="292"/>
      <c r="C750" s="461"/>
      <c r="D750" s="410"/>
      <c r="E750" s="410"/>
      <c r="O750" s="704"/>
      <c r="P750" s="704"/>
    </row>
    <row r="751" spans="1:16">
      <c r="A751" s="292"/>
      <c r="B751" s="292"/>
      <c r="C751" s="461"/>
      <c r="D751" s="754"/>
      <c r="E751" s="754"/>
      <c r="F751" s="754"/>
      <c r="G751" s="304"/>
      <c r="H751" s="304"/>
      <c r="I751" s="304"/>
      <c r="J751" s="394"/>
      <c r="K751" s="304"/>
      <c r="L751" s="394"/>
      <c r="M751" s="304"/>
      <c r="N751" s="751"/>
      <c r="O751" s="752"/>
      <c r="P751" s="753"/>
    </row>
    <row r="752" spans="1:16">
      <c r="A752" s="292"/>
      <c r="B752" s="292"/>
      <c r="C752" s="461"/>
      <c r="D752" s="625"/>
      <c r="E752" s="625"/>
      <c r="F752" s="625"/>
      <c r="G752" s="625"/>
      <c r="H752" s="629"/>
      <c r="I752" s="628"/>
      <c r="J752" s="629"/>
      <c r="K752" s="741"/>
      <c r="L752" s="744"/>
      <c r="M752" s="742"/>
      <c r="N752" s="627"/>
      <c r="O752" s="729"/>
      <c r="P752" s="730"/>
    </row>
    <row r="753" spans="1:16">
      <c r="A753" s="292"/>
      <c r="B753" s="292"/>
      <c r="C753" s="461"/>
      <c r="D753" s="644"/>
      <c r="E753" s="644"/>
      <c r="F753" s="644"/>
      <c r="G753" s="295"/>
      <c r="H753" s="304"/>
      <c r="I753" s="304"/>
      <c r="J753" s="394"/>
      <c r="K753" s="304"/>
      <c r="L753" s="394"/>
      <c r="M753" s="304"/>
      <c r="N753" s="751"/>
      <c r="O753" s="752"/>
      <c r="P753" s="753"/>
    </row>
    <row r="754" spans="1:16">
      <c r="A754" s="292"/>
      <c r="B754" s="292"/>
      <c r="C754" s="461"/>
      <c r="D754" s="410"/>
      <c r="E754" s="410"/>
      <c r="G754" s="304"/>
      <c r="H754" s="304"/>
      <c r="I754" s="304"/>
      <c r="J754" s="394"/>
      <c r="K754" s="304"/>
      <c r="L754" s="394"/>
      <c r="M754" s="304"/>
      <c r="N754" s="751"/>
      <c r="O754" s="752"/>
      <c r="P754" s="753"/>
    </row>
    <row r="755" spans="1:16">
      <c r="A755" s="292"/>
      <c r="B755" s="292"/>
      <c r="C755" s="461"/>
      <c r="D755" s="625"/>
      <c r="E755" s="625"/>
      <c r="F755" s="625"/>
      <c r="G755" s="625"/>
      <c r="H755" s="629"/>
      <c r="I755" s="628"/>
      <c r="J755" s="629"/>
      <c r="K755" s="741"/>
      <c r="L755" s="744"/>
      <c r="M755" s="742"/>
      <c r="N755" s="627"/>
      <c r="O755" s="729"/>
      <c r="P755" s="730"/>
    </row>
    <row r="756" spans="1:16">
      <c r="A756" s="292"/>
      <c r="B756" s="292"/>
      <c r="C756" s="461"/>
      <c r="O756" s="703"/>
      <c r="P756" s="703"/>
    </row>
    <row r="757" spans="1:16">
      <c r="A757" s="292"/>
      <c r="B757" s="292"/>
      <c r="C757" s="461"/>
      <c r="D757" s="410"/>
      <c r="E757" s="410"/>
      <c r="G757" s="304"/>
      <c r="H757" s="304"/>
      <c r="I757" s="304"/>
      <c r="J757" s="394"/>
      <c r="K757" s="304"/>
      <c r="L757" s="394"/>
      <c r="M757" s="304"/>
      <c r="N757" s="751"/>
      <c r="O757" s="752"/>
      <c r="P757" s="753"/>
    </row>
    <row r="758" spans="1:16">
      <c r="A758" s="292"/>
      <c r="B758" s="292"/>
      <c r="C758" s="461"/>
      <c r="D758" s="625"/>
      <c r="E758" s="625"/>
      <c r="F758" s="625"/>
      <c r="G758" s="625"/>
      <c r="H758" s="629"/>
      <c r="I758" s="628"/>
      <c r="J758" s="629"/>
      <c r="K758" s="741"/>
      <c r="L758" s="744"/>
      <c r="M758" s="742"/>
      <c r="N758" s="627"/>
      <c r="O758" s="729"/>
      <c r="P758" s="730"/>
    </row>
    <row r="759" spans="1:16">
      <c r="A759" s="292"/>
      <c r="B759" s="292"/>
      <c r="C759" s="461"/>
      <c r="O759" s="703"/>
      <c r="P759" s="703"/>
    </row>
    <row r="760" spans="1:16">
      <c r="A760" s="292"/>
      <c r="B760" s="292"/>
      <c r="C760" s="461"/>
      <c r="D760" s="410"/>
      <c r="E760" s="410"/>
      <c r="G760" s="304"/>
      <c r="H760" s="304"/>
      <c r="I760" s="304"/>
      <c r="J760" s="394"/>
      <c r="K760" s="304"/>
      <c r="L760" s="394"/>
      <c r="M760" s="304"/>
      <c r="N760" s="751"/>
      <c r="O760" s="752"/>
      <c r="P760" s="753"/>
    </row>
    <row r="761" spans="1:16">
      <c r="A761" s="292"/>
      <c r="B761" s="292"/>
      <c r="C761" s="461"/>
      <c r="D761" s="625"/>
      <c r="E761" s="625"/>
      <c r="F761" s="625"/>
      <c r="G761" s="625"/>
      <c r="H761" s="629"/>
      <c r="I761" s="628"/>
      <c r="J761" s="629"/>
      <c r="K761" s="741"/>
      <c r="L761" s="744"/>
      <c r="M761" s="742"/>
      <c r="N761" s="627"/>
      <c r="O761" s="729"/>
      <c r="P761" s="730"/>
    </row>
    <row r="762" spans="1:16">
      <c r="A762" s="292"/>
      <c r="B762" s="292"/>
      <c r="C762" s="461"/>
      <c r="D762" s="625"/>
      <c r="E762" s="625"/>
      <c r="F762" s="625"/>
      <c r="G762" s="625"/>
      <c r="H762" s="629"/>
      <c r="I762" s="628"/>
      <c r="J762" s="629"/>
      <c r="K762" s="741"/>
      <c r="L762" s="744"/>
      <c r="M762" s="742"/>
      <c r="N762" s="627"/>
      <c r="O762" s="729"/>
      <c r="P762" s="730"/>
    </row>
    <row r="763" spans="1:16">
      <c r="A763" s="292"/>
      <c r="B763" s="292"/>
      <c r="C763" s="461"/>
      <c r="D763" s="642"/>
      <c r="E763" s="642"/>
      <c r="F763" s="642"/>
      <c r="G763" s="625"/>
      <c r="H763" s="629"/>
      <c r="I763" s="628"/>
      <c r="J763" s="629"/>
      <c r="K763" s="741"/>
      <c r="L763" s="744"/>
      <c r="M763" s="742"/>
      <c r="N763" s="627"/>
      <c r="O763" s="729"/>
      <c r="P763" s="730"/>
    </row>
    <row r="764" spans="1:16">
      <c r="A764" s="292"/>
      <c r="B764" s="292"/>
      <c r="C764" s="461"/>
      <c r="O764" s="703"/>
      <c r="P764" s="703"/>
    </row>
    <row r="765" spans="1:16">
      <c r="A765" s="292"/>
      <c r="B765" s="292"/>
      <c r="C765" s="755"/>
      <c r="D765" s="644"/>
      <c r="E765" s="644"/>
      <c r="F765" s="644"/>
      <c r="G765" s="644"/>
      <c r="H765" s="644"/>
      <c r="I765" s="304"/>
      <c r="J765" s="394"/>
      <c r="K765" s="304"/>
      <c r="L765" s="394"/>
      <c r="M765" s="304"/>
      <c r="N765" s="751"/>
      <c r="O765" s="752"/>
      <c r="P765" s="753"/>
    </row>
    <row r="766" spans="1:16">
      <c r="A766" s="292"/>
      <c r="B766" s="292"/>
      <c r="C766" s="756"/>
      <c r="D766" s="625"/>
      <c r="E766" s="620"/>
      <c r="F766" s="620"/>
      <c r="G766" s="620"/>
      <c r="H766" s="757"/>
      <c r="I766" s="697"/>
      <c r="J766" s="757"/>
      <c r="K766" s="620"/>
      <c r="L766" s="671"/>
      <c r="M766" s="620"/>
      <c r="N766" s="506"/>
      <c r="O766" s="729"/>
      <c r="P766" s="730"/>
    </row>
    <row r="767" spans="1:16">
      <c r="A767" s="292"/>
      <c r="B767" s="292"/>
      <c r="C767" s="756"/>
      <c r="D767" s="625"/>
      <c r="E767" s="620"/>
      <c r="F767" s="620"/>
      <c r="G767" s="620"/>
      <c r="H767" s="757"/>
      <c r="I767" s="697"/>
      <c r="J767" s="757"/>
      <c r="K767" s="620"/>
      <c r="L767" s="671"/>
      <c r="M767" s="620"/>
      <c r="N767" s="506"/>
      <c r="O767" s="729"/>
      <c r="P767" s="730"/>
    </row>
    <row r="768" spans="1:16">
      <c r="A768" s="292"/>
      <c r="B768" s="292"/>
      <c r="C768" s="756"/>
      <c r="D768" s="625"/>
      <c r="E768" s="620"/>
      <c r="F768" s="620"/>
      <c r="G768" s="620"/>
      <c r="H768" s="757"/>
      <c r="I768" s="697"/>
      <c r="J768" s="757"/>
      <c r="K768" s="620"/>
      <c r="L768" s="671"/>
      <c r="M768" s="620"/>
      <c r="N768" s="506"/>
      <c r="O768" s="729"/>
      <c r="P768" s="730"/>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ht="15.75">
      <c r="A773" s="292"/>
      <c r="B773" s="292"/>
      <c r="C773" s="756"/>
      <c r="D773" s="681"/>
      <c r="E773" s="682"/>
      <c r="F773" s="683"/>
      <c r="G773" s="682"/>
      <c r="H773" s="684"/>
      <c r="I773" s="682"/>
      <c r="J773" s="685"/>
      <c r="K773" s="684"/>
      <c r="L773" s="684"/>
      <c r="M773" s="686"/>
      <c r="N773" s="685"/>
      <c r="O773" s="713"/>
      <c r="P773" s="714"/>
    </row>
    <row r="774" spans="1:16">
      <c r="A774" s="292"/>
      <c r="B774" s="292"/>
      <c r="C774" s="756"/>
      <c r="O774" s="703"/>
      <c r="P774" s="703"/>
    </row>
    <row r="775" spans="1:16">
      <c r="A775" s="677"/>
      <c r="B775" s="677"/>
      <c r="C775" s="678"/>
      <c r="O775" s="703"/>
      <c r="P775" s="703"/>
    </row>
    <row r="776" spans="1:16">
      <c r="A776" s="745"/>
      <c r="B776" s="745"/>
      <c r="C776" s="293"/>
      <c r="O776" s="703"/>
      <c r="P776" s="703"/>
    </row>
    <row r="777" spans="1:16" ht="18.75">
      <c r="A777" s="758"/>
      <c r="B777" s="759"/>
      <c r="C777" s="759"/>
      <c r="O777" s="703"/>
      <c r="P777" s="703"/>
    </row>
    <row r="778" spans="1:16">
      <c r="A778" s="292"/>
      <c r="B778" s="366"/>
      <c r="C778" s="461"/>
      <c r="D778" s="410"/>
      <c r="E778" s="410"/>
      <c r="G778" s="304"/>
      <c r="H778" s="304"/>
      <c r="I778" s="304"/>
      <c r="J778" s="394"/>
      <c r="K778" s="304"/>
      <c r="L778" s="394"/>
      <c r="M778" s="304"/>
      <c r="N778" s="751"/>
      <c r="O778" s="752"/>
      <c r="P778" s="753"/>
    </row>
    <row r="779" spans="1:16">
      <c r="A779" s="292"/>
      <c r="B779" s="366"/>
      <c r="C779" s="461"/>
      <c r="D779" s="625"/>
      <c r="E779" s="625"/>
      <c r="F779" s="625"/>
      <c r="G779" s="625"/>
      <c r="H779" s="629"/>
      <c r="I779" s="628"/>
      <c r="J779" s="629"/>
      <c r="K779" s="741"/>
      <c r="L779" s="744"/>
      <c r="M779" s="742"/>
      <c r="N779" s="627"/>
      <c r="O779" s="729"/>
      <c r="P779" s="730"/>
    </row>
    <row r="780" spans="1:16">
      <c r="A780" s="292"/>
      <c r="B780" s="366"/>
      <c r="C780" s="461"/>
      <c r="D780" s="625"/>
      <c r="E780" s="625"/>
      <c r="F780" s="625"/>
      <c r="G780" s="625"/>
      <c r="H780" s="629"/>
      <c r="I780" s="628"/>
      <c r="J780" s="629"/>
      <c r="K780" s="741"/>
      <c r="L780" s="744"/>
      <c r="M780" s="742"/>
      <c r="N780" s="627"/>
      <c r="O780" s="729"/>
      <c r="P780" s="730"/>
    </row>
    <row r="781" spans="1:16">
      <c r="A781" s="292"/>
      <c r="B781" s="366"/>
      <c r="C781" s="461"/>
      <c r="D781" s="642"/>
      <c r="E781" s="642"/>
      <c r="F781" s="642"/>
      <c r="G781" s="625"/>
      <c r="H781" s="629"/>
      <c r="I781" s="628"/>
      <c r="J781" s="629"/>
      <c r="K781" s="741"/>
      <c r="L781" s="744"/>
      <c r="M781" s="742"/>
      <c r="N781" s="627"/>
      <c r="O781" s="729"/>
      <c r="P781" s="730"/>
    </row>
    <row r="782" spans="1:16">
      <c r="A782" s="292"/>
      <c r="B782" s="366"/>
      <c r="C782" s="461"/>
      <c r="D782" s="642"/>
      <c r="E782" s="642"/>
      <c r="F782" s="642"/>
      <c r="G782" s="625"/>
      <c r="H782" s="629"/>
      <c r="I782" s="628"/>
      <c r="J782" s="629"/>
      <c r="K782" s="741"/>
      <c r="L782" s="744"/>
      <c r="M782" s="742"/>
      <c r="N782" s="627"/>
      <c r="O782" s="729"/>
      <c r="P782" s="730"/>
    </row>
    <row r="783" spans="1:16">
      <c r="A783" s="292"/>
      <c r="B783" s="366"/>
      <c r="C783" s="461"/>
      <c r="D783" s="642"/>
      <c r="E783" s="642"/>
      <c r="F783" s="642"/>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O786" s="703"/>
      <c r="P786" s="703"/>
    </row>
    <row r="787" spans="1:16">
      <c r="A787" s="292"/>
      <c r="B787" s="366"/>
      <c r="C787" s="461"/>
      <c r="D787" s="410"/>
      <c r="E787" s="410"/>
      <c r="G787" s="304"/>
      <c r="H787" s="304"/>
      <c r="I787" s="304"/>
      <c r="J787" s="394"/>
      <c r="K787" s="304"/>
      <c r="L787" s="394"/>
      <c r="M787" s="304"/>
      <c r="N787" s="751"/>
      <c r="O787" s="752"/>
      <c r="P787" s="753"/>
    </row>
    <row r="788" spans="1:16">
      <c r="A788" s="292"/>
      <c r="B788" s="366"/>
      <c r="C788" s="461"/>
      <c r="D788" s="625"/>
      <c r="E788" s="625"/>
      <c r="F788" s="625"/>
      <c r="G788" s="625"/>
      <c r="H788" s="629"/>
      <c r="I788" s="628"/>
      <c r="J788" s="629"/>
      <c r="K788" s="741"/>
      <c r="L788" s="744"/>
      <c r="M788" s="742"/>
      <c r="N788" s="627"/>
      <c r="O788" s="729"/>
      <c r="P788" s="730"/>
    </row>
    <row r="789" spans="1:16">
      <c r="A789" s="292"/>
      <c r="B789" s="366"/>
      <c r="C789" s="461"/>
      <c r="D789" s="625"/>
      <c r="E789" s="625"/>
      <c r="F789" s="625"/>
      <c r="G789" s="625"/>
      <c r="H789" s="629"/>
      <c r="I789" s="628"/>
      <c r="J789" s="629"/>
      <c r="K789" s="741"/>
      <c r="L789" s="744"/>
      <c r="M789" s="742"/>
      <c r="N789" s="627"/>
      <c r="O789" s="729"/>
      <c r="P789" s="730"/>
    </row>
    <row r="790" spans="1:16">
      <c r="A790" s="292"/>
      <c r="B790" s="366"/>
      <c r="C790" s="461"/>
      <c r="D790" s="642"/>
      <c r="E790" s="642"/>
      <c r="F790" s="642"/>
      <c r="G790" s="625"/>
      <c r="H790" s="629"/>
      <c r="I790" s="628"/>
      <c r="J790" s="629"/>
      <c r="K790" s="741"/>
      <c r="L790" s="744"/>
      <c r="M790" s="742"/>
      <c r="N790" s="627"/>
      <c r="O790" s="729"/>
      <c r="P790" s="730"/>
    </row>
    <row r="791" spans="1:16">
      <c r="A791" s="292"/>
      <c r="B791" s="366"/>
      <c r="C791" s="461"/>
      <c r="D791" s="642"/>
      <c r="E791" s="642"/>
      <c r="F791" s="642"/>
      <c r="G791" s="625"/>
      <c r="H791" s="629"/>
      <c r="I791" s="628"/>
      <c r="J791" s="629"/>
      <c r="K791" s="741"/>
      <c r="L791" s="744"/>
      <c r="M791" s="742"/>
      <c r="N791" s="627"/>
      <c r="O791" s="729"/>
      <c r="P791" s="730"/>
    </row>
    <row r="792" spans="1:16">
      <c r="A792" s="292"/>
      <c r="B792" s="366"/>
      <c r="C792" s="461"/>
      <c r="O792" s="703"/>
      <c r="P792" s="703"/>
    </row>
    <row r="793" spans="1:16">
      <c r="A793" s="292"/>
      <c r="B793" s="366"/>
      <c r="C793" s="461"/>
      <c r="D793" s="410"/>
      <c r="E793" s="410"/>
      <c r="G793" s="304"/>
      <c r="H793" s="304"/>
      <c r="I793" s="304"/>
      <c r="J793" s="394"/>
      <c r="K793" s="304"/>
      <c r="L793" s="394"/>
      <c r="M793" s="304"/>
      <c r="N793" s="751"/>
      <c r="O793" s="752"/>
      <c r="P793" s="753"/>
    </row>
    <row r="794" spans="1:16">
      <c r="A794" s="292"/>
      <c r="B794" s="366"/>
      <c r="C794" s="461"/>
      <c r="D794" s="625"/>
      <c r="E794" s="625"/>
      <c r="F794" s="625"/>
      <c r="G794" s="625"/>
      <c r="H794" s="629"/>
      <c r="I794" s="628"/>
      <c r="J794" s="629"/>
      <c r="K794" s="741"/>
      <c r="L794" s="744"/>
      <c r="M794" s="742"/>
      <c r="N794" s="627"/>
      <c r="O794" s="729"/>
      <c r="P794" s="730"/>
    </row>
    <row r="795" spans="1:16">
      <c r="A795" s="292"/>
      <c r="B795" s="366"/>
      <c r="C795" s="461"/>
      <c r="D795" s="625"/>
      <c r="E795" s="625"/>
      <c r="F795" s="625"/>
      <c r="G795" s="625"/>
      <c r="H795" s="629"/>
      <c r="I795" s="628"/>
      <c r="J795" s="629"/>
      <c r="K795" s="741"/>
      <c r="L795" s="744"/>
      <c r="M795" s="742"/>
      <c r="N795" s="627"/>
      <c r="O795" s="729"/>
      <c r="P795" s="730"/>
    </row>
    <row r="796" spans="1:16">
      <c r="A796" s="292"/>
      <c r="B796" s="366"/>
      <c r="C796" s="461"/>
      <c r="D796" s="642"/>
      <c r="E796" s="642"/>
      <c r="F796" s="642"/>
      <c r="G796" s="625"/>
      <c r="H796" s="629"/>
      <c r="I796" s="628"/>
      <c r="J796" s="629"/>
      <c r="K796" s="741"/>
      <c r="L796" s="744"/>
      <c r="M796" s="742"/>
      <c r="N796" s="627"/>
      <c r="O796" s="729"/>
      <c r="P796" s="730"/>
    </row>
    <row r="797" spans="1:16">
      <c r="A797" s="292"/>
      <c r="B797" s="366"/>
      <c r="C797" s="461"/>
      <c r="O797" s="703"/>
      <c r="P797" s="703"/>
    </row>
    <row r="798" spans="1:16">
      <c r="A798" s="292"/>
      <c r="B798" s="366"/>
      <c r="C798" s="461"/>
      <c r="D798" s="410"/>
      <c r="E798" s="410"/>
      <c r="G798" s="304"/>
      <c r="H798" s="304"/>
      <c r="I798" s="304"/>
      <c r="J798" s="394"/>
      <c r="K798" s="304"/>
      <c r="L798" s="394"/>
      <c r="M798" s="304"/>
      <c r="N798" s="751"/>
      <c r="O798" s="752"/>
      <c r="P798" s="753"/>
    </row>
    <row r="799" spans="1:16">
      <c r="A799" s="292"/>
      <c r="B799" s="366"/>
      <c r="C799" s="461"/>
      <c r="D799" s="625"/>
      <c r="E799" s="625"/>
      <c r="F799" s="625"/>
      <c r="G799" s="625"/>
      <c r="H799" s="629"/>
      <c r="I799" s="628"/>
      <c r="J799" s="629"/>
      <c r="K799" s="741"/>
      <c r="L799" s="744"/>
      <c r="M799" s="742"/>
      <c r="N799" s="627"/>
      <c r="O799" s="729"/>
      <c r="P799" s="730"/>
    </row>
    <row r="800" spans="1:16">
      <c r="A800" s="292"/>
      <c r="B800" s="366"/>
      <c r="C800" s="461"/>
      <c r="D800" s="625"/>
      <c r="E800" s="625"/>
      <c r="F800" s="625"/>
      <c r="G800" s="625"/>
      <c r="H800" s="629"/>
      <c r="I800" s="628"/>
      <c r="J800" s="629"/>
      <c r="K800" s="741"/>
      <c r="L800" s="744"/>
      <c r="M800" s="742"/>
      <c r="N800" s="627"/>
      <c r="O800" s="729"/>
      <c r="P800" s="730"/>
    </row>
    <row r="801" spans="1:16">
      <c r="A801" s="292"/>
      <c r="B801" s="366"/>
      <c r="C801" s="461"/>
      <c r="D801" s="642"/>
      <c r="E801" s="642"/>
      <c r="F801" s="642"/>
      <c r="G801" s="625"/>
      <c r="H801" s="629"/>
      <c r="I801" s="628"/>
      <c r="J801" s="629"/>
      <c r="K801" s="741"/>
      <c r="L801" s="744"/>
      <c r="M801" s="742"/>
      <c r="N801" s="627"/>
      <c r="O801" s="729"/>
      <c r="P801" s="730"/>
    </row>
    <row r="802" spans="1:16">
      <c r="A802" s="292"/>
      <c r="B802" s="366"/>
      <c r="C802" s="461"/>
      <c r="O802" s="703"/>
      <c r="P802" s="703"/>
    </row>
    <row r="803" spans="1:16">
      <c r="A803" s="292"/>
      <c r="B803" s="292"/>
      <c r="C803" s="461"/>
      <c r="D803" s="410"/>
      <c r="E803" s="410"/>
      <c r="G803" s="304"/>
      <c r="H803" s="304"/>
      <c r="I803" s="304"/>
      <c r="J803" s="394"/>
      <c r="K803" s="304"/>
      <c r="L803" s="394"/>
      <c r="M803" s="304"/>
      <c r="N803" s="751"/>
      <c r="O803" s="752"/>
      <c r="P803" s="753"/>
    </row>
    <row r="804" spans="1:16">
      <c r="A804" s="292"/>
      <c r="B804" s="292"/>
      <c r="C804" s="461"/>
      <c r="D804" s="625"/>
      <c r="E804" s="625"/>
      <c r="F804" s="625"/>
      <c r="G804" s="625"/>
      <c r="H804" s="629"/>
      <c r="I804" s="628"/>
      <c r="J804" s="629"/>
      <c r="K804" s="741"/>
      <c r="L804" s="744"/>
      <c r="M804" s="742"/>
      <c r="N804" s="627"/>
      <c r="O804" s="729"/>
      <c r="P804" s="730"/>
    </row>
    <row r="805" spans="1:16">
      <c r="A805" s="292"/>
      <c r="B805" s="292"/>
      <c r="C805" s="461"/>
      <c r="D805" s="625"/>
      <c r="E805" s="625"/>
      <c r="F805" s="625"/>
      <c r="G805" s="625"/>
      <c r="H805" s="629"/>
      <c r="I805" s="628"/>
      <c r="J805" s="629"/>
      <c r="K805" s="741"/>
      <c r="L805" s="744"/>
      <c r="M805" s="742"/>
      <c r="N805" s="627"/>
      <c r="O805" s="729"/>
      <c r="P805" s="730"/>
    </row>
    <row r="806" spans="1:16">
      <c r="A806" s="292"/>
      <c r="B806" s="292"/>
      <c r="C806" s="461"/>
      <c r="D806" s="642"/>
      <c r="E806" s="642"/>
      <c r="F806" s="642"/>
      <c r="G806" s="625"/>
      <c r="H806" s="629"/>
      <c r="I806" s="628"/>
      <c r="J806" s="629"/>
      <c r="K806" s="741"/>
      <c r="L806" s="744"/>
      <c r="M806" s="742"/>
      <c r="N806" s="627"/>
      <c r="O806" s="729"/>
      <c r="P806" s="730"/>
    </row>
    <row r="807" spans="1:16">
      <c r="A807" s="292"/>
      <c r="B807" s="292"/>
      <c r="C807" s="461"/>
      <c r="O807" s="703"/>
      <c r="P807" s="703"/>
    </row>
    <row r="808" spans="1:16">
      <c r="A808" s="745"/>
      <c r="B808" s="745"/>
      <c r="C808" s="293"/>
      <c r="O808" s="703"/>
      <c r="P808" s="703"/>
    </row>
    <row r="809" spans="1:16">
      <c r="A809" s="745"/>
      <c r="B809" s="745"/>
      <c r="C809" s="293"/>
      <c r="O809" s="703"/>
      <c r="P809" s="703"/>
    </row>
    <row r="810" spans="1:16">
      <c r="A810" s="745"/>
      <c r="B810" s="745"/>
      <c r="C810" s="293"/>
      <c r="O810" s="703"/>
      <c r="P810" s="703"/>
    </row>
    <row r="811" spans="1:16">
      <c r="A811" s="745"/>
      <c r="B811" s="745"/>
      <c r="C811" s="293"/>
      <c r="O811" s="703"/>
      <c r="P811" s="703"/>
    </row>
    <row r="812" spans="1:16">
      <c r="A812" s="745"/>
      <c r="B812" s="745"/>
      <c r="C812" s="293"/>
      <c r="O812" s="703"/>
      <c r="P812" s="703"/>
    </row>
    <row r="813" spans="1:16">
      <c r="A813" s="745"/>
      <c r="B813" s="745"/>
      <c r="C813" s="293"/>
      <c r="O813" s="703"/>
    </row>
    <row r="814" spans="1:16">
      <c r="A814" s="745"/>
      <c r="B814" s="745"/>
      <c r="C814" s="293"/>
      <c r="O814" s="703"/>
    </row>
    <row r="815" spans="1:16">
      <c r="A815" s="745"/>
      <c r="B815" s="745"/>
      <c r="C815" s="293"/>
      <c r="O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sheetData>
  <mergeCells count="145">
    <mergeCell ref="A1:P2"/>
    <mergeCell ref="F4:N4"/>
    <mergeCell ref="A5:A12"/>
    <mergeCell ref="B5:B12"/>
    <mergeCell ref="C5:C12"/>
    <mergeCell ref="A13:A22"/>
    <mergeCell ref="B13:B22"/>
    <mergeCell ref="C13:C22"/>
    <mergeCell ref="D13:H13"/>
    <mergeCell ref="O13:O22"/>
    <mergeCell ref="O23:O52"/>
    <mergeCell ref="P23:P48"/>
    <mergeCell ref="D28:E28"/>
    <mergeCell ref="D30:H30"/>
    <mergeCell ref="D33:E33"/>
    <mergeCell ref="D37:H37"/>
    <mergeCell ref="D40:H40"/>
    <mergeCell ref="P13:P22"/>
    <mergeCell ref="D14:H14"/>
    <mergeCell ref="D15:I15"/>
    <mergeCell ref="D17:I17"/>
    <mergeCell ref="D18:I18"/>
    <mergeCell ref="D20:E20"/>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45:A163"/>
    <mergeCell ref="B145:B163"/>
    <mergeCell ref="C145:C163"/>
    <mergeCell ref="D146:F146"/>
    <mergeCell ref="D147:F147"/>
    <mergeCell ref="D154:H154"/>
    <mergeCell ref="D155:F155"/>
    <mergeCell ref="D159:F159"/>
    <mergeCell ref="D160:E160"/>
    <mergeCell ref="D161:G161"/>
    <mergeCell ref="A164:A176"/>
    <mergeCell ref="B164:B176"/>
    <mergeCell ref="C164:C176"/>
    <mergeCell ref="D165:I165"/>
    <mergeCell ref="D167:I167"/>
    <mergeCell ref="D169:I169"/>
    <mergeCell ref="D171:I171"/>
    <mergeCell ref="D174:H174"/>
    <mergeCell ref="D175:F175"/>
    <mergeCell ref="A177:A179"/>
    <mergeCell ref="B177:B179"/>
    <mergeCell ref="C177:C179"/>
    <mergeCell ref="D177:H177"/>
    <mergeCell ref="D178:F178"/>
    <mergeCell ref="A180:A187"/>
    <mergeCell ref="B180:B187"/>
    <mergeCell ref="C180:C187"/>
    <mergeCell ref="D182:G182"/>
    <mergeCell ref="D197:F197"/>
    <mergeCell ref="D198:F198"/>
    <mergeCell ref="D203:F203"/>
    <mergeCell ref="D204:F204"/>
    <mergeCell ref="A210:A213"/>
    <mergeCell ref="B210:B213"/>
    <mergeCell ref="C210:C212"/>
    <mergeCell ref="A188:A196"/>
    <mergeCell ref="B188:B196"/>
    <mergeCell ref="C188:C196"/>
    <mergeCell ref="A197:A209"/>
    <mergeCell ref="B197:B209"/>
    <mergeCell ref="C197:C209"/>
    <mergeCell ref="A214:A222"/>
    <mergeCell ref="B214:B222"/>
    <mergeCell ref="C214:C222"/>
    <mergeCell ref="D215:F215"/>
    <mergeCell ref="A223:A237"/>
    <mergeCell ref="B223:B237"/>
    <mergeCell ref="C223:C237"/>
    <mergeCell ref="D224:H224"/>
    <mergeCell ref="D228:G228"/>
    <mergeCell ref="A238:A242"/>
    <mergeCell ref="B238:B242"/>
    <mergeCell ref="C238:C242"/>
    <mergeCell ref="D239:H239"/>
    <mergeCell ref="A243:A248"/>
    <mergeCell ref="B243:B248"/>
    <mergeCell ref="C243:C248"/>
    <mergeCell ref="D245:F245"/>
    <mergeCell ref="D247:H247"/>
    <mergeCell ref="A249:A255"/>
    <mergeCell ref="B249:B255"/>
    <mergeCell ref="C249:C255"/>
    <mergeCell ref="D250:E250"/>
    <mergeCell ref="D253:H253"/>
    <mergeCell ref="A256:A262"/>
    <mergeCell ref="B256:B262"/>
    <mergeCell ref="C256:C262"/>
    <mergeCell ref="D257:E257"/>
    <mergeCell ref="D260:H26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9"/>
  <sheetViews>
    <sheetView tabSelected="1" topLeftCell="A187" workbookViewId="0">
      <selection activeCell="A190" sqref="A190"/>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 min="12" max="12" width="22.42578125" customWidth="1"/>
  </cols>
  <sheetData>
    <row r="1" spans="1:12" ht="126.6" customHeight="1">
      <c r="A1" s="844" t="s">
        <v>504</v>
      </c>
      <c r="B1" s="845"/>
      <c r="C1" s="845"/>
      <c r="D1" s="845"/>
      <c r="E1" s="845"/>
      <c r="F1" s="845"/>
      <c r="G1" s="845"/>
      <c r="H1" s="845"/>
      <c r="I1" s="845"/>
      <c r="J1" s="845"/>
      <c r="K1" s="845"/>
      <c r="L1" s="846"/>
    </row>
    <row r="2" spans="1:12" ht="30.75" customHeight="1">
      <c r="A2" s="42" t="s">
        <v>86</v>
      </c>
      <c r="B2" s="847" t="s">
        <v>0</v>
      </c>
      <c r="C2" s="848"/>
      <c r="D2" s="848"/>
      <c r="E2" s="848"/>
      <c r="F2" s="848"/>
      <c r="G2" s="848"/>
      <c r="H2" s="848"/>
      <c r="I2" s="848"/>
      <c r="J2" s="848"/>
      <c r="K2" s="849"/>
      <c r="L2" s="43" t="s">
        <v>1</v>
      </c>
    </row>
    <row r="3" spans="1:12" ht="44.25" customHeight="1">
      <c r="A3" s="44" t="s">
        <v>42</v>
      </c>
      <c r="B3" s="832" t="s">
        <v>43</v>
      </c>
      <c r="C3" s="830"/>
      <c r="D3" s="830"/>
      <c r="E3" s="830"/>
      <c r="F3" s="830"/>
      <c r="G3" s="830"/>
      <c r="H3" s="830"/>
      <c r="I3" s="830"/>
      <c r="J3" s="830"/>
      <c r="K3" s="831"/>
      <c r="L3" s="45"/>
    </row>
    <row r="4" spans="1:12" ht="15" customHeight="1">
      <c r="A4" s="46"/>
      <c r="B4" s="47" t="s">
        <v>87</v>
      </c>
      <c r="C4" s="47"/>
      <c r="D4" s="47"/>
      <c r="E4" s="47"/>
      <c r="F4" s="47"/>
      <c r="G4" s="47" t="s">
        <v>88</v>
      </c>
      <c r="H4" s="48">
        <f>'Protective Abs.'!C5</f>
        <v>5060</v>
      </c>
      <c r="I4" s="47" t="s">
        <v>16</v>
      </c>
      <c r="J4" s="47"/>
      <c r="K4" s="49"/>
      <c r="L4" s="49"/>
    </row>
    <row r="5" spans="1:12" ht="15" customHeight="1">
      <c r="A5" s="46"/>
      <c r="B5" s="47" t="s">
        <v>89</v>
      </c>
      <c r="C5" s="47"/>
      <c r="D5" s="47"/>
      <c r="E5" s="47"/>
      <c r="F5" s="47"/>
      <c r="G5" s="47" t="s">
        <v>88</v>
      </c>
      <c r="H5" s="48">
        <v>0</v>
      </c>
      <c r="I5" s="47"/>
      <c r="J5" s="47"/>
      <c r="K5" s="49"/>
      <c r="L5" s="50">
        <f>H7</f>
        <v>5060</v>
      </c>
    </row>
    <row r="6" spans="1:12" ht="15" customHeight="1">
      <c r="A6" s="46"/>
      <c r="B6" s="47" t="s">
        <v>90</v>
      </c>
      <c r="C6" s="47"/>
      <c r="D6" s="47"/>
      <c r="E6" s="51"/>
      <c r="F6" s="51"/>
      <c r="G6" s="51" t="s">
        <v>88</v>
      </c>
      <c r="H6" s="52">
        <v>0</v>
      </c>
      <c r="I6" s="51"/>
      <c r="J6" s="47"/>
      <c r="K6" s="49"/>
      <c r="L6" s="53" t="s">
        <v>16</v>
      </c>
    </row>
    <row r="7" spans="1:12" ht="15" customHeight="1">
      <c r="A7" s="46"/>
      <c r="B7" s="51"/>
      <c r="C7" s="51"/>
      <c r="D7" s="51"/>
      <c r="E7" s="51"/>
      <c r="F7" s="51" t="s">
        <v>91</v>
      </c>
      <c r="G7" s="51" t="s">
        <v>88</v>
      </c>
      <c r="H7" s="52">
        <f>SUM(H4:H6)</f>
        <v>5060</v>
      </c>
      <c r="I7" s="51" t="s">
        <v>16</v>
      </c>
      <c r="J7" s="51"/>
      <c r="K7" s="54"/>
      <c r="L7" s="55"/>
    </row>
    <row r="8" spans="1:12" ht="15" customHeight="1">
      <c r="A8" s="56"/>
      <c r="B8" s="57"/>
      <c r="C8" s="57"/>
      <c r="D8" s="57"/>
      <c r="E8" s="57"/>
      <c r="F8" s="57"/>
      <c r="G8" s="57"/>
      <c r="H8" s="57"/>
      <c r="I8" s="57"/>
      <c r="J8" s="57"/>
      <c r="K8" s="58"/>
      <c r="L8" s="59"/>
    </row>
    <row r="9" spans="1:12" ht="34.5" customHeight="1">
      <c r="A9" s="828" t="s">
        <v>46</v>
      </c>
      <c r="B9" s="832" t="s">
        <v>2</v>
      </c>
      <c r="C9" s="830"/>
      <c r="D9" s="830"/>
      <c r="E9" s="830"/>
      <c r="F9" s="830"/>
      <c r="G9" s="830"/>
      <c r="H9" s="830"/>
      <c r="I9" s="830"/>
      <c r="J9" s="830"/>
      <c r="K9" s="831"/>
      <c r="L9" s="60"/>
    </row>
    <row r="10" spans="1:12">
      <c r="A10" s="842"/>
      <c r="B10" s="47" t="s">
        <v>87</v>
      </c>
      <c r="C10" s="47"/>
      <c r="D10" s="47"/>
      <c r="E10" s="47"/>
      <c r="F10" s="47"/>
      <c r="G10" s="47" t="s">
        <v>88</v>
      </c>
      <c r="H10" s="48">
        <f>'Protective Abs.'!C6</f>
        <v>165.6</v>
      </c>
      <c r="I10" s="47" t="s">
        <v>3</v>
      </c>
      <c r="J10" s="47"/>
      <c r="K10" s="49"/>
      <c r="L10" s="49"/>
    </row>
    <row r="11" spans="1:12">
      <c r="A11" s="842"/>
      <c r="B11" s="47" t="s">
        <v>89</v>
      </c>
      <c r="C11" s="47"/>
      <c r="D11" s="47"/>
      <c r="E11" s="47"/>
      <c r="F11" s="47"/>
      <c r="G11" s="47" t="s">
        <v>88</v>
      </c>
      <c r="H11" s="47">
        <v>0</v>
      </c>
      <c r="I11" s="47"/>
      <c r="J11" s="47"/>
      <c r="K11" s="49"/>
      <c r="L11" s="53">
        <f>H14</f>
        <v>165.6</v>
      </c>
    </row>
    <row r="12" spans="1:12">
      <c r="A12" s="842"/>
      <c r="B12" s="47" t="s">
        <v>92</v>
      </c>
      <c r="C12" s="47"/>
      <c r="D12" s="47"/>
      <c r="E12" s="47"/>
      <c r="F12" s="47"/>
      <c r="G12" s="47" t="s">
        <v>88</v>
      </c>
      <c r="H12" s="47">
        <v>0</v>
      </c>
      <c r="I12" s="47"/>
      <c r="J12" s="47"/>
      <c r="K12" s="49"/>
      <c r="L12" s="53"/>
    </row>
    <row r="13" spans="1:12">
      <c r="A13" s="842"/>
      <c r="B13" s="47" t="s">
        <v>93</v>
      </c>
      <c r="C13" s="47"/>
      <c r="D13" s="47"/>
      <c r="E13" s="51"/>
      <c r="F13" s="51"/>
      <c r="G13" s="51" t="s">
        <v>88</v>
      </c>
      <c r="H13" s="51">
        <v>0</v>
      </c>
      <c r="I13" s="51"/>
      <c r="J13" s="47"/>
      <c r="K13" s="49"/>
      <c r="L13" s="53"/>
    </row>
    <row r="14" spans="1:12">
      <c r="A14" s="829"/>
      <c r="B14" s="51"/>
      <c r="C14" s="51"/>
      <c r="D14" s="51"/>
      <c r="E14" s="51"/>
      <c r="F14" s="51" t="s">
        <v>91</v>
      </c>
      <c r="G14" s="51" t="s">
        <v>88</v>
      </c>
      <c r="H14" s="51">
        <f>SUM(H10:H13)</f>
        <v>165.6</v>
      </c>
      <c r="I14" s="51" t="s">
        <v>3</v>
      </c>
      <c r="J14" s="51"/>
      <c r="K14" s="54"/>
      <c r="L14" s="55" t="s">
        <v>3</v>
      </c>
    </row>
    <row r="15" spans="1:12" ht="74.25" customHeight="1">
      <c r="A15" s="828" t="s">
        <v>47</v>
      </c>
      <c r="B15" s="843" t="s">
        <v>40</v>
      </c>
      <c r="C15" s="839"/>
      <c r="D15" s="839"/>
      <c r="E15" s="839"/>
      <c r="F15" s="839"/>
      <c r="G15" s="839"/>
      <c r="H15" s="839"/>
      <c r="I15" s="839"/>
      <c r="J15" s="839"/>
      <c r="K15" s="840"/>
      <c r="L15" s="60"/>
    </row>
    <row r="16" spans="1:12" ht="15" customHeight="1">
      <c r="A16" s="842"/>
      <c r="B16" s="47" t="s">
        <v>87</v>
      </c>
      <c r="C16" s="47"/>
      <c r="D16" s="47"/>
      <c r="E16" s="47"/>
      <c r="F16" s="47"/>
      <c r="G16" s="47" t="s">
        <v>88</v>
      </c>
      <c r="H16" s="784">
        <v>0</v>
      </c>
      <c r="I16" s="782" t="s">
        <v>4</v>
      </c>
      <c r="J16" s="782"/>
      <c r="K16" s="783"/>
      <c r="L16" s="49"/>
    </row>
    <row r="17" spans="1:12">
      <c r="A17" s="842"/>
      <c r="B17" s="47" t="s">
        <v>89</v>
      </c>
      <c r="C17" s="47"/>
      <c r="D17" s="47"/>
      <c r="E17" s="47"/>
      <c r="F17" s="47"/>
      <c r="G17" s="47" t="s">
        <v>88</v>
      </c>
      <c r="H17" s="48">
        <f>'Fuse-30 Abs.'!D4</f>
        <v>2052</v>
      </c>
      <c r="I17" s="47" t="s">
        <v>97</v>
      </c>
      <c r="J17" s="47"/>
      <c r="K17" s="49"/>
      <c r="L17" s="50">
        <f>H20</f>
        <v>5016</v>
      </c>
    </row>
    <row r="18" spans="1:12">
      <c r="A18" s="61"/>
      <c r="B18" s="47" t="s">
        <v>92</v>
      </c>
      <c r="C18" s="47"/>
      <c r="D18" s="47"/>
      <c r="E18" s="47"/>
      <c r="F18" s="47"/>
      <c r="G18" s="47" t="s">
        <v>88</v>
      </c>
      <c r="H18" s="48">
        <f>'Fuse 35.05 Abs.'!D4</f>
        <v>1482</v>
      </c>
      <c r="I18" s="47" t="s">
        <v>97</v>
      </c>
      <c r="J18" s="47"/>
      <c r="K18" s="49"/>
      <c r="L18" s="50"/>
    </row>
    <row r="19" spans="1:12">
      <c r="A19" s="61"/>
      <c r="B19" s="47" t="s">
        <v>93</v>
      </c>
      <c r="C19" s="47"/>
      <c r="D19" s="47"/>
      <c r="E19" s="51"/>
      <c r="F19" s="51"/>
      <c r="G19" s="51" t="s">
        <v>88</v>
      </c>
      <c r="H19" s="52">
        <f>'Fuse-4.52 Abs'!D4</f>
        <v>1482</v>
      </c>
      <c r="I19" s="51" t="s">
        <v>97</v>
      </c>
      <c r="J19" s="51"/>
      <c r="K19" s="49"/>
      <c r="L19" s="50"/>
    </row>
    <row r="20" spans="1:12">
      <c r="A20" s="61"/>
      <c r="B20" s="47"/>
      <c r="C20" s="47"/>
      <c r="D20" s="47"/>
      <c r="E20" s="47"/>
      <c r="F20" s="47" t="s">
        <v>91</v>
      </c>
      <c r="G20" s="62" t="s">
        <v>88</v>
      </c>
      <c r="H20" s="48">
        <f>SUM(H16:H19)</f>
        <v>5016</v>
      </c>
      <c r="I20" s="47" t="s">
        <v>4</v>
      </c>
      <c r="J20" s="47"/>
      <c r="K20" s="49"/>
      <c r="L20" s="53"/>
    </row>
    <row r="21" spans="1:12" ht="177" customHeight="1">
      <c r="A21" s="6" t="s">
        <v>48</v>
      </c>
      <c r="B21" s="839" t="s">
        <v>94</v>
      </c>
      <c r="C21" s="839"/>
      <c r="D21" s="839"/>
      <c r="E21" s="839"/>
      <c r="F21" s="839"/>
      <c r="G21" s="839"/>
      <c r="H21" s="839"/>
      <c r="I21" s="839"/>
      <c r="J21" s="839"/>
      <c r="K21" s="840"/>
      <c r="L21" s="63"/>
    </row>
    <row r="22" spans="1:12">
      <c r="A22" s="64"/>
      <c r="B22" s="47" t="s">
        <v>87</v>
      </c>
      <c r="C22" s="47"/>
      <c r="D22" s="47"/>
      <c r="E22" s="47"/>
      <c r="F22" s="47"/>
      <c r="G22" s="47" t="s">
        <v>88</v>
      </c>
      <c r="H22" s="65">
        <f>'Protective Abs.'!C7</f>
        <v>25741.823968000004</v>
      </c>
      <c r="I22" s="47" t="s">
        <v>4</v>
      </c>
      <c r="J22" s="47"/>
      <c r="K22" s="49"/>
      <c r="L22" s="66">
        <f>H25</f>
        <v>25741.823968000004</v>
      </c>
    </row>
    <row r="23" spans="1:12">
      <c r="A23" s="64"/>
      <c r="B23" s="47" t="s">
        <v>92</v>
      </c>
      <c r="C23" s="47"/>
      <c r="D23" s="47"/>
      <c r="E23" s="47"/>
      <c r="F23" s="47"/>
      <c r="G23" s="47" t="s">
        <v>88</v>
      </c>
      <c r="H23" s="65">
        <v>0</v>
      </c>
      <c r="I23" s="47"/>
      <c r="J23" s="47"/>
      <c r="K23" s="49"/>
      <c r="L23" s="66"/>
    </row>
    <row r="24" spans="1:12" ht="18" customHeight="1">
      <c r="A24" s="64"/>
      <c r="B24" s="47" t="s">
        <v>93</v>
      </c>
      <c r="C24" s="47"/>
      <c r="D24" s="47"/>
      <c r="E24" s="51"/>
      <c r="F24" s="51"/>
      <c r="G24" s="51" t="s">
        <v>88</v>
      </c>
      <c r="H24" s="52">
        <v>0</v>
      </c>
      <c r="I24" s="51"/>
      <c r="J24" s="47"/>
      <c r="K24" s="49"/>
      <c r="L24" s="53" t="s">
        <v>4</v>
      </c>
    </row>
    <row r="25" spans="1:12">
      <c r="A25" s="67"/>
      <c r="B25" s="51"/>
      <c r="C25" s="51"/>
      <c r="D25" s="51"/>
      <c r="E25" s="51"/>
      <c r="F25" s="51" t="s">
        <v>91</v>
      </c>
      <c r="G25" s="51" t="s">
        <v>88</v>
      </c>
      <c r="H25" s="68">
        <f>SUM(H22:H24)</f>
        <v>25741.823968000004</v>
      </c>
      <c r="I25" s="51" t="s">
        <v>4</v>
      </c>
      <c r="J25" s="51"/>
      <c r="K25" s="54"/>
      <c r="L25" s="54"/>
    </row>
    <row r="26" spans="1:12" ht="169.5" customHeight="1">
      <c r="A26" s="6" t="s">
        <v>49</v>
      </c>
      <c r="B26" s="839" t="s">
        <v>95</v>
      </c>
      <c r="C26" s="839"/>
      <c r="D26" s="839"/>
      <c r="E26" s="839"/>
      <c r="F26" s="839"/>
      <c r="G26" s="839"/>
      <c r="H26" s="839"/>
      <c r="I26" s="839"/>
      <c r="J26" s="839"/>
      <c r="K26" s="840"/>
      <c r="L26" s="60"/>
    </row>
    <row r="27" spans="1:12">
      <c r="A27" s="64"/>
      <c r="B27" s="47"/>
      <c r="C27" s="47"/>
      <c r="D27" s="47"/>
      <c r="E27" s="47"/>
      <c r="F27" s="47"/>
      <c r="G27" s="47"/>
      <c r="H27" s="47"/>
      <c r="I27" s="47"/>
      <c r="J27" s="47"/>
      <c r="K27" s="49"/>
      <c r="L27" s="49"/>
    </row>
    <row r="28" spans="1:12">
      <c r="A28" s="64"/>
      <c r="B28" s="47" t="s">
        <v>87</v>
      </c>
      <c r="C28" s="47"/>
      <c r="D28" s="47"/>
      <c r="E28" s="47"/>
      <c r="F28" s="47"/>
      <c r="G28" s="47" t="s">
        <v>88</v>
      </c>
      <c r="H28" s="65">
        <f>'Protective Abs.'!C8</f>
        <v>25741.823968000004</v>
      </c>
      <c r="I28" s="47" t="s">
        <v>4</v>
      </c>
      <c r="J28" s="47"/>
      <c r="K28" s="49"/>
      <c r="L28" s="66">
        <f>H32</f>
        <v>25741.823968000004</v>
      </c>
    </row>
    <row r="29" spans="1:12">
      <c r="A29" s="64"/>
      <c r="B29" s="47" t="s">
        <v>89</v>
      </c>
      <c r="C29" s="47"/>
      <c r="D29" s="47"/>
      <c r="E29" s="47"/>
      <c r="F29" s="47"/>
      <c r="G29" s="47" t="s">
        <v>88</v>
      </c>
      <c r="H29" s="47">
        <v>0</v>
      </c>
      <c r="I29" s="47"/>
      <c r="J29" s="47"/>
      <c r="K29" s="49"/>
      <c r="L29" s="53" t="s">
        <v>4</v>
      </c>
    </row>
    <row r="30" spans="1:12">
      <c r="A30" s="64"/>
      <c r="B30" s="47" t="s">
        <v>92</v>
      </c>
      <c r="C30" s="47"/>
      <c r="D30" s="47"/>
      <c r="E30" s="47"/>
      <c r="F30" s="47"/>
      <c r="G30" s="47" t="s">
        <v>88</v>
      </c>
      <c r="H30" s="47">
        <v>0</v>
      </c>
      <c r="I30" s="47"/>
      <c r="J30" s="47"/>
      <c r="K30" s="49"/>
      <c r="L30" s="53"/>
    </row>
    <row r="31" spans="1:12">
      <c r="A31" s="64"/>
      <c r="B31" s="47" t="s">
        <v>93</v>
      </c>
      <c r="C31" s="47"/>
      <c r="D31" s="47"/>
      <c r="E31" s="51"/>
      <c r="F31" s="51"/>
      <c r="G31" s="51" t="s">
        <v>88</v>
      </c>
      <c r="H31" s="51">
        <v>0</v>
      </c>
      <c r="I31" s="51"/>
      <c r="J31" s="47"/>
      <c r="K31" s="49"/>
      <c r="L31" s="53"/>
    </row>
    <row r="32" spans="1:12">
      <c r="A32" s="67"/>
      <c r="B32" s="51"/>
      <c r="C32" s="51"/>
      <c r="D32" s="51"/>
      <c r="E32" s="51"/>
      <c r="F32" s="51" t="s">
        <v>91</v>
      </c>
      <c r="G32" s="51" t="s">
        <v>88</v>
      </c>
      <c r="H32" s="68">
        <f>SUM(H28:H31)</f>
        <v>25741.823968000004</v>
      </c>
      <c r="I32" s="51" t="s">
        <v>4</v>
      </c>
      <c r="J32" s="51"/>
      <c r="K32" s="54"/>
      <c r="L32" s="54"/>
    </row>
    <row r="33" spans="1:12" ht="84" customHeight="1">
      <c r="A33" s="6" t="s">
        <v>50</v>
      </c>
      <c r="B33" s="839" t="s">
        <v>64</v>
      </c>
      <c r="C33" s="839"/>
      <c r="D33" s="839"/>
      <c r="E33" s="839"/>
      <c r="F33" s="839"/>
      <c r="G33" s="839"/>
      <c r="H33" s="839"/>
      <c r="I33" s="839"/>
      <c r="J33" s="839"/>
      <c r="K33" s="840"/>
      <c r="L33" s="60"/>
    </row>
    <row r="34" spans="1:12">
      <c r="A34" s="64"/>
      <c r="B34" s="47"/>
      <c r="C34" s="47"/>
      <c r="D34" s="47"/>
      <c r="E34" s="47"/>
      <c r="F34" s="47"/>
      <c r="G34" s="47"/>
      <c r="H34" s="47"/>
      <c r="I34" s="47"/>
      <c r="J34" s="47"/>
      <c r="K34" s="49"/>
      <c r="L34" s="49"/>
    </row>
    <row r="35" spans="1:12">
      <c r="A35" s="64"/>
      <c r="B35" s="47" t="s">
        <v>87</v>
      </c>
      <c r="C35" s="47"/>
      <c r="D35" s="47"/>
      <c r="E35" s="47"/>
      <c r="F35" s="47"/>
      <c r="G35" s="47" t="s">
        <v>88</v>
      </c>
      <c r="H35" s="65">
        <v>0</v>
      </c>
      <c r="I35" s="47" t="s">
        <v>4</v>
      </c>
      <c r="J35" s="47"/>
      <c r="K35" s="49"/>
      <c r="L35" s="66">
        <f>H39</f>
        <v>4910.3999999999996</v>
      </c>
    </row>
    <row r="36" spans="1:12">
      <c r="A36" s="64"/>
      <c r="B36" s="47" t="s">
        <v>89</v>
      </c>
      <c r="C36" s="47"/>
      <c r="D36" s="47"/>
      <c r="E36" s="47"/>
      <c r="F36" s="47"/>
      <c r="G36" s="47" t="s">
        <v>88</v>
      </c>
      <c r="H36" s="65">
        <f>'Fuse-30 Abs.'!D5</f>
        <v>2524.9499999999998</v>
      </c>
      <c r="I36" s="69" t="s">
        <v>96</v>
      </c>
      <c r="J36" s="47"/>
      <c r="K36" s="49"/>
      <c r="L36" s="53" t="s">
        <v>4</v>
      </c>
    </row>
    <row r="37" spans="1:12">
      <c r="A37" s="64"/>
      <c r="B37" s="47" t="s">
        <v>92</v>
      </c>
      <c r="C37" s="47"/>
      <c r="D37" s="47"/>
      <c r="E37" s="47"/>
      <c r="F37" s="47"/>
      <c r="G37" s="47" t="s">
        <v>88</v>
      </c>
      <c r="H37" s="65">
        <f>'Fuse-4.52 Abs'!D5</f>
        <v>1192.7249999999999</v>
      </c>
      <c r="I37" s="69"/>
      <c r="J37" s="47"/>
      <c r="K37" s="49"/>
      <c r="L37" s="53"/>
    </row>
    <row r="38" spans="1:12">
      <c r="A38" s="64"/>
      <c r="B38" s="47" t="s">
        <v>93</v>
      </c>
      <c r="C38" s="47"/>
      <c r="D38" s="47"/>
      <c r="E38" s="51"/>
      <c r="F38" s="51"/>
      <c r="G38" s="51" t="s">
        <v>88</v>
      </c>
      <c r="H38" s="68">
        <f>'Fuse-4.52 Abs'!D5</f>
        <v>1192.7249999999999</v>
      </c>
      <c r="I38" s="70" t="s">
        <v>96</v>
      </c>
      <c r="J38" s="47"/>
      <c r="K38" s="49"/>
      <c r="L38" s="53"/>
    </row>
    <row r="39" spans="1:12">
      <c r="A39" s="67"/>
      <c r="B39" s="51"/>
      <c r="C39" s="51"/>
      <c r="D39" s="51"/>
      <c r="E39" s="51"/>
      <c r="F39" s="51" t="s">
        <v>91</v>
      </c>
      <c r="G39" s="51" t="s">
        <v>88</v>
      </c>
      <c r="H39" s="68">
        <f>SUM(H35:H38)</f>
        <v>4910.3999999999996</v>
      </c>
      <c r="I39" s="51" t="s">
        <v>4</v>
      </c>
      <c r="J39" s="51"/>
      <c r="K39" s="54"/>
      <c r="L39" s="54"/>
    </row>
    <row r="40" spans="1:12" ht="43.5" customHeight="1">
      <c r="A40" s="6" t="s">
        <v>51</v>
      </c>
      <c r="B40" s="830" t="s">
        <v>5</v>
      </c>
      <c r="C40" s="830"/>
      <c r="D40" s="830"/>
      <c r="E40" s="830"/>
      <c r="F40" s="830"/>
      <c r="G40" s="830"/>
      <c r="H40" s="830"/>
      <c r="I40" s="830"/>
      <c r="J40" s="830"/>
      <c r="K40" s="831"/>
      <c r="L40" s="60"/>
    </row>
    <row r="41" spans="1:12">
      <c r="A41" s="64"/>
      <c r="B41" s="47"/>
      <c r="C41" s="47"/>
      <c r="D41" s="47"/>
      <c r="E41" s="47"/>
      <c r="F41" s="47"/>
      <c r="G41" s="47"/>
      <c r="H41" s="47"/>
      <c r="I41" s="47"/>
      <c r="J41" s="47"/>
      <c r="K41" s="49"/>
      <c r="L41" s="53"/>
    </row>
    <row r="42" spans="1:12">
      <c r="A42" s="64"/>
      <c r="B42" s="47" t="s">
        <v>87</v>
      </c>
      <c r="C42" s="47"/>
      <c r="D42" s="47"/>
      <c r="E42" s="47"/>
      <c r="F42" s="47"/>
      <c r="G42" s="47" t="s">
        <v>88</v>
      </c>
      <c r="H42" s="65">
        <f>'Protective Abs.'!C9</f>
        <v>16741.823968000004</v>
      </c>
      <c r="I42" s="47" t="s">
        <v>4</v>
      </c>
      <c r="J42" s="47"/>
      <c r="K42" s="49"/>
      <c r="L42" s="66">
        <f>H46</f>
        <v>20205.073968000004</v>
      </c>
    </row>
    <row r="43" spans="1:12">
      <c r="A43" s="64"/>
      <c r="B43" s="47" t="s">
        <v>89</v>
      </c>
      <c r="C43" s="47"/>
      <c r="D43" s="47"/>
      <c r="E43" s="47"/>
      <c r="F43" s="47"/>
      <c r="G43" s="47" t="s">
        <v>88</v>
      </c>
      <c r="H43" s="48">
        <f>'Fuse-30 Abs.'!D23</f>
        <v>1771.25</v>
      </c>
      <c r="I43" s="47" t="s">
        <v>97</v>
      </c>
      <c r="J43" s="47"/>
      <c r="K43" s="49"/>
      <c r="L43" s="53" t="s">
        <v>4</v>
      </c>
    </row>
    <row r="44" spans="1:12">
      <c r="A44" s="64"/>
      <c r="B44" s="47" t="s">
        <v>92</v>
      </c>
      <c r="C44" s="47"/>
      <c r="D44" s="47"/>
      <c r="E44" s="47"/>
      <c r="F44" s="47"/>
      <c r="G44" s="47" t="s">
        <v>88</v>
      </c>
      <c r="H44" s="48">
        <f>'Fuse 35.05 Abs.'!D23</f>
        <v>669.40000000000009</v>
      </c>
      <c r="I44" s="47"/>
      <c r="J44" s="47"/>
      <c r="K44" s="49"/>
      <c r="L44" s="53"/>
    </row>
    <row r="45" spans="1:12">
      <c r="A45" s="64"/>
      <c r="B45" s="47" t="s">
        <v>93</v>
      </c>
      <c r="C45" s="47"/>
      <c r="D45" s="47"/>
      <c r="E45" s="51"/>
      <c r="F45" s="51"/>
      <c r="G45" s="51" t="s">
        <v>88</v>
      </c>
      <c r="H45" s="52">
        <f>'Fuse-4.52 Abs'!D23</f>
        <v>1022.6</v>
      </c>
      <c r="I45" s="51" t="s">
        <v>97</v>
      </c>
      <c r="J45" s="47"/>
      <c r="K45" s="49"/>
      <c r="L45" s="53"/>
    </row>
    <row r="46" spans="1:12">
      <c r="A46" s="67"/>
      <c r="B46" s="51"/>
      <c r="C46" s="51"/>
      <c r="D46" s="51"/>
      <c r="E46" s="51"/>
      <c r="F46" s="51" t="s">
        <v>91</v>
      </c>
      <c r="G46" s="51" t="s">
        <v>88</v>
      </c>
      <c r="H46" s="68">
        <f>SUM(H42:H45)</f>
        <v>20205.073968000004</v>
      </c>
      <c r="I46" s="51" t="s">
        <v>4</v>
      </c>
      <c r="J46" s="51"/>
      <c r="K46" s="54"/>
      <c r="L46" s="54"/>
    </row>
    <row r="47" spans="1:12" ht="35.25" customHeight="1">
      <c r="A47" s="6" t="s">
        <v>52</v>
      </c>
      <c r="B47" s="830" t="s">
        <v>98</v>
      </c>
      <c r="C47" s="830"/>
      <c r="D47" s="830"/>
      <c r="E47" s="830"/>
      <c r="F47" s="830"/>
      <c r="G47" s="830"/>
      <c r="H47" s="830"/>
      <c r="I47" s="830"/>
      <c r="J47" s="830"/>
      <c r="K47" s="831"/>
      <c r="L47" s="60"/>
    </row>
    <row r="48" spans="1:12">
      <c r="A48" s="64"/>
      <c r="B48" s="47"/>
      <c r="C48" s="71" t="s">
        <v>99</v>
      </c>
      <c r="D48" s="47"/>
      <c r="E48" s="47"/>
      <c r="F48" s="47"/>
      <c r="G48" s="47"/>
      <c r="H48" s="47"/>
      <c r="I48" s="47"/>
      <c r="J48" s="47"/>
      <c r="K48" s="49"/>
      <c r="L48" s="49"/>
    </row>
    <row r="49" spans="1:12">
      <c r="A49" s="64"/>
      <c r="B49" s="47" t="s">
        <v>87</v>
      </c>
      <c r="C49" s="47"/>
      <c r="D49" s="47"/>
      <c r="E49" s="47"/>
      <c r="F49" s="47"/>
      <c r="G49" s="47" t="s">
        <v>88</v>
      </c>
      <c r="H49" s="48">
        <v>0</v>
      </c>
      <c r="I49" s="47" t="s">
        <v>4</v>
      </c>
      <c r="J49" s="47"/>
      <c r="K49" s="49"/>
      <c r="L49" s="50">
        <f>H53</f>
        <v>3463.25</v>
      </c>
    </row>
    <row r="50" spans="1:12">
      <c r="A50" s="64"/>
      <c r="B50" s="47" t="s">
        <v>89</v>
      </c>
      <c r="C50" s="47"/>
      <c r="D50" s="47"/>
      <c r="E50" s="47"/>
      <c r="F50" s="47"/>
      <c r="G50" s="47" t="s">
        <v>88</v>
      </c>
      <c r="H50" s="48">
        <f>'Fuse-30 Abs.'!D24</f>
        <v>1771.25</v>
      </c>
      <c r="I50" s="62" t="s">
        <v>97</v>
      </c>
      <c r="J50" s="47"/>
      <c r="K50" s="49"/>
      <c r="L50" s="53" t="s">
        <v>4</v>
      </c>
    </row>
    <row r="51" spans="1:12">
      <c r="A51" s="64"/>
      <c r="B51" s="47" t="s">
        <v>92</v>
      </c>
      <c r="C51" s="47"/>
      <c r="D51" s="47"/>
      <c r="E51" s="47"/>
      <c r="F51" s="47"/>
      <c r="G51" s="47" t="s">
        <v>88</v>
      </c>
      <c r="H51" s="48">
        <f>'Fuse 35.05 Abs.'!D24</f>
        <v>669.40000000000009</v>
      </c>
      <c r="I51" s="62"/>
      <c r="J51" s="47"/>
      <c r="K51" s="49"/>
      <c r="L51" s="53"/>
    </row>
    <row r="52" spans="1:12">
      <c r="A52" s="64"/>
      <c r="B52" s="47" t="s">
        <v>93</v>
      </c>
      <c r="C52" s="47"/>
      <c r="D52" s="47"/>
      <c r="E52" s="51"/>
      <c r="F52" s="51"/>
      <c r="G52" s="51" t="s">
        <v>88</v>
      </c>
      <c r="H52" s="48">
        <f>'Fuse-4.52 Abs'!D24</f>
        <v>1022.6</v>
      </c>
      <c r="I52" s="62" t="s">
        <v>97</v>
      </c>
      <c r="J52" s="47"/>
      <c r="K52" s="49"/>
      <c r="L52" s="53"/>
    </row>
    <row r="53" spans="1:12">
      <c r="A53" s="67"/>
      <c r="B53" s="51"/>
      <c r="C53" s="51"/>
      <c r="D53" s="51"/>
      <c r="E53" s="51"/>
      <c r="F53" s="51" t="s">
        <v>91</v>
      </c>
      <c r="G53" s="51" t="s">
        <v>88</v>
      </c>
      <c r="H53" s="52">
        <f>SUM(H49:H52)</f>
        <v>3463.25</v>
      </c>
      <c r="I53" s="51" t="s">
        <v>4</v>
      </c>
      <c r="J53" s="51"/>
      <c r="K53" s="54"/>
      <c r="L53" s="54"/>
    </row>
    <row r="54" spans="1:12" ht="32.25" customHeight="1">
      <c r="A54" s="6" t="s">
        <v>53</v>
      </c>
      <c r="B54" s="830" t="s">
        <v>100</v>
      </c>
      <c r="C54" s="830"/>
      <c r="D54" s="830"/>
      <c r="E54" s="830"/>
      <c r="F54" s="830"/>
      <c r="G54" s="830"/>
      <c r="H54" s="830"/>
      <c r="I54" s="830"/>
      <c r="J54" s="830"/>
      <c r="K54" s="831"/>
      <c r="L54" s="60"/>
    </row>
    <row r="55" spans="1:12">
      <c r="A55" s="64"/>
      <c r="B55" s="47"/>
      <c r="C55" s="71" t="s">
        <v>101</v>
      </c>
      <c r="D55" s="47"/>
      <c r="E55" s="47"/>
      <c r="F55" s="47"/>
      <c r="G55" s="47"/>
      <c r="H55" s="47"/>
      <c r="I55" s="47"/>
      <c r="J55" s="47"/>
      <c r="K55" s="49"/>
      <c r="L55" s="49"/>
    </row>
    <row r="56" spans="1:12" ht="19.5" customHeight="1">
      <c r="A56" s="64"/>
      <c r="B56" s="47" t="s">
        <v>87</v>
      </c>
      <c r="C56" s="47"/>
      <c r="D56" s="47"/>
      <c r="E56" s="47"/>
      <c r="F56" s="47"/>
      <c r="G56" s="47" t="s">
        <v>88</v>
      </c>
      <c r="H56" s="48">
        <v>0</v>
      </c>
      <c r="I56" s="47" t="s">
        <v>4</v>
      </c>
      <c r="J56" s="47"/>
      <c r="K56" s="49"/>
      <c r="L56" s="50">
        <f>H60</f>
        <v>3463.25</v>
      </c>
    </row>
    <row r="57" spans="1:12">
      <c r="A57" s="64"/>
      <c r="B57" s="47" t="s">
        <v>89</v>
      </c>
      <c r="C57" s="47"/>
      <c r="D57" s="47"/>
      <c r="E57" s="47"/>
      <c r="F57" s="47"/>
      <c r="G57" s="47" t="s">
        <v>88</v>
      </c>
      <c r="H57" s="48">
        <f>'Fuse-30 Abs.'!D26</f>
        <v>1771.25</v>
      </c>
      <c r="I57" s="62" t="s">
        <v>97</v>
      </c>
      <c r="J57" s="47"/>
      <c r="K57" s="49"/>
      <c r="L57" s="53" t="s">
        <v>4</v>
      </c>
    </row>
    <row r="58" spans="1:12">
      <c r="A58" s="64"/>
      <c r="B58" s="47" t="s">
        <v>92</v>
      </c>
      <c r="C58" s="47"/>
      <c r="D58" s="47"/>
      <c r="E58" s="47"/>
      <c r="F58" s="47"/>
      <c r="G58" s="47" t="s">
        <v>88</v>
      </c>
      <c r="H58" s="48">
        <f>'Fuse 35.05 Abs.'!D26</f>
        <v>669.40000000000009</v>
      </c>
      <c r="I58" s="62"/>
      <c r="J58" s="47"/>
      <c r="K58" s="49"/>
      <c r="L58" s="53"/>
    </row>
    <row r="59" spans="1:12">
      <c r="A59" s="64"/>
      <c r="B59" s="47" t="s">
        <v>93</v>
      </c>
      <c r="C59" s="47"/>
      <c r="D59" s="47"/>
      <c r="E59" s="51"/>
      <c r="F59" s="51"/>
      <c r="G59" s="51" t="s">
        <v>88</v>
      </c>
      <c r="H59" s="48">
        <f>'Fuse-4.52 Abs'!D26</f>
        <v>1022.6</v>
      </c>
      <c r="I59" s="62" t="s">
        <v>97</v>
      </c>
      <c r="J59" s="47"/>
      <c r="K59" s="49"/>
      <c r="L59" s="53"/>
    </row>
    <row r="60" spans="1:12">
      <c r="A60" s="67"/>
      <c r="B60" s="51"/>
      <c r="C60" s="51"/>
      <c r="D60" s="51"/>
      <c r="E60" s="51"/>
      <c r="F60" s="51" t="s">
        <v>91</v>
      </c>
      <c r="G60" s="51" t="s">
        <v>88</v>
      </c>
      <c r="H60" s="52">
        <f>SUM(H56:H59)</f>
        <v>3463.25</v>
      </c>
      <c r="I60" s="51" t="s">
        <v>4</v>
      </c>
      <c r="J60" s="51"/>
      <c r="K60" s="54"/>
      <c r="L60" s="54"/>
    </row>
    <row r="61" spans="1:12" ht="57.75" customHeight="1">
      <c r="A61" s="6" t="s">
        <v>54</v>
      </c>
      <c r="B61" s="830" t="s">
        <v>7</v>
      </c>
      <c r="C61" s="830"/>
      <c r="D61" s="830"/>
      <c r="E61" s="830"/>
      <c r="F61" s="830"/>
      <c r="G61" s="830"/>
      <c r="H61" s="830"/>
      <c r="I61" s="830"/>
      <c r="J61" s="830"/>
      <c r="K61" s="831"/>
      <c r="L61" s="60"/>
    </row>
    <row r="62" spans="1:12">
      <c r="A62" s="64"/>
      <c r="B62" s="47"/>
      <c r="C62" s="47"/>
      <c r="D62" s="47"/>
      <c r="E62" s="47"/>
      <c r="F62" s="47"/>
      <c r="G62" s="47"/>
      <c r="H62" s="47"/>
      <c r="I62" s="47"/>
      <c r="J62" s="47"/>
      <c r="K62" s="49"/>
      <c r="L62" s="49"/>
    </row>
    <row r="63" spans="1:12">
      <c r="A63" s="64"/>
      <c r="B63" s="47" t="s">
        <v>87</v>
      </c>
      <c r="C63" s="47"/>
      <c r="D63" s="47"/>
      <c r="E63" s="47"/>
      <c r="F63" s="47"/>
      <c r="G63" s="47" t="s">
        <v>88</v>
      </c>
      <c r="H63" s="48">
        <f>'Protective Abs.'!C10</f>
        <v>446.64938200000017</v>
      </c>
      <c r="I63" s="47" t="s">
        <v>4</v>
      </c>
      <c r="J63" s="47"/>
      <c r="K63" s="49"/>
      <c r="L63" s="50">
        <f>H67</f>
        <v>1315.7990800000002</v>
      </c>
    </row>
    <row r="64" spans="1:12">
      <c r="A64" s="64"/>
      <c r="B64" s="47" t="s">
        <v>89</v>
      </c>
      <c r="C64" s="47"/>
      <c r="D64" s="47"/>
      <c r="E64" s="47"/>
      <c r="F64" s="47"/>
      <c r="G64" s="47" t="s">
        <v>88</v>
      </c>
      <c r="H64" s="47">
        <f>'Fuse-30 Abs.'!D6</f>
        <v>360.07902300000001</v>
      </c>
      <c r="I64" s="62" t="s">
        <v>97</v>
      </c>
      <c r="J64" s="47"/>
      <c r="K64" s="49"/>
      <c r="L64" s="53" t="s">
        <v>4</v>
      </c>
    </row>
    <row r="65" spans="1:12">
      <c r="A65" s="64"/>
      <c r="B65" s="47" t="s">
        <v>92</v>
      </c>
      <c r="C65" s="47"/>
      <c r="D65" s="47"/>
      <c r="E65" s="47"/>
      <c r="F65" s="47"/>
      <c r="G65" s="47" t="s">
        <v>88</v>
      </c>
      <c r="H65" s="47">
        <f>'Fuse 35.05 Abs.'!D6</f>
        <v>241.7757</v>
      </c>
      <c r="I65" s="62"/>
      <c r="J65" s="47"/>
      <c r="K65" s="49"/>
      <c r="L65" s="53"/>
    </row>
    <row r="66" spans="1:12">
      <c r="A66" s="64"/>
      <c r="B66" s="47" t="s">
        <v>93</v>
      </c>
      <c r="C66" s="47"/>
      <c r="D66" s="47"/>
      <c r="E66" s="51"/>
      <c r="F66" s="51"/>
      <c r="G66" s="51" t="s">
        <v>88</v>
      </c>
      <c r="H66" s="51">
        <f>'Fuse-4.52 Abs'!D6</f>
        <v>267.29497500000002</v>
      </c>
      <c r="I66" s="72" t="s">
        <v>97</v>
      </c>
      <c r="J66" s="51"/>
      <c r="K66" s="49"/>
      <c r="L66" s="53"/>
    </row>
    <row r="67" spans="1:12">
      <c r="A67" s="67"/>
      <c r="B67" s="51"/>
      <c r="C67" s="51"/>
      <c r="D67" s="51"/>
      <c r="E67" s="51"/>
      <c r="F67" s="51" t="s">
        <v>91</v>
      </c>
      <c r="G67" s="51" t="s">
        <v>88</v>
      </c>
      <c r="H67" s="52">
        <f>SUM(H63:H66)</f>
        <v>1315.7990800000002</v>
      </c>
      <c r="I67" s="51" t="s">
        <v>4</v>
      </c>
      <c r="J67" s="51"/>
      <c r="K67" s="54"/>
      <c r="L67" s="54"/>
    </row>
    <row r="68" spans="1:12" ht="199.5" customHeight="1">
      <c r="A68" s="6" t="s">
        <v>55</v>
      </c>
      <c r="B68" s="830" t="s">
        <v>66</v>
      </c>
      <c r="C68" s="830"/>
      <c r="D68" s="830"/>
      <c r="E68" s="830"/>
      <c r="F68" s="830"/>
      <c r="G68" s="830"/>
      <c r="H68" s="830"/>
      <c r="I68" s="830"/>
      <c r="J68" s="830"/>
      <c r="K68" s="831"/>
      <c r="L68" s="60"/>
    </row>
    <row r="69" spans="1:12">
      <c r="A69" s="64"/>
      <c r="B69" s="47"/>
      <c r="C69" s="47"/>
      <c r="D69" s="47"/>
      <c r="E69" s="47"/>
      <c r="F69" s="47"/>
      <c r="G69" s="47"/>
      <c r="H69" s="47"/>
      <c r="I69" s="47"/>
      <c r="J69" s="47"/>
      <c r="K69" s="49"/>
      <c r="L69" s="49"/>
    </row>
    <row r="70" spans="1:12">
      <c r="A70" s="64"/>
      <c r="B70" s="47" t="s">
        <v>87</v>
      </c>
      <c r="C70" s="47"/>
      <c r="D70" s="47"/>
      <c r="E70" s="47"/>
      <c r="F70" s="47"/>
      <c r="G70" s="47" t="s">
        <v>88</v>
      </c>
      <c r="H70" s="48">
        <f>'Protective Abs.'!C11</f>
        <v>53400.125170000007</v>
      </c>
      <c r="I70" s="47" t="s">
        <v>4</v>
      </c>
      <c r="J70" s="47"/>
      <c r="K70" s="49"/>
      <c r="L70" s="50">
        <f>H74</f>
        <v>59362.428490000013</v>
      </c>
    </row>
    <row r="71" spans="1:12">
      <c r="A71" s="64"/>
      <c r="B71" s="47" t="s">
        <v>89</v>
      </c>
      <c r="C71" s="47"/>
      <c r="D71" s="47"/>
      <c r="E71" s="47"/>
      <c r="F71" s="47"/>
      <c r="G71" s="47" t="s">
        <v>88</v>
      </c>
      <c r="H71" s="47">
        <f>'Fuse-30 Abs.'!D7</f>
        <v>2456.4988199999998</v>
      </c>
      <c r="I71" s="47"/>
      <c r="J71" s="47"/>
      <c r="K71" s="49"/>
      <c r="L71" s="53" t="s">
        <v>4</v>
      </c>
    </row>
    <row r="72" spans="1:12">
      <c r="A72" s="64"/>
      <c r="B72" s="47" t="s">
        <v>92</v>
      </c>
      <c r="C72" s="47"/>
      <c r="D72" s="47"/>
      <c r="E72" s="47"/>
      <c r="F72" s="47"/>
      <c r="G72" s="47" t="s">
        <v>88</v>
      </c>
      <c r="H72" s="47">
        <f>'Fuse 35.05 Abs.'!D7</f>
        <v>1667.8379999999997</v>
      </c>
      <c r="I72" s="47"/>
      <c r="J72" s="47"/>
      <c r="K72" s="49"/>
      <c r="L72" s="53"/>
    </row>
    <row r="73" spans="1:12">
      <c r="A73" s="64"/>
      <c r="B73" s="47" t="s">
        <v>93</v>
      </c>
      <c r="C73" s="47"/>
      <c r="D73" s="47"/>
      <c r="E73" s="51"/>
      <c r="F73" s="51"/>
      <c r="G73" s="51" t="s">
        <v>88</v>
      </c>
      <c r="H73" s="51">
        <f>'Fuse-4.52 Abs'!D7</f>
        <v>1837.9665</v>
      </c>
      <c r="I73" s="51"/>
      <c r="J73" s="51"/>
      <c r="K73" s="49"/>
      <c r="L73" s="53"/>
    </row>
    <row r="74" spans="1:12">
      <c r="A74" s="67"/>
      <c r="B74" s="51"/>
      <c r="C74" s="51"/>
      <c r="D74" s="51"/>
      <c r="E74" s="51"/>
      <c r="F74" s="51" t="s">
        <v>91</v>
      </c>
      <c r="G74" s="51" t="s">
        <v>88</v>
      </c>
      <c r="H74" s="52">
        <f>SUM(H70:H73)</f>
        <v>59362.428490000013</v>
      </c>
      <c r="I74" s="51" t="s">
        <v>4</v>
      </c>
      <c r="J74" s="51"/>
      <c r="K74" s="54"/>
      <c r="L74" s="54"/>
    </row>
    <row r="75" spans="1:12" ht="175.5" customHeight="1">
      <c r="A75" s="6" t="s">
        <v>56</v>
      </c>
      <c r="B75" s="830" t="s">
        <v>67</v>
      </c>
      <c r="C75" s="830"/>
      <c r="D75" s="830"/>
      <c r="E75" s="830"/>
      <c r="F75" s="830"/>
      <c r="G75" s="830"/>
      <c r="H75" s="830"/>
      <c r="I75" s="830"/>
      <c r="J75" s="830"/>
      <c r="K75" s="831"/>
      <c r="L75" s="60"/>
    </row>
    <row r="76" spans="1:12">
      <c r="A76" s="64"/>
      <c r="B76" s="47"/>
      <c r="C76" s="47"/>
      <c r="D76" s="47"/>
      <c r="E76" s="47"/>
      <c r="F76" s="47"/>
      <c r="G76" s="47"/>
      <c r="H76" s="47"/>
      <c r="I76" s="47"/>
      <c r="J76" s="47"/>
      <c r="K76" s="49"/>
      <c r="L76" s="49"/>
    </row>
    <row r="77" spans="1:12">
      <c r="A77" s="64"/>
      <c r="B77" s="47" t="s">
        <v>87</v>
      </c>
      <c r="C77" s="47"/>
      <c r="D77" s="47"/>
      <c r="E77" s="47"/>
      <c r="F77" s="47"/>
      <c r="G77" s="47" t="s">
        <v>88</v>
      </c>
      <c r="H77" s="48">
        <v>0</v>
      </c>
      <c r="I77" s="47" t="s">
        <v>3</v>
      </c>
      <c r="J77" s="47"/>
      <c r="K77" s="49"/>
      <c r="L77" s="53">
        <f>H81</f>
        <v>7430.7818900343636</v>
      </c>
    </row>
    <row r="78" spans="1:12">
      <c r="A78" s="64"/>
      <c r="B78" s="47" t="s">
        <v>89</v>
      </c>
      <c r="C78" s="47"/>
      <c r="D78" s="47"/>
      <c r="E78" s="47"/>
      <c r="F78" s="47"/>
      <c r="G78" s="47" t="s">
        <v>88</v>
      </c>
      <c r="H78" s="48">
        <f>'Fuse-30 Abs.'!D8</f>
        <v>4021.0834364261168</v>
      </c>
      <c r="I78" s="47" t="s">
        <v>97</v>
      </c>
      <c r="J78" s="47"/>
      <c r="K78" s="49"/>
      <c r="L78" s="53" t="s">
        <v>3</v>
      </c>
    </row>
    <row r="79" spans="1:12">
      <c r="A79" s="64"/>
      <c r="B79" s="47" t="s">
        <v>92</v>
      </c>
      <c r="C79" s="47"/>
      <c r="D79" s="47"/>
      <c r="E79" s="47"/>
      <c r="F79" s="47"/>
      <c r="G79" s="47" t="s">
        <v>88</v>
      </c>
      <c r="H79" s="48">
        <f>'Fuse 35.05 Abs.'!D8</f>
        <v>1558.6907216494844</v>
      </c>
      <c r="I79" s="47"/>
      <c r="J79" s="47"/>
      <c r="K79" s="49"/>
      <c r="L79" s="53"/>
    </row>
    <row r="80" spans="1:12">
      <c r="A80" s="64"/>
      <c r="B80" s="47" t="s">
        <v>93</v>
      </c>
      <c r="C80" s="47"/>
      <c r="D80" s="47"/>
      <c r="E80" s="51"/>
      <c r="F80" s="51"/>
      <c r="G80" s="51" t="s">
        <v>88</v>
      </c>
      <c r="H80" s="52">
        <f>'Fuse-4.52 Abs'!D8</f>
        <v>1851.0077319587626</v>
      </c>
      <c r="I80" s="51" t="s">
        <v>97</v>
      </c>
      <c r="J80" s="47"/>
      <c r="K80" s="49"/>
      <c r="L80" s="53"/>
    </row>
    <row r="81" spans="1:12">
      <c r="A81" s="67"/>
      <c r="B81" s="51"/>
      <c r="C81" s="51"/>
      <c r="D81" s="51"/>
      <c r="E81" s="51"/>
      <c r="F81" s="51" t="s">
        <v>91</v>
      </c>
      <c r="G81" s="51" t="s">
        <v>88</v>
      </c>
      <c r="H81" s="52">
        <f>SUM(H77:H80)</f>
        <v>7430.7818900343636</v>
      </c>
      <c r="I81" s="51" t="s">
        <v>3</v>
      </c>
      <c r="J81" s="51"/>
      <c r="K81" s="54"/>
      <c r="L81" s="54"/>
    </row>
    <row r="82" spans="1:12" ht="36.75" customHeight="1">
      <c r="A82" s="64"/>
      <c r="B82" s="841" t="s">
        <v>37</v>
      </c>
      <c r="C82" s="830"/>
      <c r="D82" s="830"/>
      <c r="E82" s="830"/>
      <c r="F82" s="830"/>
      <c r="G82" s="830"/>
      <c r="H82" s="830"/>
      <c r="I82" s="830"/>
      <c r="J82" s="830"/>
      <c r="K82" s="831"/>
      <c r="L82" s="49"/>
    </row>
    <row r="83" spans="1:12">
      <c r="A83" s="64"/>
      <c r="B83" s="47" t="s">
        <v>87</v>
      </c>
      <c r="C83" s="47"/>
      <c r="D83" s="47"/>
      <c r="E83" s="47"/>
      <c r="F83" s="47"/>
      <c r="G83" s="47" t="s">
        <v>88</v>
      </c>
      <c r="H83" s="48">
        <f>'Protective Abs.'!C20</f>
        <v>22368.444444444445</v>
      </c>
      <c r="I83" s="47" t="s">
        <v>3</v>
      </c>
      <c r="J83" s="47"/>
      <c r="K83" s="49"/>
      <c r="L83" s="73">
        <f>H83</f>
        <v>22368.444444444445</v>
      </c>
    </row>
    <row r="84" spans="1:12">
      <c r="A84" s="64"/>
      <c r="B84" s="47" t="s">
        <v>89</v>
      </c>
      <c r="C84" s="47"/>
      <c r="D84" s="47"/>
      <c r="E84" s="47"/>
      <c r="F84" s="47"/>
      <c r="G84" s="47" t="s">
        <v>88</v>
      </c>
      <c r="H84" s="48">
        <v>0</v>
      </c>
      <c r="I84" s="47" t="s">
        <v>97</v>
      </c>
      <c r="J84" s="47"/>
      <c r="K84" s="49"/>
      <c r="L84" s="49"/>
    </row>
    <row r="85" spans="1:12">
      <c r="A85" s="64"/>
      <c r="B85" s="47" t="s">
        <v>92</v>
      </c>
      <c r="C85" s="47"/>
      <c r="D85" s="47"/>
      <c r="E85" s="47"/>
      <c r="F85" s="47"/>
      <c r="G85" s="47" t="s">
        <v>88</v>
      </c>
      <c r="H85" s="48">
        <v>0</v>
      </c>
      <c r="I85" s="47"/>
      <c r="J85" s="47"/>
      <c r="K85" s="49"/>
      <c r="L85" s="49"/>
    </row>
    <row r="86" spans="1:12">
      <c r="A86" s="64"/>
      <c r="B86" s="47" t="s">
        <v>93</v>
      </c>
      <c r="C86" s="47"/>
      <c r="D86" s="47"/>
      <c r="E86" s="51"/>
      <c r="F86" s="51"/>
      <c r="G86" s="51" t="s">
        <v>88</v>
      </c>
      <c r="H86" s="52">
        <v>0</v>
      </c>
      <c r="I86" s="51" t="s">
        <v>97</v>
      </c>
      <c r="J86" s="47"/>
      <c r="K86" s="49"/>
      <c r="L86" s="49"/>
    </row>
    <row r="87" spans="1:12">
      <c r="A87" s="64"/>
      <c r="B87" s="51"/>
      <c r="C87" s="51"/>
      <c r="D87" s="51"/>
      <c r="E87" s="51"/>
      <c r="F87" s="51" t="s">
        <v>91</v>
      </c>
      <c r="G87" s="51" t="s">
        <v>88</v>
      </c>
      <c r="H87" s="52">
        <f>SUM(H83:H86)</f>
        <v>22368.444444444445</v>
      </c>
      <c r="I87" s="51" t="s">
        <v>3</v>
      </c>
      <c r="J87" s="51"/>
      <c r="K87" s="49"/>
      <c r="L87" s="49"/>
    </row>
    <row r="88" spans="1:12" ht="72" customHeight="1">
      <c r="A88" s="6" t="s">
        <v>57</v>
      </c>
      <c r="B88" s="830" t="s">
        <v>68</v>
      </c>
      <c r="C88" s="830"/>
      <c r="D88" s="830"/>
      <c r="E88" s="830"/>
      <c r="F88" s="830"/>
      <c r="G88" s="830"/>
      <c r="H88" s="830"/>
      <c r="I88" s="830"/>
      <c r="J88" s="830"/>
      <c r="K88" s="831"/>
      <c r="L88" s="60"/>
    </row>
    <row r="89" spans="1:12">
      <c r="A89" s="64"/>
      <c r="B89" s="47"/>
      <c r="C89" s="47"/>
      <c r="D89" s="47"/>
      <c r="E89" s="47"/>
      <c r="F89" s="47"/>
      <c r="G89" s="47"/>
      <c r="H89" s="47"/>
      <c r="I89" s="47"/>
      <c r="J89" s="47"/>
      <c r="K89" s="49"/>
      <c r="L89" s="49"/>
    </row>
    <row r="90" spans="1:12">
      <c r="A90" s="64"/>
      <c r="B90" s="47" t="s">
        <v>87</v>
      </c>
      <c r="C90" s="47"/>
      <c r="D90" s="47"/>
      <c r="E90" s="47"/>
      <c r="F90" s="47"/>
      <c r="G90" s="47" t="s">
        <v>88</v>
      </c>
      <c r="H90" s="65">
        <f>'Protective Abs.'!C12</f>
        <v>230.76782600000013</v>
      </c>
      <c r="I90" s="47" t="s">
        <v>4</v>
      </c>
      <c r="J90" s="47"/>
      <c r="K90" s="49"/>
      <c r="L90" s="53">
        <f>H94</f>
        <v>810.19533200000012</v>
      </c>
    </row>
    <row r="91" spans="1:12">
      <c r="A91" s="64"/>
      <c r="B91" s="47" t="s">
        <v>89</v>
      </c>
      <c r="C91" s="47"/>
      <c r="D91" s="47"/>
      <c r="E91" s="47"/>
      <c r="F91" s="47"/>
      <c r="G91" s="47" t="s">
        <v>88</v>
      </c>
      <c r="H91" s="65">
        <f>'Fuse-30 Abs.'!D9</f>
        <v>240.047056</v>
      </c>
      <c r="I91" s="62" t="s">
        <v>97</v>
      </c>
      <c r="J91" s="47"/>
      <c r="K91" s="49"/>
      <c r="L91" s="53" t="s">
        <v>4</v>
      </c>
    </row>
    <row r="92" spans="1:12">
      <c r="A92" s="64"/>
      <c r="B92" s="47" t="s">
        <v>92</v>
      </c>
      <c r="C92" s="47"/>
      <c r="D92" s="47"/>
      <c r="E92" s="47"/>
      <c r="F92" s="47"/>
      <c r="G92" s="47" t="s">
        <v>88</v>
      </c>
      <c r="H92" s="47">
        <f>'Fuse 35.05 Abs.'!D9</f>
        <v>161.18379999999999</v>
      </c>
      <c r="I92" s="62"/>
      <c r="J92" s="47"/>
      <c r="K92" s="49"/>
      <c r="L92" s="53"/>
    </row>
    <row r="93" spans="1:12">
      <c r="A93" s="64"/>
      <c r="B93" s="47" t="s">
        <v>93</v>
      </c>
      <c r="C93" s="47"/>
      <c r="D93" s="47"/>
      <c r="E93" s="51"/>
      <c r="F93" s="51"/>
      <c r="G93" s="51" t="s">
        <v>88</v>
      </c>
      <c r="H93" s="51">
        <f>'Fuse-4.52 Abs'!D9</f>
        <v>178.19665000000001</v>
      </c>
      <c r="I93" s="72"/>
      <c r="J93" s="47"/>
      <c r="K93" s="49"/>
      <c r="L93" s="53"/>
    </row>
    <row r="94" spans="1:12">
      <c r="A94" s="67"/>
      <c r="B94" s="51"/>
      <c r="C94" s="51"/>
      <c r="D94" s="51"/>
      <c r="E94" s="51"/>
      <c r="F94" s="51" t="s">
        <v>91</v>
      </c>
      <c r="G94" s="51" t="s">
        <v>88</v>
      </c>
      <c r="H94" s="51">
        <f>SUM(H90:H93)</f>
        <v>810.19533200000012</v>
      </c>
      <c r="I94" s="51" t="s">
        <v>4</v>
      </c>
      <c r="J94" s="51"/>
      <c r="K94" s="54"/>
      <c r="L94" s="54"/>
    </row>
    <row r="95" spans="1:12" ht="25.5" customHeight="1">
      <c r="A95" s="6"/>
      <c r="B95" s="838" t="s">
        <v>8</v>
      </c>
      <c r="C95" s="830"/>
      <c r="D95" s="830"/>
      <c r="E95" s="830"/>
      <c r="F95" s="830"/>
      <c r="G95" s="830"/>
      <c r="H95" s="830"/>
      <c r="I95" s="830"/>
      <c r="J95" s="830"/>
      <c r="K95" s="831"/>
      <c r="L95" s="60"/>
    </row>
    <row r="96" spans="1:12">
      <c r="A96" s="64"/>
      <c r="B96" s="47"/>
      <c r="C96" s="47"/>
      <c r="D96" s="47"/>
      <c r="E96" s="47"/>
      <c r="F96" s="47"/>
      <c r="G96" s="47"/>
      <c r="H96" s="47"/>
      <c r="I96" s="47"/>
      <c r="J96" s="47"/>
      <c r="K96" s="49"/>
      <c r="L96" s="49"/>
    </row>
    <row r="97" spans="1:12">
      <c r="A97" s="64"/>
      <c r="B97" s="47" t="s">
        <v>87</v>
      </c>
      <c r="C97" s="47"/>
      <c r="D97" s="47"/>
      <c r="E97" s="47"/>
      <c r="F97" s="47"/>
      <c r="G97" s="47" t="s">
        <v>88</v>
      </c>
      <c r="H97" s="65">
        <f>H90</f>
        <v>230.76782600000013</v>
      </c>
      <c r="I97" s="47" t="s">
        <v>4</v>
      </c>
      <c r="J97" s="47"/>
      <c r="K97" s="49"/>
      <c r="L97" s="53">
        <f>H101</f>
        <v>810.19533200000012</v>
      </c>
    </row>
    <row r="98" spans="1:12">
      <c r="A98" s="64"/>
      <c r="B98" s="47" t="s">
        <v>89</v>
      </c>
      <c r="C98" s="47"/>
      <c r="D98" s="47"/>
      <c r="E98" s="47"/>
      <c r="F98" s="47"/>
      <c r="G98" s="47" t="s">
        <v>88</v>
      </c>
      <c r="H98" s="65">
        <f>H91</f>
        <v>240.047056</v>
      </c>
      <c r="I98" s="47"/>
      <c r="J98" s="47"/>
      <c r="K98" s="49"/>
      <c r="L98" s="53" t="s">
        <v>4</v>
      </c>
    </row>
    <row r="99" spans="1:12">
      <c r="A99" s="64"/>
      <c r="B99" s="47" t="s">
        <v>92</v>
      </c>
      <c r="C99" s="47"/>
      <c r="D99" s="47"/>
      <c r="E99" s="47"/>
      <c r="F99" s="47"/>
      <c r="G99" s="47" t="s">
        <v>88</v>
      </c>
      <c r="H99" s="47">
        <f>H92</f>
        <v>161.18379999999999</v>
      </c>
      <c r="I99" s="47"/>
      <c r="J99" s="47"/>
      <c r="K99" s="49"/>
      <c r="L99" s="53"/>
    </row>
    <row r="100" spans="1:12">
      <c r="A100" s="64"/>
      <c r="B100" s="47" t="s">
        <v>93</v>
      </c>
      <c r="C100" s="47"/>
      <c r="D100" s="47"/>
      <c r="E100" s="51"/>
      <c r="F100" s="51"/>
      <c r="G100" s="51" t="s">
        <v>88</v>
      </c>
      <c r="H100" s="51">
        <f>H93</f>
        <v>178.19665000000001</v>
      </c>
      <c r="I100" s="51"/>
      <c r="J100" s="47"/>
      <c r="K100" s="49"/>
      <c r="L100" s="53"/>
    </row>
    <row r="101" spans="1:12">
      <c r="A101" s="67"/>
      <c r="B101" s="51"/>
      <c r="C101" s="51"/>
      <c r="D101" s="51"/>
      <c r="E101" s="51"/>
      <c r="F101" s="51" t="s">
        <v>91</v>
      </c>
      <c r="G101" s="51" t="s">
        <v>88</v>
      </c>
      <c r="H101" s="51">
        <f>SUM(H97:H100)</f>
        <v>810.19533200000012</v>
      </c>
      <c r="I101" s="51" t="s">
        <v>4</v>
      </c>
      <c r="J101" s="51"/>
      <c r="K101" s="54"/>
      <c r="L101" s="54"/>
    </row>
    <row r="102" spans="1:12" ht="97.5" customHeight="1">
      <c r="A102" s="6" t="s">
        <v>58</v>
      </c>
      <c r="B102" s="830" t="s">
        <v>69</v>
      </c>
      <c r="C102" s="830"/>
      <c r="D102" s="830"/>
      <c r="E102" s="830"/>
      <c r="F102" s="830"/>
      <c r="G102" s="830"/>
      <c r="H102" s="830"/>
      <c r="I102" s="830"/>
      <c r="J102" s="830"/>
      <c r="K102" s="831"/>
      <c r="L102" s="60"/>
    </row>
    <row r="103" spans="1:12">
      <c r="A103" s="64"/>
      <c r="B103" s="47"/>
      <c r="C103" s="47"/>
      <c r="D103" s="47"/>
      <c r="E103" s="47"/>
      <c r="F103" s="47"/>
      <c r="G103" s="47"/>
      <c r="H103" s="47"/>
      <c r="I103" s="47"/>
      <c r="J103" s="47"/>
      <c r="K103" s="49"/>
      <c r="L103" s="49"/>
    </row>
    <row r="104" spans="1:12">
      <c r="A104" s="64"/>
      <c r="B104" s="47" t="s">
        <v>87</v>
      </c>
      <c r="C104" s="47"/>
      <c r="D104" s="47"/>
      <c r="E104" s="47"/>
      <c r="F104" s="47"/>
      <c r="G104" s="47" t="s">
        <v>88</v>
      </c>
      <c r="H104" s="74">
        <v>0</v>
      </c>
      <c r="I104" s="47" t="s">
        <v>3</v>
      </c>
      <c r="J104" s="47"/>
      <c r="K104" s="49"/>
      <c r="L104" s="53">
        <f>H108</f>
        <v>5295.2999999999993</v>
      </c>
    </row>
    <row r="105" spans="1:12">
      <c r="A105" s="64"/>
      <c r="B105" s="47" t="s">
        <v>102</v>
      </c>
      <c r="C105" s="47"/>
      <c r="D105" s="47"/>
      <c r="E105" s="47"/>
      <c r="F105" s="47"/>
      <c r="G105" s="47" t="s">
        <v>88</v>
      </c>
      <c r="H105" s="74">
        <f>'Fuse-30 Abs.'!D11</f>
        <v>2669.4999999999995</v>
      </c>
      <c r="I105" s="47" t="s">
        <v>97</v>
      </c>
      <c r="J105" s="47"/>
      <c r="K105" s="49"/>
      <c r="L105" s="53" t="s">
        <v>3</v>
      </c>
    </row>
    <row r="106" spans="1:12">
      <c r="A106" s="64"/>
      <c r="B106" s="47" t="s">
        <v>92</v>
      </c>
      <c r="C106" s="47"/>
      <c r="D106" s="47"/>
      <c r="E106" s="47"/>
      <c r="F106" s="47"/>
      <c r="G106" s="47" t="s">
        <v>88</v>
      </c>
      <c r="H106" s="74">
        <f>'Fuse 35.05 Abs.'!D11</f>
        <v>1270.1499999999999</v>
      </c>
      <c r="I106" s="47"/>
      <c r="J106" s="47"/>
      <c r="K106" s="49"/>
      <c r="L106" s="53"/>
    </row>
    <row r="107" spans="1:12">
      <c r="A107" s="64"/>
      <c r="B107" s="47" t="s">
        <v>93</v>
      </c>
      <c r="C107" s="47"/>
      <c r="D107" s="47"/>
      <c r="E107" s="51"/>
      <c r="F107" s="51"/>
      <c r="G107" s="51" t="s">
        <v>88</v>
      </c>
      <c r="H107" s="75">
        <f>'Fuse-4.52 Abs'!D11</f>
        <v>1355.6499999999999</v>
      </c>
      <c r="I107" s="51" t="s">
        <v>97</v>
      </c>
      <c r="J107" s="47"/>
      <c r="K107" s="49"/>
      <c r="L107" s="53"/>
    </row>
    <row r="108" spans="1:12">
      <c r="A108" s="67"/>
      <c r="B108" s="51"/>
      <c r="C108" s="51"/>
      <c r="D108" s="51"/>
      <c r="E108" s="51"/>
      <c r="F108" s="51" t="s">
        <v>91</v>
      </c>
      <c r="G108" s="51" t="s">
        <v>88</v>
      </c>
      <c r="H108" s="75">
        <f>SUM(H104:H107)</f>
        <v>5295.2999999999993</v>
      </c>
      <c r="I108" s="51" t="s">
        <v>3</v>
      </c>
      <c r="J108" s="51"/>
      <c r="K108" s="54"/>
      <c r="L108" s="54"/>
    </row>
    <row r="109" spans="1:12" ht="22.5" customHeight="1">
      <c r="A109" s="6"/>
      <c r="B109" s="838" t="s">
        <v>9</v>
      </c>
      <c r="C109" s="830"/>
      <c r="D109" s="830"/>
      <c r="E109" s="830"/>
      <c r="F109" s="830"/>
      <c r="G109" s="830"/>
      <c r="H109" s="830"/>
      <c r="I109" s="830"/>
      <c r="J109" s="830"/>
      <c r="K109" s="831"/>
      <c r="L109" s="60"/>
    </row>
    <row r="110" spans="1:12">
      <c r="A110" s="64"/>
      <c r="B110" s="47"/>
      <c r="C110" s="47"/>
      <c r="D110" s="47"/>
      <c r="E110" s="47"/>
      <c r="F110" s="47"/>
      <c r="G110" s="47"/>
      <c r="H110" s="47"/>
      <c r="I110" s="47"/>
      <c r="J110" s="47"/>
      <c r="K110" s="49"/>
      <c r="L110" s="49"/>
    </row>
    <row r="111" spans="1:12">
      <c r="A111" s="64"/>
      <c r="B111" s="47" t="s">
        <v>87</v>
      </c>
      <c r="C111" s="47"/>
      <c r="D111" s="47"/>
      <c r="E111" s="47"/>
      <c r="F111" s="47"/>
      <c r="G111" s="47" t="s">
        <v>88</v>
      </c>
      <c r="H111" s="47">
        <v>0</v>
      </c>
      <c r="I111" s="47" t="s">
        <v>3</v>
      </c>
      <c r="J111" s="47"/>
      <c r="K111" s="49"/>
      <c r="L111" s="53">
        <f>H115</f>
        <v>10135.523627999999</v>
      </c>
    </row>
    <row r="112" spans="1:12">
      <c r="A112" s="64"/>
      <c r="B112" s="47" t="s">
        <v>89</v>
      </c>
      <c r="C112" s="47"/>
      <c r="D112" s="47"/>
      <c r="E112" s="47"/>
      <c r="F112" s="47"/>
      <c r="G112" s="47" t="s">
        <v>88</v>
      </c>
      <c r="H112" s="74">
        <f>'Fuse-30 Abs.'!D12</f>
        <v>4794.8345279999994</v>
      </c>
      <c r="I112" s="62" t="s">
        <v>97</v>
      </c>
      <c r="J112" s="47"/>
      <c r="K112" s="49"/>
      <c r="L112" s="53" t="s">
        <v>17</v>
      </c>
    </row>
    <row r="113" spans="1:12">
      <c r="A113" s="64"/>
      <c r="B113" s="47" t="s">
        <v>92</v>
      </c>
      <c r="C113" s="47"/>
      <c r="D113" s="47"/>
      <c r="E113" s="47"/>
      <c r="F113" s="47"/>
      <c r="G113" s="47" t="s">
        <v>88</v>
      </c>
      <c r="H113" s="74">
        <f>'Fuse 35.05 Abs.'!D12</f>
        <v>2389.8503999999998</v>
      </c>
      <c r="I113" s="62"/>
      <c r="J113" s="47"/>
      <c r="K113" s="49"/>
      <c r="L113" s="53"/>
    </row>
    <row r="114" spans="1:12">
      <c r="A114" s="64"/>
      <c r="B114" s="47" t="s">
        <v>93</v>
      </c>
      <c r="C114" s="47"/>
      <c r="D114" s="47"/>
      <c r="E114" s="51"/>
      <c r="F114" s="51"/>
      <c r="G114" s="51" t="s">
        <v>88</v>
      </c>
      <c r="H114" s="75">
        <f>'Fuse-4.52 Abs'!D12</f>
        <v>2950.8386999999998</v>
      </c>
      <c r="I114" s="72" t="s">
        <v>97</v>
      </c>
      <c r="J114" s="47"/>
      <c r="K114" s="49"/>
      <c r="L114" s="53"/>
    </row>
    <row r="115" spans="1:12">
      <c r="A115" s="67"/>
      <c r="B115" s="51"/>
      <c r="C115" s="51"/>
      <c r="D115" s="51"/>
      <c r="E115" s="51"/>
      <c r="F115" s="51" t="s">
        <v>91</v>
      </c>
      <c r="G115" s="51" t="s">
        <v>88</v>
      </c>
      <c r="H115" s="51">
        <f>SUM(H111:H114)</f>
        <v>10135.523627999999</v>
      </c>
      <c r="I115" s="51" t="s">
        <v>3</v>
      </c>
      <c r="J115" s="51"/>
      <c r="K115" s="54"/>
      <c r="L115" s="54"/>
    </row>
    <row r="116" spans="1:12">
      <c r="A116" s="64"/>
      <c r="B116" s="838" t="s">
        <v>81</v>
      </c>
      <c r="C116" s="830"/>
      <c r="D116" s="830"/>
      <c r="E116" s="830"/>
      <c r="F116" s="830"/>
      <c r="G116" s="830"/>
      <c r="H116" s="830"/>
      <c r="I116" s="830"/>
      <c r="J116" s="830"/>
      <c r="K116" s="831"/>
      <c r="L116" s="60"/>
    </row>
    <row r="117" spans="1:12">
      <c r="A117" s="64"/>
      <c r="B117" s="47"/>
      <c r="C117" s="47"/>
      <c r="D117" s="47"/>
      <c r="E117" s="47"/>
      <c r="F117" s="47"/>
      <c r="G117" s="47"/>
      <c r="H117" s="47"/>
      <c r="I117" s="47"/>
      <c r="J117" s="47"/>
      <c r="K117" s="49"/>
      <c r="L117" s="49"/>
    </row>
    <row r="118" spans="1:12">
      <c r="A118" s="64"/>
      <c r="B118" s="47" t="s">
        <v>87</v>
      </c>
      <c r="C118" s="47"/>
      <c r="D118" s="47"/>
      <c r="E118" s="47"/>
      <c r="F118" s="47"/>
      <c r="G118" s="47" t="s">
        <v>88</v>
      </c>
      <c r="H118" s="48">
        <f>'Protective Abs.'!C17</f>
        <v>0</v>
      </c>
      <c r="I118" s="47" t="s">
        <v>3</v>
      </c>
      <c r="J118" s="47"/>
      <c r="K118" s="49"/>
      <c r="L118" s="53">
        <f>H122</f>
        <v>0</v>
      </c>
    </row>
    <row r="119" spans="1:12">
      <c r="A119" s="64"/>
      <c r="B119" s="47" t="s">
        <v>89</v>
      </c>
      <c r="C119" s="47"/>
      <c r="D119" s="47"/>
      <c r="E119" s="47"/>
      <c r="F119" s="47"/>
      <c r="G119" s="47" t="s">
        <v>88</v>
      </c>
      <c r="H119" s="47">
        <v>0</v>
      </c>
      <c r="I119" s="62" t="s">
        <v>97</v>
      </c>
      <c r="J119" s="47"/>
      <c r="K119" s="49"/>
      <c r="L119" s="53" t="s">
        <v>17</v>
      </c>
    </row>
    <row r="120" spans="1:12">
      <c r="A120" s="64"/>
      <c r="B120" s="47" t="s">
        <v>92</v>
      </c>
      <c r="C120" s="47"/>
      <c r="D120" s="47"/>
      <c r="E120" s="47"/>
      <c r="F120" s="47"/>
      <c r="G120" s="47" t="s">
        <v>88</v>
      </c>
      <c r="H120" s="47">
        <v>0</v>
      </c>
      <c r="I120" s="62"/>
      <c r="J120" s="47"/>
      <c r="K120" s="49"/>
      <c r="L120" s="53"/>
    </row>
    <row r="121" spans="1:12">
      <c r="A121" s="64"/>
      <c r="B121" s="47" t="s">
        <v>93</v>
      </c>
      <c r="C121" s="47"/>
      <c r="D121" s="47"/>
      <c r="E121" s="51"/>
      <c r="F121" s="51"/>
      <c r="G121" s="51" t="s">
        <v>88</v>
      </c>
      <c r="H121" s="51">
        <v>0</v>
      </c>
      <c r="I121" s="72" t="s">
        <v>97</v>
      </c>
      <c r="J121" s="47"/>
      <c r="K121" s="49"/>
      <c r="L121" s="53"/>
    </row>
    <row r="122" spans="1:12">
      <c r="A122" s="64"/>
      <c r="B122" s="51"/>
      <c r="C122" s="51"/>
      <c r="D122" s="51"/>
      <c r="E122" s="51"/>
      <c r="F122" s="51" t="s">
        <v>91</v>
      </c>
      <c r="G122" s="51" t="s">
        <v>88</v>
      </c>
      <c r="H122" s="51">
        <f>SUM(H118:H121)</f>
        <v>0</v>
      </c>
      <c r="I122" s="51" t="s">
        <v>3</v>
      </c>
      <c r="J122" s="51"/>
      <c r="K122" s="54"/>
      <c r="L122" s="54"/>
    </row>
    <row r="123" spans="1:12" ht="22.5" customHeight="1">
      <c r="A123" s="6"/>
      <c r="B123" s="838" t="s">
        <v>103</v>
      </c>
      <c r="C123" s="830"/>
      <c r="D123" s="830"/>
      <c r="E123" s="830"/>
      <c r="F123" s="830"/>
      <c r="G123" s="830"/>
      <c r="H123" s="830"/>
      <c r="I123" s="830"/>
      <c r="J123" s="830"/>
      <c r="K123" s="831"/>
      <c r="L123" s="60"/>
    </row>
    <row r="124" spans="1:12">
      <c r="A124" s="64"/>
      <c r="B124" s="47" t="s">
        <v>87</v>
      </c>
      <c r="C124" s="47"/>
      <c r="D124" s="47"/>
      <c r="E124" s="47"/>
      <c r="F124" s="47"/>
      <c r="G124" s="47" t="s">
        <v>88</v>
      </c>
      <c r="H124" s="805">
        <f>'Protective Abs.'!C15</f>
        <v>1800.8437499999995</v>
      </c>
      <c r="I124" s="47" t="s">
        <v>17</v>
      </c>
      <c r="J124" s="47"/>
      <c r="K124" s="49"/>
      <c r="L124" s="806">
        <f>H128</f>
        <v>8925.8437499999982</v>
      </c>
    </row>
    <row r="125" spans="1:12">
      <c r="A125" s="64"/>
      <c r="B125" s="47" t="s">
        <v>102</v>
      </c>
      <c r="C125" s="47"/>
      <c r="D125" s="47"/>
      <c r="E125" s="47"/>
      <c r="F125" s="47"/>
      <c r="G125" s="47" t="s">
        <v>88</v>
      </c>
      <c r="H125" s="74">
        <f>'Fuse-30 Abs.'!D13</f>
        <v>3562.4999999999991</v>
      </c>
      <c r="I125" s="62" t="s">
        <v>97</v>
      </c>
      <c r="J125" s="47"/>
      <c r="K125" s="49"/>
      <c r="L125" s="53" t="s">
        <v>17</v>
      </c>
    </row>
    <row r="126" spans="1:12">
      <c r="A126" s="64"/>
      <c r="B126" s="47" t="s">
        <v>92</v>
      </c>
      <c r="C126" s="47"/>
      <c r="D126" s="47"/>
      <c r="E126" s="47"/>
      <c r="F126" s="47"/>
      <c r="G126" s="47" t="s">
        <v>88</v>
      </c>
      <c r="H126" s="74">
        <f>'Fuse 35.05 Abs.'!D13</f>
        <v>1781.2499999999995</v>
      </c>
      <c r="I126" s="62"/>
      <c r="J126" s="47"/>
      <c r="K126" s="49"/>
      <c r="L126" s="53"/>
    </row>
    <row r="127" spans="1:12">
      <c r="A127" s="64"/>
      <c r="B127" s="47" t="s">
        <v>93</v>
      </c>
      <c r="C127" s="47"/>
      <c r="D127" s="47"/>
      <c r="E127" s="51"/>
      <c r="F127" s="51"/>
      <c r="G127" s="51" t="s">
        <v>88</v>
      </c>
      <c r="H127" s="75">
        <f>'Fuse-4.52 Abs'!D13</f>
        <v>1781.2499999999995</v>
      </c>
      <c r="I127" s="72" t="s">
        <v>97</v>
      </c>
      <c r="J127" s="47"/>
      <c r="K127" s="49"/>
      <c r="L127" s="53"/>
    </row>
    <row r="128" spans="1:12">
      <c r="A128" s="67"/>
      <c r="B128" s="51"/>
      <c r="C128" s="51"/>
      <c r="D128" s="51"/>
      <c r="E128" s="51"/>
      <c r="F128" s="51" t="s">
        <v>91</v>
      </c>
      <c r="G128" s="51" t="s">
        <v>88</v>
      </c>
      <c r="H128" s="75">
        <f>SUM(H124:H127)</f>
        <v>8925.8437499999982</v>
      </c>
      <c r="I128" s="51" t="s">
        <v>17</v>
      </c>
      <c r="J128" s="51"/>
      <c r="K128" s="54"/>
      <c r="L128" s="54"/>
    </row>
    <row r="129" spans="1:12" ht="21" customHeight="1">
      <c r="A129" s="6"/>
      <c r="B129" s="838" t="s">
        <v>104</v>
      </c>
      <c r="C129" s="830"/>
      <c r="D129" s="830"/>
      <c r="E129" s="830"/>
      <c r="F129" s="830"/>
      <c r="G129" s="830"/>
      <c r="H129" s="830"/>
      <c r="I129" s="830"/>
      <c r="J129" s="830"/>
      <c r="K129" s="831"/>
      <c r="L129" s="60"/>
    </row>
    <row r="130" spans="1:12">
      <c r="A130" s="64"/>
      <c r="B130" s="47"/>
      <c r="C130" s="47"/>
      <c r="D130" s="47"/>
      <c r="E130" s="47"/>
      <c r="F130" s="47"/>
      <c r="G130" s="47"/>
      <c r="H130" s="47"/>
      <c r="I130" s="47"/>
      <c r="J130" s="47"/>
      <c r="K130" s="49"/>
      <c r="L130" s="49"/>
    </row>
    <row r="131" spans="1:12">
      <c r="A131" s="64"/>
      <c r="B131" s="47" t="s">
        <v>87</v>
      </c>
      <c r="C131" s="47"/>
      <c r="D131" s="47"/>
      <c r="E131" s="47"/>
      <c r="F131" s="47"/>
      <c r="G131" s="47" t="s">
        <v>88</v>
      </c>
      <c r="H131" s="74">
        <f>'Protective Abs.'!C14</f>
        <v>36338.084287500009</v>
      </c>
      <c r="I131" s="47" t="s">
        <v>17</v>
      </c>
      <c r="J131" s="47"/>
      <c r="K131" s="49"/>
      <c r="L131" s="53">
        <f>H135</f>
        <v>46827.034287500006</v>
      </c>
    </row>
    <row r="132" spans="1:12">
      <c r="A132" s="64"/>
      <c r="B132" s="47" t="s">
        <v>102</v>
      </c>
      <c r="C132" s="47"/>
      <c r="D132" s="47"/>
      <c r="E132" s="47"/>
      <c r="F132" s="47"/>
      <c r="G132" s="47" t="s">
        <v>88</v>
      </c>
      <c r="H132" s="74">
        <f>'Fuse-30 Abs.'!D14</f>
        <v>2655.2499999999995</v>
      </c>
      <c r="I132" s="62" t="s">
        <v>97</v>
      </c>
      <c r="J132" s="47"/>
      <c r="K132" s="49"/>
      <c r="L132" s="53" t="s">
        <v>17</v>
      </c>
    </row>
    <row r="133" spans="1:12">
      <c r="A133" s="64"/>
      <c r="B133" s="47" t="s">
        <v>92</v>
      </c>
      <c r="C133" s="47"/>
      <c r="D133" s="47"/>
      <c r="E133" s="47"/>
      <c r="F133" s="47"/>
      <c r="G133" s="47" t="s">
        <v>88</v>
      </c>
      <c r="H133" s="74">
        <f>'Fuse 35.05 Abs.'!D14</f>
        <v>3916.85</v>
      </c>
      <c r="I133" s="62"/>
      <c r="J133" s="47"/>
      <c r="K133" s="49"/>
      <c r="L133" s="53"/>
    </row>
    <row r="134" spans="1:12">
      <c r="A134" s="64"/>
      <c r="B134" s="47" t="s">
        <v>93</v>
      </c>
      <c r="C134" s="47"/>
      <c r="D134" s="47"/>
      <c r="E134" s="51"/>
      <c r="F134" s="51"/>
      <c r="G134" s="51" t="s">
        <v>88</v>
      </c>
      <c r="H134" s="75">
        <f>'Fuse-4.52 Abs'!D14</f>
        <v>3916.85</v>
      </c>
      <c r="I134" s="72" t="s">
        <v>97</v>
      </c>
      <c r="J134" s="47"/>
      <c r="K134" s="49"/>
      <c r="L134" s="53"/>
    </row>
    <row r="135" spans="1:12">
      <c r="A135" s="67"/>
      <c r="B135" s="51"/>
      <c r="C135" s="51"/>
      <c r="D135" s="51"/>
      <c r="E135" s="51"/>
      <c r="F135" s="51" t="s">
        <v>91</v>
      </c>
      <c r="G135" s="51" t="s">
        <v>88</v>
      </c>
      <c r="H135" s="51">
        <f>SUM(H131:H134)</f>
        <v>46827.034287500006</v>
      </c>
      <c r="I135" s="51" t="s">
        <v>105</v>
      </c>
      <c r="J135" s="51"/>
      <c r="K135" s="54"/>
      <c r="L135" s="54"/>
    </row>
    <row r="136" spans="1:12" ht="24.75" customHeight="1">
      <c r="A136" s="6"/>
      <c r="B136" s="838" t="s">
        <v>106</v>
      </c>
      <c r="C136" s="830"/>
      <c r="D136" s="830"/>
      <c r="E136" s="830"/>
      <c r="F136" s="830"/>
      <c r="G136" s="830"/>
      <c r="H136" s="830"/>
      <c r="I136" s="830"/>
      <c r="J136" s="830"/>
      <c r="K136" s="831"/>
      <c r="L136" s="60"/>
    </row>
    <row r="137" spans="1:12">
      <c r="A137" s="64"/>
      <c r="B137" s="47" t="s">
        <v>87</v>
      </c>
      <c r="C137" s="47"/>
      <c r="D137" s="47"/>
      <c r="E137" s="47"/>
      <c r="F137" s="47"/>
      <c r="G137" s="47" t="s">
        <v>88</v>
      </c>
      <c r="H137" s="48">
        <f>'Protective Abs.'!C16</f>
        <v>18197.222222222226</v>
      </c>
      <c r="I137" s="47" t="s">
        <v>17</v>
      </c>
      <c r="J137" s="47"/>
      <c r="K137" s="49"/>
      <c r="L137" s="53">
        <f>H141</f>
        <v>18197.222222222226</v>
      </c>
    </row>
    <row r="138" spans="1:12">
      <c r="A138" s="64"/>
      <c r="B138" s="47" t="s">
        <v>89</v>
      </c>
      <c r="C138" s="47"/>
      <c r="D138" s="47"/>
      <c r="E138" s="47"/>
      <c r="F138" s="47"/>
      <c r="G138" s="47" t="s">
        <v>88</v>
      </c>
      <c r="H138" s="47">
        <v>0</v>
      </c>
      <c r="I138" s="62" t="s">
        <v>97</v>
      </c>
      <c r="J138" s="47"/>
      <c r="K138" s="49"/>
      <c r="L138" s="53" t="s">
        <v>17</v>
      </c>
    </row>
    <row r="139" spans="1:12">
      <c r="A139" s="64"/>
      <c r="B139" s="47" t="s">
        <v>92</v>
      </c>
      <c r="C139" s="47"/>
      <c r="D139" s="47"/>
      <c r="E139" s="47"/>
      <c r="F139" s="47"/>
      <c r="G139" s="47" t="s">
        <v>88</v>
      </c>
      <c r="H139" s="47">
        <v>0</v>
      </c>
      <c r="I139" s="62"/>
      <c r="J139" s="47"/>
      <c r="K139" s="49"/>
      <c r="L139" s="53"/>
    </row>
    <row r="140" spans="1:12">
      <c r="A140" s="64"/>
      <c r="B140" s="47" t="s">
        <v>93</v>
      </c>
      <c r="C140" s="47"/>
      <c r="D140" s="47"/>
      <c r="E140" s="51"/>
      <c r="F140" s="51"/>
      <c r="G140" s="51" t="s">
        <v>88</v>
      </c>
      <c r="H140" s="51">
        <v>0</v>
      </c>
      <c r="I140" s="72" t="s">
        <v>97</v>
      </c>
      <c r="J140" s="47"/>
      <c r="K140" s="49"/>
      <c r="L140" s="53"/>
    </row>
    <row r="141" spans="1:12">
      <c r="A141" s="67"/>
      <c r="B141" s="51"/>
      <c r="C141" s="51"/>
      <c r="D141" s="51"/>
      <c r="E141" s="51"/>
      <c r="F141" s="51" t="s">
        <v>91</v>
      </c>
      <c r="G141" s="51" t="s">
        <v>88</v>
      </c>
      <c r="H141" s="51">
        <f>SUM(H137:H140)</f>
        <v>18197.222222222226</v>
      </c>
      <c r="I141" s="51" t="s">
        <v>17</v>
      </c>
      <c r="J141" s="51"/>
      <c r="K141" s="54"/>
      <c r="L141" s="54"/>
    </row>
    <row r="142" spans="1:12" ht="57.75" customHeight="1">
      <c r="A142" s="6" t="s">
        <v>59</v>
      </c>
      <c r="B142" s="830" t="s">
        <v>70</v>
      </c>
      <c r="C142" s="830"/>
      <c r="D142" s="830"/>
      <c r="E142" s="830"/>
      <c r="F142" s="830"/>
      <c r="G142" s="830"/>
      <c r="H142" s="830"/>
      <c r="I142" s="830"/>
      <c r="J142" s="830"/>
      <c r="K142" s="831"/>
      <c r="L142" s="60"/>
    </row>
    <row r="143" spans="1:12">
      <c r="A143" s="64"/>
      <c r="B143" s="47" t="s">
        <v>87</v>
      </c>
      <c r="C143" s="47"/>
      <c r="D143" s="47"/>
      <c r="E143" s="47"/>
      <c r="F143" s="47"/>
      <c r="G143" s="47" t="s">
        <v>88</v>
      </c>
      <c r="H143" s="47">
        <f>'Protective Abs.'!C18</f>
        <v>824.82634860000019</v>
      </c>
      <c r="I143" s="47" t="s">
        <v>4</v>
      </c>
      <c r="J143" s="47"/>
      <c r="K143" s="49"/>
      <c r="L143" s="53">
        <f>H147</f>
        <v>1931.6879346500002</v>
      </c>
    </row>
    <row r="144" spans="1:12">
      <c r="A144" s="64"/>
      <c r="B144" s="47" t="s">
        <v>89</v>
      </c>
      <c r="C144" s="47"/>
      <c r="D144" s="47"/>
      <c r="E144" s="47"/>
      <c r="F144" s="47"/>
      <c r="G144" s="47" t="s">
        <v>88</v>
      </c>
      <c r="H144" s="47">
        <f>'Fuse-30 Abs.'!D15</f>
        <v>503.13404479999991</v>
      </c>
      <c r="I144" s="62" t="s">
        <v>97</v>
      </c>
      <c r="J144" s="47"/>
      <c r="K144" s="49"/>
      <c r="L144" s="53" t="s">
        <v>4</v>
      </c>
    </row>
    <row r="145" spans="1:12">
      <c r="A145" s="64"/>
      <c r="B145" s="47" t="s">
        <v>92</v>
      </c>
      <c r="C145" s="47"/>
      <c r="D145" s="47"/>
      <c r="E145" s="47"/>
      <c r="F145" s="47"/>
      <c r="G145" s="47" t="s">
        <v>88</v>
      </c>
      <c r="H145" s="47">
        <f>'Fuse 35.05 Abs.'!D15</f>
        <v>288.67336499999999</v>
      </c>
      <c r="I145" s="62"/>
      <c r="J145" s="47"/>
      <c r="K145" s="49"/>
      <c r="L145" s="53"/>
    </row>
    <row r="146" spans="1:12">
      <c r="A146" s="64"/>
      <c r="B146" s="47" t="s">
        <v>93</v>
      </c>
      <c r="C146" s="47"/>
      <c r="D146" s="47"/>
      <c r="E146" s="51"/>
      <c r="F146" s="51"/>
      <c r="G146" s="51" t="s">
        <v>88</v>
      </c>
      <c r="H146" s="51">
        <f>'Fuse-4.52 Abs'!D15</f>
        <v>315.05417625000001</v>
      </c>
      <c r="I146" s="72" t="s">
        <v>97</v>
      </c>
      <c r="J146" s="47"/>
      <c r="K146" s="49"/>
      <c r="L146" s="53"/>
    </row>
    <row r="147" spans="1:12">
      <c r="A147" s="67"/>
      <c r="B147" s="51"/>
      <c r="C147" s="51"/>
      <c r="D147" s="51"/>
      <c r="E147" s="51"/>
      <c r="F147" s="51" t="s">
        <v>91</v>
      </c>
      <c r="G147" s="51" t="s">
        <v>88</v>
      </c>
      <c r="H147" s="51">
        <f>SUM(H143:H146)</f>
        <v>1931.6879346500002</v>
      </c>
      <c r="I147" s="51" t="s">
        <v>4</v>
      </c>
      <c r="J147" s="51"/>
      <c r="K147" s="54"/>
      <c r="L147" s="54"/>
    </row>
    <row r="148" spans="1:12" ht="23.25" customHeight="1">
      <c r="A148" s="6"/>
      <c r="B148" s="838" t="s">
        <v>10</v>
      </c>
      <c r="C148" s="830"/>
      <c r="D148" s="830"/>
      <c r="E148" s="830"/>
      <c r="F148" s="830"/>
      <c r="G148" s="830"/>
      <c r="H148" s="830"/>
      <c r="I148" s="830"/>
      <c r="J148" s="830"/>
      <c r="K148" s="831"/>
      <c r="L148" s="60"/>
    </row>
    <row r="149" spans="1:12">
      <c r="A149" s="64"/>
      <c r="B149" s="47" t="s">
        <v>87</v>
      </c>
      <c r="C149" s="47"/>
      <c r="D149" s="47"/>
      <c r="E149" s="47"/>
      <c r="F149" s="47"/>
      <c r="G149" s="47" t="s">
        <v>88</v>
      </c>
      <c r="H149" s="47">
        <f>H143</f>
        <v>824.82634860000019</v>
      </c>
      <c r="I149" s="47" t="s">
        <v>4</v>
      </c>
      <c r="J149" s="47"/>
      <c r="K149" s="49"/>
      <c r="L149" s="53">
        <f>H153</f>
        <v>1931.6879346500002</v>
      </c>
    </row>
    <row r="150" spans="1:12">
      <c r="A150" s="64"/>
      <c r="B150" s="47" t="s">
        <v>89</v>
      </c>
      <c r="C150" s="47"/>
      <c r="D150" s="47"/>
      <c r="E150" s="47"/>
      <c r="F150" s="47"/>
      <c r="G150" s="47" t="s">
        <v>88</v>
      </c>
      <c r="H150" s="47">
        <f>H144</f>
        <v>503.13404479999991</v>
      </c>
      <c r="I150" s="62" t="s">
        <v>97</v>
      </c>
      <c r="J150" s="47"/>
      <c r="K150" s="49"/>
      <c r="L150" s="53" t="s">
        <v>4</v>
      </c>
    </row>
    <row r="151" spans="1:12">
      <c r="A151" s="64"/>
      <c r="B151" s="47" t="s">
        <v>92</v>
      </c>
      <c r="C151" s="47"/>
      <c r="D151" s="47"/>
      <c r="E151" s="47"/>
      <c r="F151" s="47"/>
      <c r="G151" s="47" t="s">
        <v>88</v>
      </c>
      <c r="H151" s="47">
        <f>H145</f>
        <v>288.67336499999999</v>
      </c>
      <c r="I151" s="62"/>
      <c r="J151" s="47"/>
      <c r="K151" s="49"/>
      <c r="L151" s="53"/>
    </row>
    <row r="152" spans="1:12">
      <c r="A152" s="64"/>
      <c r="B152" s="47" t="s">
        <v>93</v>
      </c>
      <c r="C152" s="47"/>
      <c r="D152" s="47"/>
      <c r="E152" s="51"/>
      <c r="F152" s="51"/>
      <c r="G152" s="51" t="s">
        <v>88</v>
      </c>
      <c r="H152" s="51">
        <f>'All Quantity '!H146</f>
        <v>315.05417625000001</v>
      </c>
      <c r="I152" s="72" t="s">
        <v>97</v>
      </c>
      <c r="J152" s="47"/>
      <c r="K152" s="49"/>
      <c r="L152" s="53"/>
    </row>
    <row r="153" spans="1:12">
      <c r="A153" s="67"/>
      <c r="B153" s="51"/>
      <c r="C153" s="51"/>
      <c r="D153" s="51"/>
      <c r="E153" s="51"/>
      <c r="F153" s="51" t="s">
        <v>91</v>
      </c>
      <c r="G153" s="51" t="s">
        <v>88</v>
      </c>
      <c r="H153" s="51">
        <f>SUM(H149:H152)</f>
        <v>1931.6879346500002</v>
      </c>
      <c r="I153" s="51" t="s">
        <v>4</v>
      </c>
      <c r="J153" s="51"/>
      <c r="K153" s="54"/>
      <c r="L153" s="54"/>
    </row>
    <row r="154" spans="1:12" ht="84" customHeight="1">
      <c r="A154" s="6" t="s">
        <v>60</v>
      </c>
      <c r="B154" s="830" t="s">
        <v>71</v>
      </c>
      <c r="C154" s="830"/>
      <c r="D154" s="830"/>
      <c r="E154" s="830"/>
      <c r="F154" s="830"/>
      <c r="G154" s="830"/>
      <c r="H154" s="830"/>
      <c r="I154" s="830"/>
      <c r="J154" s="830"/>
      <c r="K154" s="831"/>
      <c r="L154" s="60"/>
    </row>
    <row r="155" spans="1:12">
      <c r="A155" s="64"/>
      <c r="B155" s="47" t="s">
        <v>87</v>
      </c>
      <c r="C155" s="47"/>
      <c r="D155" s="47"/>
      <c r="E155" s="47"/>
      <c r="F155" s="47"/>
      <c r="G155" s="47" t="s">
        <v>88</v>
      </c>
      <c r="H155" s="48">
        <f>'Protective Abs.'!C22</f>
        <v>39.600000000000016</v>
      </c>
      <c r="I155" s="47" t="s">
        <v>4</v>
      </c>
      <c r="J155" s="47"/>
      <c r="K155" s="49"/>
      <c r="L155" s="53">
        <f>H159</f>
        <v>136.92000000000002</v>
      </c>
    </row>
    <row r="156" spans="1:12">
      <c r="A156" s="64"/>
      <c r="B156" s="47" t="s">
        <v>89</v>
      </c>
      <c r="C156" s="47"/>
      <c r="D156" s="47"/>
      <c r="E156" s="47"/>
      <c r="F156" s="47"/>
      <c r="G156" s="47" t="s">
        <v>88</v>
      </c>
      <c r="H156" s="47">
        <f>'Fuse-30 Abs.'!D17</f>
        <v>50.44</v>
      </c>
      <c r="I156" s="62" t="s">
        <v>97</v>
      </c>
      <c r="J156" s="47"/>
      <c r="K156" s="49"/>
      <c r="L156" s="53" t="s">
        <v>4</v>
      </c>
    </row>
    <row r="157" spans="1:12">
      <c r="A157" s="64"/>
      <c r="B157" s="47" t="s">
        <v>92</v>
      </c>
      <c r="C157" s="47"/>
      <c r="D157" s="47"/>
      <c r="E157" s="47"/>
      <c r="F157" s="47"/>
      <c r="G157" s="47" t="s">
        <v>88</v>
      </c>
      <c r="H157" s="47">
        <f>'Fuse 35.05 Abs.'!D17</f>
        <v>23.439999999999998</v>
      </c>
      <c r="I157" s="62"/>
      <c r="J157" s="47"/>
      <c r="K157" s="49"/>
      <c r="L157" s="53"/>
    </row>
    <row r="158" spans="1:12">
      <c r="A158" s="64"/>
      <c r="B158" s="47" t="s">
        <v>93</v>
      </c>
      <c r="C158" s="47"/>
      <c r="D158" s="47"/>
      <c r="E158" s="51"/>
      <c r="F158" s="51"/>
      <c r="G158" s="51" t="s">
        <v>88</v>
      </c>
      <c r="H158" s="51">
        <f>'Fuse-4.52 Abs'!D17</f>
        <v>23.439999999999998</v>
      </c>
      <c r="I158" s="72" t="s">
        <v>97</v>
      </c>
      <c r="J158" s="47"/>
      <c r="K158" s="49"/>
      <c r="L158" s="53"/>
    </row>
    <row r="159" spans="1:12">
      <c r="A159" s="67"/>
      <c r="B159" s="51"/>
      <c r="C159" s="51"/>
      <c r="D159" s="51"/>
      <c r="E159" s="51"/>
      <c r="F159" s="51" t="s">
        <v>91</v>
      </c>
      <c r="G159" s="51" t="s">
        <v>88</v>
      </c>
      <c r="H159" s="52">
        <f>SUM(H155:H158)</f>
        <v>136.92000000000002</v>
      </c>
      <c r="I159" s="51" t="s">
        <v>4</v>
      </c>
      <c r="J159" s="51"/>
      <c r="K159" s="54"/>
      <c r="L159" s="54"/>
    </row>
    <row r="160" spans="1:12" ht="111" customHeight="1">
      <c r="A160" s="20" t="s">
        <v>11</v>
      </c>
      <c r="B160" s="830" t="s">
        <v>72</v>
      </c>
      <c r="C160" s="830"/>
      <c r="D160" s="830"/>
      <c r="E160" s="830"/>
      <c r="F160" s="830"/>
      <c r="G160" s="830"/>
      <c r="H160" s="830"/>
      <c r="I160" s="830"/>
      <c r="J160" s="830"/>
      <c r="K160" s="831"/>
      <c r="L160" s="60"/>
    </row>
    <row r="161" spans="1:12">
      <c r="A161" s="64"/>
      <c r="B161" s="47" t="s">
        <v>87</v>
      </c>
      <c r="C161" s="47"/>
      <c r="D161" s="47"/>
      <c r="E161" s="47"/>
      <c r="F161" s="47"/>
      <c r="G161" s="47" t="s">
        <v>88</v>
      </c>
      <c r="H161" s="47">
        <v>0</v>
      </c>
      <c r="I161" s="47" t="s">
        <v>16</v>
      </c>
      <c r="J161" s="47"/>
      <c r="K161" s="49"/>
      <c r="L161" s="50">
        <f>H165</f>
        <v>354.70799999999997</v>
      </c>
    </row>
    <row r="162" spans="1:12">
      <c r="A162" s="64"/>
      <c r="B162" s="47" t="s">
        <v>89</v>
      </c>
      <c r="C162" s="47"/>
      <c r="D162" s="47"/>
      <c r="E162" s="47"/>
      <c r="F162" s="47"/>
      <c r="G162" s="47" t="s">
        <v>88</v>
      </c>
      <c r="H162" s="65">
        <f>'Fuse-30 Abs.'!D18</f>
        <v>166.23599999999999</v>
      </c>
      <c r="I162" s="62" t="s">
        <v>97</v>
      </c>
      <c r="J162" s="47"/>
      <c r="K162" s="49"/>
      <c r="L162" s="53" t="s">
        <v>16</v>
      </c>
    </row>
    <row r="163" spans="1:12">
      <c r="A163" s="64"/>
      <c r="B163" s="47" t="s">
        <v>92</v>
      </c>
      <c r="C163" s="47"/>
      <c r="D163" s="47"/>
      <c r="E163" s="47"/>
      <c r="F163" s="47"/>
      <c r="G163" s="47" t="s">
        <v>88</v>
      </c>
      <c r="H163" s="65">
        <f>'Fuse 35.05 Abs.'!D18</f>
        <v>94.236000000000004</v>
      </c>
      <c r="I163" s="62"/>
      <c r="J163" s="47"/>
      <c r="K163" s="49"/>
      <c r="L163" s="53"/>
    </row>
    <row r="164" spans="1:12">
      <c r="A164" s="64"/>
      <c r="B164" s="47" t="s">
        <v>93</v>
      </c>
      <c r="C164" s="47"/>
      <c r="D164" s="47"/>
      <c r="E164" s="51"/>
      <c r="F164" s="51"/>
      <c r="G164" s="51" t="s">
        <v>88</v>
      </c>
      <c r="H164" s="68">
        <f>'Fuse-4.52 Abs'!D18</f>
        <v>94.236000000000004</v>
      </c>
      <c r="I164" s="72" t="s">
        <v>97</v>
      </c>
      <c r="J164" s="47"/>
      <c r="K164" s="49"/>
      <c r="L164" s="53"/>
    </row>
    <row r="165" spans="1:12">
      <c r="A165" s="67"/>
      <c r="B165" s="51"/>
      <c r="C165" s="51"/>
      <c r="D165" s="51"/>
      <c r="E165" s="51"/>
      <c r="F165" s="51" t="s">
        <v>91</v>
      </c>
      <c r="G165" s="51" t="s">
        <v>88</v>
      </c>
      <c r="H165" s="51">
        <f>SUM(H161:H164)</f>
        <v>354.70799999999997</v>
      </c>
      <c r="I165" s="51" t="s">
        <v>16</v>
      </c>
      <c r="J165" s="51"/>
      <c r="K165" s="54"/>
      <c r="L165" s="55"/>
    </row>
    <row r="166" spans="1:12" ht="86.25" customHeight="1">
      <c r="A166" s="20" t="s">
        <v>12</v>
      </c>
      <c r="B166" s="830" t="s">
        <v>73</v>
      </c>
      <c r="C166" s="830"/>
      <c r="D166" s="830"/>
      <c r="E166" s="830"/>
      <c r="F166" s="830"/>
      <c r="G166" s="830"/>
      <c r="H166" s="830"/>
      <c r="I166" s="830"/>
      <c r="J166" s="830"/>
      <c r="K166" s="831"/>
      <c r="L166" s="60"/>
    </row>
    <row r="167" spans="1:12">
      <c r="A167" s="64"/>
      <c r="B167" s="47" t="s">
        <v>87</v>
      </c>
      <c r="C167" s="47"/>
      <c r="D167" s="47"/>
      <c r="E167" s="47"/>
      <c r="F167" s="47"/>
      <c r="G167" s="47" t="s">
        <v>88</v>
      </c>
      <c r="H167" s="48">
        <v>0</v>
      </c>
      <c r="I167" s="47" t="s">
        <v>107</v>
      </c>
      <c r="J167" s="47"/>
      <c r="K167" s="49"/>
      <c r="L167" s="53">
        <f>H171</f>
        <v>428.01719999999995</v>
      </c>
    </row>
    <row r="168" spans="1:12">
      <c r="A168" s="64"/>
      <c r="B168" s="47" t="s">
        <v>89</v>
      </c>
      <c r="C168" s="47"/>
      <c r="D168" s="47"/>
      <c r="E168" s="47"/>
      <c r="F168" s="47"/>
      <c r="G168" s="47" t="s">
        <v>88</v>
      </c>
      <c r="H168" s="47">
        <f>'Fuse-30 Abs.'!D19</f>
        <v>142.67239999999998</v>
      </c>
      <c r="I168" s="62" t="s">
        <v>97</v>
      </c>
      <c r="J168" s="47"/>
      <c r="K168" s="49"/>
      <c r="L168" s="53" t="s">
        <v>107</v>
      </c>
    </row>
    <row r="169" spans="1:12">
      <c r="A169" s="64"/>
      <c r="B169" s="47" t="s">
        <v>92</v>
      </c>
      <c r="C169" s="47"/>
      <c r="D169" s="47"/>
      <c r="E169" s="47"/>
      <c r="F169" s="47"/>
      <c r="G169" s="47" t="s">
        <v>88</v>
      </c>
      <c r="H169" s="47">
        <f>'Fuse 35.05 Abs.'!D19</f>
        <v>142.67239999999998</v>
      </c>
      <c r="I169" s="62"/>
      <c r="J169" s="47"/>
      <c r="K169" s="49"/>
      <c r="L169" s="53"/>
    </row>
    <row r="170" spans="1:12">
      <c r="A170" s="64"/>
      <c r="B170" s="47" t="s">
        <v>93</v>
      </c>
      <c r="C170" s="47"/>
      <c r="D170" s="47"/>
      <c r="E170" s="51"/>
      <c r="F170" s="51"/>
      <c r="G170" s="51" t="s">
        <v>88</v>
      </c>
      <c r="H170" s="51">
        <f>'Fuse-4.52 Abs'!D19</f>
        <v>142.67239999999998</v>
      </c>
      <c r="I170" s="72" t="s">
        <v>97</v>
      </c>
      <c r="J170" s="47"/>
      <c r="K170" s="49"/>
      <c r="L170" s="53"/>
    </row>
    <row r="171" spans="1:12">
      <c r="A171" s="67"/>
      <c r="B171" s="51"/>
      <c r="C171" s="51"/>
      <c r="D171" s="51"/>
      <c r="E171" s="51"/>
      <c r="F171" s="51" t="s">
        <v>91</v>
      </c>
      <c r="G171" s="51" t="s">
        <v>88</v>
      </c>
      <c r="H171" s="52">
        <f>SUM(H167:H170)</f>
        <v>428.01719999999995</v>
      </c>
      <c r="I171" s="51" t="s">
        <v>107</v>
      </c>
      <c r="J171" s="51"/>
      <c r="K171" s="54"/>
      <c r="L171" s="54"/>
    </row>
    <row r="172" spans="1:12" ht="57" customHeight="1">
      <c r="A172" s="20" t="s">
        <v>13</v>
      </c>
      <c r="B172" s="830" t="s">
        <v>74</v>
      </c>
      <c r="C172" s="830"/>
      <c r="D172" s="830"/>
      <c r="E172" s="830"/>
      <c r="F172" s="830"/>
      <c r="G172" s="830"/>
      <c r="H172" s="830"/>
      <c r="I172" s="830"/>
      <c r="J172" s="830"/>
      <c r="K172" s="831"/>
      <c r="L172" s="60"/>
    </row>
    <row r="173" spans="1:12">
      <c r="A173" s="64"/>
      <c r="B173" s="47" t="s">
        <v>87</v>
      </c>
      <c r="C173" s="47"/>
      <c r="D173" s="47"/>
      <c r="E173" s="47"/>
      <c r="F173" s="47"/>
      <c r="G173" s="47" t="s">
        <v>88</v>
      </c>
      <c r="H173" s="48">
        <v>0</v>
      </c>
      <c r="I173" s="47" t="s">
        <v>16</v>
      </c>
      <c r="J173" s="47"/>
      <c r="K173" s="49"/>
      <c r="L173" s="50">
        <f>H177</f>
        <v>6</v>
      </c>
    </row>
    <row r="174" spans="1:12">
      <c r="A174" s="64"/>
      <c r="B174" s="47" t="s">
        <v>89</v>
      </c>
      <c r="C174" s="47"/>
      <c r="D174" s="47"/>
      <c r="E174" s="47"/>
      <c r="F174" s="47"/>
      <c r="G174" s="47" t="s">
        <v>88</v>
      </c>
      <c r="H174" s="48">
        <f>'Fuse-30 Abs.'!D20</f>
        <v>2</v>
      </c>
      <c r="I174" s="62" t="s">
        <v>97</v>
      </c>
      <c r="J174" s="47"/>
      <c r="K174" s="49"/>
      <c r="L174" s="53" t="s">
        <v>16</v>
      </c>
    </row>
    <row r="175" spans="1:12">
      <c r="A175" s="64"/>
      <c r="B175" s="47" t="s">
        <v>92</v>
      </c>
      <c r="C175" s="47"/>
      <c r="D175" s="47"/>
      <c r="E175" s="47"/>
      <c r="F175" s="47"/>
      <c r="G175" s="47" t="s">
        <v>88</v>
      </c>
      <c r="H175" s="48">
        <f>'Fuse 35.05 Abs.'!D20</f>
        <v>2</v>
      </c>
      <c r="I175" s="62"/>
      <c r="J175" s="47"/>
      <c r="K175" s="49"/>
      <c r="L175" s="53"/>
    </row>
    <row r="176" spans="1:12">
      <c r="A176" s="64"/>
      <c r="B176" s="47" t="s">
        <v>93</v>
      </c>
      <c r="C176" s="47"/>
      <c r="D176" s="47"/>
      <c r="E176" s="51"/>
      <c r="F176" s="51"/>
      <c r="G176" s="51" t="s">
        <v>88</v>
      </c>
      <c r="H176" s="52">
        <f>'Fuse-4.52 Abs'!D20</f>
        <v>2</v>
      </c>
      <c r="I176" s="72" t="s">
        <v>97</v>
      </c>
      <c r="J176" s="47"/>
      <c r="K176" s="49"/>
      <c r="L176" s="53"/>
    </row>
    <row r="177" spans="1:12">
      <c r="A177" s="67"/>
      <c r="B177" s="51"/>
      <c r="C177" s="51"/>
      <c r="D177" s="51"/>
      <c r="E177" s="51"/>
      <c r="F177" s="51" t="s">
        <v>91</v>
      </c>
      <c r="G177" s="51" t="s">
        <v>88</v>
      </c>
      <c r="H177" s="52">
        <f>SUM(H173:H176)</f>
        <v>6</v>
      </c>
      <c r="I177" s="51" t="s">
        <v>16</v>
      </c>
      <c r="J177" s="51"/>
      <c r="K177" s="54"/>
      <c r="L177" s="54"/>
    </row>
    <row r="178" spans="1:12" ht="133.5" customHeight="1">
      <c r="A178" s="20" t="s">
        <v>14</v>
      </c>
      <c r="B178" s="830" t="s">
        <v>75</v>
      </c>
      <c r="C178" s="830"/>
      <c r="D178" s="830"/>
      <c r="E178" s="830"/>
      <c r="F178" s="830"/>
      <c r="G178" s="830"/>
      <c r="H178" s="830"/>
      <c r="I178" s="830"/>
      <c r="J178" s="830"/>
      <c r="K178" s="831"/>
      <c r="L178" s="60"/>
    </row>
    <row r="179" spans="1:12">
      <c r="A179" s="64"/>
      <c r="B179" s="47" t="s">
        <v>87</v>
      </c>
      <c r="C179" s="47"/>
      <c r="D179" s="47"/>
      <c r="E179" s="47"/>
      <c r="F179" s="47"/>
      <c r="G179" s="47" t="s">
        <v>88</v>
      </c>
      <c r="H179" s="48">
        <v>0</v>
      </c>
      <c r="I179" s="47" t="s">
        <v>4</v>
      </c>
      <c r="J179" s="47"/>
      <c r="K179" s="49"/>
      <c r="L179" s="53">
        <f>H183</f>
        <v>3.7085220000000003</v>
      </c>
    </row>
    <row r="180" spans="1:12">
      <c r="A180" s="64"/>
      <c r="B180" s="47" t="s">
        <v>89</v>
      </c>
      <c r="C180" s="47"/>
      <c r="D180" s="47"/>
      <c r="E180" s="47"/>
      <c r="F180" s="47"/>
      <c r="G180" s="47" t="s">
        <v>88</v>
      </c>
      <c r="H180" s="65">
        <f>'Fuse-30 Abs.'!D21</f>
        <v>1.2361740000000001</v>
      </c>
      <c r="I180" s="62" t="s">
        <v>97</v>
      </c>
      <c r="J180" s="47"/>
      <c r="K180" s="49"/>
      <c r="L180" s="53" t="s">
        <v>4</v>
      </c>
    </row>
    <row r="181" spans="1:12">
      <c r="A181" s="64"/>
      <c r="B181" s="47" t="s">
        <v>92</v>
      </c>
      <c r="C181" s="47"/>
      <c r="D181" s="47"/>
      <c r="E181" s="47"/>
      <c r="F181" s="47"/>
      <c r="G181" s="47" t="s">
        <v>88</v>
      </c>
      <c r="H181" s="65">
        <f>'Fuse 35.05 Abs.'!D21</f>
        <v>1.2361740000000001</v>
      </c>
      <c r="I181" s="62"/>
      <c r="J181" s="47"/>
      <c r="K181" s="49"/>
      <c r="L181" s="53"/>
    </row>
    <row r="182" spans="1:12">
      <c r="A182" s="64"/>
      <c r="B182" s="47" t="s">
        <v>93</v>
      </c>
      <c r="C182" s="47"/>
      <c r="D182" s="47"/>
      <c r="E182" s="51"/>
      <c r="F182" s="51"/>
      <c r="G182" s="51" t="s">
        <v>88</v>
      </c>
      <c r="H182" s="68">
        <f>'Fuse-4.52 Abs'!D21</f>
        <v>1.2361740000000001</v>
      </c>
      <c r="I182" s="72" t="s">
        <v>97</v>
      </c>
      <c r="J182" s="47"/>
      <c r="K182" s="49"/>
      <c r="L182" s="53"/>
    </row>
    <row r="183" spans="1:12">
      <c r="A183" s="67"/>
      <c r="B183" s="51"/>
      <c r="C183" s="51"/>
      <c r="D183" s="51"/>
      <c r="E183" s="51"/>
      <c r="F183" s="51" t="s">
        <v>91</v>
      </c>
      <c r="G183" s="51" t="s">
        <v>88</v>
      </c>
      <c r="H183" s="68">
        <f>SUM(H179:H182)</f>
        <v>3.7085220000000003</v>
      </c>
      <c r="I183" s="51" t="s">
        <v>4</v>
      </c>
      <c r="J183" s="51"/>
      <c r="K183" s="54"/>
      <c r="L183" s="54"/>
    </row>
    <row r="184" spans="1:12" ht="176.25" customHeight="1">
      <c r="A184" s="20" t="s">
        <v>15</v>
      </c>
      <c r="B184" s="830" t="s">
        <v>76</v>
      </c>
      <c r="C184" s="830"/>
      <c r="D184" s="830"/>
      <c r="E184" s="830"/>
      <c r="F184" s="830"/>
      <c r="G184" s="830"/>
      <c r="H184" s="830"/>
      <c r="I184" s="830"/>
      <c r="J184" s="830"/>
      <c r="K184" s="831"/>
      <c r="L184" s="60"/>
    </row>
    <row r="185" spans="1:12">
      <c r="A185" s="64"/>
      <c r="B185" s="47" t="s">
        <v>87</v>
      </c>
      <c r="C185" s="47"/>
      <c r="D185" s="47"/>
      <c r="E185" s="47"/>
      <c r="F185" s="47"/>
      <c r="G185" s="47" t="s">
        <v>88</v>
      </c>
      <c r="H185" s="48">
        <v>0</v>
      </c>
      <c r="I185" s="47" t="s">
        <v>4</v>
      </c>
      <c r="J185" s="47"/>
      <c r="K185" s="49"/>
      <c r="L185" s="50">
        <f>H189</f>
        <v>3463.25</v>
      </c>
    </row>
    <row r="186" spans="1:12">
      <c r="A186" s="64"/>
      <c r="B186" s="47" t="s">
        <v>89</v>
      </c>
      <c r="C186" s="47"/>
      <c r="D186" s="47"/>
      <c r="E186" s="47"/>
      <c r="F186" s="47"/>
      <c r="G186" s="47" t="s">
        <v>88</v>
      </c>
      <c r="H186" s="48">
        <f>'Fuse-30 Abs.'!D22</f>
        <v>1771.25</v>
      </c>
      <c r="I186" s="62" t="s">
        <v>97</v>
      </c>
      <c r="J186" s="47"/>
      <c r="K186" s="49"/>
      <c r="L186" s="53" t="s">
        <v>4</v>
      </c>
    </row>
    <row r="187" spans="1:12">
      <c r="A187" s="64"/>
      <c r="B187" s="47" t="s">
        <v>92</v>
      </c>
      <c r="C187" s="47"/>
      <c r="D187" s="47"/>
      <c r="E187" s="47"/>
      <c r="F187" s="47"/>
      <c r="G187" s="47" t="s">
        <v>88</v>
      </c>
      <c r="H187" s="48">
        <f>'Fuse 35.05 Abs.'!D22</f>
        <v>669.40000000000009</v>
      </c>
      <c r="I187" s="62"/>
      <c r="J187" s="47"/>
      <c r="K187" s="49"/>
      <c r="L187" s="53"/>
    </row>
    <row r="188" spans="1:12">
      <c r="A188" s="64"/>
      <c r="B188" s="47" t="s">
        <v>93</v>
      </c>
      <c r="C188" s="47"/>
      <c r="D188" s="47"/>
      <c r="E188" s="51"/>
      <c r="F188" s="51"/>
      <c r="G188" s="51" t="s">
        <v>88</v>
      </c>
      <c r="H188" s="52">
        <f>'Fuse-4.52 Abs'!D22</f>
        <v>1022.6</v>
      </c>
      <c r="I188" s="72" t="s">
        <v>97</v>
      </c>
      <c r="J188" s="47"/>
      <c r="K188" s="49"/>
      <c r="L188" s="53"/>
    </row>
    <row r="189" spans="1:12">
      <c r="A189" s="67"/>
      <c r="B189" s="51"/>
      <c r="C189" s="51"/>
      <c r="D189" s="51"/>
      <c r="E189" s="51"/>
      <c r="F189" s="51" t="s">
        <v>91</v>
      </c>
      <c r="G189" s="51" t="s">
        <v>88</v>
      </c>
      <c r="H189" s="52">
        <f>SUM(H185:H188)</f>
        <v>3463.25</v>
      </c>
      <c r="I189" s="51" t="s">
        <v>4</v>
      </c>
      <c r="J189" s="51"/>
      <c r="K189" s="54"/>
      <c r="L189" s="54"/>
    </row>
    <row r="190" spans="1:12" ht="70.5" customHeight="1">
      <c r="A190" s="20" t="s">
        <v>38</v>
      </c>
      <c r="B190" s="830" t="s">
        <v>39</v>
      </c>
      <c r="C190" s="830"/>
      <c r="D190" s="830"/>
      <c r="E190" s="830"/>
      <c r="F190" s="830"/>
      <c r="G190" s="830"/>
      <c r="H190" s="830"/>
      <c r="I190" s="830"/>
      <c r="J190" s="830"/>
      <c r="K190" s="831"/>
      <c r="L190" s="60"/>
    </row>
    <row r="191" spans="1:12">
      <c r="A191" s="64"/>
      <c r="B191" s="47"/>
      <c r="C191" s="47"/>
      <c r="D191" s="47"/>
      <c r="E191" s="47"/>
      <c r="F191" s="47"/>
      <c r="G191" s="47"/>
      <c r="H191" s="47"/>
      <c r="I191" s="47"/>
      <c r="J191" s="47"/>
      <c r="K191" s="49"/>
      <c r="L191" s="49"/>
    </row>
    <row r="192" spans="1:12">
      <c r="A192" s="64"/>
      <c r="B192" s="47" t="s">
        <v>87</v>
      </c>
      <c r="C192" s="47"/>
      <c r="D192" s="47"/>
      <c r="E192" s="47"/>
      <c r="F192" s="47"/>
      <c r="G192" s="47" t="s">
        <v>88</v>
      </c>
      <c r="H192" s="48">
        <f>'Protective Abs.'!C21</f>
        <v>106121.79999999999</v>
      </c>
      <c r="I192" s="47" t="s">
        <v>108</v>
      </c>
      <c r="J192" s="47"/>
      <c r="K192" s="49"/>
      <c r="L192" s="50">
        <f>H196</f>
        <v>106121.79999999999</v>
      </c>
    </row>
    <row r="193" spans="1:12">
      <c r="A193" s="64"/>
      <c r="B193" s="47" t="s">
        <v>89</v>
      </c>
      <c r="C193" s="47"/>
      <c r="D193" s="47"/>
      <c r="E193" s="47"/>
      <c r="F193" s="47"/>
      <c r="G193" s="47" t="s">
        <v>88</v>
      </c>
      <c r="H193" s="48">
        <v>0</v>
      </c>
      <c r="I193" s="62" t="s">
        <v>97</v>
      </c>
      <c r="J193" s="47"/>
      <c r="K193" s="49"/>
      <c r="L193" s="53" t="s">
        <v>108</v>
      </c>
    </row>
    <row r="194" spans="1:12">
      <c r="A194" s="64"/>
      <c r="B194" s="47" t="s">
        <v>89</v>
      </c>
      <c r="C194" s="47"/>
      <c r="D194" s="47"/>
      <c r="E194" s="47"/>
      <c r="F194" s="47"/>
      <c r="G194" s="47" t="s">
        <v>88</v>
      </c>
      <c r="H194" s="48">
        <v>0</v>
      </c>
      <c r="I194" s="62" t="s">
        <v>97</v>
      </c>
      <c r="J194" s="47"/>
      <c r="K194" s="49"/>
      <c r="L194" s="53"/>
    </row>
    <row r="195" spans="1:12">
      <c r="A195" s="64"/>
      <c r="B195" s="47" t="s">
        <v>90</v>
      </c>
      <c r="C195" s="47"/>
      <c r="D195" s="47"/>
      <c r="E195" s="47"/>
      <c r="F195" s="51"/>
      <c r="G195" s="51" t="s">
        <v>88</v>
      </c>
      <c r="H195" s="52">
        <v>0</v>
      </c>
      <c r="I195" s="72" t="s">
        <v>97</v>
      </c>
      <c r="J195" s="47"/>
      <c r="K195" s="49"/>
      <c r="L195" s="53"/>
    </row>
    <row r="196" spans="1:12">
      <c r="A196" s="67"/>
      <c r="B196" s="51"/>
      <c r="C196" s="51"/>
      <c r="D196" s="51"/>
      <c r="E196" s="51"/>
      <c r="F196" s="51" t="s">
        <v>91</v>
      </c>
      <c r="G196" s="51" t="s">
        <v>88</v>
      </c>
      <c r="H196" s="52">
        <f>SUM(H192:H195)</f>
        <v>106121.79999999999</v>
      </c>
      <c r="I196" s="51" t="s">
        <v>108</v>
      </c>
      <c r="J196" s="51"/>
      <c r="K196" s="54"/>
      <c r="L196" s="54"/>
    </row>
    <row r="197" spans="1:12" ht="48.75" customHeight="1">
      <c r="A197" s="835" t="s">
        <v>61</v>
      </c>
      <c r="B197" s="830" t="s">
        <v>41</v>
      </c>
      <c r="C197" s="830"/>
      <c r="D197" s="830"/>
      <c r="E197" s="830"/>
      <c r="F197" s="830"/>
      <c r="G197" s="830"/>
      <c r="H197" s="830"/>
      <c r="I197" s="830"/>
      <c r="J197" s="830"/>
      <c r="K197" s="831"/>
      <c r="L197" s="60"/>
    </row>
    <row r="198" spans="1:12">
      <c r="A198" s="836"/>
      <c r="B198" s="47" t="s">
        <v>87</v>
      </c>
      <c r="C198" s="47"/>
      <c r="D198" s="47"/>
      <c r="E198" s="47"/>
      <c r="F198" s="47"/>
      <c r="G198" s="47" t="s">
        <v>88</v>
      </c>
      <c r="H198" s="48">
        <f>'Protective Abs.'!C23</f>
        <v>9000</v>
      </c>
      <c r="I198" s="47" t="s">
        <v>4</v>
      </c>
      <c r="J198" s="47"/>
      <c r="K198" s="49"/>
      <c r="L198" s="50">
        <f>H202</f>
        <v>13012.800000000001</v>
      </c>
    </row>
    <row r="199" spans="1:12">
      <c r="A199" s="836"/>
      <c r="B199" s="47" t="s">
        <v>89</v>
      </c>
      <c r="C199" s="47"/>
      <c r="D199" s="47"/>
      <c r="E199" s="47"/>
      <c r="F199" s="47"/>
      <c r="G199" s="47" t="s">
        <v>88</v>
      </c>
      <c r="H199" s="48">
        <f>'Fuse-30 Abs.'!D28</f>
        <v>1641.6000000000001</v>
      </c>
      <c r="I199" s="62" t="s">
        <v>97</v>
      </c>
      <c r="J199" s="47"/>
      <c r="K199" s="49"/>
      <c r="L199" s="53" t="s">
        <v>4</v>
      </c>
    </row>
    <row r="200" spans="1:12">
      <c r="A200" s="836"/>
      <c r="B200" s="47" t="s">
        <v>92</v>
      </c>
      <c r="C200" s="47"/>
      <c r="D200" s="47"/>
      <c r="E200" s="47"/>
      <c r="F200" s="47"/>
      <c r="G200" s="47" t="s">
        <v>88</v>
      </c>
      <c r="H200" s="48">
        <f>'Fuse 35.05 Abs.'!D28</f>
        <v>1185.6000000000001</v>
      </c>
      <c r="I200" s="62"/>
      <c r="J200" s="47"/>
      <c r="K200" s="49"/>
      <c r="L200" s="53"/>
    </row>
    <row r="201" spans="1:12">
      <c r="A201" s="836"/>
      <c r="B201" s="47" t="s">
        <v>93</v>
      </c>
      <c r="C201" s="47"/>
      <c r="D201" s="47"/>
      <c r="E201" s="51"/>
      <c r="F201" s="51"/>
      <c r="G201" s="51" t="s">
        <v>88</v>
      </c>
      <c r="H201" s="52">
        <f>'Fuse-4.52 Abs'!D28</f>
        <v>1185.6000000000001</v>
      </c>
      <c r="I201" s="72" t="s">
        <v>97</v>
      </c>
      <c r="J201" s="47"/>
      <c r="K201" s="49"/>
      <c r="L201" s="53"/>
    </row>
    <row r="202" spans="1:12">
      <c r="A202" s="837"/>
      <c r="B202" s="51"/>
      <c r="C202" s="51"/>
      <c r="D202" s="51"/>
      <c r="E202" s="51"/>
      <c r="F202" s="51" t="s">
        <v>91</v>
      </c>
      <c r="G202" s="51" t="s">
        <v>88</v>
      </c>
      <c r="H202" s="52">
        <f>SUM(H198:H201)</f>
        <v>13012.800000000001</v>
      </c>
      <c r="I202" s="51" t="s">
        <v>4</v>
      </c>
      <c r="J202" s="51"/>
      <c r="K202" s="54"/>
      <c r="L202" s="54"/>
    </row>
    <row r="203" spans="1:12" ht="46.5" customHeight="1">
      <c r="A203" s="76" t="s">
        <v>79</v>
      </c>
      <c r="B203" s="832" t="s">
        <v>109</v>
      </c>
      <c r="C203" s="830"/>
      <c r="D203" s="830"/>
      <c r="E203" s="830"/>
      <c r="F203" s="830"/>
      <c r="G203" s="830"/>
      <c r="H203" s="830"/>
      <c r="I203" s="830"/>
      <c r="J203" s="830"/>
      <c r="K203" s="831"/>
      <c r="L203" s="77">
        <f>'Protective Abs.'!C24</f>
        <v>9000</v>
      </c>
    </row>
    <row r="204" spans="1:12">
      <c r="A204" s="78"/>
      <c r="B204" s="79"/>
      <c r="C204" s="80"/>
      <c r="D204" s="80"/>
      <c r="E204" s="80"/>
      <c r="F204" s="80"/>
      <c r="G204" s="80"/>
      <c r="H204" s="52"/>
      <c r="I204" s="51"/>
      <c r="J204" s="51"/>
      <c r="K204" s="54"/>
      <c r="L204" s="55" t="s">
        <v>4</v>
      </c>
    </row>
    <row r="205" spans="1:12" ht="19.5" customHeight="1">
      <c r="A205" s="81"/>
      <c r="B205" s="833" t="s">
        <v>63</v>
      </c>
      <c r="C205" s="834"/>
      <c r="D205" s="834"/>
      <c r="E205" s="834"/>
      <c r="F205" s="834"/>
      <c r="G205" s="834"/>
      <c r="H205" s="834"/>
      <c r="I205" s="834"/>
      <c r="J205" s="834"/>
      <c r="K205" s="54"/>
      <c r="L205" s="49"/>
    </row>
    <row r="206" spans="1:12" ht="99.75" customHeight="1">
      <c r="A206" s="21" t="s">
        <v>20</v>
      </c>
      <c r="B206" s="830" t="s">
        <v>18</v>
      </c>
      <c r="C206" s="830"/>
      <c r="D206" s="830"/>
      <c r="E206" s="830"/>
      <c r="F206" s="830"/>
      <c r="G206" s="830"/>
      <c r="H206" s="830"/>
      <c r="I206" s="830"/>
      <c r="J206" s="830"/>
      <c r="K206" s="831"/>
      <c r="L206" s="60" t="s">
        <v>19</v>
      </c>
    </row>
    <row r="207" spans="1:12">
      <c r="A207" s="67"/>
      <c r="B207" s="51"/>
      <c r="C207" s="51"/>
      <c r="D207" s="51"/>
      <c r="E207" s="51" t="s">
        <v>88</v>
      </c>
      <c r="F207" s="36" t="s">
        <v>110</v>
      </c>
      <c r="G207" s="51" t="s">
        <v>111</v>
      </c>
      <c r="H207" s="51"/>
      <c r="I207" s="51"/>
      <c r="J207" s="51"/>
      <c r="K207" s="54"/>
      <c r="L207" s="54"/>
    </row>
    <row r="208" spans="1:12" ht="60.75" customHeight="1">
      <c r="A208" s="21" t="s">
        <v>23</v>
      </c>
      <c r="B208" s="830" t="s">
        <v>21</v>
      </c>
      <c r="C208" s="830"/>
      <c r="D208" s="830"/>
      <c r="E208" s="830"/>
      <c r="F208" s="830"/>
      <c r="G208" s="830"/>
      <c r="H208" s="830"/>
      <c r="I208" s="830"/>
      <c r="J208" s="830"/>
      <c r="K208" s="831"/>
      <c r="L208" s="60" t="s">
        <v>19</v>
      </c>
    </row>
    <row r="209" spans="1:12" ht="18.75" customHeight="1">
      <c r="A209" s="67"/>
      <c r="B209" s="51"/>
      <c r="C209" s="51"/>
      <c r="D209" s="51"/>
      <c r="E209" s="51" t="s">
        <v>88</v>
      </c>
      <c r="F209" s="36" t="s">
        <v>110</v>
      </c>
      <c r="G209" s="51" t="s">
        <v>111</v>
      </c>
      <c r="H209" s="51"/>
      <c r="I209" s="51"/>
      <c r="J209" s="51"/>
      <c r="K209" s="54"/>
      <c r="L209" s="54"/>
    </row>
    <row r="210" spans="1:12" ht="50.25" customHeight="1">
      <c r="A210" s="21" t="s">
        <v>25</v>
      </c>
      <c r="B210" s="830" t="s">
        <v>22</v>
      </c>
      <c r="C210" s="830"/>
      <c r="D210" s="830"/>
      <c r="E210" s="830"/>
      <c r="F210" s="830"/>
      <c r="G210" s="830"/>
      <c r="H210" s="830"/>
      <c r="I210" s="830"/>
      <c r="J210" s="830"/>
      <c r="K210" s="831"/>
      <c r="L210" s="60" t="s">
        <v>19</v>
      </c>
    </row>
    <row r="211" spans="1:12">
      <c r="A211" s="67"/>
      <c r="B211" s="82"/>
      <c r="C211" s="51"/>
      <c r="D211" s="51"/>
      <c r="E211" s="51" t="s">
        <v>88</v>
      </c>
      <c r="F211" s="51" t="s">
        <v>110</v>
      </c>
      <c r="G211" s="51" t="s">
        <v>111</v>
      </c>
      <c r="H211" s="51"/>
      <c r="I211" s="51"/>
      <c r="J211" s="51"/>
      <c r="K211" s="54"/>
      <c r="L211" s="54"/>
    </row>
    <row r="212" spans="1:12" ht="59.25" customHeight="1">
      <c r="A212" s="21" t="s">
        <v>27</v>
      </c>
      <c r="B212" s="830" t="s">
        <v>24</v>
      </c>
      <c r="C212" s="830"/>
      <c r="D212" s="830"/>
      <c r="E212" s="830"/>
      <c r="F212" s="830"/>
      <c r="G212" s="830"/>
      <c r="H212" s="830"/>
      <c r="I212" s="830"/>
      <c r="J212" s="830"/>
      <c r="K212" s="831"/>
      <c r="L212" s="60">
        <v>120</v>
      </c>
    </row>
    <row r="213" spans="1:12">
      <c r="A213" s="67"/>
      <c r="B213" s="82"/>
      <c r="C213" s="51"/>
      <c r="D213" s="51"/>
      <c r="E213" s="51" t="s">
        <v>88</v>
      </c>
      <c r="F213" s="51">
        <v>120</v>
      </c>
      <c r="G213" s="51" t="s">
        <v>111</v>
      </c>
      <c r="H213" s="51"/>
      <c r="I213" s="51"/>
      <c r="J213" s="51"/>
      <c r="K213" s="54"/>
      <c r="L213" s="54" t="s">
        <v>112</v>
      </c>
    </row>
    <row r="214" spans="1:12" ht="96.75" customHeight="1">
      <c r="A214" s="21" t="s">
        <v>62</v>
      </c>
      <c r="B214" s="830" t="s">
        <v>26</v>
      </c>
      <c r="C214" s="830"/>
      <c r="D214" s="830"/>
      <c r="E214" s="830"/>
      <c r="F214" s="830"/>
      <c r="G214" s="830"/>
      <c r="H214" s="830"/>
      <c r="I214" s="830"/>
      <c r="J214" s="830"/>
      <c r="K214" s="831"/>
      <c r="L214" s="60" t="s">
        <v>19</v>
      </c>
    </row>
    <row r="215" spans="1:12">
      <c r="A215" s="67"/>
      <c r="B215" s="82"/>
      <c r="C215" s="51"/>
      <c r="D215" s="51"/>
      <c r="E215" s="51" t="s">
        <v>88</v>
      </c>
      <c r="F215" s="51" t="s">
        <v>110</v>
      </c>
      <c r="G215" s="51" t="s">
        <v>111</v>
      </c>
      <c r="H215" s="51"/>
      <c r="I215" s="51"/>
      <c r="J215" s="51"/>
      <c r="K215" s="54"/>
      <c r="L215" s="54"/>
    </row>
    <row r="216" spans="1:12" ht="39.75" customHeight="1">
      <c r="A216" s="21" t="s">
        <v>84</v>
      </c>
      <c r="B216" s="830" t="s">
        <v>28</v>
      </c>
      <c r="C216" s="830"/>
      <c r="D216" s="830"/>
      <c r="E216" s="830"/>
      <c r="F216" s="830"/>
      <c r="G216" s="830"/>
      <c r="H216" s="830"/>
      <c r="I216" s="830"/>
      <c r="J216" s="830"/>
      <c r="K216" s="831"/>
      <c r="L216" s="60" t="s">
        <v>19</v>
      </c>
    </row>
    <row r="217" spans="1:12">
      <c r="A217" s="67"/>
      <c r="B217" s="82"/>
      <c r="C217" s="51"/>
      <c r="D217" s="51"/>
      <c r="E217" s="51" t="s">
        <v>88</v>
      </c>
      <c r="F217" s="51" t="s">
        <v>110</v>
      </c>
      <c r="G217" s="51" t="s">
        <v>111</v>
      </c>
      <c r="H217" s="51"/>
      <c r="I217" s="51"/>
      <c r="J217" s="51"/>
      <c r="K217" s="54"/>
      <c r="L217" s="54"/>
    </row>
    <row r="218" spans="1:12" ht="47.25" customHeight="1">
      <c r="A218" s="21" t="s">
        <v>85</v>
      </c>
      <c r="B218" s="830" t="s">
        <v>29</v>
      </c>
      <c r="C218" s="830"/>
      <c r="D218" s="830"/>
      <c r="E218" s="830"/>
      <c r="F218" s="830"/>
      <c r="G218" s="830"/>
      <c r="H218" s="830"/>
      <c r="I218" s="830"/>
      <c r="J218" s="830"/>
      <c r="K218" s="831"/>
      <c r="L218" s="60" t="s">
        <v>19</v>
      </c>
    </row>
    <row r="219" spans="1:12">
      <c r="A219" s="83"/>
      <c r="B219" s="84"/>
      <c r="C219" s="85"/>
      <c r="D219" s="85"/>
      <c r="E219" s="85" t="s">
        <v>88</v>
      </c>
      <c r="F219" s="85" t="s">
        <v>110</v>
      </c>
      <c r="G219" s="85" t="s">
        <v>111</v>
      </c>
      <c r="H219" s="85"/>
      <c r="I219" s="85"/>
      <c r="J219" s="85"/>
      <c r="K219" s="86"/>
      <c r="L219" s="86"/>
    </row>
  </sheetData>
  <mergeCells count="45">
    <mergeCell ref="A15:A17"/>
    <mergeCell ref="B15:K15"/>
    <mergeCell ref="A1:L1"/>
    <mergeCell ref="B2:K2"/>
    <mergeCell ref="B3:K3"/>
    <mergeCell ref="A9:A14"/>
    <mergeCell ref="B9:K9"/>
    <mergeCell ref="B95:K95"/>
    <mergeCell ref="B21:K21"/>
    <mergeCell ref="B26:K26"/>
    <mergeCell ref="B33:K33"/>
    <mergeCell ref="B40:K40"/>
    <mergeCell ref="B47:K47"/>
    <mergeCell ref="B54:K54"/>
    <mergeCell ref="B61:K61"/>
    <mergeCell ref="B68:K68"/>
    <mergeCell ref="B75:K75"/>
    <mergeCell ref="B82:K82"/>
    <mergeCell ref="B88:K88"/>
    <mergeCell ref="B166:K166"/>
    <mergeCell ref="B102:K102"/>
    <mergeCell ref="B109:K109"/>
    <mergeCell ref="B116:K116"/>
    <mergeCell ref="B123:K123"/>
    <mergeCell ref="B129:K129"/>
    <mergeCell ref="B136:K136"/>
    <mergeCell ref="B142:K142"/>
    <mergeCell ref="B148:K148"/>
    <mergeCell ref="B154:K154"/>
    <mergeCell ref="B160:K160"/>
    <mergeCell ref="B172:K172"/>
    <mergeCell ref="B178:K178"/>
    <mergeCell ref="B184:K184"/>
    <mergeCell ref="B190:K190"/>
    <mergeCell ref="A197:A202"/>
    <mergeCell ref="B197:K197"/>
    <mergeCell ref="B214:K214"/>
    <mergeCell ref="B216:K216"/>
    <mergeCell ref="B218:K218"/>
    <mergeCell ref="B203:K203"/>
    <mergeCell ref="B205:J205"/>
    <mergeCell ref="B206:K206"/>
    <mergeCell ref="B208:K208"/>
    <mergeCell ref="B210:K210"/>
    <mergeCell ref="B212:K2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9"/>
  <sheetViews>
    <sheetView topLeftCell="A16" workbookViewId="0">
      <selection activeCell="B24" sqref="B24"/>
    </sheetView>
  </sheetViews>
  <sheetFormatPr defaultRowHeight="15"/>
  <cols>
    <col min="2" max="2" width="39.42578125" customWidth="1"/>
    <col min="3" max="3" width="10.42578125" customWidth="1"/>
    <col min="5" max="5" width="11.140625" customWidth="1"/>
    <col min="6" max="6" width="22" customWidth="1"/>
  </cols>
  <sheetData>
    <row r="2" spans="1:9" ht="92.45" customHeight="1">
      <c r="A2" s="850" t="s">
        <v>227</v>
      </c>
      <c r="B2" s="851"/>
      <c r="C2" s="851"/>
      <c r="D2" s="851"/>
      <c r="E2" s="851"/>
      <c r="F2" s="852"/>
      <c r="G2" s="211"/>
      <c r="H2" s="211"/>
      <c r="I2" s="211"/>
    </row>
    <row r="3" spans="1:9" ht="36" customHeight="1">
      <c r="A3" s="212" t="s">
        <v>228</v>
      </c>
      <c r="B3" s="212" t="s">
        <v>0</v>
      </c>
      <c r="C3" s="213" t="s">
        <v>229</v>
      </c>
      <c r="D3" s="213" t="s">
        <v>31</v>
      </c>
      <c r="E3" s="213" t="s">
        <v>34</v>
      </c>
      <c r="F3" s="212" t="s">
        <v>230</v>
      </c>
      <c r="G3" s="214"/>
    </row>
    <row r="4" spans="1:9" ht="15.75">
      <c r="A4" s="215">
        <v>1</v>
      </c>
      <c r="B4" s="215">
        <v>2</v>
      </c>
      <c r="C4" s="215">
        <v>3</v>
      </c>
      <c r="D4" s="215">
        <v>4</v>
      </c>
      <c r="E4" s="215">
        <v>5</v>
      </c>
      <c r="F4" s="215">
        <v>6</v>
      </c>
    </row>
    <row r="5" spans="1:9" ht="82.5" customHeight="1">
      <c r="A5" s="216" t="s">
        <v>231</v>
      </c>
      <c r="B5" s="217" t="s">
        <v>43</v>
      </c>
      <c r="C5" s="218">
        <f>'Protective Detail'!L6</f>
        <v>5060</v>
      </c>
      <c r="D5" s="218" t="s">
        <v>232</v>
      </c>
      <c r="E5" s="218">
        <v>39.76</v>
      </c>
      <c r="F5" s="219">
        <f t="shared" ref="F5:F24" si="0">C5*E5</f>
        <v>201185.59999999998</v>
      </c>
    </row>
    <row r="6" spans="1:9" ht="58.5" customHeight="1">
      <c r="A6" s="216" t="s">
        <v>233</v>
      </c>
      <c r="B6" s="220" t="s">
        <v>234</v>
      </c>
      <c r="C6" s="218">
        <f>'Protective Detail'!L27</f>
        <v>165.6</v>
      </c>
      <c r="D6" s="218" t="s">
        <v>232</v>
      </c>
      <c r="E6" s="218">
        <v>370.47</v>
      </c>
      <c r="F6" s="219">
        <f t="shared" si="0"/>
        <v>61349.832000000002</v>
      </c>
    </row>
    <row r="7" spans="1:9" ht="294" customHeight="1">
      <c r="A7" s="216" t="s">
        <v>235</v>
      </c>
      <c r="B7" s="220" t="s">
        <v>236</v>
      </c>
      <c r="C7" s="218">
        <f>'Protective Detail'!L85</f>
        <v>25741.823968000004</v>
      </c>
      <c r="D7" s="218" t="s">
        <v>237</v>
      </c>
      <c r="E7" s="218">
        <v>439.15</v>
      </c>
      <c r="F7" s="219">
        <f t="shared" si="0"/>
        <v>11304521.995547201</v>
      </c>
    </row>
    <row r="8" spans="1:9" ht="297" customHeight="1">
      <c r="A8" s="216" t="s">
        <v>238</v>
      </c>
      <c r="B8" s="220" t="s">
        <v>239</v>
      </c>
      <c r="C8" s="218">
        <f>'Protective Detail'!L88</f>
        <v>25741.823968000004</v>
      </c>
      <c r="D8" s="218" t="s">
        <v>155</v>
      </c>
      <c r="E8" s="218">
        <v>159.17160000000001</v>
      </c>
      <c r="F8" s="219">
        <f t="shared" si="0"/>
        <v>4097367.3079049098</v>
      </c>
    </row>
    <row r="9" spans="1:9" ht="72" customHeight="1">
      <c r="A9" s="216" t="s">
        <v>240</v>
      </c>
      <c r="B9" s="217" t="s">
        <v>241</v>
      </c>
      <c r="C9" s="218">
        <f>'Protective Detail'!L91</f>
        <v>16741.823968000004</v>
      </c>
      <c r="D9" s="218" t="s">
        <v>155</v>
      </c>
      <c r="E9" s="218">
        <v>16.971599999999999</v>
      </c>
      <c r="F9" s="219">
        <f t="shared" si="0"/>
        <v>284135.53965530882</v>
      </c>
    </row>
    <row r="10" spans="1:9" ht="63.75">
      <c r="A10" s="216" t="s">
        <v>242</v>
      </c>
      <c r="B10" s="217" t="s">
        <v>243</v>
      </c>
      <c r="C10" s="218">
        <f>'Protective Detail'!L123</f>
        <v>446.64938200000017</v>
      </c>
      <c r="D10" s="218" t="s">
        <v>237</v>
      </c>
      <c r="E10" s="218">
        <v>1082.67</v>
      </c>
      <c r="F10" s="219">
        <f t="shared" si="0"/>
        <v>483573.8864099402</v>
      </c>
    </row>
    <row r="11" spans="1:9" ht="275.25" customHeight="1">
      <c r="A11" s="216" t="s">
        <v>244</v>
      </c>
      <c r="B11" s="220" t="s">
        <v>245</v>
      </c>
      <c r="C11" s="218">
        <f>'Protective Detail'!L153</f>
        <v>53400.125170000007</v>
      </c>
      <c r="D11" s="218" t="s">
        <v>232</v>
      </c>
      <c r="E11" s="218">
        <v>255.08</v>
      </c>
      <c r="F11" s="219">
        <f t="shared" si="0"/>
        <v>13621303.928363603</v>
      </c>
    </row>
    <row r="12" spans="1:9" ht="107.25" customHeight="1">
      <c r="A12" s="216" t="s">
        <v>246</v>
      </c>
      <c r="B12" s="220" t="s">
        <v>247</v>
      </c>
      <c r="C12" s="221">
        <f>'Protective Detail'!L184</f>
        <v>230.76782600000013</v>
      </c>
      <c r="D12" s="218" t="s">
        <v>248</v>
      </c>
      <c r="E12" s="218">
        <v>4572.72</v>
      </c>
      <c r="F12" s="219">
        <f t="shared" si="0"/>
        <v>1055236.6533067205</v>
      </c>
    </row>
    <row r="13" spans="1:9" ht="30" customHeight="1">
      <c r="A13" s="222"/>
      <c r="B13" s="223" t="s">
        <v>249</v>
      </c>
      <c r="C13" s="221">
        <f>C12</f>
        <v>230.76782600000013</v>
      </c>
      <c r="D13" s="218" t="s">
        <v>248</v>
      </c>
      <c r="E13" s="218">
        <v>4451.5200000000004</v>
      </c>
      <c r="F13" s="219">
        <f t="shared" si="0"/>
        <v>1027267.5927955207</v>
      </c>
    </row>
    <row r="14" spans="1:9" ht="162" customHeight="1">
      <c r="A14" s="90" t="s">
        <v>250</v>
      </c>
      <c r="B14" s="224" t="s">
        <v>251</v>
      </c>
      <c r="C14" s="225">
        <f>'Protective Detail'!L209</f>
        <v>36338.084287500009</v>
      </c>
      <c r="D14" s="218" t="s">
        <v>252</v>
      </c>
      <c r="E14" s="218">
        <v>441.92</v>
      </c>
      <c r="F14" s="219">
        <f t="shared" si="0"/>
        <v>16058526.208332004</v>
      </c>
    </row>
    <row r="15" spans="1:9">
      <c r="A15" s="90"/>
      <c r="B15" s="226" t="s">
        <v>498</v>
      </c>
      <c r="C15" s="225">
        <f>'Protective Detail'!L229</f>
        <v>1800.8437499999995</v>
      </c>
      <c r="D15" s="218" t="s">
        <v>252</v>
      </c>
      <c r="E15" s="218">
        <f>'All Abstruct'!E24</f>
        <v>859.69</v>
      </c>
      <c r="F15" s="219">
        <f t="shared" ref="F15" si="1">C15*E15</f>
        <v>1548167.3634374996</v>
      </c>
    </row>
    <row r="16" spans="1:9" ht="23.25" customHeight="1">
      <c r="A16" s="222"/>
      <c r="B16" s="226" t="s">
        <v>253</v>
      </c>
      <c r="C16" s="225">
        <f>'Protective Detail'!L262</f>
        <v>18197.222222222226</v>
      </c>
      <c r="D16" s="218" t="s">
        <v>252</v>
      </c>
      <c r="E16" s="218">
        <v>367.69</v>
      </c>
      <c r="F16" s="219">
        <f t="shared" si="0"/>
        <v>6690936.6388888899</v>
      </c>
    </row>
    <row r="17" spans="1:6" ht="23.25" customHeight="1">
      <c r="A17" s="222"/>
      <c r="B17" s="227" t="s">
        <v>254</v>
      </c>
      <c r="C17" s="218">
        <f>'Protective Detail'!L273</f>
        <v>0</v>
      </c>
      <c r="D17" s="218" t="s">
        <v>252</v>
      </c>
      <c r="E17" s="218">
        <v>660.71</v>
      </c>
      <c r="F17" s="219">
        <f t="shared" si="0"/>
        <v>0</v>
      </c>
    </row>
    <row r="18" spans="1:6" ht="64.5">
      <c r="A18" s="90" t="s">
        <v>255</v>
      </c>
      <c r="B18" s="228" t="s">
        <v>196</v>
      </c>
      <c r="C18" s="221">
        <f>'Protective Detail'!L286</f>
        <v>824.82634860000019</v>
      </c>
      <c r="D18" s="218" t="s">
        <v>248</v>
      </c>
      <c r="E18" s="218">
        <v>1452.75</v>
      </c>
      <c r="F18" s="219">
        <f t="shared" si="0"/>
        <v>1198266.4779286503</v>
      </c>
    </row>
    <row r="19" spans="1:6">
      <c r="A19" s="222"/>
      <c r="B19" s="229" t="s">
        <v>256</v>
      </c>
      <c r="C19" s="221">
        <f>C18</f>
        <v>824.82634860000019</v>
      </c>
      <c r="D19" s="218" t="s">
        <v>248</v>
      </c>
      <c r="E19" s="218">
        <v>2275.7399999999998</v>
      </c>
      <c r="F19" s="219">
        <f t="shared" si="0"/>
        <v>1877090.3145629643</v>
      </c>
    </row>
    <row r="20" spans="1:6" ht="331.5">
      <c r="A20" s="92" t="s">
        <v>257</v>
      </c>
      <c r="B20" s="230" t="s">
        <v>258</v>
      </c>
      <c r="C20" s="218">
        <f>'Protective Detail'!L302</f>
        <v>22368.444444444445</v>
      </c>
      <c r="D20" s="218" t="s">
        <v>252</v>
      </c>
      <c r="E20" s="218">
        <v>335.32</v>
      </c>
      <c r="F20" s="219">
        <f t="shared" si="0"/>
        <v>7500586.7911111116</v>
      </c>
    </row>
    <row r="21" spans="1:6" ht="102">
      <c r="A21" s="216" t="s">
        <v>259</v>
      </c>
      <c r="B21" s="217" t="s">
        <v>260</v>
      </c>
      <c r="C21" s="218">
        <f>'Protective Detail'!L314</f>
        <v>106121.79999999999</v>
      </c>
      <c r="D21" s="218" t="s">
        <v>232</v>
      </c>
      <c r="E21" s="218">
        <v>33.94</v>
      </c>
      <c r="F21" s="219">
        <f t="shared" si="0"/>
        <v>3601773.8919999995</v>
      </c>
    </row>
    <row r="22" spans="1:6" ht="140.25">
      <c r="A22" s="92" t="s">
        <v>261</v>
      </c>
      <c r="B22" s="230" t="s">
        <v>262</v>
      </c>
      <c r="C22" s="218">
        <f>'Protective Detail'!L335</f>
        <v>39.600000000000016</v>
      </c>
      <c r="D22" s="218" t="s">
        <v>155</v>
      </c>
      <c r="E22" s="218">
        <v>12391.6628</v>
      </c>
      <c r="F22" s="219">
        <f t="shared" si="0"/>
        <v>490709.8468800002</v>
      </c>
    </row>
    <row r="23" spans="1:6" ht="89.25">
      <c r="A23" s="92" t="s">
        <v>263</v>
      </c>
      <c r="B23" s="230" t="s">
        <v>264</v>
      </c>
      <c r="C23" s="218">
        <f>'Protective Detail'!L340</f>
        <v>9000</v>
      </c>
      <c r="D23" s="218" t="s">
        <v>155</v>
      </c>
      <c r="E23" s="218">
        <v>207.19</v>
      </c>
      <c r="F23" s="219">
        <f t="shared" si="0"/>
        <v>1864710</v>
      </c>
    </row>
    <row r="24" spans="1:6" ht="76.5">
      <c r="A24" s="90" t="s">
        <v>265</v>
      </c>
      <c r="B24" s="224" t="s">
        <v>266</v>
      </c>
      <c r="C24" s="218">
        <f>'Protective Detail'!L345</f>
        <v>9000</v>
      </c>
      <c r="D24" s="218" t="s">
        <v>226</v>
      </c>
      <c r="E24" s="218">
        <v>85.33</v>
      </c>
      <c r="F24" s="219">
        <f t="shared" si="0"/>
        <v>767970</v>
      </c>
    </row>
    <row r="25" spans="1:6">
      <c r="A25" s="231"/>
      <c r="B25" s="232"/>
      <c r="C25" s="233"/>
      <c r="D25" s="234" t="s">
        <v>267</v>
      </c>
      <c r="E25" s="235" t="s">
        <v>268</v>
      </c>
      <c r="F25" s="236">
        <f>SUM(F5:F24)</f>
        <v>73734679.869124323</v>
      </c>
    </row>
    <row r="26" spans="1:6">
      <c r="A26" s="109"/>
      <c r="B26" s="109"/>
      <c r="C26" s="109"/>
      <c r="D26" s="109"/>
      <c r="E26" s="109"/>
      <c r="F26" s="109"/>
    </row>
    <row r="27" spans="1:6">
      <c r="A27" s="109"/>
      <c r="B27" s="109"/>
      <c r="C27" s="109"/>
      <c r="D27" s="109"/>
      <c r="E27" s="109"/>
      <c r="F27" s="109"/>
    </row>
    <row r="28" spans="1:6">
      <c r="A28" s="109"/>
      <c r="B28" s="109"/>
      <c r="C28" s="109"/>
      <c r="D28" s="109"/>
      <c r="E28" s="109"/>
      <c r="F28" s="109"/>
    </row>
    <row r="29" spans="1:6">
      <c r="A29" s="109"/>
      <c r="B29" s="109"/>
      <c r="C29" s="109"/>
      <c r="D29" s="109"/>
      <c r="E29" s="109"/>
      <c r="F29" s="109"/>
    </row>
    <row r="30" spans="1:6">
      <c r="A30" s="109"/>
      <c r="B30" s="109"/>
      <c r="C30" s="109"/>
      <c r="D30" s="109"/>
      <c r="E30" s="109"/>
      <c r="F30" s="109"/>
    </row>
    <row r="31" spans="1:6">
      <c r="A31" s="109"/>
      <c r="B31" s="109"/>
      <c r="C31" s="109"/>
      <c r="D31" s="109"/>
      <c r="E31" s="109"/>
      <c r="F31" s="109"/>
    </row>
    <row r="32" spans="1:6">
      <c r="A32" s="109"/>
      <c r="B32" s="109"/>
      <c r="C32" s="109"/>
      <c r="D32" s="109"/>
      <c r="E32" s="109"/>
      <c r="F32" s="109"/>
    </row>
    <row r="33" spans="1:6">
      <c r="A33" s="109"/>
      <c r="B33" s="109"/>
      <c r="C33" s="109"/>
      <c r="D33" s="109"/>
      <c r="E33" s="109"/>
      <c r="F33" s="109"/>
    </row>
    <row r="34" spans="1:6">
      <c r="A34" s="109"/>
      <c r="B34" s="109"/>
      <c r="C34" s="109"/>
      <c r="D34" s="109"/>
      <c r="E34" s="109"/>
      <c r="F34" s="109"/>
    </row>
    <row r="35" spans="1:6">
      <c r="A35" s="109"/>
      <c r="B35" s="109"/>
      <c r="C35" s="109"/>
      <c r="D35" s="109"/>
      <c r="E35" s="109"/>
      <c r="F35" s="109"/>
    </row>
    <row r="36" spans="1:6">
      <c r="A36" s="109"/>
      <c r="B36" s="109"/>
      <c r="C36" s="109"/>
      <c r="D36" s="109"/>
      <c r="E36" s="109"/>
      <c r="F36" s="109"/>
    </row>
    <row r="37" spans="1:6">
      <c r="A37" s="109"/>
      <c r="B37" s="109"/>
      <c r="C37" s="109"/>
      <c r="D37" s="109"/>
      <c r="E37" s="109"/>
      <c r="F37" s="109"/>
    </row>
    <row r="38" spans="1:6">
      <c r="A38" s="109"/>
      <c r="B38" s="109"/>
      <c r="C38" s="109"/>
      <c r="D38" s="109"/>
      <c r="E38" s="109"/>
      <c r="F38" s="109"/>
    </row>
    <row r="39" spans="1:6">
      <c r="A39" s="109"/>
      <c r="B39" s="109"/>
      <c r="C39" s="109"/>
      <c r="D39" s="109"/>
      <c r="E39" s="109"/>
      <c r="F39" s="109"/>
    </row>
    <row r="40" spans="1:6">
      <c r="A40" s="109"/>
      <c r="B40" s="109"/>
      <c r="C40" s="109"/>
      <c r="D40" s="109"/>
      <c r="E40" s="109"/>
      <c r="F40" s="109"/>
    </row>
    <row r="41" spans="1:6">
      <c r="A41" s="109"/>
      <c r="B41" s="109"/>
      <c r="C41" s="109"/>
      <c r="D41" s="109"/>
      <c r="E41" s="109"/>
      <c r="F41" s="109"/>
    </row>
    <row r="42" spans="1:6">
      <c r="A42" s="109"/>
      <c r="B42" s="109"/>
      <c r="C42" s="109"/>
      <c r="D42" s="109"/>
      <c r="E42" s="109"/>
      <c r="F42" s="109"/>
    </row>
    <row r="43" spans="1:6">
      <c r="A43" s="109"/>
      <c r="B43" s="109"/>
      <c r="C43" s="109"/>
      <c r="D43" s="109"/>
      <c r="E43" s="109"/>
      <c r="F43" s="109"/>
    </row>
    <row r="44" spans="1:6">
      <c r="A44" s="109"/>
      <c r="B44" s="109"/>
      <c r="C44" s="109"/>
      <c r="D44" s="109"/>
      <c r="E44" s="109"/>
      <c r="F44" s="109"/>
    </row>
    <row r="45" spans="1:6">
      <c r="A45" s="109"/>
      <c r="B45" s="109"/>
      <c r="C45" s="109"/>
      <c r="D45" s="109"/>
      <c r="E45" s="109"/>
      <c r="F45" s="109"/>
    </row>
    <row r="46" spans="1:6">
      <c r="A46" s="109"/>
      <c r="B46" s="109"/>
      <c r="C46" s="109"/>
      <c r="D46" s="109"/>
      <c r="E46" s="109"/>
      <c r="F46" s="109"/>
    </row>
    <row r="47" spans="1:6">
      <c r="A47" s="109"/>
      <c r="B47" s="109"/>
      <c r="C47" s="109"/>
      <c r="D47" s="109"/>
      <c r="E47" s="109"/>
      <c r="F47" s="109"/>
    </row>
    <row r="48" spans="1:6">
      <c r="A48" s="109"/>
      <c r="B48" s="109"/>
      <c r="C48" s="109"/>
      <c r="D48" s="109"/>
      <c r="E48" s="109"/>
      <c r="F48" s="109"/>
    </row>
    <row r="49" spans="1:6">
      <c r="A49" s="109"/>
      <c r="B49" s="109"/>
      <c r="C49" s="109"/>
      <c r="D49" s="109"/>
      <c r="E49" s="109"/>
      <c r="F49" s="109"/>
    </row>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7"/>
  <sheetViews>
    <sheetView topLeftCell="A172" zoomScale="130" zoomScaleNormal="130" workbookViewId="0">
      <selection activeCell="B87" sqref="B87:K87"/>
    </sheetView>
  </sheetViews>
  <sheetFormatPr defaultRowHeight="15"/>
  <cols>
    <col min="1" max="1" width="7.5703125" customWidth="1"/>
    <col min="2" max="2" width="10" customWidth="1"/>
    <col min="3" max="3" width="8.140625" customWidth="1"/>
    <col min="4" max="4" width="7.5703125" customWidth="1"/>
    <col min="5" max="5" width="8.28515625" customWidth="1"/>
    <col min="6" max="6" width="9" customWidth="1"/>
    <col min="7" max="7" width="8.42578125" customWidth="1"/>
    <col min="8" max="8" width="8.7109375" customWidth="1"/>
    <col min="9" max="9" width="9.28515625" customWidth="1"/>
    <col min="10" max="11" width="9.5703125" customWidth="1"/>
    <col min="12" max="12" width="10" customWidth="1"/>
    <col min="15" max="15" width="12.5703125" bestFit="1" customWidth="1"/>
  </cols>
  <sheetData>
    <row r="1" spans="1:15" ht="80.25" customHeight="1">
      <c r="A1" s="860" t="s">
        <v>503</v>
      </c>
      <c r="B1" s="845"/>
      <c r="C1" s="845"/>
      <c r="D1" s="845"/>
      <c r="E1" s="845"/>
      <c r="F1" s="845"/>
      <c r="G1" s="845"/>
      <c r="H1" s="845"/>
      <c r="I1" s="845"/>
      <c r="J1" s="845"/>
      <c r="K1" s="845"/>
      <c r="L1" s="846"/>
      <c r="O1" s="87"/>
    </row>
    <row r="2" spans="1:15" ht="29.25" customHeight="1">
      <c r="A2" s="88" t="s">
        <v>86</v>
      </c>
      <c r="B2" s="861" t="s">
        <v>0</v>
      </c>
      <c r="C2" s="862"/>
      <c r="D2" s="862"/>
      <c r="E2" s="862"/>
      <c r="F2" s="862"/>
      <c r="G2" s="862"/>
      <c r="H2" s="862"/>
      <c r="I2" s="862"/>
      <c r="J2" s="89"/>
      <c r="K2" s="89"/>
      <c r="L2" s="814" t="s">
        <v>1</v>
      </c>
    </row>
    <row r="3" spans="1:15" ht="48.75" customHeight="1">
      <c r="A3" s="91" t="s">
        <v>113</v>
      </c>
      <c r="B3" s="863" t="s">
        <v>114</v>
      </c>
      <c r="C3" s="864"/>
      <c r="D3" s="864"/>
      <c r="E3" s="864"/>
      <c r="F3" s="864"/>
      <c r="G3" s="864"/>
      <c r="H3" s="864"/>
      <c r="I3" s="864"/>
      <c r="J3" s="864"/>
      <c r="K3" s="865"/>
      <c r="L3" s="815"/>
    </row>
    <row r="4" spans="1:15" ht="14.1" customHeight="1">
      <c r="A4" s="93"/>
      <c r="B4" s="94" t="s">
        <v>115</v>
      </c>
      <c r="C4" s="95"/>
      <c r="D4" s="95"/>
      <c r="E4" s="95"/>
      <c r="F4" s="95"/>
      <c r="G4" s="95">
        <v>0.184</v>
      </c>
      <c r="H4" s="95" t="s">
        <v>116</v>
      </c>
      <c r="I4" s="96"/>
      <c r="J4" s="97"/>
      <c r="K4" s="98"/>
      <c r="L4" s="816"/>
    </row>
    <row r="5" spans="1:15" ht="14.1" customHeight="1">
      <c r="A5" s="93"/>
      <c r="B5" s="100" t="s">
        <v>117</v>
      </c>
      <c r="I5" s="96"/>
      <c r="J5" s="97"/>
      <c r="K5" s="98"/>
      <c r="L5" s="816"/>
    </row>
    <row r="6" spans="1:15" ht="14.1" customHeight="1">
      <c r="A6" s="93"/>
      <c r="B6" s="101" t="s">
        <v>118</v>
      </c>
      <c r="C6" s="102">
        <v>11.4</v>
      </c>
      <c r="D6" s="102" t="s">
        <v>119</v>
      </c>
      <c r="E6" s="102">
        <v>4.3</v>
      </c>
      <c r="F6" s="102" t="s">
        <v>119</v>
      </c>
      <c r="G6" s="102">
        <v>11.8</v>
      </c>
      <c r="H6" s="96" t="s">
        <v>120</v>
      </c>
      <c r="I6" s="96">
        <f>G4</f>
        <v>0.184</v>
      </c>
      <c r="J6" s="97" t="s">
        <v>88</v>
      </c>
      <c r="K6" s="103">
        <f>(C6+E6+G6)*I6*1000</f>
        <v>5060</v>
      </c>
      <c r="L6" s="817">
        <f>K6</f>
        <v>5060</v>
      </c>
    </row>
    <row r="7" spans="1:15" ht="14.1" customHeight="1">
      <c r="A7" s="104"/>
      <c r="B7" s="105"/>
      <c r="C7" s="106"/>
      <c r="D7" s="106"/>
      <c r="E7" s="106"/>
      <c r="F7" s="106"/>
      <c r="G7" s="106"/>
      <c r="H7" s="106"/>
      <c r="I7" s="106"/>
      <c r="J7" s="85"/>
      <c r="K7" s="107" t="s">
        <v>16</v>
      </c>
      <c r="L7" s="818" t="s">
        <v>16</v>
      </c>
    </row>
    <row r="8" spans="1:15" ht="33" customHeight="1">
      <c r="A8" s="99" t="s">
        <v>46</v>
      </c>
      <c r="B8" s="853" t="s">
        <v>121</v>
      </c>
      <c r="C8" s="854"/>
      <c r="D8" s="854"/>
      <c r="E8" s="854"/>
      <c r="F8" s="854"/>
      <c r="G8" s="854"/>
      <c r="H8" s="854"/>
      <c r="I8" s="854"/>
      <c r="J8" s="854"/>
      <c r="K8" s="866"/>
      <c r="L8" s="202"/>
    </row>
    <row r="9" spans="1:15">
      <c r="A9" s="108"/>
      <c r="B9" s="84" t="s">
        <v>122</v>
      </c>
      <c r="C9" s="85"/>
      <c r="D9" s="85"/>
      <c r="E9" s="97"/>
      <c r="F9" s="97"/>
      <c r="G9" s="97"/>
      <c r="H9" s="97"/>
      <c r="I9" s="97"/>
      <c r="J9" s="109"/>
      <c r="K9" s="109"/>
      <c r="L9" s="202"/>
    </row>
    <row r="10" spans="1:15">
      <c r="A10" s="108"/>
      <c r="B10" s="110" t="s">
        <v>123</v>
      </c>
      <c r="C10" s="97"/>
      <c r="D10" s="97"/>
      <c r="E10" s="97"/>
      <c r="F10" s="97"/>
      <c r="G10" s="97"/>
      <c r="H10" s="97"/>
      <c r="I10" s="97"/>
      <c r="J10" s="109"/>
      <c r="K10" s="109"/>
      <c r="L10" s="202"/>
    </row>
    <row r="11" spans="1:15">
      <c r="A11" s="108"/>
      <c r="B11" s="111" t="s">
        <v>124</v>
      </c>
      <c r="C11" s="112">
        <v>0.95</v>
      </c>
      <c r="D11" s="113" t="s">
        <v>125</v>
      </c>
      <c r="E11" s="114">
        <v>1</v>
      </c>
      <c r="F11" s="113" t="s">
        <v>88</v>
      </c>
      <c r="G11" s="114">
        <f>(E11-C11)*1000</f>
        <v>50.000000000000043</v>
      </c>
      <c r="H11" s="97" t="s">
        <v>126</v>
      </c>
      <c r="I11" s="97"/>
      <c r="J11" s="109"/>
      <c r="K11" s="109"/>
      <c r="L11" s="202"/>
    </row>
    <row r="12" spans="1:15">
      <c r="A12" s="108"/>
      <c r="B12" s="111" t="s">
        <v>124</v>
      </c>
      <c r="C12" s="112">
        <v>1.03</v>
      </c>
      <c r="D12" s="113" t="s">
        <v>125</v>
      </c>
      <c r="E12" s="114">
        <v>1.08</v>
      </c>
      <c r="F12" s="113" t="s">
        <v>88</v>
      </c>
      <c r="G12" s="114">
        <f>(E12-C12)*1000</f>
        <v>50.000000000000043</v>
      </c>
      <c r="H12" s="97" t="s">
        <v>97</v>
      </c>
      <c r="I12" s="97"/>
      <c r="J12" s="109"/>
      <c r="K12" s="109"/>
      <c r="L12" s="202"/>
    </row>
    <row r="13" spans="1:15" ht="26.25" customHeight="1">
      <c r="A13" s="108"/>
      <c r="B13" s="853" t="s">
        <v>453</v>
      </c>
      <c r="C13" s="854"/>
      <c r="D13" s="854"/>
      <c r="E13" s="854"/>
      <c r="F13" s="113" t="s">
        <v>88</v>
      </c>
      <c r="G13" s="114">
        <v>80</v>
      </c>
      <c r="H13" s="97" t="s">
        <v>97</v>
      </c>
      <c r="I13" s="97"/>
      <c r="J13" s="109"/>
      <c r="K13" s="109"/>
      <c r="L13" s="202"/>
    </row>
    <row r="14" spans="1:15" ht="42.75" customHeight="1">
      <c r="A14" s="108"/>
      <c r="B14" s="853" t="s">
        <v>129</v>
      </c>
      <c r="C14" s="854"/>
      <c r="D14" s="854"/>
      <c r="E14" s="854"/>
      <c r="F14" s="113" t="s">
        <v>88</v>
      </c>
      <c r="G14" s="114">
        <v>40</v>
      </c>
      <c r="H14" s="97" t="s">
        <v>97</v>
      </c>
      <c r="I14" s="97"/>
      <c r="J14" s="109"/>
      <c r="K14" s="109"/>
      <c r="L14" s="202"/>
    </row>
    <row r="15" spans="1:15" ht="48.75" customHeight="1">
      <c r="A15" s="108"/>
      <c r="B15" s="855" t="s">
        <v>508</v>
      </c>
      <c r="C15" s="856"/>
      <c r="D15" s="856"/>
      <c r="E15" s="856"/>
      <c r="F15" s="115" t="s">
        <v>88</v>
      </c>
      <c r="G15" s="116">
        <v>40</v>
      </c>
      <c r="H15" s="85" t="s">
        <v>97</v>
      </c>
      <c r="I15" s="97"/>
      <c r="J15" s="109"/>
      <c r="K15" s="109"/>
      <c r="L15" s="202"/>
    </row>
    <row r="16" spans="1:15">
      <c r="A16" s="108"/>
      <c r="B16" s="94"/>
      <c r="C16" s="95"/>
      <c r="D16" s="95"/>
      <c r="E16" s="857" t="s">
        <v>131</v>
      </c>
      <c r="F16" s="857"/>
      <c r="G16" s="117">
        <f>SUM(G11:G15)</f>
        <v>260.00000000000011</v>
      </c>
      <c r="H16" s="95" t="s">
        <v>126</v>
      </c>
      <c r="I16" s="97"/>
      <c r="J16" s="109"/>
      <c r="K16" s="109"/>
      <c r="L16" s="202"/>
    </row>
    <row r="17" spans="1:12">
      <c r="A17" s="108"/>
      <c r="B17" s="110" t="s">
        <v>132</v>
      </c>
      <c r="C17" s="95"/>
      <c r="D17" s="95"/>
      <c r="E17" s="95"/>
      <c r="F17" s="95"/>
      <c r="G17" s="95"/>
      <c r="H17" s="95"/>
      <c r="I17" s="97"/>
      <c r="J17" s="109"/>
      <c r="K17" s="109"/>
      <c r="L17" s="202"/>
    </row>
    <row r="18" spans="1:12">
      <c r="A18" s="108"/>
      <c r="B18" s="111" t="s">
        <v>124</v>
      </c>
      <c r="C18" s="112">
        <v>0</v>
      </c>
      <c r="D18" s="113" t="s">
        <v>125</v>
      </c>
      <c r="E18" s="112">
        <v>0.95</v>
      </c>
      <c r="F18" s="113" t="s">
        <v>88</v>
      </c>
      <c r="G18" s="114">
        <v>850</v>
      </c>
      <c r="H18" s="97" t="s">
        <v>126</v>
      </c>
      <c r="I18" s="97"/>
      <c r="J18" s="109"/>
      <c r="K18" s="109"/>
      <c r="L18" s="202"/>
    </row>
    <row r="19" spans="1:12">
      <c r="A19" s="108"/>
      <c r="B19" s="111" t="s">
        <v>124</v>
      </c>
      <c r="C19" s="112">
        <v>1.08</v>
      </c>
      <c r="D19" s="113" t="s">
        <v>125</v>
      </c>
      <c r="E19" s="112">
        <v>2.2000000000000002</v>
      </c>
      <c r="F19" s="113" t="s">
        <v>88</v>
      </c>
      <c r="G19" s="114">
        <f>(E19-C19)*1000</f>
        <v>1120</v>
      </c>
      <c r="H19" s="97" t="s">
        <v>126</v>
      </c>
      <c r="I19" s="97"/>
      <c r="J19" s="109"/>
      <c r="K19" s="109"/>
      <c r="L19" s="202"/>
    </row>
    <row r="20" spans="1:12">
      <c r="A20" s="108"/>
      <c r="B20" s="111" t="s">
        <v>124</v>
      </c>
      <c r="C20" s="112">
        <v>9.1999999999999993</v>
      </c>
      <c r="D20" s="113" t="s">
        <v>125</v>
      </c>
      <c r="E20" s="118">
        <v>10.35</v>
      </c>
      <c r="F20" s="115" t="s">
        <v>88</v>
      </c>
      <c r="G20" s="116">
        <f>(E20-C20)*1000</f>
        <v>1150.0000000000005</v>
      </c>
      <c r="H20" s="85" t="s">
        <v>97</v>
      </c>
      <c r="I20" s="97"/>
      <c r="J20" s="109"/>
      <c r="K20" s="109"/>
      <c r="L20" s="202"/>
    </row>
    <row r="21" spans="1:12">
      <c r="A21" s="108"/>
      <c r="B21" s="111"/>
      <c r="C21" s="112"/>
      <c r="D21" s="113"/>
      <c r="E21" s="112"/>
      <c r="F21" s="119" t="s">
        <v>133</v>
      </c>
      <c r="G21" s="114">
        <v>3120</v>
      </c>
      <c r="H21" s="97" t="s">
        <v>126</v>
      </c>
      <c r="I21" s="97"/>
      <c r="J21" s="109"/>
      <c r="K21" s="109"/>
      <c r="L21" s="202"/>
    </row>
    <row r="22" spans="1:12">
      <c r="A22" s="120"/>
      <c r="B22" s="858" t="s">
        <v>134</v>
      </c>
      <c r="C22" s="859"/>
      <c r="D22" s="859"/>
      <c r="E22" s="859"/>
      <c r="F22" s="113"/>
      <c r="G22" s="114"/>
      <c r="H22" s="97"/>
      <c r="I22" s="97"/>
      <c r="J22" s="109"/>
      <c r="K22" s="109"/>
      <c r="L22" s="202"/>
    </row>
    <row r="23" spans="1:12" ht="25.5">
      <c r="A23" s="120"/>
      <c r="B23" s="121" t="s">
        <v>135</v>
      </c>
      <c r="C23" s="102">
        <v>4.5999999999999996</v>
      </c>
      <c r="D23" s="96" t="s">
        <v>125</v>
      </c>
      <c r="E23" s="102">
        <v>7.8</v>
      </c>
      <c r="F23" s="96" t="s">
        <v>88</v>
      </c>
      <c r="G23" s="122">
        <v>850</v>
      </c>
      <c r="H23" s="95" t="s">
        <v>126</v>
      </c>
      <c r="I23" s="97"/>
      <c r="J23" s="109"/>
      <c r="K23" s="109"/>
      <c r="L23" s="202"/>
    </row>
    <row r="24" spans="1:12" ht="25.5">
      <c r="A24" s="120"/>
      <c r="B24" s="121" t="s">
        <v>135</v>
      </c>
      <c r="C24" s="102">
        <v>25.2</v>
      </c>
      <c r="D24" s="106" t="s">
        <v>125</v>
      </c>
      <c r="E24" s="123">
        <v>36.630000000000003</v>
      </c>
      <c r="F24" s="106" t="s">
        <v>88</v>
      </c>
      <c r="G24" s="124">
        <v>3850</v>
      </c>
      <c r="H24" s="125" t="s">
        <v>126</v>
      </c>
      <c r="I24" s="97"/>
      <c r="J24" s="109"/>
      <c r="K24" s="109"/>
      <c r="L24" s="202"/>
    </row>
    <row r="25" spans="1:12">
      <c r="A25" s="120"/>
      <c r="B25" s="111"/>
      <c r="C25" s="112"/>
      <c r="D25" s="113"/>
      <c r="E25" s="112"/>
      <c r="F25" s="119" t="s">
        <v>133</v>
      </c>
      <c r="G25" s="114">
        <f>SUM(G23:G24)</f>
        <v>4700</v>
      </c>
      <c r="H25" s="97" t="s">
        <v>126</v>
      </c>
      <c r="I25" s="97"/>
      <c r="J25" s="109"/>
      <c r="K25" s="109"/>
      <c r="L25" s="202"/>
    </row>
    <row r="26" spans="1:12">
      <c r="A26" s="120"/>
      <c r="B26" s="111"/>
      <c r="C26" s="112"/>
      <c r="D26" s="113"/>
      <c r="E26" s="867" t="s">
        <v>136</v>
      </c>
      <c r="F26" s="867"/>
      <c r="G26" s="114">
        <f>G16+G21+G25</f>
        <v>8080</v>
      </c>
      <c r="H26" s="97" t="s">
        <v>137</v>
      </c>
      <c r="I26" s="97"/>
      <c r="J26" s="109"/>
      <c r="K26" s="109"/>
      <c r="L26" s="202"/>
    </row>
    <row r="27" spans="1:12">
      <c r="A27" s="108"/>
      <c r="B27" s="126" t="s">
        <v>138</v>
      </c>
      <c r="C27" s="127" t="s">
        <v>139</v>
      </c>
      <c r="D27" s="127"/>
      <c r="E27" s="128" t="s">
        <v>118</v>
      </c>
      <c r="F27" s="129">
        <f>G26</f>
        <v>8080</v>
      </c>
      <c r="G27" s="130" t="s">
        <v>140</v>
      </c>
      <c r="H27" s="131">
        <v>50</v>
      </c>
      <c r="I27" s="127" t="s">
        <v>141</v>
      </c>
      <c r="J27" s="129" t="s">
        <v>88</v>
      </c>
      <c r="K27" s="132">
        <f>(F27/H27)+4</f>
        <v>165.6</v>
      </c>
      <c r="L27" s="133">
        <f>K27</f>
        <v>165.6</v>
      </c>
    </row>
    <row r="28" spans="1:12">
      <c r="A28" s="83"/>
      <c r="B28" s="84"/>
      <c r="C28" s="85"/>
      <c r="D28" s="85"/>
      <c r="E28" s="85"/>
      <c r="F28" s="85"/>
      <c r="G28" s="85"/>
      <c r="H28" s="85"/>
      <c r="I28" s="85"/>
      <c r="J28" s="134"/>
      <c r="K28" s="135"/>
      <c r="L28" s="136" t="s">
        <v>3</v>
      </c>
    </row>
    <row r="29" spans="1:12" ht="147.75" customHeight="1">
      <c r="A29" s="93" t="s">
        <v>142</v>
      </c>
      <c r="B29" s="863" t="s">
        <v>143</v>
      </c>
      <c r="C29" s="868"/>
      <c r="D29" s="868"/>
      <c r="E29" s="868"/>
      <c r="F29" s="868"/>
      <c r="G29" s="868"/>
      <c r="H29" s="868"/>
      <c r="I29" s="868"/>
      <c r="J29" s="868"/>
      <c r="K29" s="869"/>
      <c r="L29" s="202"/>
    </row>
    <row r="30" spans="1:12">
      <c r="A30" s="108"/>
      <c r="B30" s="137" t="s">
        <v>144</v>
      </c>
      <c r="C30" s="138"/>
      <c r="D30" s="97"/>
      <c r="E30" s="97"/>
      <c r="F30" s="97"/>
      <c r="G30" s="97"/>
      <c r="H30" s="97"/>
      <c r="I30" s="97"/>
      <c r="J30" s="97"/>
      <c r="L30" s="202"/>
    </row>
    <row r="31" spans="1:12">
      <c r="A31" s="108"/>
      <c r="B31" s="139" t="s">
        <v>124</v>
      </c>
      <c r="C31" s="102">
        <v>0.95</v>
      </c>
      <c r="D31" s="96" t="s">
        <v>125</v>
      </c>
      <c r="E31" s="122">
        <v>1</v>
      </c>
      <c r="F31" s="96" t="s">
        <v>88</v>
      </c>
      <c r="G31" s="122">
        <f>(E31-C31)*1000</f>
        <v>50.000000000000043</v>
      </c>
      <c r="H31" s="97" t="s">
        <v>126</v>
      </c>
      <c r="I31" s="97"/>
      <c r="J31" s="97"/>
      <c r="L31" s="202"/>
    </row>
    <row r="32" spans="1:12">
      <c r="A32" s="108"/>
      <c r="B32" s="139" t="s">
        <v>124</v>
      </c>
      <c r="C32" s="102">
        <v>1.03</v>
      </c>
      <c r="D32" s="96" t="s">
        <v>125</v>
      </c>
      <c r="E32" s="122">
        <v>1.08</v>
      </c>
      <c r="F32" s="96" t="s">
        <v>88</v>
      </c>
      <c r="G32" s="122">
        <f>(E32-C32)*1000</f>
        <v>50.000000000000043</v>
      </c>
      <c r="H32" s="97" t="s">
        <v>97</v>
      </c>
      <c r="I32" s="97"/>
      <c r="J32" s="97"/>
      <c r="L32" s="202"/>
    </row>
    <row r="33" spans="1:12">
      <c r="A33" s="108"/>
      <c r="B33" s="853" t="s">
        <v>129</v>
      </c>
      <c r="C33" s="854"/>
      <c r="D33" s="854"/>
      <c r="E33" s="854"/>
      <c r="F33" s="113" t="s">
        <v>88</v>
      </c>
      <c r="G33" s="114">
        <v>40</v>
      </c>
      <c r="H33" s="97" t="s">
        <v>97</v>
      </c>
      <c r="I33" s="97"/>
      <c r="J33" s="97"/>
      <c r="L33" s="202"/>
    </row>
    <row r="34" spans="1:12">
      <c r="A34" s="108"/>
      <c r="B34" s="855" t="s">
        <v>130</v>
      </c>
      <c r="C34" s="856"/>
      <c r="D34" s="856"/>
      <c r="E34" s="856"/>
      <c r="F34" s="115" t="s">
        <v>88</v>
      </c>
      <c r="G34" s="116">
        <v>40</v>
      </c>
      <c r="H34" s="85" t="s">
        <v>97</v>
      </c>
      <c r="I34" s="97"/>
      <c r="J34" s="97"/>
      <c r="L34" s="202"/>
    </row>
    <row r="35" spans="1:12">
      <c r="A35" s="108"/>
      <c r="B35" s="140"/>
      <c r="C35" s="141"/>
      <c r="D35" s="870" t="s">
        <v>145</v>
      </c>
      <c r="E35" s="870"/>
      <c r="F35" s="785" t="s">
        <v>88</v>
      </c>
      <c r="G35" s="143">
        <f>SUM(G31:G34)</f>
        <v>180.00000000000009</v>
      </c>
      <c r="H35" s="144" t="s">
        <v>97</v>
      </c>
      <c r="I35" s="97"/>
      <c r="J35" s="97"/>
      <c r="L35" s="202"/>
    </row>
    <row r="36" spans="1:12">
      <c r="A36" s="108"/>
      <c r="B36" s="97" t="s">
        <v>146</v>
      </c>
      <c r="C36" s="97"/>
      <c r="D36" s="112">
        <v>2</v>
      </c>
      <c r="E36" s="113" t="s">
        <v>137</v>
      </c>
      <c r="F36" s="113"/>
      <c r="G36" s="113"/>
      <c r="H36" s="145"/>
      <c r="J36" s="97"/>
      <c r="L36" s="202"/>
    </row>
    <row r="37" spans="1:12">
      <c r="A37" s="108"/>
      <c r="B37" s="137" t="s">
        <v>147</v>
      </c>
      <c r="C37" s="138"/>
      <c r="D37" s="146">
        <f>G35</f>
        <v>180.00000000000009</v>
      </c>
      <c r="E37" s="147" t="s">
        <v>148</v>
      </c>
      <c r="F37" s="147"/>
      <c r="G37" s="113" t="s">
        <v>149</v>
      </c>
      <c r="H37" s="114">
        <v>2</v>
      </c>
      <c r="I37" s="113" t="s">
        <v>88</v>
      </c>
      <c r="J37" s="145">
        <f>((4.3+((H37*6)+4.3))/2)*H37*D37</f>
        <v>3708.0000000000018</v>
      </c>
      <c r="K37" s="103"/>
      <c r="L37" s="202"/>
    </row>
    <row r="38" spans="1:12">
      <c r="A38" s="108"/>
      <c r="B38" s="137" t="s">
        <v>151</v>
      </c>
      <c r="C38" s="138"/>
      <c r="D38" s="146"/>
      <c r="E38" s="147" t="s">
        <v>88</v>
      </c>
      <c r="F38" s="159">
        <f>J37</f>
        <v>3708.0000000000018</v>
      </c>
      <c r="G38" s="113" t="s">
        <v>149</v>
      </c>
      <c r="H38" s="114">
        <v>0.4</v>
      </c>
      <c r="I38" s="113"/>
      <c r="J38" s="145"/>
      <c r="K38" s="103">
        <f>F38*H38</f>
        <v>1483.2000000000007</v>
      </c>
      <c r="L38" s="202"/>
    </row>
    <row r="39" spans="1:12">
      <c r="A39" s="108"/>
      <c r="B39" s="153" t="s">
        <v>454</v>
      </c>
      <c r="C39" s="97"/>
      <c r="D39" s="146"/>
      <c r="E39" s="147"/>
      <c r="F39" s="147"/>
      <c r="G39" s="113"/>
      <c r="H39" s="112"/>
      <c r="I39" s="113"/>
      <c r="J39" s="145"/>
      <c r="K39" s="103"/>
      <c r="L39" s="202"/>
    </row>
    <row r="40" spans="1:12">
      <c r="A40" s="108"/>
      <c r="B40" s="137"/>
      <c r="C40" s="138" t="s">
        <v>455</v>
      </c>
      <c r="D40" s="146">
        <v>3.5</v>
      </c>
      <c r="E40" s="147" t="s">
        <v>456</v>
      </c>
      <c r="F40" s="159">
        <v>6.7</v>
      </c>
      <c r="G40" s="113" t="s">
        <v>88</v>
      </c>
      <c r="H40" s="787">
        <f>F40-D40</f>
        <v>3.2</v>
      </c>
      <c r="I40" s="786" t="s">
        <v>325</v>
      </c>
      <c r="J40" s="145"/>
      <c r="K40" s="103"/>
      <c r="L40" s="202"/>
    </row>
    <row r="41" spans="1:12">
      <c r="A41" s="108"/>
      <c r="B41" s="137" t="s">
        <v>457</v>
      </c>
      <c r="C41" s="138"/>
      <c r="D41" s="146"/>
      <c r="E41" s="147"/>
      <c r="F41" s="147"/>
      <c r="G41" s="113"/>
      <c r="H41" s="112"/>
      <c r="I41" s="113"/>
      <c r="J41" s="145"/>
      <c r="K41" s="103"/>
      <c r="L41" s="202"/>
    </row>
    <row r="42" spans="1:12">
      <c r="A42" s="108"/>
      <c r="B42" s="137" t="s">
        <v>361</v>
      </c>
      <c r="C42" s="183">
        <v>1</v>
      </c>
      <c r="D42" s="113" t="s">
        <v>149</v>
      </c>
      <c r="E42" s="114">
        <v>40</v>
      </c>
      <c r="F42" s="113" t="s">
        <v>149</v>
      </c>
      <c r="G42" s="114">
        <v>35</v>
      </c>
      <c r="H42" s="113" t="s">
        <v>149</v>
      </c>
      <c r="I42" s="114">
        <f>H40</f>
        <v>3.2</v>
      </c>
      <c r="J42" s="113" t="s">
        <v>88</v>
      </c>
      <c r="K42" s="167">
        <f>C42*E42*G42*I42</f>
        <v>4480</v>
      </c>
      <c r="L42" s="202"/>
    </row>
    <row r="43" spans="1:12">
      <c r="A43" s="108"/>
      <c r="B43" s="137" t="s">
        <v>360</v>
      </c>
      <c r="C43" s="183">
        <v>3</v>
      </c>
      <c r="D43" s="113" t="s">
        <v>149</v>
      </c>
      <c r="E43" s="114">
        <v>30</v>
      </c>
      <c r="F43" s="113" t="s">
        <v>149</v>
      </c>
      <c r="G43" s="114">
        <v>35</v>
      </c>
      <c r="H43" s="113" t="s">
        <v>149</v>
      </c>
      <c r="I43" s="114">
        <f>H40</f>
        <v>3.2</v>
      </c>
      <c r="J43" s="113" t="s">
        <v>88</v>
      </c>
      <c r="K43" s="167">
        <f>C43*E43*G43*I43</f>
        <v>10080</v>
      </c>
      <c r="L43" s="202"/>
    </row>
    <row r="44" spans="1:12">
      <c r="A44" s="108"/>
      <c r="B44" s="153" t="s">
        <v>458</v>
      </c>
      <c r="C44" s="97"/>
      <c r="D44" s="146"/>
      <c r="E44" s="147"/>
      <c r="F44" s="147"/>
      <c r="G44" s="113"/>
      <c r="H44" s="112"/>
      <c r="I44" s="113"/>
      <c r="J44" s="145"/>
      <c r="K44" s="103"/>
      <c r="L44" s="202"/>
    </row>
    <row r="45" spans="1:12">
      <c r="A45" s="108"/>
      <c r="B45" s="137"/>
      <c r="C45" s="138" t="s">
        <v>455</v>
      </c>
      <c r="D45" s="146">
        <v>6.7</v>
      </c>
      <c r="E45" s="147" t="s">
        <v>456</v>
      </c>
      <c r="F45" s="159">
        <v>7.46</v>
      </c>
      <c r="G45" s="113" t="s">
        <v>88</v>
      </c>
      <c r="H45" s="787">
        <f>F45-D45</f>
        <v>0.75999999999999979</v>
      </c>
      <c r="I45" s="786" t="s">
        <v>325</v>
      </c>
      <c r="J45" s="145"/>
      <c r="K45" s="103"/>
      <c r="L45" s="202"/>
    </row>
    <row r="46" spans="1:12">
      <c r="A46" s="108"/>
      <c r="B46" s="153" t="s">
        <v>459</v>
      </c>
      <c r="C46" s="113">
        <v>1</v>
      </c>
      <c r="D46" s="146" t="s">
        <v>149</v>
      </c>
      <c r="E46" s="114">
        <v>40</v>
      </c>
      <c r="F46" s="114" t="s">
        <v>149</v>
      </c>
      <c r="G46" s="116">
        <v>8.86</v>
      </c>
      <c r="H46" s="116" t="s">
        <v>119</v>
      </c>
      <c r="I46" s="116">
        <v>4.3</v>
      </c>
      <c r="J46" s="145"/>
      <c r="K46" s="103"/>
      <c r="L46" s="202"/>
    </row>
    <row r="47" spans="1:12">
      <c r="A47" s="108"/>
      <c r="B47" s="137"/>
      <c r="C47" s="138"/>
      <c r="D47" s="146"/>
      <c r="E47" s="114"/>
      <c r="F47" s="114"/>
      <c r="G47" s="114"/>
      <c r="H47" s="183">
        <v>2</v>
      </c>
      <c r="I47" s="114"/>
      <c r="J47" s="145"/>
      <c r="K47" s="103"/>
      <c r="L47" s="202"/>
    </row>
    <row r="48" spans="1:12">
      <c r="A48" s="108"/>
      <c r="B48" s="137"/>
      <c r="C48" s="138"/>
      <c r="D48" s="146"/>
      <c r="E48" s="114"/>
      <c r="F48" s="114"/>
      <c r="G48" s="114"/>
      <c r="H48" s="114" t="s">
        <v>149</v>
      </c>
      <c r="I48" s="114">
        <f>H45</f>
        <v>0.75999999999999979</v>
      </c>
      <c r="J48" s="145" t="s">
        <v>88</v>
      </c>
      <c r="K48" s="103">
        <f>((G46+I46)/2)*I48*E46*C46</f>
        <v>200.03199999999995</v>
      </c>
      <c r="L48" s="202"/>
    </row>
    <row r="49" spans="1:12">
      <c r="A49" s="108"/>
      <c r="B49" s="153" t="s">
        <v>460</v>
      </c>
      <c r="C49" s="97"/>
      <c r="D49" s="146"/>
      <c r="E49" s="147"/>
      <c r="F49" s="147"/>
      <c r="G49" s="113"/>
      <c r="H49" s="112"/>
      <c r="I49" s="113"/>
      <c r="J49" s="145"/>
      <c r="K49" s="103"/>
      <c r="L49" s="202"/>
    </row>
    <row r="50" spans="1:12">
      <c r="A50" s="120"/>
      <c r="B50" s="153"/>
      <c r="C50" s="97" t="s">
        <v>455</v>
      </c>
      <c r="D50" s="146">
        <v>3.5</v>
      </c>
      <c r="E50" s="147" t="s">
        <v>456</v>
      </c>
      <c r="F50" s="159">
        <v>7.46</v>
      </c>
      <c r="G50" s="113" t="s">
        <v>88</v>
      </c>
      <c r="H50" s="787">
        <f>F50-D50</f>
        <v>3.96</v>
      </c>
      <c r="I50" s="786" t="s">
        <v>325</v>
      </c>
      <c r="J50" s="145"/>
      <c r="K50" s="103"/>
      <c r="L50" s="202"/>
    </row>
    <row r="51" spans="1:12">
      <c r="A51" s="120"/>
      <c r="B51" s="153" t="s">
        <v>461</v>
      </c>
      <c r="C51" s="97"/>
      <c r="D51" s="810">
        <v>6</v>
      </c>
      <c r="E51" s="147" t="s">
        <v>149</v>
      </c>
      <c r="F51" s="788">
        <f>H50</f>
        <v>3.96</v>
      </c>
      <c r="G51" s="113" t="s">
        <v>119</v>
      </c>
      <c r="H51" s="112">
        <v>4.3</v>
      </c>
      <c r="I51" s="113" t="s">
        <v>88</v>
      </c>
      <c r="J51" s="145">
        <v>28.06</v>
      </c>
      <c r="K51" s="103"/>
      <c r="L51" s="202"/>
    </row>
    <row r="52" spans="1:12">
      <c r="A52" s="120"/>
      <c r="B52" s="153" t="s">
        <v>457</v>
      </c>
      <c r="C52" s="97"/>
      <c r="D52" s="146"/>
      <c r="E52" s="147"/>
      <c r="F52" s="147"/>
      <c r="G52" s="113"/>
      <c r="H52" s="112"/>
      <c r="I52" s="113"/>
      <c r="J52" s="145"/>
      <c r="K52" s="103"/>
      <c r="L52" s="202"/>
    </row>
    <row r="53" spans="1:12">
      <c r="A53" s="120"/>
      <c r="B53" s="790">
        <v>30</v>
      </c>
      <c r="C53" s="114" t="s">
        <v>462</v>
      </c>
      <c r="D53" s="146">
        <v>0.5</v>
      </c>
      <c r="E53" s="116">
        <v>8.86</v>
      </c>
      <c r="F53" s="116" t="s">
        <v>119</v>
      </c>
      <c r="G53" s="116">
        <v>4.3</v>
      </c>
      <c r="H53" s="114" t="s">
        <v>463</v>
      </c>
      <c r="I53" s="113"/>
      <c r="J53" s="145"/>
      <c r="K53" s="103"/>
      <c r="L53" s="202"/>
    </row>
    <row r="54" spans="1:12">
      <c r="A54" s="120"/>
      <c r="B54" s="153"/>
      <c r="C54" s="97"/>
      <c r="D54" s="146"/>
      <c r="E54" s="147"/>
      <c r="F54" s="113">
        <v>2</v>
      </c>
      <c r="G54" s="113"/>
      <c r="H54" s="112"/>
      <c r="I54" s="113"/>
      <c r="J54" s="145"/>
      <c r="K54" s="103"/>
      <c r="L54" s="202"/>
    </row>
    <row r="55" spans="1:12">
      <c r="A55" s="120"/>
      <c r="B55" s="791"/>
      <c r="C55" s="115">
        <v>28.06</v>
      </c>
      <c r="D55" s="789" t="s">
        <v>119</v>
      </c>
      <c r="E55" s="115">
        <v>4.3</v>
      </c>
      <c r="F55" s="113" t="s">
        <v>149</v>
      </c>
      <c r="G55" s="118">
        <v>0.76</v>
      </c>
      <c r="H55" s="115" t="s">
        <v>119</v>
      </c>
      <c r="I55" s="116">
        <v>3.96</v>
      </c>
      <c r="J55" s="114" t="s">
        <v>88</v>
      </c>
      <c r="K55" s="103">
        <f>((E53+G53)/2 +(C55+E55)/2)/2*B53*(G55+I55)/2</f>
        <v>805.70399999999995</v>
      </c>
      <c r="L55" s="202"/>
    </row>
    <row r="56" spans="1:12">
      <c r="A56" s="108"/>
      <c r="B56" s="137"/>
      <c r="C56" s="138"/>
      <c r="D56" s="810">
        <v>2</v>
      </c>
      <c r="E56" s="147"/>
      <c r="F56" s="113"/>
      <c r="G56" s="112"/>
      <c r="H56" s="113">
        <v>2</v>
      </c>
      <c r="I56" s="145"/>
      <c r="J56" s="145"/>
      <c r="K56" s="103"/>
      <c r="L56" s="202"/>
    </row>
    <row r="57" spans="1:12">
      <c r="A57" s="108"/>
      <c r="B57" s="137"/>
      <c r="C57" s="113">
        <v>1</v>
      </c>
      <c r="D57" s="146" t="s">
        <v>149</v>
      </c>
      <c r="E57" s="114">
        <v>10</v>
      </c>
      <c r="F57" s="114" t="s">
        <v>149</v>
      </c>
      <c r="G57" s="116">
        <v>28.06</v>
      </c>
      <c r="H57" s="116" t="s">
        <v>119</v>
      </c>
      <c r="I57" s="116">
        <v>4.3</v>
      </c>
      <c r="J57" s="145"/>
      <c r="K57" s="103"/>
      <c r="L57" s="202"/>
    </row>
    <row r="58" spans="1:12">
      <c r="A58" s="108"/>
      <c r="B58" s="137"/>
      <c r="C58" s="138"/>
      <c r="D58" s="146"/>
      <c r="E58" s="114"/>
      <c r="F58" s="114"/>
      <c r="G58" s="114"/>
      <c r="H58" s="183">
        <v>2</v>
      </c>
      <c r="I58" s="114"/>
      <c r="J58" s="145"/>
      <c r="K58" s="103"/>
      <c r="L58" s="202"/>
    </row>
    <row r="59" spans="1:12">
      <c r="A59" s="108"/>
      <c r="B59" s="137"/>
      <c r="C59" s="138"/>
      <c r="D59" s="146"/>
      <c r="E59" s="114"/>
      <c r="F59" s="114"/>
      <c r="G59" s="114"/>
      <c r="H59" s="114" t="s">
        <v>149</v>
      </c>
      <c r="I59" s="114">
        <f>H50</f>
        <v>3.96</v>
      </c>
      <c r="J59" s="145" t="s">
        <v>88</v>
      </c>
      <c r="K59" s="103">
        <f>((G57+I57)/2)*I59*E57*C57</f>
        <v>640.72800000000007</v>
      </c>
      <c r="L59" s="202"/>
    </row>
    <row r="60" spans="1:12">
      <c r="A60" s="108"/>
      <c r="B60" s="120" t="s">
        <v>464</v>
      </c>
      <c r="C60" s="97" t="s">
        <v>465</v>
      </c>
      <c r="D60" s="146"/>
      <c r="E60" s="147"/>
      <c r="F60" s="147"/>
      <c r="G60" s="113"/>
      <c r="H60" s="112"/>
      <c r="I60" s="113"/>
      <c r="J60" s="145"/>
      <c r="K60" s="103"/>
      <c r="L60" s="202"/>
    </row>
    <row r="61" spans="1:12">
      <c r="A61" s="108"/>
      <c r="B61" s="113">
        <v>0.5</v>
      </c>
      <c r="C61" s="113" t="s">
        <v>149</v>
      </c>
      <c r="D61" s="113">
        <v>0.78539999999999999</v>
      </c>
      <c r="E61" s="112" t="s">
        <v>149</v>
      </c>
      <c r="F61" s="113">
        <v>4.3</v>
      </c>
      <c r="G61" s="114" t="s">
        <v>149</v>
      </c>
      <c r="H61" s="114">
        <v>4.3</v>
      </c>
      <c r="I61" s="114" t="s">
        <v>88</v>
      </c>
      <c r="J61" s="145">
        <f>B61*D61*F61*H61</f>
        <v>7.2610229999999998</v>
      </c>
      <c r="K61" s="103"/>
      <c r="L61" s="202"/>
    </row>
    <row r="62" spans="1:12">
      <c r="A62" s="108"/>
      <c r="B62" s="153"/>
      <c r="C62" s="97"/>
      <c r="D62" s="146"/>
      <c r="E62" s="147"/>
      <c r="F62" s="147"/>
      <c r="G62" s="113"/>
      <c r="H62" s="112"/>
      <c r="I62" s="113"/>
      <c r="J62" s="145" t="s">
        <v>466</v>
      </c>
      <c r="K62" s="103"/>
      <c r="L62" s="202"/>
    </row>
    <row r="63" spans="1:12">
      <c r="A63" s="108"/>
      <c r="B63" s="153" t="s">
        <v>467</v>
      </c>
      <c r="C63" s="97"/>
      <c r="D63" s="146"/>
      <c r="E63" s="147"/>
      <c r="F63" s="147"/>
      <c r="G63" s="113"/>
      <c r="H63" s="112"/>
      <c r="I63" s="113"/>
      <c r="J63" s="145"/>
      <c r="K63" s="103"/>
      <c r="L63" s="202"/>
    </row>
    <row r="64" spans="1:12">
      <c r="A64" s="108"/>
      <c r="B64" s="113">
        <v>0.5</v>
      </c>
      <c r="C64" s="113" t="s">
        <v>149</v>
      </c>
      <c r="D64" s="113">
        <v>0.78539999999999999</v>
      </c>
      <c r="E64" s="112" t="s">
        <v>149</v>
      </c>
      <c r="F64" s="113">
        <v>11.88</v>
      </c>
      <c r="G64" s="114" t="s">
        <v>149</v>
      </c>
      <c r="H64" s="114">
        <v>11.88</v>
      </c>
      <c r="I64" s="114" t="s">
        <v>88</v>
      </c>
      <c r="J64" s="145">
        <f>B64*D64*F64*H64</f>
        <v>55.423478880000012</v>
      </c>
      <c r="K64" s="103"/>
      <c r="L64" s="202"/>
    </row>
    <row r="65" spans="1:12">
      <c r="A65" s="108"/>
      <c r="B65" s="153"/>
      <c r="C65" s="97"/>
      <c r="D65" s="146"/>
      <c r="E65" s="147"/>
      <c r="F65" s="147"/>
      <c r="G65" s="113"/>
      <c r="H65" s="112"/>
      <c r="I65" s="113"/>
      <c r="J65" s="145" t="s">
        <v>466</v>
      </c>
      <c r="K65" s="103"/>
      <c r="L65" s="202"/>
    </row>
    <row r="66" spans="1:12">
      <c r="A66" s="108"/>
      <c r="B66" s="153" t="s">
        <v>164</v>
      </c>
      <c r="C66" s="113">
        <v>1</v>
      </c>
      <c r="D66" s="146" t="s">
        <v>149</v>
      </c>
      <c r="E66" s="114">
        <v>3.96</v>
      </c>
      <c r="F66" s="114" t="s">
        <v>149</v>
      </c>
      <c r="G66" s="116">
        <v>7.26</v>
      </c>
      <c r="H66" s="116" t="s">
        <v>119</v>
      </c>
      <c r="I66" s="116">
        <v>55.42</v>
      </c>
      <c r="J66" s="114" t="s">
        <v>88</v>
      </c>
      <c r="K66" s="103">
        <f>(G66+I66)/2 *C66*E66</f>
        <v>124.10639999999999</v>
      </c>
      <c r="L66" s="202"/>
    </row>
    <row r="67" spans="1:12">
      <c r="A67" s="108"/>
      <c r="B67" s="153"/>
      <c r="C67" s="138"/>
      <c r="D67" s="146"/>
      <c r="E67" s="114"/>
      <c r="F67" s="114"/>
      <c r="G67" s="114"/>
      <c r="H67" s="114">
        <v>2</v>
      </c>
      <c r="I67" s="114"/>
      <c r="J67" s="145"/>
      <c r="K67" s="103"/>
      <c r="L67" s="202"/>
    </row>
    <row r="68" spans="1:12" ht="15.75">
      <c r="A68" s="148"/>
      <c r="B68" s="149" t="s">
        <v>132</v>
      </c>
      <c r="C68" s="95"/>
      <c r="D68" s="95"/>
      <c r="E68" s="95"/>
      <c r="F68" s="95"/>
      <c r="G68" s="95"/>
      <c r="H68" s="95"/>
      <c r="I68" s="109"/>
      <c r="J68" s="109"/>
      <c r="K68" s="98"/>
      <c r="L68" s="202"/>
    </row>
    <row r="69" spans="1:12">
      <c r="A69" s="148"/>
      <c r="B69" s="111" t="s">
        <v>124</v>
      </c>
      <c r="C69" s="112">
        <v>0</v>
      </c>
      <c r="D69" s="113" t="s">
        <v>125</v>
      </c>
      <c r="E69" s="113">
        <v>0.95</v>
      </c>
      <c r="F69" s="113" t="s">
        <v>88</v>
      </c>
      <c r="G69" s="114">
        <v>850</v>
      </c>
      <c r="H69" s="97" t="s">
        <v>126</v>
      </c>
      <c r="I69" s="109"/>
      <c r="J69" s="109"/>
      <c r="K69" s="98"/>
      <c r="L69" s="202"/>
    </row>
    <row r="70" spans="1:12">
      <c r="A70" s="148"/>
      <c r="B70" s="111" t="s">
        <v>124</v>
      </c>
      <c r="C70" s="112">
        <v>1.08</v>
      </c>
      <c r="D70" s="113" t="s">
        <v>125</v>
      </c>
      <c r="E70" s="113">
        <v>2.2000000000000002</v>
      </c>
      <c r="F70" s="113" t="s">
        <v>88</v>
      </c>
      <c r="G70" s="114">
        <f>(E70-C70)*1000</f>
        <v>1120</v>
      </c>
      <c r="H70" s="97" t="s">
        <v>126</v>
      </c>
      <c r="I70" s="97"/>
      <c r="J70" s="97"/>
      <c r="K70" s="98"/>
      <c r="L70" s="202"/>
    </row>
    <row r="71" spans="1:12">
      <c r="A71" s="148"/>
      <c r="B71" s="111" t="s">
        <v>124</v>
      </c>
      <c r="C71" s="112">
        <v>9.1999999999999993</v>
      </c>
      <c r="D71" s="113" t="s">
        <v>125</v>
      </c>
      <c r="E71" s="118">
        <v>10.35</v>
      </c>
      <c r="F71" s="115" t="s">
        <v>88</v>
      </c>
      <c r="G71" s="116">
        <f>(E71-C71)*1000</f>
        <v>1150.0000000000005</v>
      </c>
      <c r="H71" s="85" t="s">
        <v>97</v>
      </c>
      <c r="I71" s="97"/>
      <c r="J71" s="97"/>
      <c r="K71" s="98"/>
      <c r="L71" s="202"/>
    </row>
    <row r="72" spans="1:12">
      <c r="A72" s="148"/>
      <c r="B72" s="111"/>
      <c r="C72" s="112"/>
      <c r="D72" s="113"/>
      <c r="E72" s="112"/>
      <c r="F72" s="113" t="s">
        <v>133</v>
      </c>
      <c r="G72" s="114">
        <f>SUM(G69:G71)</f>
        <v>3120.0000000000005</v>
      </c>
      <c r="H72" s="97" t="s">
        <v>126</v>
      </c>
      <c r="I72" s="97"/>
      <c r="J72" s="97"/>
      <c r="K72" s="98"/>
      <c r="L72" s="202"/>
    </row>
    <row r="73" spans="1:12">
      <c r="A73" s="148"/>
      <c r="B73" s="97" t="s">
        <v>146</v>
      </c>
      <c r="C73" s="97"/>
      <c r="D73" s="112">
        <v>1.413</v>
      </c>
      <c r="E73" s="113" t="s">
        <v>137</v>
      </c>
      <c r="F73" s="113"/>
      <c r="G73" s="113"/>
      <c r="H73" s="145"/>
      <c r="J73" s="97"/>
      <c r="L73" s="202"/>
    </row>
    <row r="74" spans="1:12">
      <c r="A74" s="150"/>
      <c r="B74" s="120" t="s">
        <v>147</v>
      </c>
      <c r="C74" s="138"/>
      <c r="D74" s="114">
        <f>G72</f>
        <v>3120.0000000000005</v>
      </c>
      <c r="E74" s="147" t="s">
        <v>148</v>
      </c>
      <c r="F74" s="147"/>
      <c r="G74" s="113" t="s">
        <v>149</v>
      </c>
      <c r="H74" s="112">
        <f>D73</f>
        <v>1.413</v>
      </c>
      <c r="I74" s="113" t="s">
        <v>88</v>
      </c>
      <c r="J74" s="145">
        <f>((4.3+((H74*6)+4.3))/2)*H74*D74</f>
        <v>37644.693840000007</v>
      </c>
      <c r="K74" s="145"/>
      <c r="L74" s="202"/>
    </row>
    <row r="75" spans="1:12">
      <c r="A75" s="148"/>
      <c r="B75" s="137" t="s">
        <v>151</v>
      </c>
      <c r="C75" s="138"/>
      <c r="D75" s="146"/>
      <c r="E75" s="147" t="s">
        <v>88</v>
      </c>
      <c r="F75" s="159">
        <f>J74</f>
        <v>37644.693840000007</v>
      </c>
      <c r="G75" s="113" t="s">
        <v>149</v>
      </c>
      <c r="H75" s="114">
        <v>0.4</v>
      </c>
      <c r="I75" s="113"/>
      <c r="J75" s="145"/>
      <c r="K75" s="145">
        <f>F75*H75</f>
        <v>15057.877536000004</v>
      </c>
      <c r="L75" s="202"/>
    </row>
    <row r="76" spans="1:12">
      <c r="A76" s="150"/>
      <c r="B76" s="871" t="s">
        <v>134</v>
      </c>
      <c r="C76" s="871"/>
      <c r="D76" s="871"/>
      <c r="E76" s="871"/>
      <c r="F76" s="113"/>
      <c r="G76" s="114"/>
      <c r="H76" s="97"/>
      <c r="I76" s="113"/>
      <c r="J76" s="145"/>
      <c r="K76" s="103"/>
      <c r="L76" s="202"/>
    </row>
    <row r="77" spans="1:12" ht="25.5">
      <c r="A77" s="148"/>
      <c r="B77" s="121" t="s">
        <v>135</v>
      </c>
      <c r="C77" s="102">
        <v>4.5999999999999996</v>
      </c>
      <c r="D77" s="96" t="s">
        <v>125</v>
      </c>
      <c r="E77" s="102">
        <v>7.8</v>
      </c>
      <c r="F77" s="96" t="s">
        <v>88</v>
      </c>
      <c r="G77" s="122">
        <v>850</v>
      </c>
      <c r="H77" s="95" t="s">
        <v>126</v>
      </c>
      <c r="I77" s="113"/>
      <c r="J77" s="145"/>
      <c r="K77" s="103"/>
      <c r="L77" s="202"/>
    </row>
    <row r="78" spans="1:12" ht="25.5">
      <c r="A78" s="148"/>
      <c r="B78" s="121" t="s">
        <v>135</v>
      </c>
      <c r="C78" s="102">
        <v>25.2</v>
      </c>
      <c r="D78" s="106" t="s">
        <v>125</v>
      </c>
      <c r="E78" s="123">
        <v>36.630000000000003</v>
      </c>
      <c r="F78" s="106" t="s">
        <v>88</v>
      </c>
      <c r="G78" s="124">
        <v>3850</v>
      </c>
      <c r="H78" s="125" t="s">
        <v>126</v>
      </c>
      <c r="I78" s="113"/>
      <c r="J78" s="145"/>
      <c r="K78" s="103"/>
      <c r="L78" s="202"/>
    </row>
    <row r="79" spans="1:12">
      <c r="A79" s="148"/>
      <c r="B79" s="111"/>
      <c r="C79" s="112"/>
      <c r="D79" s="113"/>
      <c r="E79" s="112"/>
      <c r="F79" s="119" t="s">
        <v>133</v>
      </c>
      <c r="G79" s="114">
        <f>SUM(G77:G78)</f>
        <v>4700</v>
      </c>
      <c r="H79" s="97" t="s">
        <v>126</v>
      </c>
      <c r="I79" s="113"/>
      <c r="J79" s="145"/>
      <c r="K79" s="103"/>
      <c r="L79" s="202"/>
    </row>
    <row r="80" spans="1:12">
      <c r="A80" s="148"/>
      <c r="B80" s="97" t="s">
        <v>146</v>
      </c>
      <c r="C80" s="97"/>
      <c r="D80" s="112">
        <v>1.5</v>
      </c>
      <c r="E80" s="113" t="s">
        <v>137</v>
      </c>
      <c r="F80" s="113"/>
      <c r="G80" s="113"/>
      <c r="H80" s="145"/>
      <c r="J80" s="97"/>
      <c r="L80" s="202"/>
    </row>
    <row r="81" spans="1:12">
      <c r="A81" s="148"/>
      <c r="B81" s="153" t="s">
        <v>147</v>
      </c>
      <c r="C81" s="97"/>
      <c r="D81" s="114">
        <f>G79</f>
        <v>4700</v>
      </c>
      <c r="E81" s="147" t="s">
        <v>152</v>
      </c>
      <c r="F81" s="147"/>
      <c r="G81" s="113" t="s">
        <v>149</v>
      </c>
      <c r="H81" s="112">
        <f>D80</f>
        <v>1.5</v>
      </c>
      <c r="I81" s="113" t="s">
        <v>88</v>
      </c>
      <c r="J81" s="145">
        <f>((4.3+((H81*6)+4.3))/2)*H81*D81</f>
        <v>62040.000000000007</v>
      </c>
      <c r="K81" s="145"/>
      <c r="L81" s="202"/>
    </row>
    <row r="82" spans="1:12">
      <c r="A82" s="148"/>
      <c r="B82" s="120" t="s">
        <v>153</v>
      </c>
      <c r="C82" s="138"/>
      <c r="D82" s="114"/>
      <c r="E82" s="147"/>
      <c r="F82" s="147"/>
      <c r="G82" s="113"/>
      <c r="H82" s="114"/>
      <c r="I82" s="113"/>
      <c r="J82" s="145"/>
      <c r="K82" s="103"/>
      <c r="L82" s="202"/>
    </row>
    <row r="83" spans="1:12">
      <c r="A83" s="148"/>
      <c r="B83" s="153" t="s">
        <v>468</v>
      </c>
      <c r="C83" s="154"/>
      <c r="D83" s="155"/>
      <c r="E83" s="156">
        <f>J81</f>
        <v>62040.000000000007</v>
      </c>
      <c r="F83" s="792" t="s">
        <v>149</v>
      </c>
      <c r="G83" s="793">
        <v>0.3</v>
      </c>
      <c r="H83" s="793" t="s">
        <v>88</v>
      </c>
      <c r="I83" s="794">
        <f>E83*G83</f>
        <v>18612</v>
      </c>
      <c r="J83" s="795" t="s">
        <v>4</v>
      </c>
      <c r="K83" s="152">
        <f>I83</f>
        <v>18612</v>
      </c>
      <c r="L83" s="202"/>
    </row>
    <row r="84" spans="1:12">
      <c r="A84" s="148"/>
      <c r="B84" s="120" t="s">
        <v>469</v>
      </c>
      <c r="C84" s="138"/>
      <c r="D84" s="114"/>
      <c r="E84" s="159"/>
      <c r="F84" s="147"/>
      <c r="G84" s="114"/>
      <c r="H84" s="114"/>
      <c r="I84" s="113"/>
      <c r="J84" s="145" t="s">
        <v>88</v>
      </c>
      <c r="K84" s="103">
        <f>SUM(K38:K83)</f>
        <v>51483.647936000008</v>
      </c>
      <c r="L84" s="202"/>
    </row>
    <row r="85" spans="1:12">
      <c r="A85" s="148"/>
      <c r="B85" s="120" t="s">
        <v>154</v>
      </c>
      <c r="C85" s="97"/>
      <c r="D85" s="97"/>
      <c r="E85" s="97"/>
      <c r="F85" s="145">
        <f>K84</f>
        <v>51483.647936000008</v>
      </c>
      <c r="G85" s="97" t="s">
        <v>149</v>
      </c>
      <c r="H85" s="160">
        <v>0.5</v>
      </c>
      <c r="I85" s="97" t="s">
        <v>88</v>
      </c>
      <c r="J85" s="145">
        <f>F85*0.5</f>
        <v>25741.823968000004</v>
      </c>
      <c r="K85" s="98" t="s">
        <v>97</v>
      </c>
      <c r="L85" s="161">
        <f>J85</f>
        <v>25741.823968000004</v>
      </c>
    </row>
    <row r="86" spans="1:12">
      <c r="A86" s="162"/>
      <c r="B86" s="163"/>
      <c r="C86" s="135"/>
      <c r="D86" s="135"/>
      <c r="E86" s="135"/>
      <c r="F86" s="135" t="s">
        <v>470</v>
      </c>
      <c r="G86" s="135"/>
      <c r="H86" s="135"/>
      <c r="I86" s="135"/>
      <c r="J86" s="135"/>
      <c r="K86" s="164"/>
      <c r="L86" s="136" t="s">
        <v>155</v>
      </c>
    </row>
    <row r="87" spans="1:12" ht="162" customHeight="1">
      <c r="A87" s="93" t="s">
        <v>156</v>
      </c>
      <c r="B87" s="863" t="s">
        <v>157</v>
      </c>
      <c r="C87" s="868"/>
      <c r="D87" s="868"/>
      <c r="E87" s="868"/>
      <c r="F87" s="868"/>
      <c r="G87" s="868"/>
      <c r="H87" s="868"/>
      <c r="I87" s="868"/>
      <c r="J87" s="868"/>
      <c r="K87" s="869"/>
      <c r="L87" s="202"/>
    </row>
    <row r="88" spans="1:12">
      <c r="A88" s="148"/>
      <c r="B88" s="150"/>
      <c r="C88" s="97" t="s">
        <v>158</v>
      </c>
      <c r="D88" s="97"/>
      <c r="E88" s="97"/>
      <c r="F88" s="97"/>
      <c r="G88" s="145">
        <f>L85</f>
        <v>25741.823968000004</v>
      </c>
      <c r="H88" s="97"/>
      <c r="I88" s="109"/>
      <c r="J88" s="109"/>
      <c r="K88" s="165"/>
      <c r="L88" s="161">
        <f>L85</f>
        <v>25741.823968000004</v>
      </c>
    </row>
    <row r="89" spans="1:12">
      <c r="A89" s="162"/>
      <c r="B89" s="163"/>
      <c r="C89" s="135"/>
      <c r="D89" s="135"/>
      <c r="E89" s="135"/>
      <c r="F89" s="135"/>
      <c r="G89" s="135"/>
      <c r="H89" s="135"/>
      <c r="I89" s="135"/>
      <c r="J89" s="135"/>
      <c r="K89" s="164"/>
      <c r="L89" s="136" t="s">
        <v>155</v>
      </c>
    </row>
    <row r="90" spans="1:12" ht="43.5" customHeight="1">
      <c r="A90" s="93" t="s">
        <v>159</v>
      </c>
      <c r="B90" s="863" t="s">
        <v>160</v>
      </c>
      <c r="C90" s="868"/>
      <c r="D90" s="868"/>
      <c r="E90" s="868"/>
      <c r="F90" s="868"/>
      <c r="G90" s="868"/>
      <c r="H90" s="868"/>
      <c r="I90" s="868"/>
      <c r="J90" s="868"/>
      <c r="K90" s="869"/>
      <c r="L90" s="202"/>
    </row>
    <row r="91" spans="1:12">
      <c r="A91" s="108"/>
      <c r="B91" s="150"/>
      <c r="C91" s="97" t="s">
        <v>158</v>
      </c>
      <c r="D91" s="97"/>
      <c r="E91" s="97"/>
      <c r="F91" s="97"/>
      <c r="G91" s="145">
        <f>L88</f>
        <v>25741.823968000004</v>
      </c>
      <c r="H91" s="97"/>
      <c r="I91" s="109"/>
      <c r="J91" s="109"/>
      <c r="K91" s="165"/>
      <c r="L91" s="161">
        <f>G93</f>
        <v>16741.823968000004</v>
      </c>
    </row>
    <row r="92" spans="1:12">
      <c r="A92" s="108"/>
      <c r="B92" s="150"/>
      <c r="C92" s="97" t="s">
        <v>501</v>
      </c>
      <c r="D92" s="97"/>
      <c r="E92" s="85"/>
      <c r="F92" s="85" t="s">
        <v>183</v>
      </c>
      <c r="G92" s="151">
        <v>9000</v>
      </c>
      <c r="H92" s="85"/>
      <c r="I92" s="109"/>
      <c r="J92" s="109"/>
      <c r="K92" s="165"/>
      <c r="L92" s="161"/>
    </row>
    <row r="93" spans="1:12">
      <c r="A93" s="108"/>
      <c r="B93" s="150"/>
      <c r="C93" s="97"/>
      <c r="D93" s="97"/>
      <c r="E93" s="97"/>
      <c r="F93" s="97" t="s">
        <v>165</v>
      </c>
      <c r="G93" s="145">
        <f>G91-G92</f>
        <v>16741.823968000004</v>
      </c>
      <c r="H93" s="97"/>
      <c r="I93" s="109"/>
      <c r="J93" s="109"/>
      <c r="K93" s="165"/>
      <c r="L93" s="161"/>
    </row>
    <row r="94" spans="1:12">
      <c r="A94" s="108"/>
      <c r="B94" s="150"/>
      <c r="C94" s="97"/>
      <c r="D94" s="97"/>
      <c r="E94" s="97"/>
      <c r="F94" s="97"/>
      <c r="G94" s="145"/>
      <c r="H94" s="97"/>
      <c r="I94" s="109"/>
      <c r="J94" s="109"/>
      <c r="K94" s="165"/>
      <c r="L94" s="161"/>
    </row>
    <row r="95" spans="1:12">
      <c r="A95" s="83"/>
      <c r="B95" s="163"/>
      <c r="C95" s="135"/>
      <c r="D95" s="135"/>
      <c r="E95" s="135"/>
      <c r="F95" s="135"/>
      <c r="G95" s="135"/>
      <c r="H95" s="135"/>
      <c r="I95" s="135"/>
      <c r="J95" s="135"/>
      <c r="K95" s="164"/>
      <c r="L95" s="136" t="s">
        <v>155</v>
      </c>
    </row>
    <row r="96" spans="1:12" ht="59.25" customHeight="1">
      <c r="A96" s="93" t="s">
        <v>161</v>
      </c>
      <c r="B96" s="863" t="s">
        <v>162</v>
      </c>
      <c r="C96" s="868"/>
      <c r="D96" s="868"/>
      <c r="E96" s="868"/>
      <c r="F96" s="868"/>
      <c r="G96" s="868"/>
      <c r="H96" s="868"/>
      <c r="I96" s="868"/>
      <c r="J96" s="868"/>
      <c r="K96" s="869"/>
      <c r="L96" s="202"/>
    </row>
    <row r="97" spans="1:12">
      <c r="A97" s="148"/>
      <c r="B97" s="137" t="s">
        <v>144</v>
      </c>
      <c r="C97" s="138"/>
      <c r="D97" s="97"/>
      <c r="E97" s="97"/>
      <c r="F97" s="97"/>
      <c r="G97" s="97"/>
      <c r="H97" s="97"/>
      <c r="I97" s="97"/>
      <c r="J97" s="97"/>
      <c r="L97" s="202"/>
    </row>
    <row r="98" spans="1:12">
      <c r="A98" s="148"/>
      <c r="B98" s="111" t="s">
        <v>124</v>
      </c>
      <c r="C98" s="112">
        <v>0.95</v>
      </c>
      <c r="D98" s="113" t="s">
        <v>125</v>
      </c>
      <c r="E98" s="114">
        <v>1</v>
      </c>
      <c r="F98" s="113" t="s">
        <v>88</v>
      </c>
      <c r="G98" s="114">
        <f>(E98-C98)*1000</f>
        <v>50.000000000000043</v>
      </c>
      <c r="H98" s="97" t="s">
        <v>126</v>
      </c>
      <c r="I98" s="97"/>
      <c r="J98" s="97"/>
      <c r="L98" s="202"/>
    </row>
    <row r="99" spans="1:12">
      <c r="A99" s="148"/>
      <c r="B99" s="111" t="s">
        <v>124</v>
      </c>
      <c r="C99" s="112">
        <v>1.03</v>
      </c>
      <c r="D99" s="113" t="s">
        <v>125</v>
      </c>
      <c r="E99" s="114">
        <v>1.08</v>
      </c>
      <c r="F99" s="113" t="s">
        <v>88</v>
      </c>
      <c r="G99" s="114">
        <f>(E99-C99)*1000</f>
        <v>50.000000000000043</v>
      </c>
      <c r="H99" s="97" t="s">
        <v>97</v>
      </c>
      <c r="I99" s="97"/>
      <c r="J99" s="97"/>
      <c r="L99" s="202"/>
    </row>
    <row r="100" spans="1:12">
      <c r="A100" s="148"/>
      <c r="B100" s="853" t="s">
        <v>129</v>
      </c>
      <c r="C100" s="854"/>
      <c r="D100" s="854"/>
      <c r="E100" s="854"/>
      <c r="F100" s="113" t="s">
        <v>88</v>
      </c>
      <c r="G100" s="114">
        <v>40</v>
      </c>
      <c r="H100" s="97" t="s">
        <v>97</v>
      </c>
      <c r="I100" s="97"/>
      <c r="J100" s="97"/>
      <c r="L100" s="202"/>
    </row>
    <row r="101" spans="1:12">
      <c r="A101" s="148"/>
      <c r="B101" s="855" t="s">
        <v>130</v>
      </c>
      <c r="C101" s="856"/>
      <c r="D101" s="856"/>
      <c r="E101" s="856"/>
      <c r="F101" s="115" t="s">
        <v>88</v>
      </c>
      <c r="G101" s="116">
        <v>40</v>
      </c>
      <c r="H101" s="85" t="s">
        <v>97</v>
      </c>
      <c r="I101" s="97"/>
      <c r="J101" s="97"/>
      <c r="L101" s="202"/>
    </row>
    <row r="102" spans="1:12">
      <c r="A102" s="148"/>
      <c r="B102" s="140"/>
      <c r="C102" s="141"/>
      <c r="D102" s="872" t="s">
        <v>145</v>
      </c>
      <c r="E102" s="872"/>
      <c r="F102" s="142" t="s">
        <v>88</v>
      </c>
      <c r="G102" s="143">
        <f>SUM(G98:G101)</f>
        <v>180.00000000000009</v>
      </c>
      <c r="H102" s="144" t="s">
        <v>97</v>
      </c>
      <c r="I102" s="97"/>
      <c r="J102" s="97"/>
      <c r="L102" s="202"/>
    </row>
    <row r="103" spans="1:12">
      <c r="A103" s="148"/>
      <c r="B103" s="120" t="s">
        <v>163</v>
      </c>
      <c r="C103" s="97"/>
      <c r="D103" s="97"/>
      <c r="E103" s="97"/>
      <c r="F103" s="97"/>
      <c r="G103" s="97"/>
      <c r="H103" s="145">
        <v>18.75</v>
      </c>
      <c r="I103" s="97" t="s">
        <v>137</v>
      </c>
      <c r="J103" s="97"/>
      <c r="K103" s="98"/>
      <c r="L103" s="202"/>
    </row>
    <row r="104" spans="1:12">
      <c r="A104" s="148"/>
      <c r="B104" s="120" t="s">
        <v>164</v>
      </c>
      <c r="C104" s="113">
        <v>1</v>
      </c>
      <c r="D104" s="113" t="s">
        <v>149</v>
      </c>
      <c r="E104" s="146">
        <f>G102</f>
        <v>180.00000000000009</v>
      </c>
      <c r="F104" s="113" t="s">
        <v>149</v>
      </c>
      <c r="G104" s="114">
        <f>H103</f>
        <v>18.75</v>
      </c>
      <c r="H104" s="113" t="s">
        <v>149</v>
      </c>
      <c r="I104" s="112">
        <v>0.1</v>
      </c>
      <c r="J104" s="113" t="s">
        <v>88</v>
      </c>
      <c r="K104" s="166">
        <f>C104*E104*G104*I104</f>
        <v>337.50000000000023</v>
      </c>
      <c r="L104" s="202"/>
    </row>
    <row r="105" spans="1:12">
      <c r="A105" s="148"/>
      <c r="B105" s="120" t="s">
        <v>471</v>
      </c>
      <c r="C105" s="113"/>
      <c r="D105" s="113"/>
      <c r="E105" s="146"/>
      <c r="F105" s="113"/>
      <c r="G105" s="114"/>
      <c r="H105" s="113"/>
      <c r="I105" s="112"/>
      <c r="J105" s="113"/>
      <c r="K105" s="166"/>
      <c r="L105" s="193"/>
    </row>
    <row r="106" spans="1:12">
      <c r="A106" s="148"/>
      <c r="B106" s="120" t="s">
        <v>472</v>
      </c>
      <c r="C106" s="113"/>
      <c r="D106" s="113">
        <v>0.76</v>
      </c>
      <c r="E106" s="796" t="s">
        <v>325</v>
      </c>
      <c r="F106" s="113"/>
      <c r="G106" s="114"/>
      <c r="H106" s="113"/>
      <c r="I106" s="112"/>
      <c r="J106" s="113"/>
      <c r="K106" s="166"/>
      <c r="L106" s="193"/>
    </row>
    <row r="107" spans="1:12">
      <c r="A107" s="148"/>
      <c r="B107" s="120" t="s">
        <v>473</v>
      </c>
      <c r="C107" s="97"/>
      <c r="D107" s="97"/>
      <c r="E107" s="97"/>
      <c r="F107" s="97"/>
      <c r="G107" s="97"/>
      <c r="H107" s="145">
        <v>9.1</v>
      </c>
      <c r="I107" s="97" t="s">
        <v>137</v>
      </c>
      <c r="J107" s="113"/>
      <c r="K107" s="166"/>
      <c r="L107" s="193"/>
    </row>
    <row r="108" spans="1:12">
      <c r="A108" s="148"/>
      <c r="B108" s="120" t="s">
        <v>164</v>
      </c>
      <c r="C108" s="113">
        <v>1</v>
      </c>
      <c r="D108" s="113" t="s">
        <v>149</v>
      </c>
      <c r="E108" s="146">
        <v>40</v>
      </c>
      <c r="F108" s="113" t="s">
        <v>149</v>
      </c>
      <c r="G108" s="114">
        <f>H107</f>
        <v>9.1</v>
      </c>
      <c r="H108" s="113" t="s">
        <v>149</v>
      </c>
      <c r="I108" s="112">
        <v>0.1</v>
      </c>
      <c r="J108" s="113" t="s">
        <v>88</v>
      </c>
      <c r="K108" s="166">
        <f>C108*E108*G108*I108</f>
        <v>36.4</v>
      </c>
      <c r="L108" s="193"/>
    </row>
    <row r="109" spans="1:12">
      <c r="A109" s="148"/>
      <c r="B109" s="120" t="s">
        <v>474</v>
      </c>
      <c r="C109" s="113"/>
      <c r="D109" s="113"/>
      <c r="E109" s="146"/>
      <c r="F109" s="113"/>
      <c r="G109" s="114"/>
      <c r="H109" s="113"/>
      <c r="I109" s="112"/>
      <c r="J109" s="113"/>
      <c r="K109" s="166"/>
      <c r="L109" s="193"/>
    </row>
    <row r="110" spans="1:12">
      <c r="A110" s="148"/>
      <c r="B110" s="120" t="s">
        <v>475</v>
      </c>
      <c r="C110" s="97"/>
      <c r="D110" s="97"/>
      <c r="E110" s="97"/>
      <c r="F110" s="97"/>
      <c r="G110" s="97"/>
      <c r="H110" s="145">
        <v>29.34</v>
      </c>
      <c r="I110" s="97" t="s">
        <v>137</v>
      </c>
      <c r="J110" s="113"/>
      <c r="K110" s="166"/>
      <c r="L110" s="193"/>
    </row>
    <row r="111" spans="1:12">
      <c r="A111" s="148"/>
      <c r="B111" s="120" t="s">
        <v>164</v>
      </c>
      <c r="C111" s="113"/>
      <c r="D111" s="113"/>
      <c r="E111" s="146"/>
      <c r="F111" s="113"/>
      <c r="G111" s="114"/>
      <c r="H111" s="113"/>
      <c r="I111" s="112"/>
      <c r="J111" s="113"/>
      <c r="K111" s="166"/>
      <c r="L111" s="193"/>
    </row>
    <row r="112" spans="1:12">
      <c r="A112" s="148"/>
      <c r="B112" s="113">
        <v>1</v>
      </c>
      <c r="C112" s="146" t="s">
        <v>149</v>
      </c>
      <c r="D112" s="114">
        <v>30</v>
      </c>
      <c r="E112" s="114" t="s">
        <v>149</v>
      </c>
      <c r="F112" s="116">
        <v>9.1</v>
      </c>
      <c r="G112" s="116" t="s">
        <v>119</v>
      </c>
      <c r="H112" s="116">
        <v>29.34</v>
      </c>
      <c r="I112" s="145"/>
      <c r="J112" s="145"/>
      <c r="K112" s="166"/>
      <c r="L112" s="193"/>
    </row>
    <row r="113" spans="1:12">
      <c r="A113" s="148"/>
      <c r="B113" s="138"/>
      <c r="C113" s="146"/>
      <c r="D113" s="114"/>
      <c r="E113" s="114"/>
      <c r="F113" s="114"/>
      <c r="G113" s="114">
        <v>2</v>
      </c>
      <c r="H113" s="114"/>
      <c r="I113" s="145"/>
      <c r="J113" s="145"/>
      <c r="K113" s="166"/>
      <c r="L113" s="193"/>
    </row>
    <row r="114" spans="1:12">
      <c r="A114" s="148"/>
      <c r="B114" s="138"/>
      <c r="C114" s="146"/>
      <c r="D114" s="114"/>
      <c r="E114" s="114"/>
      <c r="F114" s="114"/>
      <c r="G114" s="114" t="s">
        <v>149</v>
      </c>
      <c r="H114" s="114">
        <v>0.1</v>
      </c>
      <c r="I114" s="145" t="s">
        <v>88</v>
      </c>
      <c r="J114" s="145">
        <f>((F112+H112)/2)*H114*D112*B112</f>
        <v>57.66</v>
      </c>
      <c r="K114" s="166">
        <f>J114</f>
        <v>57.66</v>
      </c>
      <c r="L114" s="193"/>
    </row>
    <row r="115" spans="1:12">
      <c r="A115" s="148"/>
      <c r="B115" s="97" t="s">
        <v>464</v>
      </c>
      <c r="C115" s="146"/>
      <c r="D115" s="114"/>
      <c r="E115" s="114"/>
      <c r="F115" s="114"/>
      <c r="G115" s="114"/>
      <c r="H115" s="114"/>
      <c r="I115" s="145"/>
      <c r="J115" s="145"/>
      <c r="K115" s="166"/>
      <c r="L115" s="193"/>
    </row>
    <row r="116" spans="1:12">
      <c r="A116" s="148"/>
      <c r="B116" s="97" t="s">
        <v>476</v>
      </c>
      <c r="C116" s="146"/>
      <c r="D116" s="116">
        <v>3.14</v>
      </c>
      <c r="E116" s="116" t="s">
        <v>149</v>
      </c>
      <c r="F116" s="116">
        <v>4.3</v>
      </c>
      <c r="G116" s="114" t="s">
        <v>88</v>
      </c>
      <c r="H116" s="114">
        <v>6.7510000000000003</v>
      </c>
      <c r="I116" s="145" t="s">
        <v>325</v>
      </c>
      <c r="J116" s="145"/>
      <c r="K116" s="166"/>
      <c r="L116" s="193"/>
    </row>
    <row r="117" spans="1:12">
      <c r="A117" s="148"/>
      <c r="B117" s="138"/>
      <c r="C117" s="146"/>
      <c r="D117" s="114"/>
      <c r="E117" s="114">
        <v>2</v>
      </c>
      <c r="F117" s="114"/>
      <c r="G117" s="114"/>
      <c r="H117" s="114"/>
      <c r="I117" s="145"/>
      <c r="J117" s="145"/>
      <c r="K117" s="166"/>
      <c r="L117" s="193"/>
    </row>
    <row r="118" spans="1:12">
      <c r="A118" s="148"/>
      <c r="B118" s="97" t="s">
        <v>477</v>
      </c>
      <c r="C118" s="146"/>
      <c r="D118" s="116">
        <v>3.14</v>
      </c>
      <c r="E118" s="116" t="s">
        <v>149</v>
      </c>
      <c r="F118" s="116">
        <v>11.88</v>
      </c>
      <c r="G118" s="114" t="s">
        <v>88</v>
      </c>
      <c r="H118" s="114">
        <v>18.652000000000001</v>
      </c>
      <c r="I118" s="145" t="s">
        <v>325</v>
      </c>
      <c r="J118" s="145"/>
      <c r="K118" s="166"/>
      <c r="L118" s="193"/>
    </row>
    <row r="119" spans="1:12">
      <c r="A119" s="148"/>
      <c r="B119" s="138"/>
      <c r="C119" s="146"/>
      <c r="D119" s="114"/>
      <c r="E119" s="114">
        <v>2</v>
      </c>
      <c r="F119" s="114"/>
      <c r="G119" s="114"/>
      <c r="H119" s="114"/>
      <c r="I119" s="145"/>
      <c r="J119" s="145"/>
      <c r="K119" s="166"/>
      <c r="L119" s="193"/>
    </row>
    <row r="120" spans="1:12">
      <c r="A120" s="148"/>
      <c r="B120" s="120" t="s">
        <v>478</v>
      </c>
      <c r="C120" s="113">
        <v>1</v>
      </c>
      <c r="D120" s="146" t="s">
        <v>149</v>
      </c>
      <c r="E120" s="114">
        <v>11.88</v>
      </c>
      <c r="F120" s="114" t="s">
        <v>149</v>
      </c>
      <c r="G120" s="116">
        <v>6.7510000000000003</v>
      </c>
      <c r="H120" s="116" t="s">
        <v>119</v>
      </c>
      <c r="I120" s="116">
        <v>18.652000000000001</v>
      </c>
      <c r="J120" s="145"/>
      <c r="K120" s="145"/>
      <c r="L120" s="174"/>
    </row>
    <row r="121" spans="1:12">
      <c r="A121" s="148"/>
      <c r="B121" s="120"/>
      <c r="C121" s="138"/>
      <c r="D121" s="146"/>
      <c r="E121" s="114"/>
      <c r="F121" s="114"/>
      <c r="G121" s="114"/>
      <c r="H121" s="114">
        <v>2</v>
      </c>
      <c r="I121" s="114"/>
      <c r="J121" s="145"/>
      <c r="K121" s="145"/>
      <c r="L121" s="174"/>
    </row>
    <row r="122" spans="1:12">
      <c r="A122" s="148"/>
      <c r="B122" s="120"/>
      <c r="C122" s="138"/>
      <c r="D122" s="789"/>
      <c r="E122" s="116"/>
      <c r="F122" s="116"/>
      <c r="G122" s="116"/>
      <c r="H122" s="116" t="s">
        <v>149</v>
      </c>
      <c r="I122" s="116">
        <v>0.1</v>
      </c>
      <c r="J122" s="151" t="s">
        <v>88</v>
      </c>
      <c r="K122" s="152">
        <f>((G120+I120)/2)*I122*E120*C120</f>
        <v>15.089382000000002</v>
      </c>
      <c r="L122" s="174"/>
    </row>
    <row r="123" spans="1:12">
      <c r="A123" s="148"/>
      <c r="B123" s="120"/>
      <c r="C123" s="113"/>
      <c r="D123" s="113"/>
      <c r="E123" s="114"/>
      <c r="F123" s="113"/>
      <c r="G123" s="113"/>
      <c r="H123" s="113"/>
      <c r="I123" s="112"/>
      <c r="J123" s="113" t="s">
        <v>165</v>
      </c>
      <c r="K123" s="167">
        <f>SUM(K104:K122)</f>
        <v>446.64938200000017</v>
      </c>
      <c r="L123" s="167">
        <f>K123</f>
        <v>446.64938200000017</v>
      </c>
    </row>
    <row r="124" spans="1:12">
      <c r="A124" s="162"/>
      <c r="B124" s="168"/>
      <c r="C124" s="115"/>
      <c r="D124" s="115"/>
      <c r="E124" s="115"/>
      <c r="F124" s="115"/>
      <c r="G124" s="116"/>
      <c r="H124" s="85"/>
      <c r="I124" s="85"/>
      <c r="J124" s="85"/>
      <c r="K124" s="107" t="s">
        <v>4</v>
      </c>
      <c r="L124" s="107" t="s">
        <v>4</v>
      </c>
    </row>
    <row r="125" spans="1:12" ht="163.5" customHeight="1">
      <c r="A125" s="169" t="s">
        <v>166</v>
      </c>
      <c r="B125" s="873" t="s">
        <v>167</v>
      </c>
      <c r="C125" s="874"/>
      <c r="D125" s="874"/>
      <c r="E125" s="874"/>
      <c r="F125" s="874"/>
      <c r="G125" s="874"/>
      <c r="H125" s="874"/>
      <c r="I125" s="874"/>
      <c r="J125" s="874"/>
      <c r="K125" s="874"/>
      <c r="L125" s="819"/>
    </row>
    <row r="126" spans="1:12">
      <c r="A126" s="148"/>
      <c r="B126" s="137" t="s">
        <v>144</v>
      </c>
      <c r="C126" s="138"/>
      <c r="D126" s="97"/>
      <c r="E126" s="97"/>
      <c r="F126" s="97"/>
      <c r="G126" s="97"/>
      <c r="H126" s="97"/>
      <c r="I126" s="97"/>
      <c r="J126" s="97"/>
      <c r="K126" s="97"/>
      <c r="L126" s="202"/>
    </row>
    <row r="127" spans="1:12">
      <c r="A127" s="148"/>
      <c r="B127" s="111" t="s">
        <v>124</v>
      </c>
      <c r="C127" s="112">
        <v>0.95</v>
      </c>
      <c r="D127" s="113" t="s">
        <v>125</v>
      </c>
      <c r="E127" s="114">
        <v>1</v>
      </c>
      <c r="F127" s="113" t="s">
        <v>88</v>
      </c>
      <c r="G127" s="114">
        <f>(E127-C127)*1000</f>
        <v>50.000000000000043</v>
      </c>
      <c r="H127" s="97" t="s">
        <v>126</v>
      </c>
      <c r="I127" s="97"/>
      <c r="J127" s="97"/>
      <c r="K127" s="97"/>
      <c r="L127" s="202"/>
    </row>
    <row r="128" spans="1:12">
      <c r="A128" s="148"/>
      <c r="B128" s="111" t="s">
        <v>124</v>
      </c>
      <c r="C128" s="112">
        <v>1.03</v>
      </c>
      <c r="D128" s="113" t="s">
        <v>125</v>
      </c>
      <c r="E128" s="114">
        <v>1.08</v>
      </c>
      <c r="F128" s="113" t="s">
        <v>88</v>
      </c>
      <c r="G128" s="114">
        <f>(E128-C128)*1000</f>
        <v>50.000000000000043</v>
      </c>
      <c r="H128" s="97" t="s">
        <v>97</v>
      </c>
      <c r="I128" s="97"/>
      <c r="J128" s="97"/>
      <c r="K128" s="97"/>
      <c r="L128" s="202"/>
    </row>
    <row r="129" spans="1:12">
      <c r="A129" s="148"/>
      <c r="B129" s="853" t="s">
        <v>129</v>
      </c>
      <c r="C129" s="854"/>
      <c r="D129" s="854"/>
      <c r="E129" s="854"/>
      <c r="F129" s="113" t="s">
        <v>88</v>
      </c>
      <c r="G129" s="114">
        <v>40</v>
      </c>
      <c r="H129" s="97" t="s">
        <v>97</v>
      </c>
      <c r="I129" s="97"/>
      <c r="J129" s="97"/>
      <c r="K129" s="97"/>
      <c r="L129" s="202"/>
    </row>
    <row r="130" spans="1:12">
      <c r="A130" s="148"/>
      <c r="B130" s="855" t="s">
        <v>130</v>
      </c>
      <c r="C130" s="856"/>
      <c r="D130" s="856"/>
      <c r="E130" s="856"/>
      <c r="F130" s="115" t="s">
        <v>88</v>
      </c>
      <c r="G130" s="116">
        <v>40</v>
      </c>
      <c r="H130" s="85" t="s">
        <v>97</v>
      </c>
      <c r="I130" s="97"/>
      <c r="J130" s="97"/>
      <c r="K130" s="97"/>
      <c r="L130" s="202"/>
    </row>
    <row r="131" spans="1:12">
      <c r="A131" s="148"/>
      <c r="B131" s="140"/>
      <c r="C131" s="141"/>
      <c r="D131" s="872" t="s">
        <v>145</v>
      </c>
      <c r="E131" s="872"/>
      <c r="F131" s="142" t="s">
        <v>88</v>
      </c>
      <c r="G131" s="143">
        <f>SUM(G127:G130)</f>
        <v>180.00000000000009</v>
      </c>
      <c r="H131" s="144" t="s">
        <v>97</v>
      </c>
      <c r="I131" s="97"/>
      <c r="J131" s="97"/>
      <c r="K131" s="97"/>
      <c r="L131" s="202"/>
    </row>
    <row r="132" spans="1:12">
      <c r="A132" s="148"/>
      <c r="B132" s="120" t="s">
        <v>168</v>
      </c>
      <c r="C132" s="97"/>
      <c r="D132" s="97"/>
      <c r="E132" s="97"/>
      <c r="F132" s="97"/>
      <c r="G132" s="97"/>
      <c r="H132" s="145">
        <f>H103</f>
        <v>18.75</v>
      </c>
      <c r="I132" s="97" t="s">
        <v>137</v>
      </c>
      <c r="J132" s="97"/>
      <c r="K132" s="97"/>
      <c r="L132" s="202"/>
    </row>
    <row r="133" spans="1:12">
      <c r="A133" s="148"/>
      <c r="B133" s="120" t="s">
        <v>169</v>
      </c>
      <c r="C133" s="97"/>
      <c r="D133" s="113">
        <f>H132</f>
        <v>18.75</v>
      </c>
      <c r="E133" s="113" t="s">
        <v>149</v>
      </c>
      <c r="F133" s="114">
        <f>G131</f>
        <v>180.00000000000009</v>
      </c>
      <c r="G133" s="113"/>
      <c r="H133" s="114"/>
      <c r="I133" s="113" t="s">
        <v>88</v>
      </c>
      <c r="J133" s="114">
        <f>D133*F133</f>
        <v>3375.0000000000018</v>
      </c>
      <c r="K133" s="97" t="s">
        <v>16</v>
      </c>
      <c r="L133" s="202"/>
    </row>
    <row r="134" spans="1:12">
      <c r="A134" s="148"/>
      <c r="B134" s="120" t="s">
        <v>471</v>
      </c>
      <c r="C134" s="113"/>
      <c r="D134" s="113"/>
      <c r="E134" s="146"/>
      <c r="F134" s="113"/>
      <c r="G134" s="114"/>
      <c r="H134" s="113"/>
      <c r="I134" s="112"/>
      <c r="J134" s="114"/>
      <c r="K134" s="97"/>
      <c r="L134" s="202"/>
    </row>
    <row r="135" spans="1:12">
      <c r="A135" s="148"/>
      <c r="B135" s="120" t="s">
        <v>472</v>
      </c>
      <c r="C135" s="113"/>
      <c r="D135" s="113">
        <v>0.76</v>
      </c>
      <c r="E135" s="796" t="s">
        <v>325</v>
      </c>
      <c r="F135" s="113"/>
      <c r="G135" s="114"/>
      <c r="H135" s="113"/>
      <c r="I135" s="112"/>
      <c r="J135" s="114"/>
      <c r="K135" s="97"/>
      <c r="L135" s="202"/>
    </row>
    <row r="136" spans="1:12">
      <c r="A136" s="148"/>
      <c r="B136" s="120" t="s">
        <v>479</v>
      </c>
      <c r="C136" s="97"/>
      <c r="D136" s="97"/>
      <c r="E136" s="97"/>
      <c r="F136" s="97"/>
      <c r="G136" s="97"/>
      <c r="H136" s="145">
        <v>10.9</v>
      </c>
      <c r="I136" s="97" t="s">
        <v>137</v>
      </c>
      <c r="J136" s="114"/>
      <c r="K136" s="97"/>
      <c r="L136" s="202"/>
    </row>
    <row r="137" spans="1:12">
      <c r="A137" s="148"/>
      <c r="B137" s="120" t="s">
        <v>169</v>
      </c>
      <c r="C137" s="97"/>
      <c r="D137" s="113">
        <f>H136</f>
        <v>10.9</v>
      </c>
      <c r="E137" s="113" t="s">
        <v>149</v>
      </c>
      <c r="F137" s="114">
        <v>40</v>
      </c>
      <c r="G137" s="113"/>
      <c r="H137" s="114"/>
      <c r="I137" s="113" t="s">
        <v>88</v>
      </c>
      <c r="J137" s="114">
        <f>D137*F137</f>
        <v>436</v>
      </c>
      <c r="K137" s="97" t="s">
        <v>16</v>
      </c>
      <c r="L137" s="202"/>
    </row>
    <row r="138" spans="1:12">
      <c r="A138" s="148"/>
      <c r="B138" s="120" t="s">
        <v>474</v>
      </c>
      <c r="C138" s="113"/>
      <c r="D138" s="113"/>
      <c r="E138" s="146"/>
      <c r="F138" s="113"/>
      <c r="G138" s="114"/>
      <c r="H138" s="113"/>
      <c r="I138" s="112"/>
      <c r="J138" s="114"/>
      <c r="K138" s="97"/>
      <c r="L138" s="202"/>
    </row>
    <row r="139" spans="1:12">
      <c r="A139" s="148"/>
      <c r="B139" s="120" t="s">
        <v>480</v>
      </c>
      <c r="C139" s="97"/>
      <c r="D139" s="97"/>
      <c r="E139" s="97"/>
      <c r="F139" s="97"/>
      <c r="G139" s="97"/>
      <c r="H139" s="145">
        <v>31.14</v>
      </c>
      <c r="I139" s="97" t="s">
        <v>137</v>
      </c>
      <c r="J139" s="114"/>
      <c r="K139" s="97"/>
      <c r="L139" s="202"/>
    </row>
    <row r="140" spans="1:12">
      <c r="A140" s="148"/>
      <c r="B140" s="120" t="s">
        <v>169</v>
      </c>
      <c r="C140" s="97"/>
      <c r="D140" s="114">
        <v>30</v>
      </c>
      <c r="E140" s="113" t="s">
        <v>149</v>
      </c>
      <c r="F140" s="116">
        <v>10.9</v>
      </c>
      <c r="G140" s="115" t="s">
        <v>119</v>
      </c>
      <c r="H140" s="116">
        <v>31.14</v>
      </c>
      <c r="I140" s="113" t="s">
        <v>88</v>
      </c>
      <c r="J140" s="114">
        <f>(F140+H140)/2 *D140</f>
        <v>630.6</v>
      </c>
      <c r="K140" s="97" t="s">
        <v>16</v>
      </c>
      <c r="L140" s="202"/>
    </row>
    <row r="141" spans="1:12">
      <c r="A141" s="148"/>
      <c r="B141" s="120"/>
      <c r="C141" s="97"/>
      <c r="D141" s="113"/>
      <c r="E141" s="113"/>
      <c r="F141" s="114"/>
      <c r="G141" s="113">
        <v>2</v>
      </c>
      <c r="H141" s="114"/>
      <c r="I141" s="113"/>
      <c r="J141" s="114"/>
      <c r="K141" s="97"/>
      <c r="L141" s="202"/>
    </row>
    <row r="142" spans="1:12">
      <c r="A142" s="148"/>
      <c r="B142" s="120"/>
      <c r="C142" s="97"/>
      <c r="D142" s="113">
        <v>10</v>
      </c>
      <c r="E142" s="113" t="s">
        <v>149</v>
      </c>
      <c r="F142" s="114">
        <f>H139</f>
        <v>31.14</v>
      </c>
      <c r="G142" s="113"/>
      <c r="H142" s="114"/>
      <c r="I142" s="113" t="s">
        <v>88</v>
      </c>
      <c r="J142" s="114">
        <f>D142*F142</f>
        <v>311.39999999999998</v>
      </c>
      <c r="K142" s="97" t="s">
        <v>16</v>
      </c>
      <c r="L142" s="202"/>
    </row>
    <row r="143" spans="1:12">
      <c r="A143" s="148"/>
      <c r="B143" s="120" t="s">
        <v>481</v>
      </c>
      <c r="C143" s="97"/>
      <c r="D143" s="113"/>
      <c r="E143" s="113"/>
      <c r="F143" s="114"/>
      <c r="G143" s="113"/>
      <c r="H143" s="114"/>
      <c r="I143" s="113"/>
      <c r="J143" s="114"/>
      <c r="K143" s="97"/>
      <c r="L143" s="202"/>
    </row>
    <row r="144" spans="1:12">
      <c r="A144" s="148"/>
      <c r="B144" s="111">
        <v>11.88</v>
      </c>
      <c r="C144" s="113" t="s">
        <v>119</v>
      </c>
      <c r="D144" s="114">
        <v>0.9</v>
      </c>
      <c r="E144" s="113" t="s">
        <v>149</v>
      </c>
      <c r="F144" s="116">
        <v>6.7510000000000003</v>
      </c>
      <c r="G144" s="115" t="s">
        <v>119</v>
      </c>
      <c r="H144" s="116">
        <v>18.652000000000001</v>
      </c>
      <c r="I144" s="113" t="s">
        <v>88</v>
      </c>
      <c r="J144" s="114">
        <f>(F144+H144)/2 *(B144+D144)</f>
        <v>162.32517000000004</v>
      </c>
      <c r="K144" s="97"/>
      <c r="L144" s="202"/>
    </row>
    <row r="145" spans="1:12">
      <c r="A145" s="148"/>
      <c r="B145" s="120"/>
      <c r="C145" s="97"/>
      <c r="D145" s="113"/>
      <c r="E145" s="113"/>
      <c r="F145" s="114"/>
      <c r="G145" s="113">
        <v>2</v>
      </c>
      <c r="H145" s="114"/>
      <c r="I145" s="113"/>
      <c r="J145" s="114"/>
      <c r="K145" s="97"/>
      <c r="L145" s="202"/>
    </row>
    <row r="146" spans="1:12" ht="15.75">
      <c r="A146" s="148"/>
      <c r="B146" s="170" t="s">
        <v>132</v>
      </c>
      <c r="C146" s="95"/>
      <c r="D146" s="95"/>
      <c r="E146" s="95"/>
      <c r="F146" s="95"/>
      <c r="G146" s="95"/>
      <c r="H146" s="95"/>
      <c r="I146" s="97"/>
      <c r="J146" s="97"/>
      <c r="K146" s="97"/>
      <c r="L146" s="202"/>
    </row>
    <row r="147" spans="1:12">
      <c r="A147" s="148"/>
      <c r="B147" s="111" t="s">
        <v>124</v>
      </c>
      <c r="C147" s="112">
        <v>0</v>
      </c>
      <c r="D147" s="113" t="s">
        <v>125</v>
      </c>
      <c r="E147" s="112">
        <v>0.95</v>
      </c>
      <c r="F147" s="113" t="s">
        <v>88</v>
      </c>
      <c r="G147" s="114">
        <v>850</v>
      </c>
      <c r="H147" s="97" t="s">
        <v>126</v>
      </c>
      <c r="I147" s="97"/>
      <c r="J147" s="97"/>
      <c r="K147" s="97"/>
      <c r="L147" s="202"/>
    </row>
    <row r="148" spans="1:12">
      <c r="A148" s="148"/>
      <c r="B148" s="111" t="s">
        <v>124</v>
      </c>
      <c r="C148" s="112">
        <v>1.08</v>
      </c>
      <c r="D148" s="113" t="s">
        <v>125</v>
      </c>
      <c r="E148" s="112">
        <v>2.2000000000000002</v>
      </c>
      <c r="F148" s="113" t="s">
        <v>88</v>
      </c>
      <c r="G148" s="114">
        <f>(E148-C148)*1000</f>
        <v>1120</v>
      </c>
      <c r="H148" s="97" t="s">
        <v>126</v>
      </c>
      <c r="I148" s="97"/>
      <c r="J148" s="97"/>
      <c r="K148" s="97"/>
      <c r="L148" s="202"/>
    </row>
    <row r="149" spans="1:12">
      <c r="A149" s="148"/>
      <c r="B149" s="111" t="s">
        <v>124</v>
      </c>
      <c r="C149" s="112">
        <v>9.1999999999999993</v>
      </c>
      <c r="D149" s="113" t="s">
        <v>125</v>
      </c>
      <c r="E149" s="118">
        <v>10.35</v>
      </c>
      <c r="F149" s="115" t="s">
        <v>88</v>
      </c>
      <c r="G149" s="116">
        <f>(E149-C149)*1000</f>
        <v>1150.0000000000005</v>
      </c>
      <c r="H149" s="85" t="s">
        <v>97</v>
      </c>
      <c r="I149" s="97"/>
      <c r="J149" s="97"/>
      <c r="K149" s="97"/>
      <c r="L149" s="202"/>
    </row>
    <row r="150" spans="1:12">
      <c r="A150" s="148"/>
      <c r="B150" s="111"/>
      <c r="C150" s="112"/>
      <c r="D150" s="113"/>
      <c r="E150" s="112"/>
      <c r="F150" s="113" t="s">
        <v>133</v>
      </c>
      <c r="G150" s="114">
        <f>SUM(G147:G149)</f>
        <v>3120.0000000000005</v>
      </c>
      <c r="H150" s="97" t="s">
        <v>126</v>
      </c>
      <c r="I150" s="97"/>
      <c r="J150" s="97"/>
      <c r="K150" s="97"/>
      <c r="L150" s="202"/>
    </row>
    <row r="151" spans="1:12">
      <c r="A151" s="148"/>
      <c r="B151" s="120" t="s">
        <v>170</v>
      </c>
      <c r="C151" s="97"/>
      <c r="D151" s="97"/>
      <c r="E151" s="97"/>
      <c r="F151" s="97"/>
      <c r="G151" s="97"/>
      <c r="H151" s="145">
        <v>15.54</v>
      </c>
      <c r="I151" s="97" t="s">
        <v>137</v>
      </c>
      <c r="J151" s="97"/>
      <c r="K151" s="97"/>
      <c r="L151" s="202"/>
    </row>
    <row r="152" spans="1:12">
      <c r="A152" s="148"/>
      <c r="B152" s="120" t="s">
        <v>169</v>
      </c>
      <c r="C152" s="97"/>
      <c r="D152" s="114">
        <f>H151</f>
        <v>15.54</v>
      </c>
      <c r="E152" s="113" t="s">
        <v>149</v>
      </c>
      <c r="F152" s="114">
        <f>G150</f>
        <v>3120.0000000000005</v>
      </c>
      <c r="G152" s="115"/>
      <c r="H152" s="116"/>
      <c r="I152" s="115" t="s">
        <v>88</v>
      </c>
      <c r="J152" s="116">
        <f>D152*F152</f>
        <v>48484.800000000003</v>
      </c>
      <c r="K152" s="86" t="s">
        <v>16</v>
      </c>
      <c r="L152" s="202"/>
    </row>
    <row r="153" spans="1:12">
      <c r="A153" s="148"/>
      <c r="B153" s="120"/>
      <c r="C153" s="97"/>
      <c r="D153" s="97"/>
      <c r="E153" s="97"/>
      <c r="G153" s="97"/>
      <c r="H153" s="97" t="s">
        <v>150</v>
      </c>
      <c r="I153" s="97"/>
      <c r="J153" s="145">
        <f>SUM(J133:J152)</f>
        <v>53400.125170000007</v>
      </c>
      <c r="K153" s="97" t="s">
        <v>16</v>
      </c>
      <c r="L153" s="161">
        <f>J153</f>
        <v>53400.125170000007</v>
      </c>
    </row>
    <row r="154" spans="1:12">
      <c r="A154" s="162"/>
      <c r="B154" s="163"/>
      <c r="C154" s="135"/>
      <c r="D154" s="135"/>
      <c r="E154" s="135"/>
      <c r="F154" s="135"/>
      <c r="G154" s="135"/>
      <c r="H154" s="135"/>
      <c r="I154" s="135"/>
      <c r="J154" s="135"/>
      <c r="K154" s="135"/>
      <c r="L154" s="136" t="s">
        <v>16</v>
      </c>
    </row>
    <row r="155" spans="1:12" ht="53.25" customHeight="1">
      <c r="A155" s="93" t="s">
        <v>171</v>
      </c>
      <c r="B155" s="863" t="s">
        <v>172</v>
      </c>
      <c r="C155" s="864"/>
      <c r="D155" s="864"/>
      <c r="E155" s="864"/>
      <c r="F155" s="864"/>
      <c r="G155" s="864"/>
      <c r="H155" s="864"/>
      <c r="I155" s="864"/>
      <c r="J155" s="864"/>
      <c r="K155" s="864"/>
      <c r="L155" s="820"/>
    </row>
    <row r="156" spans="1:12" ht="15.75">
      <c r="A156" s="108"/>
      <c r="B156" s="171" t="s">
        <v>144</v>
      </c>
      <c r="C156" s="138"/>
      <c r="D156" s="97"/>
      <c r="E156" s="97"/>
      <c r="F156" s="97"/>
      <c r="G156" s="97"/>
      <c r="H156" s="97"/>
      <c r="I156" s="109"/>
      <c r="J156" s="109"/>
      <c r="K156" s="165"/>
      <c r="L156" s="202"/>
    </row>
    <row r="157" spans="1:12">
      <c r="A157" s="120"/>
      <c r="B157" s="172" t="s">
        <v>124</v>
      </c>
      <c r="C157" s="112">
        <v>0.95</v>
      </c>
      <c r="D157" s="113" t="s">
        <v>125</v>
      </c>
      <c r="E157" s="114">
        <v>1</v>
      </c>
      <c r="F157" s="113" t="s">
        <v>88</v>
      </c>
      <c r="G157" s="114">
        <f>(E157-C157)*1000</f>
        <v>50.000000000000043</v>
      </c>
      <c r="H157" s="97" t="s">
        <v>126</v>
      </c>
      <c r="I157" s="109"/>
      <c r="J157" s="109"/>
      <c r="K157" s="165"/>
      <c r="L157" s="202"/>
    </row>
    <row r="158" spans="1:12">
      <c r="A158" s="120"/>
      <c r="B158" s="172" t="s">
        <v>124</v>
      </c>
      <c r="C158" s="112">
        <v>1.03</v>
      </c>
      <c r="D158" s="113" t="s">
        <v>125</v>
      </c>
      <c r="E158" s="114">
        <v>1.08</v>
      </c>
      <c r="F158" s="113" t="s">
        <v>88</v>
      </c>
      <c r="G158" s="114">
        <f>(E158-C158)*1000</f>
        <v>50.000000000000043</v>
      </c>
      <c r="H158" s="97" t="s">
        <v>97</v>
      </c>
      <c r="I158" s="109"/>
      <c r="J158" s="109"/>
      <c r="K158" s="165"/>
      <c r="L158" s="202"/>
    </row>
    <row r="159" spans="1:12">
      <c r="A159" s="120"/>
      <c r="B159" s="853" t="s">
        <v>129</v>
      </c>
      <c r="C159" s="854"/>
      <c r="D159" s="854"/>
      <c r="E159" s="854"/>
      <c r="F159" s="113" t="s">
        <v>88</v>
      </c>
      <c r="G159" s="114">
        <v>40</v>
      </c>
      <c r="H159" s="97" t="s">
        <v>97</v>
      </c>
      <c r="I159" s="109"/>
      <c r="J159" s="109"/>
      <c r="K159" s="165"/>
      <c r="L159" s="202"/>
    </row>
    <row r="160" spans="1:12">
      <c r="A160" s="120"/>
      <c r="B160" s="855" t="s">
        <v>130</v>
      </c>
      <c r="C160" s="856"/>
      <c r="D160" s="856"/>
      <c r="E160" s="856"/>
      <c r="F160" s="115" t="s">
        <v>88</v>
      </c>
      <c r="G160" s="116">
        <v>40</v>
      </c>
      <c r="H160" s="85" t="s">
        <v>97</v>
      </c>
      <c r="I160" s="109"/>
      <c r="J160" s="109"/>
      <c r="K160" s="165"/>
      <c r="L160" s="202"/>
    </row>
    <row r="161" spans="1:12">
      <c r="A161" s="120"/>
      <c r="B161" s="140"/>
      <c r="C161" s="141"/>
      <c r="D161" s="872" t="s">
        <v>145</v>
      </c>
      <c r="E161" s="872"/>
      <c r="F161" s="142" t="s">
        <v>88</v>
      </c>
      <c r="G161" s="143">
        <f>SUM(G157:G160)</f>
        <v>180.00000000000009</v>
      </c>
      <c r="H161" s="144" t="s">
        <v>97</v>
      </c>
      <c r="I161" s="109"/>
      <c r="J161" s="109"/>
      <c r="K161" s="165"/>
      <c r="L161" s="202"/>
    </row>
    <row r="162" spans="1:12">
      <c r="A162" s="108"/>
      <c r="B162" s="120" t="s">
        <v>173</v>
      </c>
      <c r="C162" s="97"/>
      <c r="D162" s="97"/>
      <c r="E162" s="97"/>
      <c r="F162" s="97"/>
      <c r="G162" s="97"/>
      <c r="H162" s="145">
        <f>H132</f>
        <v>18.75</v>
      </c>
      <c r="I162" s="97" t="s">
        <v>137</v>
      </c>
      <c r="J162" s="97"/>
      <c r="K162" s="98"/>
      <c r="L162" s="202"/>
    </row>
    <row r="163" spans="1:12">
      <c r="A163" s="108"/>
      <c r="B163" s="120" t="s">
        <v>164</v>
      </c>
      <c r="C163" s="113">
        <v>1</v>
      </c>
      <c r="D163" s="113" t="s">
        <v>149</v>
      </c>
      <c r="E163" s="146">
        <f>G161</f>
        <v>180.00000000000009</v>
      </c>
      <c r="F163" s="113" t="s">
        <v>149</v>
      </c>
      <c r="G163" s="114">
        <f>H162</f>
        <v>18.75</v>
      </c>
      <c r="H163" s="113" t="s">
        <v>149</v>
      </c>
      <c r="I163" s="112">
        <v>0.1</v>
      </c>
      <c r="J163" s="113" t="s">
        <v>88</v>
      </c>
      <c r="K163" s="166">
        <f>C163*E163*G163*I163</f>
        <v>337.50000000000023</v>
      </c>
      <c r="L163" s="202"/>
    </row>
    <row r="164" spans="1:12">
      <c r="A164" s="120"/>
      <c r="B164" s="120" t="s">
        <v>471</v>
      </c>
      <c r="C164" s="113"/>
      <c r="D164" s="113"/>
      <c r="E164" s="146"/>
      <c r="F164" s="113"/>
      <c r="G164" s="114"/>
      <c r="H164" s="113"/>
      <c r="I164" s="112"/>
      <c r="J164" s="113"/>
      <c r="K164" s="166"/>
      <c r="L164" s="202"/>
    </row>
    <row r="165" spans="1:12">
      <c r="A165" s="120"/>
      <c r="B165" s="120" t="s">
        <v>472</v>
      </c>
      <c r="C165" s="113"/>
      <c r="D165" s="113">
        <v>0.76</v>
      </c>
      <c r="E165" s="796" t="s">
        <v>325</v>
      </c>
      <c r="F165" s="113"/>
      <c r="G165" s="114"/>
      <c r="H165" s="113"/>
      <c r="I165" s="112"/>
      <c r="J165" s="113"/>
      <c r="K165" s="166"/>
      <c r="L165" s="202"/>
    </row>
    <row r="166" spans="1:12">
      <c r="A166" s="120"/>
      <c r="B166" s="120" t="s">
        <v>482</v>
      </c>
      <c r="C166" s="97"/>
      <c r="D166" s="97"/>
      <c r="E166" s="97"/>
      <c r="F166" s="97"/>
      <c r="G166" s="97"/>
      <c r="H166" s="145">
        <v>10.9</v>
      </c>
      <c r="I166" s="97" t="s">
        <v>137</v>
      </c>
      <c r="J166" s="113"/>
      <c r="K166" s="166"/>
      <c r="L166" s="202"/>
    </row>
    <row r="167" spans="1:12">
      <c r="A167" s="120"/>
      <c r="B167" s="120" t="s">
        <v>164</v>
      </c>
      <c r="C167" s="113">
        <v>1</v>
      </c>
      <c r="D167" s="113" t="s">
        <v>149</v>
      </c>
      <c r="E167" s="146">
        <v>40</v>
      </c>
      <c r="F167" s="113" t="s">
        <v>149</v>
      </c>
      <c r="G167" s="114">
        <f>H166</f>
        <v>10.9</v>
      </c>
      <c r="H167" s="113" t="s">
        <v>149</v>
      </c>
      <c r="I167" s="112">
        <v>0.1</v>
      </c>
      <c r="J167" s="113" t="s">
        <v>88</v>
      </c>
      <c r="K167" s="166">
        <f>C167*E167*G167*I167</f>
        <v>43.6</v>
      </c>
      <c r="L167" s="202"/>
    </row>
    <row r="168" spans="1:12">
      <c r="A168" s="120"/>
      <c r="B168" s="120" t="s">
        <v>474</v>
      </c>
      <c r="C168" s="113"/>
      <c r="D168" s="113"/>
      <c r="E168" s="146"/>
      <c r="F168" s="113"/>
      <c r="G168" s="114"/>
      <c r="H168" s="113"/>
      <c r="I168" s="112"/>
      <c r="J168" s="113"/>
      <c r="K168" s="166"/>
      <c r="L168" s="202"/>
    </row>
    <row r="169" spans="1:12">
      <c r="A169" s="120"/>
      <c r="B169" s="120" t="s">
        <v>483</v>
      </c>
      <c r="C169" s="97"/>
      <c r="D169" s="97"/>
      <c r="E169" s="97"/>
      <c r="F169" s="97"/>
      <c r="G169" s="97"/>
      <c r="H169" s="145">
        <v>31.14</v>
      </c>
      <c r="I169" s="97" t="s">
        <v>137</v>
      </c>
      <c r="J169" s="113"/>
      <c r="K169" s="166"/>
      <c r="L169" s="202"/>
    </row>
    <row r="170" spans="1:12">
      <c r="A170" s="120"/>
      <c r="B170" s="120" t="s">
        <v>164</v>
      </c>
      <c r="C170" s="113"/>
      <c r="D170" s="113"/>
      <c r="E170" s="146"/>
      <c r="F170" s="113"/>
      <c r="G170" s="114"/>
      <c r="H170" s="113"/>
      <c r="I170" s="112"/>
      <c r="J170" s="113"/>
      <c r="K170" s="166"/>
      <c r="L170" s="202"/>
    </row>
    <row r="171" spans="1:12">
      <c r="A171" s="120"/>
      <c r="B171" s="113">
        <v>1</v>
      </c>
      <c r="C171" s="146" t="s">
        <v>149</v>
      </c>
      <c r="D171" s="114">
        <v>30</v>
      </c>
      <c r="E171" s="114" t="s">
        <v>149</v>
      </c>
      <c r="F171" s="116">
        <f>H166</f>
        <v>10.9</v>
      </c>
      <c r="G171" s="116" t="s">
        <v>119</v>
      </c>
      <c r="H171" s="116">
        <f>H169</f>
        <v>31.14</v>
      </c>
      <c r="I171" s="145"/>
      <c r="J171" s="145"/>
      <c r="K171" s="166"/>
      <c r="L171" s="202"/>
    </row>
    <row r="172" spans="1:12">
      <c r="A172" s="120"/>
      <c r="B172" s="138"/>
      <c r="C172" s="146"/>
      <c r="D172" s="114"/>
      <c r="E172" s="114"/>
      <c r="F172" s="114"/>
      <c r="G172" s="114">
        <v>2</v>
      </c>
      <c r="H172" s="114"/>
      <c r="I172" s="145"/>
      <c r="J172" s="145"/>
      <c r="K172" s="166"/>
      <c r="L172" s="202"/>
    </row>
    <row r="173" spans="1:12">
      <c r="A173" s="120"/>
      <c r="B173" s="138"/>
      <c r="C173" s="146"/>
      <c r="D173" s="114"/>
      <c r="E173" s="114"/>
      <c r="F173" s="114"/>
      <c r="G173" s="114" t="s">
        <v>149</v>
      </c>
      <c r="H173" s="114">
        <v>0.1</v>
      </c>
      <c r="I173" s="145" t="s">
        <v>88</v>
      </c>
      <c r="J173" s="145">
        <f>((F171+H171)/2)*H173*D171*B171</f>
        <v>63.059999999999995</v>
      </c>
      <c r="K173" s="166">
        <f>J173</f>
        <v>63.059999999999995</v>
      </c>
      <c r="L173" s="202"/>
    </row>
    <row r="174" spans="1:12">
      <c r="A174" s="120"/>
      <c r="B174" s="97" t="s">
        <v>464</v>
      </c>
      <c r="C174" s="146"/>
      <c r="D174" s="114"/>
      <c r="E174" s="114"/>
      <c r="F174" s="114"/>
      <c r="G174" s="114"/>
      <c r="H174" s="114"/>
      <c r="I174" s="145"/>
      <c r="J174" s="145"/>
      <c r="K174" s="166"/>
      <c r="L174" s="202"/>
    </row>
    <row r="175" spans="1:12">
      <c r="A175" s="120"/>
      <c r="B175" s="97" t="s">
        <v>476</v>
      </c>
      <c r="C175" s="146"/>
      <c r="D175" s="116">
        <v>3.14</v>
      </c>
      <c r="E175" s="116" t="s">
        <v>149</v>
      </c>
      <c r="F175" s="116">
        <v>4.3</v>
      </c>
      <c r="G175" s="114" t="s">
        <v>88</v>
      </c>
      <c r="H175" s="114">
        <v>6.7510000000000003</v>
      </c>
      <c r="I175" s="145" t="s">
        <v>325</v>
      </c>
      <c r="J175" s="145"/>
      <c r="K175" s="166"/>
      <c r="L175" s="202"/>
    </row>
    <row r="176" spans="1:12">
      <c r="A176" s="120"/>
      <c r="B176" s="138"/>
      <c r="C176" s="146"/>
      <c r="D176" s="114"/>
      <c r="E176" s="114">
        <v>2</v>
      </c>
      <c r="F176" s="114"/>
      <c r="G176" s="114"/>
      <c r="H176" s="114"/>
      <c r="I176" s="145"/>
      <c r="J176" s="145"/>
      <c r="K176" s="166"/>
      <c r="L176" s="202"/>
    </row>
    <row r="177" spans="1:12">
      <c r="A177" s="120"/>
      <c r="B177" s="97" t="s">
        <v>477</v>
      </c>
      <c r="C177" s="146"/>
      <c r="D177" s="116">
        <v>3.14</v>
      </c>
      <c r="E177" s="116" t="s">
        <v>149</v>
      </c>
      <c r="F177" s="116">
        <v>11.88</v>
      </c>
      <c r="G177" s="114" t="s">
        <v>88</v>
      </c>
      <c r="H177" s="114">
        <v>18.652000000000001</v>
      </c>
      <c r="I177" s="145" t="s">
        <v>325</v>
      </c>
      <c r="J177" s="145"/>
      <c r="K177" s="166"/>
      <c r="L177" s="202"/>
    </row>
    <row r="178" spans="1:12">
      <c r="A178" s="120"/>
      <c r="B178" s="138"/>
      <c r="C178" s="146"/>
      <c r="D178" s="114"/>
      <c r="E178" s="114">
        <v>2</v>
      </c>
      <c r="F178" s="114"/>
      <c r="G178" s="114"/>
      <c r="H178" s="114"/>
      <c r="I178" s="145"/>
      <c r="J178" s="145"/>
      <c r="K178" s="166"/>
      <c r="L178" s="202"/>
    </row>
    <row r="179" spans="1:12">
      <c r="A179" s="120"/>
      <c r="B179" s="120" t="s">
        <v>478</v>
      </c>
      <c r="C179" s="113">
        <v>1</v>
      </c>
      <c r="D179" s="146" t="s">
        <v>149</v>
      </c>
      <c r="E179" s="114">
        <v>13.68</v>
      </c>
      <c r="F179" s="114" t="s">
        <v>149</v>
      </c>
      <c r="G179" s="116">
        <v>6.7510000000000003</v>
      </c>
      <c r="H179" s="116" t="s">
        <v>119</v>
      </c>
      <c r="I179" s="116">
        <v>18.652000000000001</v>
      </c>
      <c r="J179" s="145"/>
      <c r="K179" s="145"/>
      <c r="L179" s="202"/>
    </row>
    <row r="180" spans="1:12">
      <c r="A180" s="120"/>
      <c r="B180" s="120"/>
      <c r="C180" s="138"/>
      <c r="D180" s="146"/>
      <c r="E180" s="114"/>
      <c r="F180" s="114"/>
      <c r="G180" s="114"/>
      <c r="H180" s="114">
        <v>2</v>
      </c>
      <c r="I180" s="114"/>
      <c r="J180" s="145"/>
      <c r="K180" s="145"/>
      <c r="L180" s="202"/>
    </row>
    <row r="181" spans="1:12">
      <c r="A181" s="120"/>
      <c r="B181" s="120"/>
      <c r="C181" s="138"/>
      <c r="D181" s="789"/>
      <c r="E181" s="116"/>
      <c r="F181" s="116"/>
      <c r="G181" s="116"/>
      <c r="H181" s="116" t="s">
        <v>149</v>
      </c>
      <c r="I181" s="116">
        <v>0.1</v>
      </c>
      <c r="J181" s="151" t="s">
        <v>88</v>
      </c>
      <c r="K181" s="152">
        <f>((G179+I179)/2)*I181*E179*C179</f>
        <v>17.375652000000002</v>
      </c>
      <c r="L181" s="202"/>
    </row>
    <row r="182" spans="1:12">
      <c r="A182" s="120"/>
      <c r="B182" s="120"/>
      <c r="C182" s="113"/>
      <c r="D182" s="113"/>
      <c r="E182" s="114"/>
      <c r="F182" s="113"/>
      <c r="G182" s="113"/>
      <c r="H182" s="113"/>
      <c r="I182" s="112" t="s">
        <v>91</v>
      </c>
      <c r="J182" s="113" t="s">
        <v>88</v>
      </c>
      <c r="K182" s="167">
        <f>SUM(K163:K181)</f>
        <v>461.53565200000025</v>
      </c>
      <c r="L182" s="202"/>
    </row>
    <row r="183" spans="1:12">
      <c r="A183" s="120"/>
      <c r="B183" s="168"/>
      <c r="C183" s="115"/>
      <c r="D183" s="115"/>
      <c r="E183" s="115"/>
      <c r="F183" s="115"/>
      <c r="G183" s="116"/>
      <c r="H183" s="85"/>
      <c r="I183" s="85"/>
      <c r="J183" s="85"/>
      <c r="K183" s="107" t="s">
        <v>4</v>
      </c>
      <c r="L183" s="202"/>
    </row>
    <row r="184" spans="1:12">
      <c r="A184" s="108"/>
      <c r="B184" s="875" t="s">
        <v>174</v>
      </c>
      <c r="C184" s="876"/>
      <c r="D184" s="876"/>
      <c r="E184" s="876"/>
      <c r="F184" s="876"/>
      <c r="G184" s="112">
        <f>K182</f>
        <v>461.53565200000025</v>
      </c>
      <c r="H184" s="113" t="s">
        <v>149</v>
      </c>
      <c r="I184" s="173">
        <v>0.5</v>
      </c>
      <c r="J184" s="113" t="s">
        <v>88</v>
      </c>
      <c r="K184" s="112">
        <f>G184*0.5</f>
        <v>230.76782600000013</v>
      </c>
      <c r="L184" s="174">
        <f>K184</f>
        <v>230.76782600000013</v>
      </c>
    </row>
    <row r="185" spans="1:12">
      <c r="A185" s="83"/>
      <c r="B185" s="115"/>
      <c r="C185" s="115"/>
      <c r="D185" s="115"/>
      <c r="E185" s="115"/>
      <c r="F185" s="115"/>
      <c r="G185" s="116"/>
      <c r="H185" s="85"/>
      <c r="I185" s="85"/>
      <c r="J185" s="85"/>
      <c r="K185" s="115"/>
      <c r="L185" s="136" t="s">
        <v>4</v>
      </c>
    </row>
    <row r="186" spans="1:12">
      <c r="A186" s="108"/>
      <c r="B186" s="877" t="s">
        <v>175</v>
      </c>
      <c r="C186" s="878"/>
      <c r="D186" s="878"/>
      <c r="E186" s="878"/>
      <c r="F186" s="878"/>
      <c r="G186" s="878"/>
      <c r="H186" s="878"/>
      <c r="I186" s="878"/>
      <c r="J186" s="878"/>
      <c r="K186" s="878"/>
      <c r="L186" s="202"/>
    </row>
    <row r="187" spans="1:12">
      <c r="A187" s="108"/>
      <c r="B187" s="175"/>
      <c r="C187" s="175" t="s">
        <v>176</v>
      </c>
      <c r="D187" s="175"/>
      <c r="E187" s="175"/>
      <c r="F187" s="175"/>
      <c r="G187" s="176">
        <f>L184</f>
        <v>230.76782600000013</v>
      </c>
      <c r="H187" s="175"/>
      <c r="I187" s="175"/>
      <c r="J187" s="175"/>
      <c r="K187" s="175"/>
      <c r="L187" s="174">
        <f>G187</f>
        <v>230.76782600000013</v>
      </c>
    </row>
    <row r="188" spans="1:12">
      <c r="A188" s="108"/>
      <c r="B188" s="175"/>
      <c r="C188" s="175"/>
      <c r="D188" s="175"/>
      <c r="E188" s="175"/>
      <c r="F188" s="175"/>
      <c r="G188" s="175"/>
      <c r="H188" s="175"/>
      <c r="I188" s="175"/>
      <c r="J188" s="175"/>
      <c r="K188" s="175"/>
      <c r="L188" s="136" t="s">
        <v>4</v>
      </c>
    </row>
    <row r="189" spans="1:12" ht="92.25" customHeight="1">
      <c r="A189" s="91" t="s">
        <v>177</v>
      </c>
      <c r="B189" s="863" t="s">
        <v>178</v>
      </c>
      <c r="C189" s="864"/>
      <c r="D189" s="864"/>
      <c r="E189" s="864"/>
      <c r="F189" s="864"/>
      <c r="G189" s="864"/>
      <c r="H189" s="864"/>
      <c r="I189" s="864"/>
      <c r="J189" s="864"/>
      <c r="K189" s="864"/>
      <c r="L189" s="820"/>
    </row>
    <row r="190" spans="1:12">
      <c r="A190" s="148"/>
      <c r="B190" s="137" t="s">
        <v>144</v>
      </c>
      <c r="C190" s="138"/>
      <c r="D190" s="97"/>
      <c r="E190" s="97"/>
      <c r="F190" s="97"/>
      <c r="G190" s="97"/>
      <c r="H190" s="97"/>
      <c r="I190" s="97"/>
      <c r="J190" s="175"/>
      <c r="K190" s="175"/>
      <c r="L190" s="202"/>
    </row>
    <row r="191" spans="1:12">
      <c r="A191" s="148"/>
      <c r="B191" s="172" t="s">
        <v>124</v>
      </c>
      <c r="C191" s="112">
        <v>0.95</v>
      </c>
      <c r="D191" s="113" t="s">
        <v>125</v>
      </c>
      <c r="E191" s="114">
        <v>1</v>
      </c>
      <c r="F191" s="113" t="s">
        <v>88</v>
      </c>
      <c r="G191" s="114">
        <f>(E191-C191)*1000</f>
        <v>50.000000000000043</v>
      </c>
      <c r="H191" s="97" t="s">
        <v>126</v>
      </c>
      <c r="I191" s="97"/>
      <c r="J191" s="175"/>
      <c r="K191" s="175"/>
      <c r="L191" s="202"/>
    </row>
    <row r="192" spans="1:12">
      <c r="A192" s="148"/>
      <c r="B192" s="172" t="s">
        <v>124</v>
      </c>
      <c r="C192" s="112">
        <v>1.03</v>
      </c>
      <c r="D192" s="113" t="s">
        <v>125</v>
      </c>
      <c r="E192" s="114">
        <v>1.08</v>
      </c>
      <c r="F192" s="113" t="s">
        <v>88</v>
      </c>
      <c r="G192" s="114">
        <f>(E192-C192)*1000</f>
        <v>50.000000000000043</v>
      </c>
      <c r="H192" s="97" t="s">
        <v>97</v>
      </c>
      <c r="I192" s="97"/>
      <c r="J192" s="175"/>
      <c r="K192" s="175"/>
      <c r="L192" s="202"/>
    </row>
    <row r="193" spans="1:12">
      <c r="A193" s="148"/>
      <c r="B193" s="853" t="s">
        <v>129</v>
      </c>
      <c r="C193" s="854"/>
      <c r="D193" s="854"/>
      <c r="E193" s="854"/>
      <c r="F193" s="113" t="s">
        <v>88</v>
      </c>
      <c r="G193" s="114">
        <v>40</v>
      </c>
      <c r="H193" s="97" t="s">
        <v>97</v>
      </c>
      <c r="I193" s="97"/>
      <c r="J193" s="175"/>
      <c r="K193" s="175"/>
      <c r="L193" s="202"/>
    </row>
    <row r="194" spans="1:12">
      <c r="A194" s="148"/>
      <c r="B194" s="855" t="s">
        <v>130</v>
      </c>
      <c r="C194" s="856"/>
      <c r="D194" s="856"/>
      <c r="E194" s="856"/>
      <c r="F194" s="115" t="s">
        <v>88</v>
      </c>
      <c r="G194" s="116">
        <v>40</v>
      </c>
      <c r="H194" s="85" t="s">
        <v>97</v>
      </c>
      <c r="I194" s="97"/>
      <c r="J194" s="175"/>
      <c r="K194" s="175"/>
      <c r="L194" s="202"/>
    </row>
    <row r="195" spans="1:12">
      <c r="A195" s="148"/>
      <c r="B195" s="140"/>
      <c r="C195" s="141"/>
      <c r="D195" s="872" t="s">
        <v>145</v>
      </c>
      <c r="E195" s="872"/>
      <c r="F195" s="142" t="s">
        <v>88</v>
      </c>
      <c r="G195" s="143">
        <f>SUM(G191:G194)</f>
        <v>180.00000000000009</v>
      </c>
      <c r="H195" s="144" t="s">
        <v>97</v>
      </c>
      <c r="I195" s="97"/>
      <c r="J195" s="175"/>
      <c r="K195" s="175"/>
      <c r="L195" s="202"/>
    </row>
    <row r="196" spans="1:12">
      <c r="A196" s="148"/>
      <c r="B196" s="120" t="s">
        <v>173</v>
      </c>
      <c r="C196" s="97"/>
      <c r="D196" s="97"/>
      <c r="E196" s="97"/>
      <c r="F196" s="97"/>
      <c r="G196" s="97"/>
      <c r="H196" s="145">
        <v>16.95</v>
      </c>
      <c r="I196" s="97" t="s">
        <v>137</v>
      </c>
      <c r="J196" s="177"/>
      <c r="K196" s="175"/>
      <c r="L196" s="202"/>
    </row>
    <row r="197" spans="1:12">
      <c r="A197" s="148"/>
      <c r="B197" s="120" t="s">
        <v>169</v>
      </c>
      <c r="C197" s="112">
        <f>H196</f>
        <v>16.95</v>
      </c>
      <c r="D197" s="113" t="s">
        <v>149</v>
      </c>
      <c r="E197" s="146">
        <f>G195</f>
        <v>180.00000000000009</v>
      </c>
      <c r="F197" s="113"/>
      <c r="G197" s="113"/>
      <c r="H197" s="113" t="s">
        <v>88</v>
      </c>
      <c r="I197" s="177">
        <f>C197*E197</f>
        <v>3051.0000000000014</v>
      </c>
      <c r="J197" s="177" t="s">
        <v>16</v>
      </c>
      <c r="K197" s="175"/>
      <c r="L197" s="202"/>
    </row>
    <row r="198" spans="1:12">
      <c r="A198" s="148"/>
      <c r="B198" s="97" t="s">
        <v>484</v>
      </c>
      <c r="C198" s="112"/>
      <c r="D198" s="113"/>
      <c r="E198" s="146"/>
      <c r="F198" s="113"/>
      <c r="G198" s="113"/>
      <c r="H198" s="113"/>
      <c r="I198" s="177"/>
      <c r="J198" s="177"/>
      <c r="K198" s="175"/>
      <c r="L198" s="202"/>
    </row>
    <row r="199" spans="1:12">
      <c r="A199" s="148"/>
      <c r="B199" s="97" t="s">
        <v>169</v>
      </c>
      <c r="C199" s="183">
        <v>1</v>
      </c>
      <c r="D199" s="113" t="s">
        <v>149</v>
      </c>
      <c r="E199" s="146">
        <v>40</v>
      </c>
      <c r="F199" s="113" t="s">
        <v>149</v>
      </c>
      <c r="G199" s="114">
        <v>9.1</v>
      </c>
      <c r="H199" s="113" t="s">
        <v>88</v>
      </c>
      <c r="I199" s="177">
        <f>C199*E199*G199</f>
        <v>364</v>
      </c>
      <c r="J199" s="797" t="s">
        <v>96</v>
      </c>
      <c r="K199" s="175"/>
      <c r="L199" s="202"/>
    </row>
    <row r="200" spans="1:12">
      <c r="A200" s="148"/>
      <c r="B200" s="97"/>
      <c r="C200" s="114">
        <v>30</v>
      </c>
      <c r="D200" s="113" t="s">
        <v>149</v>
      </c>
      <c r="E200" s="116">
        <v>9.1</v>
      </c>
      <c r="F200" s="116" t="s">
        <v>149</v>
      </c>
      <c r="G200" s="116">
        <v>29.34</v>
      </c>
      <c r="H200" s="114" t="s">
        <v>88</v>
      </c>
      <c r="I200" s="114">
        <f>(E200+G200)/2*C200</f>
        <v>576.59999999999991</v>
      </c>
      <c r="J200" s="797"/>
      <c r="K200" s="175"/>
      <c r="L200" s="202"/>
    </row>
    <row r="201" spans="1:12">
      <c r="A201" s="148"/>
      <c r="B201" s="97"/>
      <c r="C201" s="112"/>
      <c r="D201" s="113"/>
      <c r="E201" s="114"/>
      <c r="F201" s="114">
        <v>2</v>
      </c>
      <c r="G201" s="114"/>
      <c r="H201" s="114"/>
      <c r="I201" s="114"/>
      <c r="J201" s="797"/>
      <c r="K201" s="175"/>
      <c r="L201" s="202"/>
    </row>
    <row r="202" spans="1:12">
      <c r="A202" s="148"/>
      <c r="B202" s="97"/>
      <c r="C202" s="183">
        <v>1</v>
      </c>
      <c r="D202" s="113" t="s">
        <v>149</v>
      </c>
      <c r="E202" s="146">
        <v>10</v>
      </c>
      <c r="F202" s="113" t="s">
        <v>149</v>
      </c>
      <c r="G202" s="114">
        <v>29.34</v>
      </c>
      <c r="H202" s="113" t="s">
        <v>88</v>
      </c>
      <c r="I202" s="177">
        <f>C202*E202*G202</f>
        <v>293.39999999999998</v>
      </c>
      <c r="J202" s="797" t="s">
        <v>96</v>
      </c>
      <c r="K202" s="175"/>
      <c r="L202" s="202"/>
    </row>
    <row r="203" spans="1:12">
      <c r="A203" s="148"/>
      <c r="B203" s="97" t="s">
        <v>485</v>
      </c>
      <c r="C203" s="112"/>
      <c r="D203" s="113"/>
      <c r="E203" s="146"/>
      <c r="F203" s="113"/>
      <c r="G203" s="113"/>
      <c r="H203" s="113"/>
      <c r="I203" s="177"/>
      <c r="J203" s="177"/>
      <c r="K203" s="175"/>
      <c r="L203" s="202"/>
    </row>
    <row r="204" spans="1:12">
      <c r="A204" s="148"/>
      <c r="B204" s="97"/>
      <c r="C204" s="114">
        <v>11.88</v>
      </c>
      <c r="D204" s="113" t="s">
        <v>149</v>
      </c>
      <c r="E204" s="116">
        <v>6.75</v>
      </c>
      <c r="F204" s="116" t="s">
        <v>149</v>
      </c>
      <c r="G204" s="116">
        <v>18.652000000000001</v>
      </c>
      <c r="H204" s="114" t="s">
        <v>88</v>
      </c>
      <c r="I204" s="114">
        <f>(E204+G204)/2*C204</f>
        <v>150.88788000000002</v>
      </c>
      <c r="J204" s="114" t="s">
        <v>97</v>
      </c>
      <c r="K204" s="175"/>
      <c r="L204" s="202"/>
    </row>
    <row r="205" spans="1:12">
      <c r="A205" s="148"/>
      <c r="B205" s="97"/>
      <c r="C205" s="118"/>
      <c r="D205" s="115"/>
      <c r="E205" s="116"/>
      <c r="F205" s="116">
        <v>2</v>
      </c>
      <c r="G205" s="116"/>
      <c r="H205" s="116"/>
      <c r="I205" s="116"/>
      <c r="J205" s="151"/>
      <c r="K205" s="175"/>
      <c r="L205" s="202"/>
    </row>
    <row r="206" spans="1:12">
      <c r="A206" s="148"/>
      <c r="B206" s="97"/>
      <c r="C206" s="112"/>
      <c r="D206" s="113"/>
      <c r="E206" s="146"/>
      <c r="F206" s="113"/>
      <c r="G206" s="113"/>
      <c r="H206" s="113"/>
      <c r="I206" s="177">
        <f>SUM(I197:I205)</f>
        <v>4435.8878800000011</v>
      </c>
      <c r="J206" s="177"/>
      <c r="K206" s="175"/>
      <c r="L206" s="202"/>
    </row>
    <row r="207" spans="1:12">
      <c r="A207" s="148"/>
      <c r="B207" s="97" t="s">
        <v>179</v>
      </c>
      <c r="C207" s="97"/>
      <c r="D207" s="114">
        <v>0.4</v>
      </c>
      <c r="E207" s="113" t="s">
        <v>149</v>
      </c>
      <c r="F207" s="114">
        <v>0.4</v>
      </c>
      <c r="G207" s="113" t="s">
        <v>88</v>
      </c>
      <c r="H207" s="112">
        <v>0.16</v>
      </c>
      <c r="I207" s="113" t="s">
        <v>16</v>
      </c>
      <c r="J207" s="97"/>
      <c r="K207" s="97"/>
      <c r="L207" s="202"/>
    </row>
    <row r="208" spans="1:12">
      <c r="A208" s="148"/>
      <c r="B208" s="178" t="s">
        <v>180</v>
      </c>
      <c r="C208" s="147"/>
      <c r="D208" s="179">
        <f>I206</f>
        <v>4435.8878800000011</v>
      </c>
      <c r="E208" s="180" t="s">
        <v>140</v>
      </c>
      <c r="F208" s="181">
        <f>H207</f>
        <v>0.16</v>
      </c>
      <c r="G208" s="97" t="s">
        <v>88</v>
      </c>
      <c r="H208" s="182"/>
      <c r="I208" s="183">
        <f>D208/F208</f>
        <v>27724.299250000007</v>
      </c>
      <c r="J208" s="97" t="s">
        <v>3</v>
      </c>
      <c r="K208" s="98"/>
      <c r="L208" s="202"/>
    </row>
    <row r="209" spans="1:13">
      <c r="A209" s="148"/>
      <c r="B209" s="97" t="s">
        <v>181</v>
      </c>
      <c r="C209" s="97"/>
      <c r="D209" s="97"/>
      <c r="E209" s="182">
        <f>I208</f>
        <v>27724.299250000007</v>
      </c>
      <c r="F209" s="97" t="s">
        <v>182</v>
      </c>
      <c r="G209" s="97" t="s">
        <v>183</v>
      </c>
      <c r="H209" s="182"/>
      <c r="I209" s="183">
        <f>E209*0.05</f>
        <v>1386.2149625000004</v>
      </c>
      <c r="J209" s="97" t="s">
        <v>97</v>
      </c>
      <c r="K209" s="98"/>
      <c r="L209" s="133">
        <f>I212</f>
        <v>36338.084287500009</v>
      </c>
    </row>
    <row r="210" spans="1:13">
      <c r="A210" s="148"/>
      <c r="B210" s="120"/>
      <c r="C210" s="97"/>
      <c r="D210" s="97"/>
      <c r="E210" s="97"/>
      <c r="F210" s="97"/>
      <c r="G210" s="97"/>
      <c r="H210" s="97" t="s">
        <v>184</v>
      </c>
      <c r="I210" s="183">
        <f>I208-I209</f>
        <v>26338.084287500005</v>
      </c>
      <c r="J210" s="97" t="s">
        <v>97</v>
      </c>
      <c r="K210" s="97"/>
      <c r="L210" s="821" t="s">
        <v>17</v>
      </c>
      <c r="M210" s="150"/>
    </row>
    <row r="211" spans="1:13">
      <c r="A211" s="148"/>
      <c r="B211" s="187" t="s">
        <v>506</v>
      </c>
      <c r="C211" s="187"/>
      <c r="D211" s="187"/>
      <c r="E211" s="187"/>
      <c r="F211" s="813"/>
      <c r="G211" s="85" t="s">
        <v>110</v>
      </c>
      <c r="H211" s="85" t="s">
        <v>88</v>
      </c>
      <c r="I211" s="185">
        <v>10000</v>
      </c>
      <c r="J211" s="85"/>
      <c r="K211" s="98"/>
      <c r="L211" s="133"/>
    </row>
    <row r="212" spans="1:13">
      <c r="A212" s="148"/>
      <c r="B212" s="97"/>
      <c r="C212" s="97"/>
      <c r="D212" s="97"/>
      <c r="E212" s="97"/>
      <c r="F212" s="97"/>
      <c r="G212" s="97"/>
      <c r="H212" s="97" t="s">
        <v>184</v>
      </c>
      <c r="I212" s="183">
        <f>SUM(I210:I211)</f>
        <v>36338.084287500009</v>
      </c>
      <c r="J212" s="97"/>
      <c r="K212" s="98"/>
      <c r="L212" s="133"/>
    </row>
    <row r="213" spans="1:13">
      <c r="A213" s="162"/>
      <c r="B213" s="85"/>
      <c r="C213" s="85"/>
      <c r="D213" s="85"/>
      <c r="E213" s="85"/>
      <c r="F213" s="85"/>
      <c r="G213" s="85"/>
      <c r="H213" s="85"/>
      <c r="I213" s="185"/>
      <c r="J213" s="85"/>
      <c r="K213" s="86"/>
      <c r="L213" s="822"/>
    </row>
    <row r="214" spans="1:13" ht="15.75">
      <c r="A214" s="148"/>
      <c r="B214" s="186" t="s">
        <v>496</v>
      </c>
      <c r="C214" s="186"/>
      <c r="D214" s="186"/>
      <c r="E214" s="186"/>
      <c r="F214" s="186"/>
      <c r="G214" s="97"/>
      <c r="H214" s="97"/>
      <c r="I214" s="183"/>
      <c r="J214" s="97"/>
      <c r="K214" s="98"/>
      <c r="L214" s="133"/>
    </row>
    <row r="215" spans="1:13">
      <c r="A215" s="148"/>
      <c r="B215" s="120" t="s">
        <v>487</v>
      </c>
      <c r="C215" s="109"/>
      <c r="D215" s="113"/>
      <c r="E215" s="113"/>
      <c r="F215" s="114"/>
      <c r="G215" s="180"/>
      <c r="H215" s="114"/>
      <c r="I215" s="113"/>
      <c r="J215" s="183"/>
      <c r="K215" s="98"/>
      <c r="L215" s="133"/>
    </row>
    <row r="216" spans="1:13">
      <c r="A216" s="148"/>
      <c r="B216" s="120" t="s">
        <v>488</v>
      </c>
      <c r="C216" s="109"/>
      <c r="H216" s="114"/>
      <c r="I216" s="113"/>
      <c r="J216" s="183"/>
      <c r="K216" s="98"/>
      <c r="L216" s="133"/>
    </row>
    <row r="217" spans="1:13">
      <c r="A217" s="148"/>
      <c r="B217" s="113" t="s">
        <v>490</v>
      </c>
      <c r="C217" s="113">
        <v>3</v>
      </c>
      <c r="D217" s="114" t="s">
        <v>462</v>
      </c>
      <c r="E217" s="180">
        <v>3.96</v>
      </c>
      <c r="F217" s="114" t="s">
        <v>119</v>
      </c>
      <c r="G217" s="180">
        <v>1</v>
      </c>
      <c r="H217" s="114" t="s">
        <v>88</v>
      </c>
      <c r="I217" s="113">
        <v>12.88</v>
      </c>
      <c r="J217" s="183"/>
      <c r="K217" s="98"/>
      <c r="L217" s="133"/>
    </row>
    <row r="218" spans="1:13">
      <c r="A218" s="148"/>
      <c r="B218" s="120" t="s">
        <v>491</v>
      </c>
      <c r="C218" s="201" t="s">
        <v>88</v>
      </c>
      <c r="D218" s="798" t="s">
        <v>492</v>
      </c>
      <c r="E218" s="113" t="s">
        <v>88</v>
      </c>
      <c r="F218" s="799" t="s">
        <v>493</v>
      </c>
      <c r="G218" s="180"/>
      <c r="H218" s="114"/>
      <c r="I218" s="113" t="s">
        <v>325</v>
      </c>
      <c r="J218" s="183"/>
      <c r="K218" s="98"/>
      <c r="L218" s="133"/>
    </row>
    <row r="219" spans="1:13">
      <c r="A219" s="148"/>
      <c r="B219" s="120"/>
      <c r="C219" s="109"/>
      <c r="D219" s="113">
        <v>2</v>
      </c>
      <c r="E219" s="113"/>
      <c r="F219" s="114"/>
      <c r="G219" s="180"/>
      <c r="H219" s="114"/>
      <c r="I219" s="113"/>
      <c r="J219" s="183"/>
      <c r="K219" s="98"/>
      <c r="L219" s="133"/>
    </row>
    <row r="220" spans="1:13">
      <c r="A220" s="148"/>
      <c r="B220" s="120"/>
      <c r="C220" s="109"/>
      <c r="D220" s="113" t="s">
        <v>88</v>
      </c>
      <c r="E220" s="113">
        <v>3.14</v>
      </c>
      <c r="F220" s="114" t="s">
        <v>149</v>
      </c>
      <c r="G220" s="180">
        <v>12.88</v>
      </c>
      <c r="H220" s="114" t="s">
        <v>88</v>
      </c>
      <c r="I220" s="113">
        <v>40.44</v>
      </c>
      <c r="J220" s="183"/>
      <c r="K220" s="98"/>
      <c r="L220" s="133"/>
    </row>
    <row r="221" spans="1:13">
      <c r="A221" s="148"/>
      <c r="B221" s="120" t="s">
        <v>478</v>
      </c>
      <c r="C221" s="183">
        <v>1</v>
      </c>
      <c r="D221" s="113" t="s">
        <v>149</v>
      </c>
      <c r="E221" s="146">
        <f>I220</f>
        <v>40.44</v>
      </c>
      <c r="F221" s="113" t="s">
        <v>149</v>
      </c>
      <c r="G221" s="114">
        <v>5</v>
      </c>
      <c r="H221" s="113" t="s">
        <v>88</v>
      </c>
      <c r="I221" s="177">
        <f>C221*E221*G221</f>
        <v>202.2</v>
      </c>
      <c r="J221" s="183"/>
      <c r="K221" s="98"/>
      <c r="L221" s="133"/>
    </row>
    <row r="222" spans="1:13">
      <c r="A222" s="148"/>
      <c r="B222" s="120"/>
      <c r="C222" s="109"/>
      <c r="D222" s="113"/>
      <c r="E222" s="113"/>
      <c r="F222" s="114"/>
      <c r="G222" s="180"/>
      <c r="H222" s="114"/>
      <c r="I222" s="113" t="s">
        <v>4</v>
      </c>
      <c r="J222" s="183"/>
      <c r="K222" s="98"/>
      <c r="L222" s="133"/>
    </row>
    <row r="223" spans="1:13">
      <c r="A223" s="148"/>
      <c r="B223" s="126" t="s">
        <v>494</v>
      </c>
      <c r="C223" s="127"/>
      <c r="D223" s="188"/>
      <c r="E223" s="114">
        <f>I221</f>
        <v>202.2</v>
      </c>
      <c r="F223" s="114" t="s">
        <v>149</v>
      </c>
      <c r="G223" s="800">
        <v>0.6</v>
      </c>
      <c r="H223" s="114" t="s">
        <v>88</v>
      </c>
      <c r="I223" s="113">
        <f>E223*0.6</f>
        <v>121.32</v>
      </c>
      <c r="J223" s="183"/>
      <c r="K223" s="98"/>
      <c r="L223" s="133"/>
    </row>
    <row r="224" spans="1:13">
      <c r="A224" s="148"/>
      <c r="B224" s="120"/>
      <c r="C224" s="109"/>
      <c r="D224" s="113"/>
      <c r="E224" s="113"/>
      <c r="F224" s="114"/>
      <c r="G224" s="180"/>
      <c r="H224" s="114"/>
      <c r="I224" s="113" t="s">
        <v>4</v>
      </c>
      <c r="J224" s="183"/>
      <c r="K224" s="98"/>
      <c r="L224" s="133"/>
    </row>
    <row r="225" spans="1:12">
      <c r="A225" s="148"/>
      <c r="B225" s="120" t="s">
        <v>495</v>
      </c>
      <c r="C225" s="109"/>
      <c r="D225" s="113"/>
      <c r="E225" s="113"/>
      <c r="F225" s="114"/>
      <c r="G225" s="180"/>
      <c r="H225" s="114"/>
      <c r="I225" s="113"/>
      <c r="J225" s="183"/>
      <c r="K225" s="98"/>
      <c r="L225" s="133"/>
    </row>
    <row r="226" spans="1:12">
      <c r="A226" s="148"/>
      <c r="B226" s="120"/>
      <c r="C226" s="802">
        <v>0.4</v>
      </c>
      <c r="D226" s="114" t="s">
        <v>149</v>
      </c>
      <c r="E226" s="114">
        <v>0.4</v>
      </c>
      <c r="F226" s="114" t="s">
        <v>149</v>
      </c>
      <c r="G226" s="803">
        <v>0.4</v>
      </c>
      <c r="H226" s="114" t="s">
        <v>88</v>
      </c>
      <c r="I226" s="113">
        <f>C226*E226*G226</f>
        <v>6.4000000000000015E-2</v>
      </c>
      <c r="J226" s="183"/>
      <c r="K226" s="98"/>
      <c r="L226" s="133"/>
    </row>
    <row r="227" spans="1:12">
      <c r="A227" s="148"/>
      <c r="B227" s="120" t="s">
        <v>189</v>
      </c>
      <c r="C227" s="109"/>
      <c r="D227" s="113"/>
      <c r="E227" s="113">
        <f>I223</f>
        <v>121.32</v>
      </c>
      <c r="F227" s="114">
        <f>G214</f>
        <v>0</v>
      </c>
      <c r="G227" s="180">
        <f>I226</f>
        <v>6.4000000000000015E-2</v>
      </c>
      <c r="H227" s="114"/>
      <c r="I227" s="113" t="s">
        <v>88</v>
      </c>
      <c r="J227" s="183">
        <f>E227/G227</f>
        <v>1895.6249999999995</v>
      </c>
      <c r="K227" s="98"/>
      <c r="L227" s="133"/>
    </row>
    <row r="228" spans="1:12">
      <c r="A228" s="148"/>
      <c r="B228" s="85" t="s">
        <v>181</v>
      </c>
      <c r="C228" s="85"/>
      <c r="D228" s="85"/>
      <c r="E228" s="184">
        <f>J227</f>
        <v>1895.6249999999995</v>
      </c>
      <c r="F228" s="85" t="s">
        <v>182</v>
      </c>
      <c r="G228" s="85" t="s">
        <v>183</v>
      </c>
      <c r="H228" s="184"/>
      <c r="I228" s="185" t="s">
        <v>183</v>
      </c>
      <c r="J228" s="185">
        <f>E228*0.05</f>
        <v>94.781249999999986</v>
      </c>
      <c r="K228" s="98"/>
      <c r="L228" s="133"/>
    </row>
    <row r="229" spans="1:12">
      <c r="A229" s="148"/>
      <c r="B229" s="153"/>
      <c r="C229" s="188"/>
      <c r="D229" s="109"/>
      <c r="E229" s="97"/>
      <c r="F229" s="145"/>
      <c r="G229" s="97"/>
      <c r="H229" s="97" t="s">
        <v>91</v>
      </c>
      <c r="I229" s="183" t="s">
        <v>88</v>
      </c>
      <c r="J229" s="182">
        <f>J227-J228</f>
        <v>1800.8437499999995</v>
      </c>
      <c r="K229" s="98"/>
      <c r="L229" s="133">
        <f>J229</f>
        <v>1800.8437499999995</v>
      </c>
    </row>
    <row r="230" spans="1:12">
      <c r="A230" s="148"/>
      <c r="B230" s="804"/>
      <c r="C230" s="118"/>
      <c r="D230" s="115"/>
      <c r="E230" s="116"/>
      <c r="F230" s="115"/>
      <c r="G230" s="116"/>
      <c r="H230" s="85"/>
      <c r="I230" s="185"/>
      <c r="J230" s="85" t="s">
        <v>3</v>
      </c>
      <c r="K230" s="86"/>
      <c r="L230" s="822" t="s">
        <v>17</v>
      </c>
    </row>
    <row r="231" spans="1:12" ht="15.75">
      <c r="A231" s="148"/>
      <c r="B231" s="186" t="s">
        <v>185</v>
      </c>
      <c r="C231" s="186"/>
      <c r="D231" s="186"/>
      <c r="E231" s="186"/>
      <c r="F231" s="186"/>
      <c r="G231" s="97"/>
      <c r="H231" s="97"/>
      <c r="I231" s="97"/>
      <c r="J231" s="97"/>
      <c r="K231" s="98"/>
      <c r="L231" s="202"/>
    </row>
    <row r="232" spans="1:12">
      <c r="A232" s="148"/>
      <c r="B232" s="120" t="s">
        <v>186</v>
      </c>
      <c r="C232" s="97"/>
      <c r="D232" s="97"/>
      <c r="E232" s="97"/>
      <c r="F232" s="97"/>
      <c r="G232" s="97"/>
      <c r="H232" s="97"/>
      <c r="I232" s="183"/>
      <c r="J232" s="97"/>
      <c r="K232" s="98"/>
      <c r="L232" s="202"/>
    </row>
    <row r="233" spans="1:12">
      <c r="A233" s="148"/>
      <c r="B233" s="187" t="s">
        <v>187</v>
      </c>
      <c r="C233" s="188"/>
      <c r="E233" s="97"/>
      <c r="F233" s="145"/>
      <c r="G233" s="97"/>
      <c r="H233" s="97"/>
      <c r="I233" s="183"/>
      <c r="J233" s="97"/>
      <c r="K233" s="98"/>
      <c r="L233" s="202"/>
    </row>
    <row r="234" spans="1:12">
      <c r="A234" s="148"/>
      <c r="B234" s="172" t="s">
        <v>124</v>
      </c>
      <c r="C234" s="112">
        <v>0.95</v>
      </c>
      <c r="D234" s="113" t="s">
        <v>125</v>
      </c>
      <c r="E234" s="114">
        <v>1</v>
      </c>
      <c r="F234" s="113" t="s">
        <v>88</v>
      </c>
      <c r="G234" s="114">
        <f>(E234-C234)*1000</f>
        <v>50.000000000000043</v>
      </c>
      <c r="H234" s="97" t="s">
        <v>126</v>
      </c>
      <c r="I234" s="183"/>
      <c r="J234" s="97"/>
      <c r="K234" s="98"/>
      <c r="L234" s="202"/>
    </row>
    <row r="235" spans="1:12">
      <c r="A235" s="148"/>
      <c r="B235" s="172" t="s">
        <v>124</v>
      </c>
      <c r="C235" s="112">
        <v>1.03</v>
      </c>
      <c r="D235" s="113" t="s">
        <v>125</v>
      </c>
      <c r="E235" s="114">
        <v>1.08</v>
      </c>
      <c r="F235" s="113" t="s">
        <v>88</v>
      </c>
      <c r="G235" s="114">
        <f>(E235-C235)*1000</f>
        <v>50.000000000000043</v>
      </c>
      <c r="H235" s="97" t="s">
        <v>97</v>
      </c>
      <c r="I235" s="183"/>
      <c r="J235" s="97"/>
      <c r="K235" s="98"/>
      <c r="L235" s="202"/>
    </row>
    <row r="236" spans="1:12" ht="34.5" customHeight="1">
      <c r="A236" s="148"/>
      <c r="B236" s="853" t="s">
        <v>486</v>
      </c>
      <c r="C236" s="854"/>
      <c r="D236" s="854"/>
      <c r="E236" s="854"/>
      <c r="F236" s="113" t="s">
        <v>88</v>
      </c>
      <c r="G236" s="114">
        <v>160</v>
      </c>
      <c r="H236" s="97" t="s">
        <v>97</v>
      </c>
      <c r="I236" s="183"/>
      <c r="J236" s="97"/>
      <c r="K236" s="98"/>
      <c r="L236" s="202"/>
    </row>
    <row r="237" spans="1:12">
      <c r="A237" s="148"/>
      <c r="B237" s="853" t="s">
        <v>129</v>
      </c>
      <c r="C237" s="854"/>
      <c r="D237" s="854"/>
      <c r="E237" s="854"/>
      <c r="F237" s="113" t="s">
        <v>88</v>
      </c>
      <c r="G237" s="114">
        <v>40</v>
      </c>
      <c r="H237" s="97" t="s">
        <v>97</v>
      </c>
      <c r="I237" s="183"/>
      <c r="J237" s="97"/>
      <c r="K237" s="98"/>
      <c r="L237" s="202"/>
    </row>
    <row r="238" spans="1:12">
      <c r="A238" s="148"/>
      <c r="B238" s="855" t="s">
        <v>130</v>
      </c>
      <c r="C238" s="856"/>
      <c r="D238" s="856"/>
      <c r="E238" s="856"/>
      <c r="F238" s="115" t="s">
        <v>88</v>
      </c>
      <c r="G238" s="116">
        <v>40</v>
      </c>
      <c r="H238" s="85" t="s">
        <v>97</v>
      </c>
      <c r="I238" s="183"/>
      <c r="J238" s="97"/>
      <c r="K238" s="98"/>
      <c r="L238" s="202"/>
    </row>
    <row r="239" spans="1:12">
      <c r="A239" s="148"/>
      <c r="B239" s="140"/>
      <c r="C239" s="141"/>
      <c r="D239" s="872" t="s">
        <v>145</v>
      </c>
      <c r="E239" s="872"/>
      <c r="F239" s="142" t="s">
        <v>88</v>
      </c>
      <c r="G239" s="143">
        <f>SUM(G234:G238)</f>
        <v>340.00000000000011</v>
      </c>
      <c r="H239" s="144" t="s">
        <v>97</v>
      </c>
      <c r="I239" s="183"/>
      <c r="J239" s="97"/>
      <c r="K239" s="98"/>
      <c r="L239" s="202"/>
    </row>
    <row r="240" spans="1:12">
      <c r="A240" s="148"/>
      <c r="B240" s="189" t="s">
        <v>188</v>
      </c>
      <c r="C240" s="141"/>
      <c r="D240" s="142"/>
      <c r="E240" s="142"/>
      <c r="F240" s="142"/>
      <c r="G240" s="143"/>
      <c r="H240" s="144"/>
      <c r="I240" s="183"/>
      <c r="J240" s="97"/>
      <c r="K240" s="98"/>
      <c r="L240" s="202"/>
    </row>
    <row r="241" spans="1:15">
      <c r="A241" s="148"/>
      <c r="B241" s="111" t="s">
        <v>124</v>
      </c>
      <c r="C241" s="112">
        <v>0</v>
      </c>
      <c r="D241" s="113" t="s">
        <v>125</v>
      </c>
      <c r="E241" s="113">
        <v>0.95</v>
      </c>
      <c r="F241" s="113" t="s">
        <v>88</v>
      </c>
      <c r="G241" s="114">
        <v>850</v>
      </c>
      <c r="H241" s="97" t="s">
        <v>126</v>
      </c>
      <c r="I241" s="183"/>
      <c r="J241" s="97"/>
      <c r="K241" s="98"/>
      <c r="L241" s="202"/>
    </row>
    <row r="242" spans="1:15">
      <c r="A242" s="148"/>
      <c r="B242" s="111" t="s">
        <v>124</v>
      </c>
      <c r="C242" s="112">
        <v>1.08</v>
      </c>
      <c r="D242" s="113" t="s">
        <v>125</v>
      </c>
      <c r="E242" s="113">
        <v>2.2000000000000002</v>
      </c>
      <c r="F242" s="113" t="s">
        <v>88</v>
      </c>
      <c r="G242" s="114">
        <f>(E242-C242)*1000</f>
        <v>1120</v>
      </c>
      <c r="H242" s="97" t="s">
        <v>126</v>
      </c>
      <c r="I242" s="183"/>
      <c r="J242" s="97"/>
      <c r="K242" s="98"/>
      <c r="L242" s="202"/>
    </row>
    <row r="243" spans="1:15">
      <c r="A243" s="148"/>
      <c r="B243" s="111" t="s">
        <v>124</v>
      </c>
      <c r="C243" s="112">
        <v>9.1999999999999993</v>
      </c>
      <c r="D243" s="113" t="s">
        <v>125</v>
      </c>
      <c r="E243" s="118">
        <v>10.35</v>
      </c>
      <c r="F243" s="115" t="s">
        <v>88</v>
      </c>
      <c r="G243" s="116">
        <f>(E243-C243)*1000</f>
        <v>1150.0000000000005</v>
      </c>
      <c r="H243" s="85" t="s">
        <v>97</v>
      </c>
      <c r="I243" s="183"/>
      <c r="J243" s="97"/>
      <c r="K243" s="98"/>
      <c r="L243" s="202"/>
    </row>
    <row r="244" spans="1:15">
      <c r="A244" s="148"/>
      <c r="B244" s="111"/>
      <c r="C244" s="112"/>
      <c r="D244" s="113"/>
      <c r="E244" s="112"/>
      <c r="F244" s="113" t="s">
        <v>165</v>
      </c>
      <c r="G244" s="114"/>
      <c r="H244" s="97" t="s">
        <v>126</v>
      </c>
      <c r="I244" s="183"/>
      <c r="J244" s="97"/>
      <c r="K244" s="98"/>
      <c r="L244" s="202"/>
    </row>
    <row r="245" spans="1:15">
      <c r="A245" s="148"/>
      <c r="B245" s="190"/>
      <c r="C245" s="188"/>
      <c r="D245" s="97"/>
      <c r="E245" s="97"/>
      <c r="F245" s="145" t="s">
        <v>184</v>
      </c>
      <c r="G245" s="145">
        <f>G244+G239</f>
        <v>340.00000000000011</v>
      </c>
      <c r="H245" s="97"/>
      <c r="I245" s="183"/>
      <c r="J245" s="97"/>
      <c r="K245" s="98"/>
      <c r="L245" s="202"/>
    </row>
    <row r="246" spans="1:15">
      <c r="A246" s="148"/>
      <c r="B246" s="120" t="s">
        <v>189</v>
      </c>
      <c r="C246" s="97"/>
      <c r="D246" s="97"/>
      <c r="E246" s="97"/>
      <c r="F246" s="97"/>
      <c r="G246" s="180"/>
      <c r="H246" s="97"/>
      <c r="I246" s="183"/>
      <c r="J246" s="97"/>
      <c r="K246" s="98"/>
      <c r="L246" s="202"/>
    </row>
    <row r="247" spans="1:15">
      <c r="A247" s="150"/>
      <c r="B247" s="120">
        <v>2</v>
      </c>
      <c r="C247" s="109" t="s">
        <v>149</v>
      </c>
      <c r="D247" s="113">
        <v>5</v>
      </c>
      <c r="E247" s="113" t="s">
        <v>149</v>
      </c>
      <c r="F247" s="114">
        <f>G245</f>
        <v>340.00000000000011</v>
      </c>
      <c r="G247" s="180" t="s">
        <v>140</v>
      </c>
      <c r="H247" s="114">
        <v>0.3</v>
      </c>
      <c r="I247" s="113" t="s">
        <v>88</v>
      </c>
      <c r="J247" s="183">
        <f>(F247/H247)*B247*D247</f>
        <v>11333.333333333338</v>
      </c>
      <c r="K247" s="98" t="s">
        <v>3</v>
      </c>
      <c r="L247" s="193"/>
    </row>
    <row r="248" spans="1:15">
      <c r="A248" s="150"/>
      <c r="B248" s="120" t="s">
        <v>487</v>
      </c>
      <c r="C248" s="109"/>
      <c r="D248" s="113"/>
      <c r="E248" s="113"/>
      <c r="F248" s="114"/>
      <c r="G248" s="180"/>
      <c r="H248" s="114"/>
      <c r="I248" s="113"/>
      <c r="J248" s="183"/>
      <c r="K248" s="98"/>
      <c r="L248" s="193"/>
    </row>
    <row r="249" spans="1:15">
      <c r="A249" s="150"/>
      <c r="B249" s="120" t="s">
        <v>488</v>
      </c>
      <c r="C249" s="109"/>
      <c r="H249" s="114"/>
      <c r="I249" s="113"/>
      <c r="J249" s="183"/>
      <c r="K249" s="98"/>
      <c r="L249" s="193"/>
    </row>
    <row r="250" spans="1:15">
      <c r="A250" s="150"/>
      <c r="B250" s="113" t="s">
        <v>490</v>
      </c>
      <c r="C250" s="113">
        <v>3</v>
      </c>
      <c r="D250" s="114" t="s">
        <v>462</v>
      </c>
      <c r="E250" s="180">
        <v>3.96</v>
      </c>
      <c r="F250" s="114" t="s">
        <v>119</v>
      </c>
      <c r="G250" s="180">
        <v>1</v>
      </c>
      <c r="H250" s="114" t="s">
        <v>88</v>
      </c>
      <c r="I250" s="113">
        <v>12.88</v>
      </c>
      <c r="J250" s="183"/>
      <c r="K250" s="98"/>
      <c r="L250" s="193"/>
      <c r="O250" s="87" t="s">
        <v>489</v>
      </c>
    </row>
    <row r="251" spans="1:15">
      <c r="A251" s="150"/>
      <c r="B251" s="120" t="s">
        <v>491</v>
      </c>
      <c r="C251" s="201" t="s">
        <v>88</v>
      </c>
      <c r="D251" s="798" t="s">
        <v>492</v>
      </c>
      <c r="E251" s="113" t="s">
        <v>88</v>
      </c>
      <c r="F251" s="799" t="s">
        <v>493</v>
      </c>
      <c r="G251" s="180"/>
      <c r="H251" s="114"/>
      <c r="I251" s="113" t="s">
        <v>325</v>
      </c>
      <c r="J251" s="183"/>
      <c r="K251" s="98"/>
      <c r="L251" s="193"/>
    </row>
    <row r="252" spans="1:15">
      <c r="A252" s="150"/>
      <c r="B252" s="120"/>
      <c r="C252" s="109"/>
      <c r="D252" s="113">
        <v>2</v>
      </c>
      <c r="E252" s="113"/>
      <c r="F252" s="114"/>
      <c r="G252" s="180"/>
      <c r="H252" s="114"/>
      <c r="I252" s="113"/>
      <c r="J252" s="183"/>
      <c r="K252" s="98"/>
      <c r="L252" s="193"/>
    </row>
    <row r="253" spans="1:15">
      <c r="A253" s="150"/>
      <c r="B253" s="120"/>
      <c r="C253" s="109"/>
      <c r="D253" s="113" t="s">
        <v>88</v>
      </c>
      <c r="E253" s="113">
        <v>3.14</v>
      </c>
      <c r="F253" s="114" t="s">
        <v>149</v>
      </c>
      <c r="G253" s="180">
        <v>12.88</v>
      </c>
      <c r="H253" s="114" t="s">
        <v>88</v>
      </c>
      <c r="I253" s="113">
        <v>40.44</v>
      </c>
      <c r="J253" s="183"/>
      <c r="K253" s="98"/>
      <c r="L253" s="193"/>
    </row>
    <row r="254" spans="1:15">
      <c r="A254" s="150"/>
      <c r="B254" s="120" t="s">
        <v>478</v>
      </c>
      <c r="C254" s="183">
        <v>1</v>
      </c>
      <c r="D254" s="113" t="s">
        <v>149</v>
      </c>
      <c r="E254" s="146">
        <f>I253</f>
        <v>40.44</v>
      </c>
      <c r="F254" s="113" t="s">
        <v>149</v>
      </c>
      <c r="G254" s="114">
        <v>5</v>
      </c>
      <c r="H254" s="113" t="s">
        <v>88</v>
      </c>
      <c r="I254" s="177">
        <f>C254*E254*G254</f>
        <v>202.2</v>
      </c>
      <c r="J254" s="183"/>
      <c r="K254" s="98"/>
      <c r="L254" s="193"/>
    </row>
    <row r="255" spans="1:15">
      <c r="A255" s="150"/>
      <c r="B255" s="120"/>
      <c r="C255" s="109"/>
      <c r="D255" s="113"/>
      <c r="E255" s="113"/>
      <c r="F255" s="114"/>
      <c r="G255" s="180"/>
      <c r="H255" s="114"/>
      <c r="I255" s="113" t="s">
        <v>4</v>
      </c>
      <c r="J255" s="183"/>
      <c r="K255" s="98"/>
      <c r="L255" s="193"/>
    </row>
    <row r="256" spans="1:15">
      <c r="A256" s="150"/>
      <c r="B256" s="126" t="s">
        <v>494</v>
      </c>
      <c r="C256" s="127"/>
      <c r="D256" s="188"/>
      <c r="E256" s="114">
        <f>I254</f>
        <v>202.2</v>
      </c>
      <c r="F256" s="114" t="s">
        <v>149</v>
      </c>
      <c r="G256" s="800">
        <v>0.4</v>
      </c>
      <c r="H256" s="114" t="s">
        <v>88</v>
      </c>
      <c r="I256" s="113">
        <f>E256*0.4</f>
        <v>80.88</v>
      </c>
      <c r="J256" s="183"/>
      <c r="K256" s="98"/>
      <c r="L256" s="193"/>
    </row>
    <row r="257" spans="1:15">
      <c r="A257" s="150"/>
      <c r="B257" s="120"/>
      <c r="C257" s="109"/>
      <c r="D257" s="113"/>
      <c r="E257" s="113"/>
      <c r="F257" s="114"/>
      <c r="G257" s="180"/>
      <c r="H257" s="114"/>
      <c r="I257" s="113" t="s">
        <v>4</v>
      </c>
      <c r="J257" s="183"/>
      <c r="K257" s="98"/>
      <c r="L257" s="193"/>
    </row>
    <row r="258" spans="1:15">
      <c r="A258" s="150"/>
      <c r="B258" s="120" t="s">
        <v>495</v>
      </c>
      <c r="C258" s="109"/>
      <c r="D258" s="113"/>
      <c r="E258" s="113"/>
      <c r="F258" s="114"/>
      <c r="G258" s="180"/>
      <c r="H258" s="114"/>
      <c r="I258" s="113"/>
      <c r="J258" s="183"/>
      <c r="K258" s="98"/>
      <c r="L258" s="193"/>
    </row>
    <row r="259" spans="1:15">
      <c r="A259" s="150"/>
      <c r="B259" s="120"/>
      <c r="C259" s="109">
        <v>0.3</v>
      </c>
      <c r="D259" s="113" t="s">
        <v>149</v>
      </c>
      <c r="E259" s="113">
        <v>0.3</v>
      </c>
      <c r="F259" s="114" t="s">
        <v>149</v>
      </c>
      <c r="G259" s="180">
        <v>0.3</v>
      </c>
      <c r="H259" s="114" t="s">
        <v>88</v>
      </c>
      <c r="I259" s="113">
        <f>C259*E259*G259</f>
        <v>2.7E-2</v>
      </c>
      <c r="J259" s="183"/>
      <c r="K259" s="98"/>
      <c r="L259" s="193"/>
    </row>
    <row r="260" spans="1:15">
      <c r="A260" s="150"/>
      <c r="B260" s="120" t="s">
        <v>189</v>
      </c>
      <c r="C260" s="109"/>
      <c r="D260" s="113"/>
      <c r="E260" s="115">
        <f>I256</f>
        <v>80.88</v>
      </c>
      <c r="F260" s="116" t="str">
        <f>G247</f>
        <v>÷</v>
      </c>
      <c r="G260" s="801">
        <f>I259</f>
        <v>2.7E-2</v>
      </c>
      <c r="H260" s="116"/>
      <c r="I260" s="115" t="s">
        <v>88</v>
      </c>
      <c r="J260" s="185">
        <f>E260/G260</f>
        <v>2995.5555555555552</v>
      </c>
      <c r="K260" s="86"/>
      <c r="L260" s="193"/>
    </row>
    <row r="261" spans="1:15">
      <c r="A261" s="150"/>
      <c r="B261" s="120"/>
      <c r="C261" s="109"/>
      <c r="D261" s="113"/>
      <c r="E261" s="113"/>
      <c r="F261" s="114"/>
      <c r="G261" s="180"/>
      <c r="H261" s="114" t="s">
        <v>267</v>
      </c>
      <c r="I261" s="113" t="s">
        <v>88</v>
      </c>
      <c r="J261" s="183">
        <f>SUM(J247:J260)</f>
        <v>14328.888888888892</v>
      </c>
      <c r="K261" s="98"/>
      <c r="L261" s="193"/>
    </row>
    <row r="262" spans="1:15">
      <c r="A262" s="148"/>
      <c r="B262" s="85" t="s">
        <v>181</v>
      </c>
      <c r="C262" s="85"/>
      <c r="D262" s="85"/>
      <c r="E262" s="184">
        <f>J261</f>
        <v>14328.888888888892</v>
      </c>
      <c r="F262" s="85" t="s">
        <v>182</v>
      </c>
      <c r="G262" s="85" t="s">
        <v>183</v>
      </c>
      <c r="H262" s="184"/>
      <c r="I262" s="185"/>
      <c r="J262" s="185">
        <f>J247*0.05</f>
        <v>566.66666666666686</v>
      </c>
      <c r="K262" s="98" t="s">
        <v>97</v>
      </c>
      <c r="L262" s="133">
        <f>K265</f>
        <v>18197.222222222226</v>
      </c>
    </row>
    <row r="263" spans="1:15">
      <c r="A263" s="148"/>
      <c r="B263" s="137"/>
      <c r="C263" s="138"/>
      <c r="D263" s="97"/>
      <c r="E263" s="97"/>
      <c r="F263" s="97"/>
      <c r="G263" s="97"/>
      <c r="H263" s="97"/>
      <c r="I263" s="97" t="s">
        <v>165</v>
      </c>
      <c r="J263" s="182">
        <f>J261-J262</f>
        <v>13762.222222222226</v>
      </c>
      <c r="K263" s="811">
        <f>J263</f>
        <v>13762.222222222226</v>
      </c>
      <c r="L263" s="133" t="s">
        <v>17</v>
      </c>
    </row>
    <row r="264" spans="1:15">
      <c r="A264" s="109"/>
      <c r="B264" s="153" t="s">
        <v>506</v>
      </c>
      <c r="C264" s="187"/>
      <c r="D264" s="187"/>
      <c r="E264" s="187"/>
      <c r="F264" s="187"/>
      <c r="G264" s="113" t="s">
        <v>507</v>
      </c>
      <c r="H264" s="115"/>
      <c r="I264" s="115" t="s">
        <v>88</v>
      </c>
      <c r="J264" s="184"/>
      <c r="K264" s="192">
        <v>4435</v>
      </c>
      <c r="L264" s="821"/>
      <c r="M264" s="150"/>
      <c r="O264" s="808">
        <f>'All Abstruct'!F47</f>
        <v>127007159.73255175</v>
      </c>
    </row>
    <row r="265" spans="1:15">
      <c r="A265" s="148"/>
      <c r="B265" s="154"/>
      <c r="C265" s="138"/>
      <c r="D265" s="97"/>
      <c r="E265" s="97"/>
      <c r="F265" s="97"/>
      <c r="G265" s="97"/>
      <c r="H265" s="97"/>
      <c r="I265" s="97" t="s">
        <v>165</v>
      </c>
      <c r="J265" s="182"/>
      <c r="K265" s="811">
        <f>SUM(K263:K264)</f>
        <v>18197.222222222226</v>
      </c>
      <c r="L265" s="811"/>
    </row>
    <row r="266" spans="1:15">
      <c r="A266" s="162"/>
      <c r="B266" s="812"/>
      <c r="C266" s="191"/>
      <c r="D266" s="85"/>
      <c r="E266" s="85"/>
      <c r="F266" s="85"/>
      <c r="G266" s="85"/>
      <c r="H266" s="85"/>
      <c r="I266" s="85"/>
      <c r="J266" s="184"/>
      <c r="K266" s="192"/>
      <c r="L266" s="192"/>
    </row>
    <row r="267" spans="1:15" ht="15.75">
      <c r="A267" s="148"/>
      <c r="B267" s="186" t="s">
        <v>190</v>
      </c>
      <c r="C267" s="186"/>
      <c r="D267" s="186"/>
      <c r="E267" s="186"/>
      <c r="F267" s="186"/>
      <c r="G267" s="97"/>
      <c r="H267" s="97"/>
      <c r="I267" s="97"/>
      <c r="J267" s="97"/>
      <c r="K267" s="193"/>
      <c r="L267" s="193"/>
    </row>
    <row r="268" spans="1:15" ht="15.75">
      <c r="A268" s="148"/>
      <c r="B268" s="194" t="s">
        <v>191</v>
      </c>
      <c r="C268" s="97"/>
      <c r="D268" s="97"/>
      <c r="E268" s="97"/>
      <c r="F268" s="97"/>
      <c r="G268" s="97"/>
      <c r="H268" s="97"/>
      <c r="I268" s="97"/>
      <c r="J268" s="97"/>
      <c r="K268" s="193"/>
      <c r="L268" s="193"/>
    </row>
    <row r="269" spans="1:15">
      <c r="A269" s="148"/>
      <c r="B269" s="111" t="s">
        <v>124</v>
      </c>
      <c r="C269" s="112">
        <v>0</v>
      </c>
      <c r="D269" s="113" t="s">
        <v>125</v>
      </c>
      <c r="E269" s="113">
        <v>0.95</v>
      </c>
      <c r="F269" s="113" t="s">
        <v>88</v>
      </c>
      <c r="G269" s="114">
        <v>850</v>
      </c>
      <c r="H269" s="97" t="s">
        <v>126</v>
      </c>
      <c r="I269" s="97"/>
      <c r="J269" s="97"/>
      <c r="K269" s="193"/>
      <c r="L269" s="193"/>
    </row>
    <row r="270" spans="1:15">
      <c r="A270" s="148"/>
      <c r="B270" s="111" t="s">
        <v>124</v>
      </c>
      <c r="C270" s="112">
        <v>1.08</v>
      </c>
      <c r="D270" s="113" t="s">
        <v>125</v>
      </c>
      <c r="E270" s="113">
        <v>2.2000000000000002</v>
      </c>
      <c r="F270" s="113" t="s">
        <v>88</v>
      </c>
      <c r="G270" s="114">
        <f>(E270-C270)*1000</f>
        <v>1120</v>
      </c>
      <c r="H270" s="97" t="s">
        <v>126</v>
      </c>
      <c r="I270" s="97"/>
      <c r="J270" s="97"/>
      <c r="K270" s="193"/>
      <c r="L270" s="193"/>
    </row>
    <row r="271" spans="1:15">
      <c r="A271" s="148"/>
      <c r="B271" s="111" t="s">
        <v>124</v>
      </c>
      <c r="C271" s="112">
        <v>9.1999999999999993</v>
      </c>
      <c r="D271" s="113" t="s">
        <v>125</v>
      </c>
      <c r="E271" s="118">
        <v>10.35</v>
      </c>
      <c r="F271" s="115" t="s">
        <v>88</v>
      </c>
      <c r="G271" s="116">
        <f>(E271-C271)*1000</f>
        <v>1150.0000000000005</v>
      </c>
      <c r="H271" s="85" t="s">
        <v>97</v>
      </c>
      <c r="I271" s="97"/>
      <c r="J271" s="97"/>
      <c r="K271" s="193"/>
      <c r="L271" s="193"/>
    </row>
    <row r="272" spans="1:15">
      <c r="A272" s="148"/>
      <c r="B272" s="111"/>
      <c r="C272" s="112"/>
      <c r="D272" s="113"/>
      <c r="E272" s="112"/>
      <c r="F272" s="113" t="s">
        <v>165</v>
      </c>
      <c r="G272" s="114"/>
      <c r="H272" s="97" t="s">
        <v>126</v>
      </c>
      <c r="I272" s="97"/>
      <c r="J272" s="97"/>
      <c r="K272" s="193"/>
      <c r="L272" s="193"/>
    </row>
    <row r="273" spans="1:12">
      <c r="A273" s="148"/>
      <c r="B273" s="120" t="s">
        <v>192</v>
      </c>
      <c r="C273" s="97"/>
      <c r="D273" s="113">
        <v>4</v>
      </c>
      <c r="E273" s="113" t="s">
        <v>193</v>
      </c>
      <c r="F273" s="114">
        <f>G272</f>
        <v>0</v>
      </c>
      <c r="G273" s="180" t="s">
        <v>140</v>
      </c>
      <c r="H273" s="113" t="s">
        <v>194</v>
      </c>
      <c r="I273" s="113" t="s">
        <v>88</v>
      </c>
      <c r="J273" s="113">
        <v>0</v>
      </c>
      <c r="K273" s="193" t="s">
        <v>3</v>
      </c>
      <c r="L273" s="193">
        <f>J273</f>
        <v>0</v>
      </c>
    </row>
    <row r="274" spans="1:12">
      <c r="A274" s="162"/>
      <c r="B274" s="84"/>
      <c r="C274" s="97"/>
      <c r="D274" s="97"/>
      <c r="E274" s="97"/>
      <c r="F274" s="97"/>
      <c r="G274" s="97"/>
      <c r="H274" s="97"/>
      <c r="I274" s="97"/>
      <c r="J274" s="97"/>
      <c r="K274" s="107"/>
      <c r="L274" s="107" t="s">
        <v>17</v>
      </c>
    </row>
    <row r="275" spans="1:12" ht="57.75" customHeight="1">
      <c r="A275" s="195" t="s">
        <v>195</v>
      </c>
      <c r="B275" s="853" t="s">
        <v>196</v>
      </c>
      <c r="C275" s="868"/>
      <c r="D275" s="868"/>
      <c r="E275" s="868"/>
      <c r="F275" s="868"/>
      <c r="G275" s="868"/>
      <c r="H275" s="868"/>
      <c r="I275" s="868"/>
      <c r="J275" s="868"/>
      <c r="K275" s="866"/>
      <c r="L275" s="202"/>
    </row>
    <row r="276" spans="1:12">
      <c r="A276" s="148"/>
      <c r="B276" s="196"/>
      <c r="C276" s="119" t="s">
        <v>197</v>
      </c>
      <c r="D276" s="119"/>
      <c r="E276" s="119"/>
      <c r="F276" s="113"/>
      <c r="G276" s="113"/>
      <c r="H276" s="113"/>
      <c r="I276" s="113"/>
      <c r="J276" s="113"/>
      <c r="K276" s="193"/>
      <c r="L276" s="202"/>
    </row>
    <row r="277" spans="1:12">
      <c r="A277" s="148"/>
      <c r="B277" s="120"/>
      <c r="C277" s="183">
        <f>L209</f>
        <v>36338.084287500009</v>
      </c>
      <c r="D277" s="113" t="s">
        <v>149</v>
      </c>
      <c r="E277" s="114">
        <v>0.4</v>
      </c>
      <c r="F277" s="113" t="s">
        <v>149</v>
      </c>
      <c r="G277" s="114">
        <v>0.4</v>
      </c>
      <c r="H277" s="113" t="s">
        <v>149</v>
      </c>
      <c r="I277" s="114">
        <v>0.2</v>
      </c>
      <c r="J277" s="113" t="s">
        <v>88</v>
      </c>
      <c r="K277" s="167">
        <f>C277*E277*G277*I277</f>
        <v>1162.8186972000003</v>
      </c>
      <c r="L277" s="202"/>
    </row>
    <row r="278" spans="1:12">
      <c r="A278" s="148"/>
      <c r="B278" s="196"/>
      <c r="C278" s="119" t="s">
        <v>497</v>
      </c>
      <c r="D278" s="119"/>
      <c r="E278" s="119"/>
      <c r="F278" s="113"/>
      <c r="G278" s="113"/>
      <c r="H278" s="113"/>
      <c r="I278" s="113"/>
      <c r="J278" s="113"/>
      <c r="K278" s="193"/>
      <c r="L278" s="202"/>
    </row>
    <row r="279" spans="1:12">
      <c r="A279" s="148"/>
      <c r="B279" s="120"/>
      <c r="C279" s="183">
        <f>L229</f>
        <v>1800.8437499999995</v>
      </c>
      <c r="D279" s="113" t="s">
        <v>149</v>
      </c>
      <c r="E279" s="114">
        <v>0.4</v>
      </c>
      <c r="F279" s="113" t="s">
        <v>149</v>
      </c>
      <c r="G279" s="114">
        <v>0.4</v>
      </c>
      <c r="H279" s="113" t="s">
        <v>149</v>
      </c>
      <c r="I279" s="114">
        <v>0.4</v>
      </c>
      <c r="J279" s="113" t="s">
        <v>88</v>
      </c>
      <c r="K279" s="167">
        <f>C279*E279*G279*I279</f>
        <v>115.25399999999998</v>
      </c>
      <c r="L279" s="202"/>
    </row>
    <row r="280" spans="1:12">
      <c r="A280" s="148"/>
      <c r="B280" s="153"/>
      <c r="C280" s="119" t="s">
        <v>198</v>
      </c>
      <c r="D280" s="119"/>
      <c r="E280" s="113"/>
      <c r="F280" s="113"/>
      <c r="G280" s="113"/>
      <c r="H280" s="113"/>
      <c r="I280" s="113"/>
      <c r="J280" s="113"/>
      <c r="K280" s="167"/>
      <c r="L280" s="202"/>
    </row>
    <row r="281" spans="1:12">
      <c r="A281" s="148"/>
      <c r="B281" s="120"/>
      <c r="C281" s="183">
        <f>K263</f>
        <v>13762.222222222226</v>
      </c>
      <c r="D281" s="113" t="s">
        <v>149</v>
      </c>
      <c r="E281" s="114">
        <v>0.3</v>
      </c>
      <c r="F281" s="113" t="s">
        <v>149</v>
      </c>
      <c r="G281" s="114">
        <v>0.3</v>
      </c>
      <c r="H281" s="113" t="s">
        <v>149</v>
      </c>
      <c r="I281" s="114">
        <v>0.3</v>
      </c>
      <c r="J281" s="113" t="s">
        <v>88</v>
      </c>
      <c r="K281" s="167">
        <f>C281*E281*G281*I281</f>
        <v>371.5800000000001</v>
      </c>
      <c r="L281" s="202"/>
    </row>
    <row r="282" spans="1:12">
      <c r="A282" s="148"/>
      <c r="B282" s="153"/>
      <c r="C282" s="119" t="s">
        <v>199</v>
      </c>
      <c r="D282" s="119"/>
      <c r="E282" s="119"/>
      <c r="F282" s="113"/>
      <c r="G282" s="113"/>
      <c r="H282" s="113"/>
      <c r="I282" s="113"/>
      <c r="J282" s="113"/>
      <c r="K282" s="167"/>
      <c r="L282" s="202"/>
    </row>
    <row r="283" spans="1:12">
      <c r="A283" s="148"/>
      <c r="B283" s="84"/>
      <c r="C283" s="185">
        <f>L273</f>
        <v>0</v>
      </c>
      <c r="D283" s="115" t="s">
        <v>149</v>
      </c>
      <c r="E283" s="116">
        <v>0.4</v>
      </c>
      <c r="F283" s="115" t="s">
        <v>149</v>
      </c>
      <c r="G283" s="116">
        <v>0.4</v>
      </c>
      <c r="H283" s="115" t="s">
        <v>149</v>
      </c>
      <c r="I283" s="116">
        <v>0.3</v>
      </c>
      <c r="J283" s="115" t="s">
        <v>88</v>
      </c>
      <c r="K283" s="197">
        <f>C283*E283*G283*I283</f>
        <v>0</v>
      </c>
      <c r="L283" s="202"/>
    </row>
    <row r="284" spans="1:12">
      <c r="A284" s="150"/>
      <c r="B284" s="198"/>
      <c r="C284" s="199"/>
      <c r="D284" s="199"/>
      <c r="E284" s="199"/>
      <c r="F284" s="199"/>
      <c r="G284" s="199"/>
      <c r="H284" s="199"/>
      <c r="I284" s="199"/>
      <c r="J284" s="199" t="s">
        <v>184</v>
      </c>
      <c r="K284" s="200">
        <f>SUM(K277:K283)</f>
        <v>1649.6526972000004</v>
      </c>
      <c r="L284" s="193"/>
    </row>
    <row r="285" spans="1:12">
      <c r="A285" s="150"/>
      <c r="B285" s="120"/>
      <c r="C285" s="97"/>
      <c r="D285" s="97"/>
      <c r="E285" s="97"/>
      <c r="F285" s="97"/>
      <c r="G285" s="97"/>
      <c r="H285" s="97"/>
      <c r="I285" s="97"/>
      <c r="J285" s="97"/>
      <c r="K285" s="193" t="s">
        <v>4</v>
      </c>
      <c r="L285" s="193"/>
    </row>
    <row r="286" spans="1:12">
      <c r="A286" s="150"/>
      <c r="B286" s="120" t="s">
        <v>200</v>
      </c>
      <c r="C286" s="97"/>
      <c r="D286" s="97"/>
      <c r="E286" s="97"/>
      <c r="F286" s="97"/>
      <c r="G286" s="114">
        <f>K284</f>
        <v>1649.6526972000004</v>
      </c>
      <c r="H286" s="201" t="s">
        <v>149</v>
      </c>
      <c r="I286" s="173">
        <v>0.5</v>
      </c>
      <c r="J286" s="113" t="s">
        <v>88</v>
      </c>
      <c r="K286" s="167">
        <f>G286*0.5</f>
        <v>824.82634860000019</v>
      </c>
      <c r="L286" s="167">
        <f>K286</f>
        <v>824.82634860000019</v>
      </c>
    </row>
    <row r="287" spans="1:12">
      <c r="A287" s="162"/>
      <c r="B287" s="163"/>
      <c r="C287" s="135"/>
      <c r="D287" s="135"/>
      <c r="E287" s="135"/>
      <c r="F287" s="135"/>
      <c r="G287" s="135"/>
      <c r="H287" s="135"/>
      <c r="I287" s="135"/>
      <c r="J287" s="135"/>
      <c r="K287" s="107" t="s">
        <v>4</v>
      </c>
      <c r="L287" s="136" t="s">
        <v>155</v>
      </c>
    </row>
    <row r="288" spans="1:12">
      <c r="A288" s="148"/>
      <c r="B288" s="120" t="s">
        <v>201</v>
      </c>
      <c r="C288" s="97"/>
      <c r="D288" s="97"/>
      <c r="E288" s="97"/>
      <c r="F288" s="97"/>
      <c r="G288" s="97"/>
      <c r="H288" s="97"/>
      <c r="I288" s="97"/>
      <c r="J288" s="97"/>
      <c r="K288" s="98"/>
      <c r="L288" s="202"/>
    </row>
    <row r="289" spans="1:12">
      <c r="A289" s="148"/>
      <c r="B289" s="120"/>
      <c r="C289" s="97" t="s">
        <v>202</v>
      </c>
      <c r="D289" s="97"/>
      <c r="E289" s="97"/>
      <c r="F289" s="97"/>
      <c r="G289" s="97" t="s">
        <v>88</v>
      </c>
      <c r="H289" s="145">
        <f>L286</f>
        <v>824.82634860000019</v>
      </c>
      <c r="I289" s="97"/>
      <c r="J289" s="97"/>
      <c r="K289" s="98"/>
      <c r="L289" s="161">
        <f>H289</f>
        <v>824.82634860000019</v>
      </c>
    </row>
    <row r="290" spans="1:12">
      <c r="A290" s="162"/>
      <c r="B290" s="84"/>
      <c r="C290" s="85"/>
      <c r="D290" s="85"/>
      <c r="E290" s="85"/>
      <c r="F290" s="85"/>
      <c r="G290" s="85"/>
      <c r="H290" s="85"/>
      <c r="I290" s="85"/>
      <c r="J290" s="85"/>
      <c r="K290" s="86"/>
      <c r="L290" s="136" t="s">
        <v>4</v>
      </c>
    </row>
    <row r="291" spans="1:12" ht="150" customHeight="1">
      <c r="A291" s="91" t="s">
        <v>203</v>
      </c>
      <c r="B291" s="863" t="s">
        <v>204</v>
      </c>
      <c r="C291" s="868"/>
      <c r="D291" s="868"/>
      <c r="E291" s="868"/>
      <c r="F291" s="868"/>
      <c r="G291" s="868"/>
      <c r="H291" s="868"/>
      <c r="I291" s="868"/>
      <c r="J291" s="868"/>
      <c r="K291" s="869"/>
      <c r="L291" s="202"/>
    </row>
    <row r="292" spans="1:12">
      <c r="A292" s="108"/>
      <c r="B292" s="137" t="s">
        <v>205</v>
      </c>
      <c r="C292" s="138"/>
      <c r="D292" s="97"/>
      <c r="E292" s="97"/>
      <c r="F292" s="97"/>
      <c r="G292" s="97"/>
      <c r="H292" s="97"/>
      <c r="I292" s="97"/>
      <c r="J292" s="97"/>
      <c r="K292" s="97"/>
      <c r="L292" s="202"/>
    </row>
    <row r="293" spans="1:12">
      <c r="A293" s="108"/>
      <c r="B293" s="111" t="s">
        <v>124</v>
      </c>
      <c r="C293" s="112">
        <v>0</v>
      </c>
      <c r="D293" s="113" t="s">
        <v>125</v>
      </c>
      <c r="E293" s="113">
        <v>0.95</v>
      </c>
      <c r="F293" s="113" t="s">
        <v>88</v>
      </c>
      <c r="G293" s="114">
        <v>850</v>
      </c>
      <c r="H293" s="97" t="s">
        <v>126</v>
      </c>
      <c r="I293" s="97"/>
      <c r="J293" s="97"/>
      <c r="K293" s="97"/>
      <c r="L293" s="202"/>
    </row>
    <row r="294" spans="1:12">
      <c r="A294" s="108"/>
      <c r="B294" s="111" t="s">
        <v>124</v>
      </c>
      <c r="C294" s="112">
        <v>1.08</v>
      </c>
      <c r="D294" s="113" t="s">
        <v>125</v>
      </c>
      <c r="E294" s="113">
        <v>2.2000000000000002</v>
      </c>
      <c r="F294" s="113" t="s">
        <v>88</v>
      </c>
      <c r="G294" s="114">
        <f>(E294-C294)*1000</f>
        <v>1120</v>
      </c>
      <c r="H294" s="97" t="s">
        <v>126</v>
      </c>
      <c r="I294" s="97"/>
      <c r="J294" s="97"/>
      <c r="K294" s="97"/>
      <c r="L294" s="202"/>
    </row>
    <row r="295" spans="1:12">
      <c r="A295" s="108"/>
      <c r="B295" s="111" t="s">
        <v>124</v>
      </c>
      <c r="C295" s="112">
        <v>9.1999999999999993</v>
      </c>
      <c r="D295" s="113" t="s">
        <v>125</v>
      </c>
      <c r="E295" s="118">
        <v>10.35</v>
      </c>
      <c r="F295" s="115" t="s">
        <v>88</v>
      </c>
      <c r="G295" s="116">
        <f>(E295-C295)*1000</f>
        <v>1150.0000000000005</v>
      </c>
      <c r="H295" s="85" t="s">
        <v>97</v>
      </c>
      <c r="I295" s="97"/>
      <c r="J295" s="97"/>
      <c r="K295" s="97"/>
      <c r="L295" s="202"/>
    </row>
    <row r="296" spans="1:12">
      <c r="A296" s="108"/>
      <c r="B296" s="111"/>
      <c r="C296" s="112"/>
      <c r="D296" s="113"/>
      <c r="E296" s="112"/>
      <c r="F296" s="113" t="s">
        <v>165</v>
      </c>
      <c r="G296" s="114">
        <f>SUM(G293:G295)</f>
        <v>3120.0000000000005</v>
      </c>
      <c r="H296" s="97" t="s">
        <v>126</v>
      </c>
      <c r="I296" s="97"/>
      <c r="J296" s="97"/>
      <c r="K296" s="97"/>
      <c r="L296" s="202"/>
    </row>
    <row r="297" spans="1:12">
      <c r="A297" s="108"/>
      <c r="B297" s="879" t="s">
        <v>502</v>
      </c>
      <c r="C297" s="880"/>
      <c r="D297" s="113"/>
      <c r="E297" s="112"/>
      <c r="F297" s="113"/>
      <c r="G297" s="114"/>
      <c r="H297" s="97"/>
      <c r="I297" s="97"/>
      <c r="J297" s="97"/>
      <c r="K297" s="97"/>
      <c r="L297" s="202"/>
    </row>
    <row r="298" spans="1:12">
      <c r="A298" s="108"/>
      <c r="B298" s="203" t="s">
        <v>209</v>
      </c>
      <c r="C298" s="114">
        <f>G296</f>
        <v>3120.0000000000005</v>
      </c>
      <c r="D298" s="180" t="s">
        <v>140</v>
      </c>
      <c r="E298" s="113">
        <v>0.67500000000000004</v>
      </c>
      <c r="F298" s="113" t="s">
        <v>210</v>
      </c>
      <c r="G298" s="97" t="s">
        <v>88</v>
      </c>
      <c r="H298" s="182">
        <f>((C298/E298)+1)*2</f>
        <v>9246.4444444444453</v>
      </c>
      <c r="I298" s="97" t="s">
        <v>3</v>
      </c>
      <c r="J298" s="97"/>
      <c r="K298" s="97"/>
      <c r="L298" s="202"/>
    </row>
    <row r="299" spans="1:12">
      <c r="A299" s="108"/>
      <c r="B299" s="879" t="s">
        <v>379</v>
      </c>
      <c r="C299" s="880"/>
      <c r="D299" s="113"/>
      <c r="E299" s="112"/>
      <c r="F299" s="113"/>
      <c r="G299" s="114"/>
      <c r="H299" s="97"/>
      <c r="I299" s="97"/>
      <c r="J299" s="97"/>
      <c r="K299" s="97"/>
      <c r="L299" s="202"/>
    </row>
    <row r="300" spans="1:12">
      <c r="A300" s="108"/>
      <c r="B300" s="203" t="s">
        <v>206</v>
      </c>
      <c r="C300" s="97" t="s">
        <v>207</v>
      </c>
      <c r="D300" s="97" t="s">
        <v>208</v>
      </c>
      <c r="E300" s="97"/>
      <c r="F300" s="113" t="s">
        <v>88</v>
      </c>
      <c r="G300" s="97"/>
      <c r="H300" s="97"/>
      <c r="I300" s="97"/>
      <c r="J300" s="97"/>
      <c r="K300" s="97"/>
      <c r="L300" s="202"/>
    </row>
    <row r="301" spans="1:12">
      <c r="A301" s="108"/>
      <c r="B301" s="203" t="s">
        <v>209</v>
      </c>
      <c r="C301" s="114">
        <f>G296</f>
        <v>3120.0000000000005</v>
      </c>
      <c r="D301" s="180" t="s">
        <v>140</v>
      </c>
      <c r="E301" s="115">
        <v>2</v>
      </c>
      <c r="F301" s="115" t="s">
        <v>210</v>
      </c>
      <c r="G301" s="85" t="s">
        <v>88</v>
      </c>
      <c r="H301" s="85">
        <f>((C301/2)+1)*2</f>
        <v>3122.0000000000005</v>
      </c>
      <c r="I301" s="85" t="s">
        <v>3</v>
      </c>
      <c r="J301" s="97"/>
      <c r="K301" s="97"/>
      <c r="L301" s="202"/>
    </row>
    <row r="302" spans="1:12">
      <c r="A302" s="108"/>
      <c r="B302" s="203"/>
      <c r="C302" s="114"/>
      <c r="D302" s="180"/>
      <c r="E302" s="113"/>
      <c r="F302" s="113"/>
      <c r="G302" s="97"/>
      <c r="H302" s="182">
        <f>SUM(H298:H301)</f>
        <v>12368.444444444445</v>
      </c>
      <c r="I302" s="97" t="s">
        <v>3</v>
      </c>
      <c r="J302" s="97"/>
      <c r="K302" s="97"/>
      <c r="L302" s="133">
        <f>H304</f>
        <v>22368.444444444445</v>
      </c>
    </row>
    <row r="303" spans="1:12">
      <c r="A303" s="108"/>
      <c r="B303" s="153" t="s">
        <v>506</v>
      </c>
      <c r="C303" s="187"/>
      <c r="D303" s="187"/>
      <c r="E303" s="187"/>
      <c r="F303" s="813"/>
      <c r="G303" s="85" t="s">
        <v>110</v>
      </c>
      <c r="H303" s="184">
        <v>10000</v>
      </c>
      <c r="I303" s="85" t="s">
        <v>97</v>
      </c>
      <c r="J303" s="97"/>
      <c r="K303" s="97"/>
      <c r="L303" s="202" t="s">
        <v>3</v>
      </c>
    </row>
    <row r="304" spans="1:12">
      <c r="A304" s="108"/>
      <c r="B304" s="203"/>
      <c r="C304" s="114"/>
      <c r="D304" s="180"/>
      <c r="E304" s="113"/>
      <c r="F304" s="113"/>
      <c r="G304" s="97" t="s">
        <v>165</v>
      </c>
      <c r="H304" s="182">
        <f>SUM(H302:H303)</f>
        <v>22368.444444444445</v>
      </c>
      <c r="I304" s="97"/>
      <c r="J304" s="97"/>
      <c r="K304" s="97"/>
      <c r="L304" s="133"/>
    </row>
    <row r="305" spans="1:13">
      <c r="A305" s="108"/>
      <c r="B305" s="204"/>
      <c r="C305" s="205"/>
      <c r="D305" s="206"/>
      <c r="E305" s="205"/>
      <c r="F305" s="114"/>
      <c r="G305" s="205"/>
      <c r="H305" s="114"/>
      <c r="I305" s="113"/>
      <c r="J305" s="114"/>
      <c r="K305" s="97"/>
      <c r="L305" s="823"/>
    </row>
    <row r="306" spans="1:13">
      <c r="A306" s="148"/>
      <c r="B306" s="109"/>
      <c r="C306" s="109"/>
      <c r="D306" s="109"/>
      <c r="E306" s="109"/>
      <c r="F306" s="109"/>
      <c r="G306" s="109"/>
      <c r="H306" s="109"/>
      <c r="I306" s="109"/>
      <c r="J306" s="109"/>
      <c r="K306" s="109"/>
      <c r="L306" s="202"/>
    </row>
    <row r="307" spans="1:13" ht="64.5" customHeight="1">
      <c r="A307" s="91" t="s">
        <v>211</v>
      </c>
      <c r="B307" s="868" t="s">
        <v>39</v>
      </c>
      <c r="C307" s="864"/>
      <c r="D307" s="864"/>
      <c r="E307" s="864"/>
      <c r="F307" s="864"/>
      <c r="G307" s="864"/>
      <c r="H307" s="864"/>
      <c r="I307" s="864"/>
      <c r="J307" s="864"/>
      <c r="K307" s="864"/>
      <c r="L307" s="820"/>
    </row>
    <row r="308" spans="1:13">
      <c r="A308" s="148"/>
      <c r="B308" s="109" t="s">
        <v>212</v>
      </c>
      <c r="C308" s="109"/>
      <c r="D308" s="109"/>
      <c r="E308" s="109"/>
      <c r="F308" s="109"/>
      <c r="G308" s="109"/>
      <c r="H308" s="109"/>
      <c r="I308" s="109"/>
      <c r="J308" s="109"/>
      <c r="K308" s="109"/>
      <c r="L308" s="202"/>
    </row>
    <row r="309" spans="1:13">
      <c r="A309" s="148"/>
      <c r="B309" s="137" t="s">
        <v>205</v>
      </c>
      <c r="C309" s="138"/>
      <c r="D309" s="97"/>
      <c r="E309" s="97"/>
      <c r="F309" s="97"/>
      <c r="G309" s="97"/>
      <c r="H309" s="97"/>
      <c r="I309" s="97"/>
      <c r="J309" s="97"/>
      <c r="K309" s="109"/>
      <c r="L309" s="202"/>
    </row>
    <row r="310" spans="1:13">
      <c r="A310" s="148"/>
      <c r="B310" s="111" t="s">
        <v>124</v>
      </c>
      <c r="C310" s="112">
        <v>0</v>
      </c>
      <c r="D310" s="113" t="s">
        <v>125</v>
      </c>
      <c r="E310" s="113">
        <v>0.95</v>
      </c>
      <c r="F310" s="113" t="s">
        <v>88</v>
      </c>
      <c r="G310" s="114">
        <v>850</v>
      </c>
      <c r="H310" s="97" t="s">
        <v>126</v>
      </c>
      <c r="I310" s="97"/>
      <c r="J310" s="97"/>
      <c r="K310" s="109"/>
      <c r="L310" s="202"/>
    </row>
    <row r="311" spans="1:13">
      <c r="A311" s="148"/>
      <c r="B311" s="111" t="s">
        <v>124</v>
      </c>
      <c r="C311" s="112">
        <v>1.08</v>
      </c>
      <c r="D311" s="113" t="s">
        <v>125</v>
      </c>
      <c r="E311" s="113">
        <v>2.2000000000000002</v>
      </c>
      <c r="F311" s="113" t="s">
        <v>88</v>
      </c>
      <c r="G311" s="114">
        <f>(E311-C311)*1000</f>
        <v>1120</v>
      </c>
      <c r="H311" s="97" t="s">
        <v>126</v>
      </c>
      <c r="I311" s="97"/>
      <c r="J311" s="97"/>
      <c r="K311" s="109"/>
      <c r="L311" s="202"/>
    </row>
    <row r="312" spans="1:13">
      <c r="A312" s="148"/>
      <c r="B312" s="111" t="s">
        <v>124</v>
      </c>
      <c r="C312" s="112">
        <v>9.1999999999999993</v>
      </c>
      <c r="D312" s="113" t="s">
        <v>125</v>
      </c>
      <c r="E312" s="118">
        <v>10.35</v>
      </c>
      <c r="F312" s="115" t="s">
        <v>88</v>
      </c>
      <c r="G312" s="116">
        <f>(E312-C312)*1000</f>
        <v>1150.0000000000005</v>
      </c>
      <c r="H312" s="85" t="s">
        <v>97</v>
      </c>
      <c r="I312" s="97"/>
      <c r="J312" s="97"/>
      <c r="K312" s="109"/>
      <c r="L312" s="202"/>
    </row>
    <row r="313" spans="1:13">
      <c r="A313" s="148"/>
      <c r="B313" s="111"/>
      <c r="C313" s="112"/>
      <c r="D313" s="113"/>
      <c r="E313" s="112"/>
      <c r="F313" s="113" t="s">
        <v>165</v>
      </c>
      <c r="G313" s="114">
        <f>SUM(G310:G312)</f>
        <v>3120.0000000000005</v>
      </c>
      <c r="H313" s="97" t="s">
        <v>126</v>
      </c>
      <c r="I313" s="97"/>
      <c r="J313" s="97"/>
      <c r="K313" s="109"/>
      <c r="L313" s="202"/>
    </row>
    <row r="314" spans="1:13">
      <c r="A314" s="148"/>
      <c r="B314" s="120" t="s">
        <v>213</v>
      </c>
      <c r="C314" s="97"/>
      <c r="D314" s="97"/>
      <c r="E314" s="97"/>
      <c r="F314" s="97"/>
      <c r="G314" s="97"/>
      <c r="H314" s="97">
        <v>13.24</v>
      </c>
      <c r="I314" s="97" t="s">
        <v>137</v>
      </c>
      <c r="J314" s="97"/>
      <c r="K314" s="109"/>
      <c r="L314" s="161">
        <f>J322</f>
        <v>106121.79999999999</v>
      </c>
    </row>
    <row r="315" spans="1:13">
      <c r="A315" s="148"/>
      <c r="B315" s="120" t="s">
        <v>214</v>
      </c>
      <c r="C315" s="113" t="s">
        <v>88</v>
      </c>
      <c r="D315" s="114">
        <v>3120</v>
      </c>
      <c r="E315" s="113" t="s">
        <v>149</v>
      </c>
      <c r="F315" s="113">
        <f>H314</f>
        <v>13.24</v>
      </c>
      <c r="G315" s="113" t="s">
        <v>88</v>
      </c>
      <c r="H315" s="114">
        <f>D315*F315</f>
        <v>41308.800000000003</v>
      </c>
      <c r="I315" s="97" t="s">
        <v>16</v>
      </c>
      <c r="J315" s="145">
        <f>H315</f>
        <v>41308.800000000003</v>
      </c>
      <c r="K315" s="109" t="str">
        <f>I315</f>
        <v>Sqm</v>
      </c>
      <c r="L315" s="111" t="s">
        <v>16</v>
      </c>
      <c r="M315" s="150"/>
    </row>
    <row r="316" spans="1:13">
      <c r="A316" s="148"/>
      <c r="B316" s="858" t="s">
        <v>134</v>
      </c>
      <c r="C316" s="859"/>
      <c r="D316" s="859"/>
      <c r="E316" s="859"/>
      <c r="F316" s="113"/>
      <c r="G316" s="114"/>
      <c r="H316" s="97"/>
      <c r="I316" s="97"/>
      <c r="J316" s="97"/>
      <c r="K316" s="109"/>
      <c r="L316" s="111"/>
      <c r="M316" s="150"/>
    </row>
    <row r="317" spans="1:13" ht="25.5">
      <c r="A317" s="148"/>
      <c r="B317" s="121" t="s">
        <v>135</v>
      </c>
      <c r="C317" s="102">
        <v>4.5999999999999996</v>
      </c>
      <c r="D317" s="96" t="s">
        <v>125</v>
      </c>
      <c r="E317" s="102">
        <v>7.8</v>
      </c>
      <c r="F317" s="96" t="s">
        <v>88</v>
      </c>
      <c r="G317" s="122">
        <v>850</v>
      </c>
      <c r="H317" s="95" t="s">
        <v>126</v>
      </c>
      <c r="I317" s="97"/>
      <c r="J317" s="97"/>
      <c r="K317" s="109"/>
      <c r="L317" s="111"/>
      <c r="M317" s="150"/>
    </row>
    <row r="318" spans="1:13" ht="25.5">
      <c r="A318" s="148"/>
      <c r="B318" s="121" t="s">
        <v>135</v>
      </c>
      <c r="C318" s="102">
        <v>25.2</v>
      </c>
      <c r="D318" s="106" t="s">
        <v>125</v>
      </c>
      <c r="E318" s="123">
        <v>36.630000000000003</v>
      </c>
      <c r="F318" s="106" t="s">
        <v>88</v>
      </c>
      <c r="G318" s="124">
        <v>3850</v>
      </c>
      <c r="H318" s="125" t="s">
        <v>126</v>
      </c>
      <c r="I318" s="97"/>
      <c r="J318" s="97"/>
      <c r="K318" s="109"/>
      <c r="L318" s="111"/>
      <c r="M318" s="150"/>
    </row>
    <row r="319" spans="1:13">
      <c r="A319" s="148"/>
      <c r="B319" s="111"/>
      <c r="C319" s="112"/>
      <c r="D319" s="113"/>
      <c r="E319" s="112"/>
      <c r="F319" s="119" t="s">
        <v>133</v>
      </c>
      <c r="G319" s="114">
        <f>SUM(G317:G318)</f>
        <v>4700</v>
      </c>
      <c r="H319" s="97" t="s">
        <v>126</v>
      </c>
      <c r="I319" s="97"/>
      <c r="J319" s="97"/>
      <c r="K319" s="109"/>
      <c r="L319" s="111"/>
      <c r="M319" s="150"/>
    </row>
    <row r="320" spans="1:13">
      <c r="A320" s="148"/>
      <c r="B320" s="120" t="s">
        <v>215</v>
      </c>
      <c r="C320" s="97"/>
      <c r="D320" s="97"/>
      <c r="E320" s="97"/>
      <c r="F320" s="97"/>
      <c r="G320" s="97"/>
      <c r="H320" s="97">
        <v>13.79</v>
      </c>
      <c r="I320" s="97" t="s">
        <v>137</v>
      </c>
      <c r="J320" s="97"/>
      <c r="K320" s="109"/>
      <c r="L320" s="111"/>
      <c r="M320" s="150"/>
    </row>
    <row r="321" spans="1:13">
      <c r="A321" s="148"/>
      <c r="B321" s="120" t="s">
        <v>214</v>
      </c>
      <c r="C321" s="113" t="s">
        <v>88</v>
      </c>
      <c r="D321" s="114">
        <f>G319</f>
        <v>4700</v>
      </c>
      <c r="E321" s="115" t="s">
        <v>149</v>
      </c>
      <c r="F321" s="115">
        <f>H320</f>
        <v>13.79</v>
      </c>
      <c r="G321" s="115" t="s">
        <v>88</v>
      </c>
      <c r="H321" s="116">
        <f>D321*F321</f>
        <v>64812.999999999993</v>
      </c>
      <c r="I321" s="85" t="s">
        <v>16</v>
      </c>
      <c r="J321" s="151">
        <f>H321</f>
        <v>64812.999999999993</v>
      </c>
      <c r="K321" s="164" t="str">
        <f>I321</f>
        <v>Sqm</v>
      </c>
      <c r="L321" s="111"/>
      <c r="M321" s="150"/>
    </row>
    <row r="322" spans="1:13">
      <c r="A322" s="148"/>
      <c r="B322" s="120"/>
      <c r="C322" s="113"/>
      <c r="D322" s="114"/>
      <c r="E322" s="113"/>
      <c r="F322" s="113"/>
      <c r="G322" s="113"/>
      <c r="H322" s="114"/>
      <c r="I322" s="97" t="s">
        <v>184</v>
      </c>
      <c r="J322" s="145">
        <f>SUM(J315:J321)</f>
        <v>106121.79999999999</v>
      </c>
      <c r="K322" s="109" t="s">
        <v>16</v>
      </c>
      <c r="L322" s="111"/>
      <c r="M322" s="150"/>
    </row>
    <row r="323" spans="1:13">
      <c r="A323" s="162"/>
      <c r="B323" s="168"/>
      <c r="C323" s="116"/>
      <c r="D323" s="115"/>
      <c r="E323" s="116"/>
      <c r="F323" s="115"/>
      <c r="G323" s="116"/>
      <c r="H323" s="85"/>
      <c r="I323" s="85"/>
      <c r="J323" s="85"/>
      <c r="K323" s="135"/>
      <c r="L323" s="136"/>
    </row>
    <row r="324" spans="1:13" ht="80.25" customHeight="1">
      <c r="A324" s="91" t="s">
        <v>216</v>
      </c>
      <c r="B324" s="868" t="s">
        <v>217</v>
      </c>
      <c r="C324" s="864"/>
      <c r="D324" s="864"/>
      <c r="E324" s="864"/>
      <c r="F324" s="864"/>
      <c r="G324" s="864"/>
      <c r="H324" s="864"/>
      <c r="I324" s="864"/>
      <c r="J324" s="864"/>
      <c r="K324" s="864"/>
      <c r="L324" s="820"/>
    </row>
    <row r="325" spans="1:13">
      <c r="A325" s="148"/>
      <c r="B325" s="97" t="s">
        <v>212</v>
      </c>
      <c r="C325" s="97"/>
      <c r="D325" s="109"/>
      <c r="E325" s="109"/>
      <c r="F325" s="109"/>
      <c r="G325" s="109"/>
      <c r="H325" s="109"/>
      <c r="I325" s="109"/>
      <c r="J325" s="109"/>
      <c r="K325" s="109"/>
      <c r="L325" s="202"/>
    </row>
    <row r="326" spans="1:13">
      <c r="A326" s="148"/>
      <c r="B326" s="154" t="s">
        <v>144</v>
      </c>
      <c r="C326" s="138"/>
      <c r="D326" s="97"/>
      <c r="E326" s="97"/>
      <c r="F326" s="97"/>
      <c r="G326" s="97"/>
      <c r="H326" s="97"/>
      <c r="I326" s="109"/>
      <c r="J326" s="109"/>
      <c r="K326" s="109"/>
      <c r="L326" s="202"/>
    </row>
    <row r="327" spans="1:13">
      <c r="A327" s="148"/>
      <c r="B327" s="172" t="s">
        <v>124</v>
      </c>
      <c r="C327" s="112">
        <v>0.95</v>
      </c>
      <c r="D327" s="113" t="s">
        <v>125</v>
      </c>
      <c r="E327" s="114">
        <v>1</v>
      </c>
      <c r="F327" s="113" t="s">
        <v>88</v>
      </c>
      <c r="G327" s="114">
        <f>(E327-C327)*1000</f>
        <v>50.000000000000043</v>
      </c>
      <c r="H327" s="97" t="s">
        <v>126</v>
      </c>
      <c r="I327" s="109"/>
      <c r="J327" s="109"/>
      <c r="K327" s="109"/>
      <c r="L327" s="202"/>
    </row>
    <row r="328" spans="1:13">
      <c r="A328" s="148"/>
      <c r="B328" s="172" t="s">
        <v>124</v>
      </c>
      <c r="C328" s="112">
        <v>1.03</v>
      </c>
      <c r="D328" s="113" t="s">
        <v>125</v>
      </c>
      <c r="E328" s="114">
        <v>1.08</v>
      </c>
      <c r="F328" s="113" t="s">
        <v>88</v>
      </c>
      <c r="G328" s="114">
        <f>(E328-C328)*1000</f>
        <v>50.000000000000043</v>
      </c>
      <c r="H328" s="97" t="s">
        <v>97</v>
      </c>
      <c r="I328" s="109"/>
      <c r="J328" s="109"/>
      <c r="K328" s="109"/>
      <c r="L328" s="202"/>
    </row>
    <row r="329" spans="1:13">
      <c r="A329" s="148"/>
      <c r="B329" s="853" t="s">
        <v>127</v>
      </c>
      <c r="C329" s="854"/>
      <c r="D329" s="854"/>
      <c r="E329" s="854"/>
      <c r="F329" s="113" t="s">
        <v>88</v>
      </c>
      <c r="G329" s="114">
        <v>50</v>
      </c>
      <c r="H329" s="97" t="s">
        <v>97</v>
      </c>
      <c r="I329" s="109"/>
      <c r="J329" s="109"/>
      <c r="K329" s="109"/>
      <c r="L329" s="202"/>
    </row>
    <row r="330" spans="1:13">
      <c r="A330" s="148"/>
      <c r="B330" s="853" t="s">
        <v>128</v>
      </c>
      <c r="C330" s="854"/>
      <c r="D330" s="854"/>
      <c r="E330" s="854"/>
      <c r="F330" s="113" t="s">
        <v>88</v>
      </c>
      <c r="G330" s="114">
        <v>100</v>
      </c>
      <c r="H330" s="97" t="s">
        <v>97</v>
      </c>
      <c r="I330" s="109"/>
      <c r="J330" s="109"/>
      <c r="K330" s="109"/>
      <c r="L330" s="202"/>
    </row>
    <row r="331" spans="1:13">
      <c r="A331" s="148"/>
      <c r="B331" s="853" t="s">
        <v>129</v>
      </c>
      <c r="C331" s="854"/>
      <c r="D331" s="854"/>
      <c r="E331" s="854"/>
      <c r="F331" s="113" t="s">
        <v>88</v>
      </c>
      <c r="G331" s="114">
        <v>40</v>
      </c>
      <c r="H331" s="97" t="s">
        <v>97</v>
      </c>
      <c r="I331" s="109"/>
      <c r="J331" s="109"/>
      <c r="K331" s="109"/>
      <c r="L331" s="202"/>
    </row>
    <row r="332" spans="1:13">
      <c r="A332" s="148"/>
      <c r="B332" s="855" t="s">
        <v>130</v>
      </c>
      <c r="C332" s="856"/>
      <c r="D332" s="856"/>
      <c r="E332" s="856"/>
      <c r="F332" s="115" t="s">
        <v>88</v>
      </c>
      <c r="G332" s="116">
        <v>40</v>
      </c>
      <c r="H332" s="85" t="s">
        <v>97</v>
      </c>
      <c r="I332" s="109"/>
      <c r="J332" s="109"/>
      <c r="K332" s="109"/>
      <c r="L332" s="202"/>
    </row>
    <row r="333" spans="1:13">
      <c r="A333" s="148"/>
      <c r="B333" s="140"/>
      <c r="C333" s="141"/>
      <c r="D333" s="872" t="s">
        <v>91</v>
      </c>
      <c r="E333" s="872"/>
      <c r="F333" s="142" t="s">
        <v>88</v>
      </c>
      <c r="G333" s="143">
        <f>SUM(G327:G332)</f>
        <v>330.00000000000011</v>
      </c>
      <c r="H333" s="144" t="s">
        <v>97</v>
      </c>
      <c r="I333" s="109"/>
      <c r="J333" s="109"/>
      <c r="K333" s="109"/>
      <c r="L333" s="202"/>
    </row>
    <row r="334" spans="1:13">
      <c r="A334" s="148"/>
      <c r="B334" s="175" t="s">
        <v>218</v>
      </c>
      <c r="C334" s="175"/>
      <c r="D334" s="175"/>
      <c r="E334" s="175"/>
      <c r="F334" s="175"/>
      <c r="G334" s="175"/>
      <c r="H334" s="175"/>
      <c r="I334" s="175"/>
      <c r="J334" s="175"/>
      <c r="K334" s="175"/>
      <c r="L334" s="202"/>
    </row>
    <row r="335" spans="1:13">
      <c r="A335" s="148"/>
      <c r="B335" s="207">
        <f>G333</f>
        <v>330.00000000000011</v>
      </c>
      <c r="C335" s="205" t="s">
        <v>149</v>
      </c>
      <c r="D335" s="206">
        <v>4</v>
      </c>
      <c r="E335" s="205" t="s">
        <v>149</v>
      </c>
      <c r="F335" s="114">
        <v>0.3</v>
      </c>
      <c r="G335" s="205" t="s">
        <v>149</v>
      </c>
      <c r="H335" s="114">
        <v>0.2</v>
      </c>
      <c r="I335" s="113" t="s">
        <v>149</v>
      </c>
      <c r="J335" s="114">
        <v>0.5</v>
      </c>
      <c r="K335" s="113" t="s">
        <v>88</v>
      </c>
      <c r="L335" s="161">
        <f>B335*D335*F335*H335*J335</f>
        <v>39.600000000000016</v>
      </c>
    </row>
    <row r="336" spans="1:13">
      <c r="A336" s="148"/>
      <c r="B336" s="207"/>
      <c r="C336" s="205"/>
      <c r="D336" s="206"/>
      <c r="E336" s="205"/>
      <c r="F336" s="114"/>
      <c r="G336" s="205"/>
      <c r="H336" s="114"/>
      <c r="I336" s="113"/>
      <c r="J336" s="114"/>
      <c r="K336" s="113"/>
      <c r="L336" s="161" t="s">
        <v>4</v>
      </c>
    </row>
    <row r="337" spans="1:12">
      <c r="A337" s="162"/>
      <c r="B337" s="85"/>
      <c r="C337" s="85"/>
      <c r="D337" s="85"/>
      <c r="E337" s="85"/>
      <c r="F337" s="85"/>
      <c r="G337" s="85"/>
      <c r="H337" s="85"/>
      <c r="I337" s="85"/>
      <c r="J337" s="85"/>
      <c r="K337" s="85"/>
      <c r="L337" s="136"/>
    </row>
    <row r="338" spans="1:12" ht="51" customHeight="1">
      <c r="A338" s="93" t="s">
        <v>219</v>
      </c>
      <c r="B338" s="863" t="s">
        <v>220</v>
      </c>
      <c r="C338" s="868"/>
      <c r="D338" s="868"/>
      <c r="E338" s="868"/>
      <c r="F338" s="868"/>
      <c r="G338" s="868"/>
      <c r="H338" s="868"/>
      <c r="I338" s="868"/>
      <c r="J338" s="868"/>
      <c r="K338" s="869"/>
      <c r="L338" s="202"/>
    </row>
    <row r="339" spans="1:12">
      <c r="A339" s="148"/>
      <c r="B339" s="137" t="s">
        <v>221</v>
      </c>
      <c r="C339" s="138"/>
      <c r="D339" s="114"/>
      <c r="E339" s="147"/>
      <c r="F339" s="147"/>
      <c r="G339" s="113"/>
      <c r="H339" s="114"/>
      <c r="I339" s="113"/>
      <c r="J339" s="145"/>
      <c r="K339" s="103"/>
      <c r="L339" s="202"/>
    </row>
    <row r="340" spans="1:12">
      <c r="A340" s="148"/>
      <c r="B340" s="120"/>
      <c r="C340" s="183">
        <v>1</v>
      </c>
      <c r="D340" s="113" t="s">
        <v>149</v>
      </c>
      <c r="E340" s="114">
        <v>100</v>
      </c>
      <c r="F340" s="113" t="s">
        <v>149</v>
      </c>
      <c r="G340" s="114">
        <v>30</v>
      </c>
      <c r="H340" s="113" t="s">
        <v>149</v>
      </c>
      <c r="I340" s="114">
        <v>3</v>
      </c>
      <c r="J340" s="113" t="s">
        <v>88</v>
      </c>
      <c r="K340" s="167">
        <f>C340*E340*G340*I340</f>
        <v>9000</v>
      </c>
      <c r="L340" s="161">
        <f>K340</f>
        <v>9000</v>
      </c>
    </row>
    <row r="341" spans="1:12">
      <c r="A341" s="148"/>
      <c r="B341" s="153"/>
      <c r="C341" s="154"/>
      <c r="D341" s="155"/>
      <c r="E341" s="156"/>
      <c r="F341" s="157"/>
      <c r="G341" s="155"/>
      <c r="H341" s="155"/>
      <c r="I341" s="119"/>
      <c r="J341" s="158"/>
      <c r="K341" s="103" t="s">
        <v>4</v>
      </c>
      <c r="L341" s="202" t="s">
        <v>4</v>
      </c>
    </row>
    <row r="342" spans="1:12">
      <c r="A342" s="162"/>
      <c r="B342" s="163"/>
      <c r="C342" s="135"/>
      <c r="D342" s="135"/>
      <c r="E342" s="135"/>
      <c r="F342" s="135"/>
      <c r="G342" s="135"/>
      <c r="H342" s="135"/>
      <c r="I342" s="135"/>
      <c r="J342" s="135"/>
      <c r="K342" s="164"/>
      <c r="L342" s="136"/>
    </row>
    <row r="343" spans="1:12" ht="57.75" customHeight="1">
      <c r="A343" s="93" t="s">
        <v>222</v>
      </c>
      <c r="B343" s="863" t="s">
        <v>223</v>
      </c>
      <c r="C343" s="868"/>
      <c r="D343" s="868"/>
      <c r="E343" s="868"/>
      <c r="F343" s="868"/>
      <c r="G343" s="868"/>
      <c r="H343" s="868"/>
      <c r="I343" s="868"/>
      <c r="J343" s="868"/>
      <c r="K343" s="869"/>
      <c r="L343" s="202"/>
    </row>
    <row r="344" spans="1:12">
      <c r="A344" s="148"/>
      <c r="B344" s="137" t="s">
        <v>221</v>
      </c>
      <c r="C344" s="138"/>
      <c r="D344" s="114"/>
      <c r="E344" s="147"/>
      <c r="F344" s="147"/>
      <c r="G344" s="113"/>
      <c r="H344" s="114"/>
      <c r="I344" s="113"/>
      <c r="J344" s="145"/>
      <c r="K344" s="103"/>
      <c r="L344" s="202"/>
    </row>
    <row r="345" spans="1:12">
      <c r="A345" s="148"/>
      <c r="B345" s="120"/>
      <c r="C345" s="183"/>
      <c r="D345" s="113" t="s">
        <v>224</v>
      </c>
      <c r="E345" s="114"/>
      <c r="F345" s="113"/>
      <c r="G345" s="114"/>
      <c r="H345" s="113"/>
      <c r="I345" s="114"/>
      <c r="J345" s="113"/>
      <c r="K345" s="167"/>
      <c r="L345" s="161">
        <f>H346</f>
        <v>9000</v>
      </c>
    </row>
    <row r="346" spans="1:12">
      <c r="A346" s="148"/>
      <c r="B346" s="153"/>
      <c r="C346" s="154"/>
      <c r="D346" s="155" t="s">
        <v>225</v>
      </c>
      <c r="E346" s="156"/>
      <c r="F346" s="157"/>
      <c r="G346" s="155"/>
      <c r="H346" s="155">
        <f>L340</f>
        <v>9000</v>
      </c>
      <c r="I346" s="119" t="s">
        <v>4</v>
      </c>
      <c r="J346" s="158"/>
      <c r="K346" s="103"/>
      <c r="L346" s="202" t="s">
        <v>226</v>
      </c>
    </row>
    <row r="347" spans="1:12">
      <c r="A347" s="162"/>
      <c r="B347" s="163"/>
      <c r="C347" s="135"/>
      <c r="D347" s="135"/>
      <c r="E347" s="135"/>
      <c r="F347" s="135"/>
      <c r="G347" s="135"/>
      <c r="H347" s="135"/>
      <c r="I347" s="135"/>
      <c r="J347" s="135"/>
      <c r="K347" s="164"/>
      <c r="L347" s="136"/>
    </row>
  </sheetData>
  <mergeCells count="53">
    <mergeCell ref="B343:K343"/>
    <mergeCell ref="B316:E316"/>
    <mergeCell ref="B324:K324"/>
    <mergeCell ref="B329:E329"/>
    <mergeCell ref="B330:E330"/>
    <mergeCell ref="B331:E331"/>
    <mergeCell ref="B332:E332"/>
    <mergeCell ref="B275:K275"/>
    <mergeCell ref="B291:K291"/>
    <mergeCell ref="B307:K307"/>
    <mergeCell ref="D333:E333"/>
    <mergeCell ref="B338:K338"/>
    <mergeCell ref="B297:C297"/>
    <mergeCell ref="B299:C299"/>
    <mergeCell ref="D195:E195"/>
    <mergeCell ref="B236:E236"/>
    <mergeCell ref="B237:E237"/>
    <mergeCell ref="B238:E238"/>
    <mergeCell ref="D239:E239"/>
    <mergeCell ref="B184:F184"/>
    <mergeCell ref="B186:K186"/>
    <mergeCell ref="B189:K189"/>
    <mergeCell ref="B193:E193"/>
    <mergeCell ref="B194:E194"/>
    <mergeCell ref="D131:E131"/>
    <mergeCell ref="B155:K155"/>
    <mergeCell ref="B159:E159"/>
    <mergeCell ref="B160:E160"/>
    <mergeCell ref="D161:E161"/>
    <mergeCell ref="B101:E101"/>
    <mergeCell ref="D102:E102"/>
    <mergeCell ref="B125:K125"/>
    <mergeCell ref="B129:E129"/>
    <mergeCell ref="B130:E130"/>
    <mergeCell ref="B76:E76"/>
    <mergeCell ref="B87:K87"/>
    <mergeCell ref="B90:K90"/>
    <mergeCell ref="B96:K96"/>
    <mergeCell ref="B100:E100"/>
    <mergeCell ref="E26:F26"/>
    <mergeCell ref="B29:K29"/>
    <mergeCell ref="B33:E33"/>
    <mergeCell ref="B34:E34"/>
    <mergeCell ref="D35:E35"/>
    <mergeCell ref="B14:E14"/>
    <mergeCell ref="B15:E15"/>
    <mergeCell ref="E16:F16"/>
    <mergeCell ref="B22:E22"/>
    <mergeCell ref="A1:L1"/>
    <mergeCell ref="B2:I2"/>
    <mergeCell ref="B3:K3"/>
    <mergeCell ref="B8:K8"/>
    <mergeCell ref="B13:E1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34" zoomScale="115" zoomScaleNormal="115" workbookViewId="0">
      <selection activeCell="L12" sqref="L12"/>
    </sheetView>
  </sheetViews>
  <sheetFormatPr defaultRowHeight="15"/>
  <cols>
    <col min="1" max="1" width="4.7109375" customWidth="1"/>
    <col min="2" max="2" width="7.5703125" customWidth="1"/>
    <col min="3" max="3" width="50.7109375" customWidth="1"/>
    <col min="4" max="4" width="11.42578125" customWidth="1"/>
    <col min="5" max="5" width="7.5703125" customWidth="1"/>
    <col min="6" max="6" width="10.28515625" customWidth="1"/>
    <col min="7" max="7" width="13.42578125" customWidth="1"/>
  </cols>
  <sheetData>
    <row r="1" spans="1:7" ht="94.5" customHeight="1">
      <c r="A1" s="881" t="s">
        <v>269</v>
      </c>
      <c r="B1" s="882"/>
      <c r="C1" s="882"/>
      <c r="D1" s="882"/>
      <c r="E1" s="882"/>
      <c r="F1" s="882"/>
      <c r="G1" s="883"/>
    </row>
    <row r="2" spans="1:7" ht="24" customHeight="1">
      <c r="C2" s="237"/>
    </row>
    <row r="3" spans="1:7" ht="36" customHeight="1">
      <c r="A3" s="238" t="s">
        <v>270</v>
      </c>
      <c r="B3" s="238" t="s">
        <v>271</v>
      </c>
      <c r="C3" s="239" t="s">
        <v>272</v>
      </c>
      <c r="D3" s="239" t="s">
        <v>1</v>
      </c>
      <c r="E3" s="239" t="s">
        <v>31</v>
      </c>
      <c r="F3" s="238" t="s">
        <v>273</v>
      </c>
      <c r="G3" s="238" t="s">
        <v>274</v>
      </c>
    </row>
    <row r="4" spans="1:7" ht="84" customHeight="1">
      <c r="A4" s="240">
        <v>1</v>
      </c>
      <c r="B4" s="240" t="s">
        <v>275</v>
      </c>
      <c r="C4" s="241" t="s">
        <v>40</v>
      </c>
      <c r="D4" s="242">
        <f>'Fuse-30 detail'!O9</f>
        <v>2052</v>
      </c>
      <c r="E4" s="243" t="s">
        <v>4</v>
      </c>
      <c r="F4" s="240">
        <v>207.13</v>
      </c>
      <c r="G4" s="240">
        <f>F4*D4</f>
        <v>425030.76</v>
      </c>
    </row>
    <row r="5" spans="1:7" ht="133.5" customHeight="1">
      <c r="A5" s="244">
        <v>2</v>
      </c>
      <c r="B5" s="244" t="s">
        <v>276</v>
      </c>
      <c r="C5" s="245" t="s">
        <v>277</v>
      </c>
      <c r="D5" s="246">
        <f>'Fuse-30 detail'!N19</f>
        <v>2524.9499999999998</v>
      </c>
      <c r="E5" s="247" t="s">
        <v>4</v>
      </c>
      <c r="F5" s="259">
        <v>355.3</v>
      </c>
      <c r="G5" s="248">
        <f t="shared" ref="G5:G23" si="0">D5*F5</f>
        <v>897114.73499999999</v>
      </c>
    </row>
    <row r="6" spans="1:7" ht="84" customHeight="1">
      <c r="A6" s="244">
        <v>3</v>
      </c>
      <c r="B6" s="244" t="s">
        <v>278</v>
      </c>
      <c r="C6" s="245" t="s">
        <v>279</v>
      </c>
      <c r="D6" s="246">
        <f>'Fuse-30 detail'!N45</f>
        <v>360.07902300000001</v>
      </c>
      <c r="E6" s="247" t="s">
        <v>4</v>
      </c>
      <c r="F6" s="247">
        <v>1082.67</v>
      </c>
      <c r="G6" s="248">
        <f t="shared" si="0"/>
        <v>389846.75583141006</v>
      </c>
    </row>
    <row r="7" spans="1:7" ht="272.25" customHeight="1">
      <c r="A7" s="249">
        <v>4</v>
      </c>
      <c r="B7" s="249" t="s">
        <v>280</v>
      </c>
      <c r="C7" s="250" t="s">
        <v>281</v>
      </c>
      <c r="D7" s="246">
        <f>'Fuse-30 detail'!O66</f>
        <v>2456.4988199999998</v>
      </c>
      <c r="E7" s="247" t="s">
        <v>16</v>
      </c>
      <c r="F7" s="247">
        <v>255.08</v>
      </c>
      <c r="G7" s="251">
        <f t="shared" si="0"/>
        <v>626603.71900559997</v>
      </c>
    </row>
    <row r="8" spans="1:7" ht="276" customHeight="1">
      <c r="A8" s="249">
        <v>5</v>
      </c>
      <c r="B8" s="249" t="s">
        <v>282</v>
      </c>
      <c r="C8" s="250" t="s">
        <v>283</v>
      </c>
      <c r="D8" s="252">
        <f>'Fuse-30 detail'!O87</f>
        <v>4021.0834364261168</v>
      </c>
      <c r="E8" s="247" t="s">
        <v>3</v>
      </c>
      <c r="F8" s="247">
        <v>433.62</v>
      </c>
      <c r="G8" s="248">
        <f t="shared" si="0"/>
        <v>1743622.1997030927</v>
      </c>
    </row>
    <row r="9" spans="1:7" ht="114.75" customHeight="1">
      <c r="A9" s="244">
        <v>6</v>
      </c>
      <c r="B9" s="244" t="s">
        <v>284</v>
      </c>
      <c r="C9" s="253" t="s">
        <v>285</v>
      </c>
      <c r="D9" s="246">
        <f>'Fuse-30 detail'!O105</f>
        <v>240.047056</v>
      </c>
      <c r="E9" s="247" t="s">
        <v>155</v>
      </c>
      <c r="F9" s="247">
        <v>4572.72</v>
      </c>
      <c r="G9" s="248">
        <f t="shared" si="0"/>
        <v>1097667.9739123201</v>
      </c>
    </row>
    <row r="10" spans="1:7" s="258" customFormat="1" ht="31.5" customHeight="1">
      <c r="A10" s="254"/>
      <c r="B10" s="254"/>
      <c r="C10" s="255" t="s">
        <v>8</v>
      </c>
      <c r="D10" s="256">
        <f>D9</f>
        <v>240.047056</v>
      </c>
      <c r="E10" s="209" t="s">
        <v>286</v>
      </c>
      <c r="F10" s="209">
        <v>4451.5200000000004</v>
      </c>
      <c r="G10" s="257">
        <f t="shared" si="0"/>
        <v>1068574.2707251201</v>
      </c>
    </row>
    <row r="11" spans="1:7" ht="128.25" customHeight="1">
      <c r="A11" s="249">
        <v>7</v>
      </c>
      <c r="B11" s="249" t="s">
        <v>287</v>
      </c>
      <c r="C11" s="250" t="s">
        <v>288</v>
      </c>
      <c r="D11" s="252">
        <f>'Fuse-30 detail'!O116</f>
        <v>2669.4999999999995</v>
      </c>
      <c r="E11" s="247" t="s">
        <v>3</v>
      </c>
      <c r="F11" s="247">
        <v>1646.08</v>
      </c>
      <c r="G11" s="248">
        <f t="shared" si="0"/>
        <v>4394210.5599999987</v>
      </c>
    </row>
    <row r="12" spans="1:7" ht="24.75" customHeight="1">
      <c r="A12" s="249"/>
      <c r="B12" s="249"/>
      <c r="C12" s="250" t="s">
        <v>9</v>
      </c>
      <c r="D12" s="252">
        <f>'Fuse-30 detail'!O133</f>
        <v>4794.8345279999994</v>
      </c>
      <c r="E12" s="247" t="s">
        <v>3</v>
      </c>
      <c r="F12" s="259">
        <v>1006.89</v>
      </c>
      <c r="G12" s="248">
        <f t="shared" si="0"/>
        <v>4827870.9378979197</v>
      </c>
    </row>
    <row r="13" spans="1:7" ht="22.5" customHeight="1">
      <c r="A13" s="249"/>
      <c r="B13" s="249"/>
      <c r="C13" s="250" t="s">
        <v>289</v>
      </c>
      <c r="D13" s="252">
        <f>'Fuse-30 detail'!O144</f>
        <v>3562.4999999999991</v>
      </c>
      <c r="E13" s="247" t="s">
        <v>3</v>
      </c>
      <c r="F13" s="247">
        <v>859.69</v>
      </c>
      <c r="G13" s="248">
        <f t="shared" si="0"/>
        <v>3062645.6249999995</v>
      </c>
    </row>
    <row r="14" spans="1:7" ht="36" customHeight="1">
      <c r="A14" s="249"/>
      <c r="B14" s="249"/>
      <c r="C14" s="250" t="s">
        <v>290</v>
      </c>
      <c r="D14" s="252">
        <f>'Fuse-30 detail'!O162</f>
        <v>2655.2499999999995</v>
      </c>
      <c r="E14" s="247" t="s">
        <v>3</v>
      </c>
      <c r="F14" s="247">
        <v>441.92</v>
      </c>
      <c r="G14" s="248">
        <f t="shared" si="0"/>
        <v>1173408.0799999998</v>
      </c>
    </row>
    <row r="15" spans="1:7" ht="70.5" customHeight="1">
      <c r="A15" s="249">
        <v>8</v>
      </c>
      <c r="B15" s="249" t="s">
        <v>291</v>
      </c>
      <c r="C15" s="260" t="s">
        <v>292</v>
      </c>
      <c r="D15" s="246">
        <f>'Fuse-30 detail'!O177</f>
        <v>503.13404479999991</v>
      </c>
      <c r="E15" s="247" t="s">
        <v>4</v>
      </c>
      <c r="F15" s="247">
        <v>1452.75</v>
      </c>
      <c r="G15" s="248">
        <f t="shared" si="0"/>
        <v>730927.98358319991</v>
      </c>
    </row>
    <row r="16" spans="1:7" ht="22.5" customHeight="1">
      <c r="A16" s="249"/>
      <c r="B16" s="249"/>
      <c r="C16" s="261" t="s">
        <v>293</v>
      </c>
      <c r="D16" s="246">
        <f>'Fuse-30 detail'!O180</f>
        <v>503.13404479999991</v>
      </c>
      <c r="E16" s="247" t="s">
        <v>4</v>
      </c>
      <c r="F16" s="259">
        <v>2275.7399999999998</v>
      </c>
      <c r="G16" s="248">
        <f t="shared" si="0"/>
        <v>1145002.2711131517</v>
      </c>
    </row>
    <row r="17" spans="1:7" ht="96" customHeight="1">
      <c r="A17" s="249">
        <v>9</v>
      </c>
      <c r="B17" s="249" t="s">
        <v>294</v>
      </c>
      <c r="C17" s="250" t="s">
        <v>295</v>
      </c>
      <c r="D17" s="246">
        <f>'Fuse-30 detail'!O189</f>
        <v>50.44</v>
      </c>
      <c r="E17" s="247" t="s">
        <v>4</v>
      </c>
      <c r="F17" s="247">
        <v>12391.66</v>
      </c>
      <c r="G17" s="248">
        <f t="shared" si="0"/>
        <v>625035.33039999998</v>
      </c>
    </row>
    <row r="18" spans="1:7" ht="135.75" customHeight="1">
      <c r="A18" s="249">
        <v>10</v>
      </c>
      <c r="B18" s="249" t="s">
        <v>296</v>
      </c>
      <c r="C18" s="250" t="s">
        <v>297</v>
      </c>
      <c r="D18" s="246">
        <f>'Fuse-30 detail'!O197</f>
        <v>166.23599999999999</v>
      </c>
      <c r="E18" s="247" t="s">
        <v>286</v>
      </c>
      <c r="F18" s="247">
        <v>1187.98</v>
      </c>
      <c r="G18" s="248">
        <f t="shared" si="0"/>
        <v>197485.04327999998</v>
      </c>
    </row>
    <row r="19" spans="1:7" ht="90.75" customHeight="1">
      <c r="A19" s="249">
        <v>11</v>
      </c>
      <c r="B19" s="249" t="s">
        <v>298</v>
      </c>
      <c r="C19" s="250" t="s">
        <v>299</v>
      </c>
      <c r="D19" s="246">
        <f>'Fuse-30 detail'!O210</f>
        <v>142.67239999999998</v>
      </c>
      <c r="E19" s="247" t="s">
        <v>107</v>
      </c>
      <c r="F19" s="247">
        <v>103.13</v>
      </c>
      <c r="G19" s="248">
        <f t="shared" si="0"/>
        <v>14713.804611999998</v>
      </c>
    </row>
    <row r="20" spans="1:7" ht="65.25" customHeight="1">
      <c r="A20" s="249">
        <v>12</v>
      </c>
      <c r="B20" s="249" t="s">
        <v>300</v>
      </c>
      <c r="C20" s="250" t="s">
        <v>301</v>
      </c>
      <c r="D20" s="246">
        <f>'Fuse-30 detail'!O214</f>
        <v>2</v>
      </c>
      <c r="E20" s="247" t="s">
        <v>16</v>
      </c>
      <c r="F20" s="247">
        <v>467.54</v>
      </c>
      <c r="G20" s="248">
        <f t="shared" si="0"/>
        <v>935.08</v>
      </c>
    </row>
    <row r="21" spans="1:7" ht="183" customHeight="1">
      <c r="A21" s="262">
        <v>13</v>
      </c>
      <c r="B21" s="262" t="s">
        <v>302</v>
      </c>
      <c r="C21" s="250" t="s">
        <v>303</v>
      </c>
      <c r="D21" s="246">
        <f>'Fuse-30 detail'!O222</f>
        <v>1.2361740000000001</v>
      </c>
      <c r="E21" s="247" t="s">
        <v>155</v>
      </c>
      <c r="F21" s="247">
        <v>14016.51</v>
      </c>
      <c r="G21" s="248">
        <f t="shared" si="0"/>
        <v>17326.845232740001</v>
      </c>
    </row>
    <row r="22" spans="1:7" ht="229.5" customHeight="1">
      <c r="A22" s="249">
        <v>14</v>
      </c>
      <c r="B22" s="249" t="s">
        <v>304</v>
      </c>
      <c r="C22" s="250" t="s">
        <v>305</v>
      </c>
      <c r="D22" s="246">
        <f>'Fuse-30 detail'!O230</f>
        <v>1771.25</v>
      </c>
      <c r="E22" s="247" t="s">
        <v>4</v>
      </c>
      <c r="F22" s="259">
        <v>254.66</v>
      </c>
      <c r="G22" s="248">
        <f t="shared" si="0"/>
        <v>451066.52499999997</v>
      </c>
    </row>
    <row r="23" spans="1:7" ht="58.5" customHeight="1">
      <c r="A23" s="244">
        <v>15</v>
      </c>
      <c r="B23" s="244" t="s">
        <v>306</v>
      </c>
      <c r="C23" s="253" t="s">
        <v>5</v>
      </c>
      <c r="D23" s="246">
        <f>'Fuse-30 detail'!O242</f>
        <v>1771.25</v>
      </c>
      <c r="E23" s="247" t="s">
        <v>4</v>
      </c>
      <c r="F23" s="208">
        <v>16.97</v>
      </c>
      <c r="G23" s="248">
        <f t="shared" si="0"/>
        <v>30058.112499999999</v>
      </c>
    </row>
    <row r="24" spans="1:7" ht="42.75" customHeight="1">
      <c r="A24" s="249">
        <v>16</v>
      </c>
      <c r="B24" s="263" t="s">
        <v>307</v>
      </c>
      <c r="C24" s="264" t="s">
        <v>98</v>
      </c>
      <c r="D24" s="265">
        <f>'Fuse-30 detail'!O250</f>
        <v>1771.25</v>
      </c>
      <c r="E24" s="266" t="s">
        <v>4</v>
      </c>
      <c r="F24" s="267" t="s">
        <v>308</v>
      </c>
      <c r="G24" s="268"/>
    </row>
    <row r="25" spans="1:7" ht="21.75" customHeight="1">
      <c r="A25" s="254"/>
      <c r="B25" s="269"/>
      <c r="C25" s="270" t="s">
        <v>309</v>
      </c>
      <c r="D25" s="271"/>
      <c r="E25" s="272"/>
      <c r="F25" s="210">
        <v>61.86</v>
      </c>
      <c r="G25" s="273">
        <f>D24*F25</f>
        <v>109569.52499999999</v>
      </c>
    </row>
    <row r="26" spans="1:7" ht="47.25" customHeight="1">
      <c r="A26" s="249">
        <v>17</v>
      </c>
      <c r="B26" s="263" t="s">
        <v>310</v>
      </c>
      <c r="C26" s="264" t="s">
        <v>311</v>
      </c>
      <c r="D26" s="265">
        <f>'Fuse-30 detail'!O256</f>
        <v>1771.25</v>
      </c>
      <c r="E26" s="274" t="s">
        <v>4</v>
      </c>
      <c r="F26" s="275" t="s">
        <v>312</v>
      </c>
      <c r="G26" s="268"/>
    </row>
    <row r="27" spans="1:7" ht="18.75" customHeight="1">
      <c r="A27" s="276"/>
      <c r="B27" s="277"/>
      <c r="C27" s="278" t="s">
        <v>313</v>
      </c>
      <c r="D27" s="279"/>
      <c r="E27" s="280"/>
      <c r="F27" s="281">
        <v>32</v>
      </c>
      <c r="G27" s="282">
        <f>D26*F27</f>
        <v>56680</v>
      </c>
    </row>
    <row r="28" spans="1:7" ht="71.25" customHeight="1">
      <c r="A28" s="244">
        <v>18</v>
      </c>
      <c r="B28" s="283" t="s">
        <v>314</v>
      </c>
      <c r="C28" s="284" t="s">
        <v>41</v>
      </c>
      <c r="D28" s="285">
        <f>'Fuse-30 detail'!O263</f>
        <v>1641.6000000000001</v>
      </c>
      <c r="E28" s="286" t="s">
        <v>4</v>
      </c>
      <c r="F28" s="286">
        <v>207.19</v>
      </c>
      <c r="G28" s="287">
        <f>F28*D28</f>
        <v>340123.10400000005</v>
      </c>
    </row>
    <row r="29" spans="1:7" ht="17.100000000000001" customHeight="1">
      <c r="A29" s="288"/>
      <c r="B29" s="288"/>
      <c r="C29" s="288"/>
      <c r="D29" s="288"/>
      <c r="E29" s="288"/>
      <c r="F29" s="288"/>
      <c r="G29" s="289">
        <f>SUM(G4:G28)</f>
        <v>23425519.241796549</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4"/>
  <sheetViews>
    <sheetView topLeftCell="A142" workbookViewId="0">
      <selection activeCell="Q146" sqref="Q146"/>
    </sheetView>
  </sheetViews>
  <sheetFormatPr defaultColWidth="9.140625" defaultRowHeight="15"/>
  <cols>
    <col min="1" max="1" width="4.42578125" style="760" customWidth="1"/>
    <col min="2" max="2" width="9.42578125" style="760" bestFit="1" customWidth="1"/>
    <col min="3" max="3" width="68.42578125" style="761" customWidth="1"/>
    <col min="4" max="4" width="10.85546875" style="294" customWidth="1"/>
    <col min="5" max="5" width="4.42578125" style="294" customWidth="1"/>
    <col min="6" max="6" width="10.140625" style="703" customWidth="1"/>
    <col min="7" max="7" width="4.140625" style="703" customWidth="1"/>
    <col min="8" max="8" width="8.85546875" style="703" customWidth="1"/>
    <col min="9" max="9" width="5.7109375" style="703" customWidth="1"/>
    <col min="10" max="10" width="9.42578125" style="703" customWidth="1"/>
    <col min="11" max="11" width="4.5703125" style="703" customWidth="1"/>
    <col min="12" max="12" width="8" style="703" customWidth="1"/>
    <col min="13" max="13" width="4.5703125" style="703" customWidth="1"/>
    <col min="14" max="14" width="12.7109375" style="703" customWidth="1"/>
    <col min="15" max="15" width="11.85546875" style="762" customWidth="1"/>
    <col min="16" max="16" width="7" style="705" customWidth="1"/>
    <col min="17" max="17" width="9.140625" style="705"/>
    <col min="18" max="18" width="10.7109375" style="705" bestFit="1" customWidth="1"/>
    <col min="19" max="19" width="13.85546875" style="705" customWidth="1"/>
    <col min="20" max="20" width="11.28515625" style="705" customWidth="1"/>
    <col min="21" max="21" width="11.85546875" style="705" customWidth="1"/>
    <col min="22" max="22" width="10.7109375" style="705" customWidth="1"/>
    <col min="23" max="16384" width="9.140625" style="705"/>
  </cols>
  <sheetData>
    <row r="1" spans="1:16" s="291" customFormat="1">
      <c r="A1" s="957" t="s">
        <v>315</v>
      </c>
      <c r="B1" s="958"/>
      <c r="C1" s="958"/>
      <c r="D1" s="958"/>
      <c r="E1" s="958"/>
      <c r="F1" s="958"/>
      <c r="G1" s="958"/>
      <c r="H1" s="958"/>
      <c r="I1" s="958"/>
      <c r="J1" s="958"/>
      <c r="K1" s="958"/>
      <c r="L1" s="958"/>
      <c r="M1" s="958"/>
      <c r="N1" s="958"/>
      <c r="O1" s="958"/>
      <c r="P1" s="958"/>
    </row>
    <row r="2" spans="1:16" s="291" customFormat="1">
      <c r="A2" s="958"/>
      <c r="B2" s="958"/>
      <c r="C2" s="958"/>
      <c r="D2" s="958"/>
      <c r="E2" s="958"/>
      <c r="F2" s="958"/>
      <c r="G2" s="958"/>
      <c r="H2" s="958"/>
      <c r="I2" s="958"/>
      <c r="J2" s="958"/>
      <c r="K2" s="958"/>
      <c r="L2" s="958"/>
      <c r="M2" s="958"/>
      <c r="N2" s="958"/>
      <c r="O2" s="958"/>
      <c r="P2" s="958"/>
    </row>
    <row r="3" spans="1:16" s="291" customFormat="1">
      <c r="A3" s="292"/>
      <c r="B3" s="292"/>
      <c r="C3" s="293"/>
      <c r="D3" s="294"/>
      <c r="E3" s="294"/>
      <c r="F3" s="295"/>
      <c r="G3" s="295"/>
      <c r="H3" s="295"/>
      <c r="I3" s="295"/>
      <c r="J3" s="295"/>
      <c r="K3" s="295"/>
      <c r="L3" s="295"/>
      <c r="M3" s="295"/>
      <c r="N3" s="295"/>
      <c r="O3" s="295"/>
    </row>
    <row r="4" spans="1:16" s="302" customFormat="1" ht="30">
      <c r="A4" s="296" t="s">
        <v>270</v>
      </c>
      <c r="B4" s="296" t="s">
        <v>316</v>
      </c>
      <c r="C4" s="297" t="s">
        <v>272</v>
      </c>
      <c r="D4" s="298"/>
      <c r="E4" s="299"/>
      <c r="F4" s="959" t="s">
        <v>317</v>
      </c>
      <c r="G4" s="959"/>
      <c r="H4" s="959"/>
      <c r="I4" s="959"/>
      <c r="J4" s="959"/>
      <c r="K4" s="959"/>
      <c r="L4" s="959"/>
      <c r="M4" s="959"/>
      <c r="N4" s="960"/>
      <c r="O4" s="300" t="s">
        <v>1</v>
      </c>
      <c r="P4" s="301" t="s">
        <v>31</v>
      </c>
    </row>
    <row r="5" spans="1:16" s="302" customFormat="1">
      <c r="A5" s="961">
        <v>1</v>
      </c>
      <c r="B5" s="961" t="s">
        <v>318</v>
      </c>
      <c r="C5" s="939" t="s">
        <v>40</v>
      </c>
      <c r="D5" s="303"/>
      <c r="E5" s="304"/>
      <c r="F5" s="304"/>
      <c r="G5" s="304"/>
      <c r="H5" s="304"/>
      <c r="I5" s="304"/>
      <c r="J5" s="304"/>
      <c r="K5" s="305"/>
      <c r="L5" s="305"/>
      <c r="M5" s="305"/>
      <c r="N5" s="306"/>
      <c r="O5" s="307"/>
      <c r="P5" s="307"/>
    </row>
    <row r="6" spans="1:16" s="302" customFormat="1">
      <c r="A6" s="962"/>
      <c r="B6" s="962"/>
      <c r="C6" s="939"/>
      <c r="D6" s="303" t="s">
        <v>319</v>
      </c>
      <c r="E6" s="304"/>
      <c r="F6" s="304"/>
      <c r="G6" s="304"/>
      <c r="H6" s="304"/>
      <c r="I6" s="304"/>
      <c r="J6" s="304"/>
      <c r="K6" s="305"/>
      <c r="L6" s="305"/>
      <c r="M6" s="305"/>
      <c r="N6" s="306"/>
      <c r="O6" s="307"/>
      <c r="P6" s="307"/>
    </row>
    <row r="7" spans="1:16" s="302" customFormat="1">
      <c r="A7" s="962"/>
      <c r="B7" s="962"/>
      <c r="C7" s="939"/>
      <c r="D7" s="303" t="s">
        <v>320</v>
      </c>
      <c r="E7" s="308" t="s">
        <v>88</v>
      </c>
      <c r="F7" s="309"/>
      <c r="G7" s="309"/>
      <c r="H7" s="310"/>
      <c r="I7" s="310"/>
      <c r="J7" s="311"/>
      <c r="K7" s="311"/>
      <c r="L7" s="311"/>
      <c r="M7" s="312"/>
      <c r="N7" s="313"/>
      <c r="O7" s="307"/>
      <c r="P7" s="307"/>
    </row>
    <row r="8" spans="1:16" s="302" customFormat="1">
      <c r="A8" s="962"/>
      <c r="B8" s="962"/>
      <c r="C8" s="939"/>
      <c r="D8" s="314"/>
      <c r="E8" s="315"/>
      <c r="F8" s="316">
        <v>2</v>
      </c>
      <c r="G8" s="315" t="s">
        <v>321</v>
      </c>
      <c r="H8" s="315">
        <v>16</v>
      </c>
      <c r="I8" s="315" t="s">
        <v>119</v>
      </c>
      <c r="J8" s="315">
        <v>3</v>
      </c>
      <c r="K8" s="315" t="s">
        <v>322</v>
      </c>
      <c r="L8" s="315"/>
      <c r="M8" s="315"/>
      <c r="N8" s="306"/>
      <c r="O8" s="307"/>
      <c r="P8" s="307"/>
    </row>
    <row r="9" spans="1:16" s="302" customFormat="1">
      <c r="A9" s="962"/>
      <c r="B9" s="962"/>
      <c r="C9" s="939"/>
      <c r="D9" s="317"/>
      <c r="E9" s="315" t="s">
        <v>321</v>
      </c>
      <c r="F9" s="315">
        <v>30</v>
      </c>
      <c r="G9" s="315" t="s">
        <v>119</v>
      </c>
      <c r="H9" s="315">
        <v>42</v>
      </c>
      <c r="I9" s="315" t="s">
        <v>322</v>
      </c>
      <c r="J9" s="318" t="s">
        <v>149</v>
      </c>
      <c r="K9" s="318"/>
      <c r="L9" s="315">
        <v>3</v>
      </c>
      <c r="M9" s="315" t="s">
        <v>88</v>
      </c>
      <c r="N9" s="319">
        <f>F8*L9*((H8+J8)/2*(F9+H9)/2)</f>
        <v>2052</v>
      </c>
      <c r="O9" s="320">
        <f>N9</f>
        <v>2052</v>
      </c>
      <c r="P9" s="307" t="s">
        <v>4</v>
      </c>
    </row>
    <row r="10" spans="1:16" s="302" customFormat="1">
      <c r="A10" s="962"/>
      <c r="B10" s="962"/>
      <c r="C10" s="939"/>
      <c r="D10" s="321"/>
      <c r="E10" s="322"/>
      <c r="F10" s="305"/>
      <c r="G10" s="305"/>
      <c r="H10" s="305"/>
      <c r="I10" s="305"/>
      <c r="J10" s="305"/>
      <c r="K10" s="305"/>
      <c r="L10" s="305"/>
      <c r="M10" s="305"/>
      <c r="N10" s="306" t="s">
        <v>4</v>
      </c>
      <c r="O10" s="307"/>
      <c r="P10" s="307"/>
    </row>
    <row r="11" spans="1:16" s="302" customFormat="1">
      <c r="A11" s="963"/>
      <c r="B11" s="963"/>
      <c r="C11" s="939"/>
      <c r="D11" s="323"/>
      <c r="E11" s="324"/>
      <c r="F11" s="325"/>
      <c r="G11" s="325"/>
      <c r="H11" s="325"/>
      <c r="I11" s="325"/>
      <c r="J11" s="325"/>
      <c r="K11" s="325"/>
      <c r="L11" s="325"/>
      <c r="M11" s="325"/>
      <c r="N11" s="326"/>
      <c r="O11" s="327"/>
      <c r="P11" s="327"/>
    </row>
    <row r="12" spans="1:16" s="291" customFormat="1">
      <c r="A12" s="894">
        <v>2</v>
      </c>
      <c r="B12" s="894" t="s">
        <v>276</v>
      </c>
      <c r="C12" s="945" t="s">
        <v>323</v>
      </c>
      <c r="D12" s="964" t="s">
        <v>324</v>
      </c>
      <c r="E12" s="965"/>
      <c r="F12" s="965"/>
      <c r="G12" s="965"/>
      <c r="H12" s="965"/>
      <c r="I12" s="309" t="s">
        <v>88</v>
      </c>
      <c r="J12" s="328">
        <v>3</v>
      </c>
      <c r="K12" s="309" t="s">
        <v>325</v>
      </c>
      <c r="L12" s="309"/>
      <c r="M12" s="309"/>
      <c r="N12" s="329"/>
      <c r="O12" s="966">
        <f>N19</f>
        <v>2524.9499999999998</v>
      </c>
      <c r="P12" s="950" t="s">
        <v>4</v>
      </c>
    </row>
    <row r="13" spans="1:16" s="291" customFormat="1" ht="28.5">
      <c r="A13" s="895"/>
      <c r="B13" s="895"/>
      <c r="C13" s="946"/>
      <c r="D13" s="330" t="s">
        <v>326</v>
      </c>
      <c r="E13" s="331"/>
      <c r="F13" s="331"/>
      <c r="G13" s="331"/>
      <c r="H13" s="331"/>
      <c r="I13" s="309" t="s">
        <v>88</v>
      </c>
      <c r="J13" s="328">
        <v>30</v>
      </c>
      <c r="K13" s="309" t="s">
        <v>325</v>
      </c>
      <c r="L13" s="309"/>
      <c r="M13" s="309"/>
      <c r="N13" s="329"/>
      <c r="O13" s="967"/>
      <c r="P13" s="951"/>
    </row>
    <row r="14" spans="1:16" s="291" customFormat="1">
      <c r="A14" s="895"/>
      <c r="B14" s="895"/>
      <c r="C14" s="946"/>
      <c r="D14" s="939" t="s">
        <v>327</v>
      </c>
      <c r="E14" s="940"/>
      <c r="F14" s="940"/>
      <c r="G14" s="940"/>
      <c r="H14" s="940"/>
      <c r="I14" s="940"/>
      <c r="J14" s="309"/>
      <c r="K14" s="309"/>
      <c r="L14" s="309"/>
      <c r="M14" s="309"/>
      <c r="N14" s="329"/>
      <c r="O14" s="967"/>
      <c r="P14" s="951"/>
    </row>
    <row r="15" spans="1:16" s="291" customFormat="1">
      <c r="A15" s="895"/>
      <c r="B15" s="895"/>
      <c r="C15" s="946"/>
      <c r="D15" s="332" t="s">
        <v>88</v>
      </c>
      <c r="E15" s="333" t="s">
        <v>118</v>
      </c>
      <c r="F15" s="333">
        <v>6</v>
      </c>
      <c r="G15" s="333" t="s">
        <v>149</v>
      </c>
      <c r="H15" s="334">
        <f>J12</f>
        <v>3</v>
      </c>
      <c r="I15" s="333" t="s">
        <v>328</v>
      </c>
      <c r="J15" s="335">
        <v>4.3</v>
      </c>
      <c r="K15" s="336" t="s">
        <v>88</v>
      </c>
      <c r="L15" s="336">
        <v>22.3</v>
      </c>
      <c r="M15" s="337" t="s">
        <v>325</v>
      </c>
      <c r="N15" s="338"/>
      <c r="O15" s="967"/>
      <c r="P15" s="951"/>
    </row>
    <row r="16" spans="1:16" s="291" customFormat="1">
      <c r="A16" s="895"/>
      <c r="B16" s="895"/>
      <c r="C16" s="946"/>
      <c r="D16" s="939" t="s">
        <v>329</v>
      </c>
      <c r="E16" s="940"/>
      <c r="F16" s="940"/>
      <c r="G16" s="940"/>
      <c r="H16" s="940"/>
      <c r="I16" s="940"/>
      <c r="J16" s="339"/>
      <c r="K16" s="336" t="s">
        <v>88</v>
      </c>
      <c r="L16" s="336">
        <v>17</v>
      </c>
      <c r="M16" s="337" t="s">
        <v>325</v>
      </c>
      <c r="N16" s="340"/>
      <c r="O16" s="967"/>
      <c r="P16" s="951"/>
    </row>
    <row r="17" spans="1:18" s="291" customFormat="1">
      <c r="A17" s="895"/>
      <c r="B17" s="895"/>
      <c r="C17" s="946"/>
      <c r="D17" s="939" t="s">
        <v>330</v>
      </c>
      <c r="E17" s="940"/>
      <c r="F17" s="940"/>
      <c r="G17" s="940"/>
      <c r="H17" s="940"/>
      <c r="I17" s="940"/>
      <c r="J17" s="341"/>
      <c r="K17" s="342" t="s">
        <v>88</v>
      </c>
      <c r="L17" s="342">
        <v>15</v>
      </c>
      <c r="M17" s="343" t="s">
        <v>325</v>
      </c>
      <c r="N17" s="344"/>
      <c r="O17" s="967"/>
      <c r="P17" s="951"/>
    </row>
    <row r="18" spans="1:18" s="291" customFormat="1">
      <c r="A18" s="895"/>
      <c r="B18" s="895"/>
      <c r="C18" s="946"/>
      <c r="D18" s="345"/>
      <c r="E18" s="308"/>
      <c r="F18" s="308"/>
      <c r="G18" s="308"/>
      <c r="H18" s="308"/>
      <c r="I18" s="308"/>
      <c r="J18" s="339" t="s">
        <v>184</v>
      </c>
      <c r="K18" s="336"/>
      <c r="L18" s="336">
        <f>SUM(L15:L17)</f>
        <v>54.3</v>
      </c>
      <c r="M18" s="337" t="s">
        <v>325</v>
      </c>
      <c r="N18" s="340"/>
      <c r="O18" s="967"/>
      <c r="P18" s="951"/>
    </row>
    <row r="19" spans="1:18" s="291" customFormat="1">
      <c r="A19" s="895"/>
      <c r="B19" s="895"/>
      <c r="C19" s="946"/>
      <c r="D19" s="939" t="s">
        <v>331</v>
      </c>
      <c r="E19" s="940"/>
      <c r="F19" s="309">
        <v>1</v>
      </c>
      <c r="G19" s="309" t="s">
        <v>149</v>
      </c>
      <c r="H19" s="310">
        <v>54.3</v>
      </c>
      <c r="I19" s="310" t="s">
        <v>149</v>
      </c>
      <c r="J19" s="311">
        <v>30</v>
      </c>
      <c r="K19" s="311" t="s">
        <v>149</v>
      </c>
      <c r="L19" s="311">
        <v>1.55</v>
      </c>
      <c r="M19" s="312" t="s">
        <v>88</v>
      </c>
      <c r="N19" s="340">
        <f>L19*J19*H19*F19</f>
        <v>2524.9499999999998</v>
      </c>
      <c r="O19" s="967"/>
      <c r="P19" s="951"/>
    </row>
    <row r="20" spans="1:18" s="291" customFormat="1">
      <c r="A20" s="895"/>
      <c r="B20" s="895"/>
      <c r="C20" s="946"/>
      <c r="D20" s="345"/>
      <c r="E20" s="308"/>
      <c r="F20" s="308"/>
      <c r="G20" s="308"/>
      <c r="H20" s="308"/>
      <c r="I20" s="308"/>
      <c r="J20" s="346"/>
      <c r="K20" s="347"/>
      <c r="L20" s="347"/>
      <c r="M20" s="348"/>
      <c r="N20" s="329" t="s">
        <v>4</v>
      </c>
      <c r="O20" s="967"/>
      <c r="P20" s="951"/>
    </row>
    <row r="21" spans="1:18" s="291" customFormat="1">
      <c r="A21" s="895"/>
      <c r="B21" s="895"/>
      <c r="C21" s="946"/>
      <c r="D21" s="345"/>
      <c r="E21" s="308"/>
      <c r="F21" s="309"/>
      <c r="G21" s="309"/>
      <c r="H21" s="309"/>
      <c r="I21" s="309"/>
      <c r="J21" s="309"/>
      <c r="K21" s="309"/>
      <c r="L21" s="309"/>
      <c r="M21" s="309"/>
      <c r="N21" s="329"/>
      <c r="O21" s="967"/>
      <c r="P21" s="951"/>
    </row>
    <row r="22" spans="1:18" s="291" customFormat="1">
      <c r="A22" s="894">
        <v>3</v>
      </c>
      <c r="B22" s="894" t="s">
        <v>278</v>
      </c>
      <c r="C22" s="945" t="s">
        <v>332</v>
      </c>
      <c r="D22" s="349" t="s">
        <v>333</v>
      </c>
      <c r="E22" s="350" t="s">
        <v>88</v>
      </c>
      <c r="F22" s="351" t="s">
        <v>334</v>
      </c>
      <c r="G22" s="352"/>
      <c r="H22" s="353"/>
      <c r="I22" s="354"/>
      <c r="J22" s="353"/>
      <c r="K22" s="354"/>
      <c r="L22" s="355"/>
      <c r="M22" s="355"/>
      <c r="N22" s="356"/>
      <c r="O22" s="947">
        <f>N45</f>
        <v>360.07902300000001</v>
      </c>
      <c r="P22" s="950" t="s">
        <v>4</v>
      </c>
      <c r="R22" s="357"/>
    </row>
    <row r="23" spans="1:18" s="291" customFormat="1">
      <c r="A23" s="895"/>
      <c r="B23" s="895"/>
      <c r="C23" s="946"/>
      <c r="D23" s="358">
        <f>L18</f>
        <v>54.3</v>
      </c>
      <c r="E23" s="359" t="s">
        <v>335</v>
      </c>
      <c r="F23" s="360">
        <v>2</v>
      </c>
      <c r="G23" s="360" t="s">
        <v>149</v>
      </c>
      <c r="H23" s="361">
        <v>5</v>
      </c>
      <c r="I23" s="360" t="s">
        <v>336</v>
      </c>
      <c r="J23" s="361">
        <v>2</v>
      </c>
      <c r="K23" s="360" t="s">
        <v>149</v>
      </c>
      <c r="L23" s="361">
        <v>0.6</v>
      </c>
      <c r="M23" s="361" t="s">
        <v>337</v>
      </c>
      <c r="N23" s="362"/>
      <c r="O23" s="948"/>
      <c r="P23" s="951"/>
      <c r="R23" s="357"/>
    </row>
    <row r="24" spans="1:18" s="291" customFormat="1">
      <c r="A24" s="895"/>
      <c r="B24" s="895"/>
      <c r="C24" s="946"/>
      <c r="D24" s="363"/>
      <c r="E24" s="309"/>
      <c r="F24" s="360"/>
      <c r="G24" s="360"/>
      <c r="H24" s="361"/>
      <c r="I24" s="360"/>
      <c r="J24" s="361"/>
      <c r="K24" s="360" t="s">
        <v>88</v>
      </c>
      <c r="L24" s="364">
        <f>D23-((F23*H23)+(J23*L23))</f>
        <v>43.099999999999994</v>
      </c>
      <c r="M24" s="361" t="s">
        <v>325</v>
      </c>
      <c r="N24" s="362"/>
      <c r="O24" s="948"/>
      <c r="P24" s="951"/>
      <c r="R24" s="357"/>
    </row>
    <row r="25" spans="1:18" s="291" customFormat="1">
      <c r="A25" s="895"/>
      <c r="B25" s="895"/>
      <c r="C25" s="946"/>
      <c r="D25" s="345" t="s">
        <v>338</v>
      </c>
      <c r="E25" s="308" t="s">
        <v>88</v>
      </c>
      <c r="F25" s="309">
        <v>1</v>
      </c>
      <c r="G25" s="309" t="s">
        <v>149</v>
      </c>
      <c r="H25" s="310">
        <f>L24</f>
        <v>43.099999999999994</v>
      </c>
      <c r="I25" s="310" t="s">
        <v>149</v>
      </c>
      <c r="J25" s="311">
        <v>30</v>
      </c>
      <c r="K25" s="311" t="s">
        <v>149</v>
      </c>
      <c r="L25" s="311">
        <v>0.15</v>
      </c>
      <c r="M25" s="312" t="s">
        <v>88</v>
      </c>
      <c r="N25" s="313">
        <f>L25*J25*H25*F25</f>
        <v>193.95</v>
      </c>
      <c r="O25" s="948"/>
      <c r="P25" s="951"/>
      <c r="R25" s="357"/>
    </row>
    <row r="26" spans="1:18" s="291" customFormat="1">
      <c r="A26" s="895"/>
      <c r="B26" s="895"/>
      <c r="C26" s="946"/>
      <c r="D26" s="365" t="s">
        <v>339</v>
      </c>
      <c r="E26" s="366" t="s">
        <v>88</v>
      </c>
      <c r="F26" s="309"/>
      <c r="G26" s="309"/>
      <c r="H26" s="310"/>
      <c r="I26" s="310"/>
      <c r="J26" s="311"/>
      <c r="K26" s="311"/>
      <c r="L26" s="311"/>
      <c r="M26" s="312"/>
      <c r="N26" s="340"/>
      <c r="O26" s="948"/>
      <c r="P26" s="951"/>
      <c r="R26" s="357"/>
    </row>
    <row r="27" spans="1:18" s="291" customFormat="1">
      <c r="A27" s="895"/>
      <c r="B27" s="895"/>
      <c r="C27" s="946"/>
      <c r="D27" s="939" t="s">
        <v>340</v>
      </c>
      <c r="E27" s="940"/>
      <c r="F27" s="367" t="s">
        <v>341</v>
      </c>
      <c r="G27" s="309" t="s">
        <v>119</v>
      </c>
      <c r="H27" s="310" t="s">
        <v>342</v>
      </c>
      <c r="I27" s="310" t="s">
        <v>88</v>
      </c>
      <c r="J27" s="368">
        <v>9.4870000000000001</v>
      </c>
      <c r="K27" s="311" t="s">
        <v>325</v>
      </c>
      <c r="L27" s="311"/>
      <c r="M27" s="312"/>
      <c r="N27" s="340"/>
      <c r="O27" s="948"/>
      <c r="P27" s="951"/>
      <c r="R27" s="357"/>
    </row>
    <row r="28" spans="1:18" s="291" customFormat="1">
      <c r="A28" s="895"/>
      <c r="B28" s="895"/>
      <c r="C28" s="946"/>
      <c r="D28" s="345" t="s">
        <v>338</v>
      </c>
      <c r="E28" s="308" t="s">
        <v>88</v>
      </c>
      <c r="F28" s="309">
        <v>2</v>
      </c>
      <c r="G28" s="309" t="s">
        <v>149</v>
      </c>
      <c r="H28" s="310">
        <f>J27</f>
        <v>9.4870000000000001</v>
      </c>
      <c r="I28" s="310" t="s">
        <v>149</v>
      </c>
      <c r="J28" s="311">
        <v>4.3</v>
      </c>
      <c r="K28" s="311" t="s">
        <v>149</v>
      </c>
      <c r="L28" s="311">
        <v>0.15</v>
      </c>
      <c r="M28" s="312" t="s">
        <v>88</v>
      </c>
      <c r="N28" s="313">
        <f>L28*J28*H28*F28</f>
        <v>12.238229999999998</v>
      </c>
      <c r="O28" s="948"/>
      <c r="P28" s="951"/>
      <c r="R28" s="357"/>
    </row>
    <row r="29" spans="1:18" s="291" customFormat="1">
      <c r="A29" s="895"/>
      <c r="B29" s="895"/>
      <c r="C29" s="946"/>
      <c r="D29" s="939" t="s">
        <v>343</v>
      </c>
      <c r="E29" s="940"/>
      <c r="F29" s="940"/>
      <c r="G29" s="940"/>
      <c r="H29" s="940"/>
      <c r="I29" s="310" t="s">
        <v>88</v>
      </c>
      <c r="J29" s="369" t="s">
        <v>344</v>
      </c>
      <c r="K29" s="311"/>
      <c r="L29" s="311"/>
      <c r="M29" s="312"/>
      <c r="N29" s="340"/>
      <c r="O29" s="948"/>
      <c r="P29" s="951"/>
      <c r="R29" s="357"/>
    </row>
    <row r="30" spans="1:18" s="291" customFormat="1">
      <c r="A30" s="895"/>
      <c r="B30" s="895"/>
      <c r="C30" s="946"/>
      <c r="D30" s="309">
        <v>0.5</v>
      </c>
      <c r="E30" s="309" t="s">
        <v>149</v>
      </c>
      <c r="F30" s="310">
        <v>2</v>
      </c>
      <c r="G30" s="310" t="s">
        <v>149</v>
      </c>
      <c r="H30" s="311">
        <v>3.14</v>
      </c>
      <c r="I30" s="311" t="s">
        <v>149</v>
      </c>
      <c r="J30" s="311">
        <v>9</v>
      </c>
      <c r="K30" s="312" t="s">
        <v>88</v>
      </c>
      <c r="L30" s="370">
        <f>J30*H30*F30*D30</f>
        <v>28.26</v>
      </c>
      <c r="M30" s="337" t="s">
        <v>325</v>
      </c>
      <c r="N30" s="371"/>
      <c r="O30" s="948"/>
      <c r="P30" s="951"/>
    </row>
    <row r="31" spans="1:18" s="291" customFormat="1">
      <c r="A31" s="895"/>
      <c r="B31" s="895"/>
      <c r="C31" s="946"/>
      <c r="D31" s="372" t="s">
        <v>345</v>
      </c>
      <c r="E31" s="373"/>
      <c r="F31" s="373"/>
      <c r="G31" s="310"/>
      <c r="H31" s="311"/>
      <c r="I31" s="311"/>
      <c r="J31" s="311"/>
      <c r="K31" s="312" t="s">
        <v>88</v>
      </c>
      <c r="L31" s="370">
        <v>0</v>
      </c>
      <c r="M31" s="337" t="s">
        <v>325</v>
      </c>
      <c r="N31" s="371"/>
      <c r="O31" s="948"/>
      <c r="P31" s="951"/>
    </row>
    <row r="32" spans="1:18" s="291" customFormat="1">
      <c r="A32" s="895"/>
      <c r="B32" s="895"/>
      <c r="C32" s="946"/>
      <c r="D32" s="955" t="s">
        <v>346</v>
      </c>
      <c r="E32" s="956"/>
      <c r="F32" s="310">
        <v>28.26</v>
      </c>
      <c r="G32" s="310" t="s">
        <v>119</v>
      </c>
      <c r="H32" s="311">
        <v>0</v>
      </c>
      <c r="I32" s="369" t="s">
        <v>140</v>
      </c>
      <c r="J32" s="374">
        <v>2</v>
      </c>
      <c r="K32" s="312" t="s">
        <v>88</v>
      </c>
      <c r="L32" s="375">
        <v>14.13</v>
      </c>
      <c r="M32" s="337" t="s">
        <v>325</v>
      </c>
      <c r="N32" s="371"/>
      <c r="O32" s="948"/>
      <c r="P32" s="951"/>
    </row>
    <row r="33" spans="1:16" s="291" customFormat="1">
      <c r="A33" s="895"/>
      <c r="B33" s="895"/>
      <c r="C33" s="946"/>
      <c r="D33" s="345" t="s">
        <v>338</v>
      </c>
      <c r="E33" s="308" t="s">
        <v>88</v>
      </c>
      <c r="F33" s="309">
        <v>2</v>
      </c>
      <c r="G33" s="309" t="s">
        <v>149</v>
      </c>
      <c r="H33" s="310">
        <v>14.13</v>
      </c>
      <c r="I33" s="310" t="s">
        <v>149</v>
      </c>
      <c r="J33" s="311">
        <v>9.4870000000000001</v>
      </c>
      <c r="K33" s="311" t="s">
        <v>149</v>
      </c>
      <c r="L33" s="311">
        <v>0.15</v>
      </c>
      <c r="M33" s="312" t="s">
        <v>88</v>
      </c>
      <c r="N33" s="313">
        <f>L33*J33*H33*F33</f>
        <v>40.215392999999999</v>
      </c>
      <c r="O33" s="948"/>
      <c r="P33" s="951"/>
    </row>
    <row r="34" spans="1:16" s="291" customFormat="1">
      <c r="A34" s="895"/>
      <c r="B34" s="895"/>
      <c r="C34" s="946"/>
      <c r="D34" s="308" t="s">
        <v>347</v>
      </c>
      <c r="E34" s="308" t="s">
        <v>88</v>
      </c>
      <c r="F34" s="309">
        <v>2</v>
      </c>
      <c r="G34" s="309" t="s">
        <v>149</v>
      </c>
      <c r="H34" s="310">
        <v>7</v>
      </c>
      <c r="I34" s="310" t="s">
        <v>149</v>
      </c>
      <c r="J34" s="311">
        <v>4.3</v>
      </c>
      <c r="K34" s="311" t="s">
        <v>149</v>
      </c>
      <c r="L34" s="311">
        <v>0.15</v>
      </c>
      <c r="M34" s="312" t="s">
        <v>88</v>
      </c>
      <c r="N34" s="313">
        <f>L34*J34*H34*F34</f>
        <v>9.0299999999999994</v>
      </c>
      <c r="O34" s="948"/>
      <c r="P34" s="951"/>
    </row>
    <row r="35" spans="1:16" s="291" customFormat="1">
      <c r="A35" s="895"/>
      <c r="B35" s="895"/>
      <c r="C35" s="946"/>
      <c r="D35" s="376" t="s">
        <v>348</v>
      </c>
      <c r="E35" s="308" t="s">
        <v>88</v>
      </c>
      <c r="F35" s="309">
        <v>4</v>
      </c>
      <c r="G35" s="309" t="s">
        <v>149</v>
      </c>
      <c r="H35" s="310">
        <v>7</v>
      </c>
      <c r="I35" s="310" t="s">
        <v>149</v>
      </c>
      <c r="J35" s="311">
        <v>9.4870000000000001</v>
      </c>
      <c r="K35" s="311" t="s">
        <v>149</v>
      </c>
      <c r="L35" s="311">
        <v>0.15</v>
      </c>
      <c r="M35" s="312" t="s">
        <v>88</v>
      </c>
      <c r="N35" s="313">
        <f>L35*J35*H35*F35</f>
        <v>39.845399999999998</v>
      </c>
      <c r="O35" s="948"/>
      <c r="P35" s="951"/>
    </row>
    <row r="36" spans="1:16" s="291" customFormat="1">
      <c r="A36" s="895"/>
      <c r="B36" s="895"/>
      <c r="C36" s="946"/>
      <c r="D36" s="939" t="s">
        <v>349</v>
      </c>
      <c r="E36" s="940"/>
      <c r="F36" s="940"/>
      <c r="G36" s="940"/>
      <c r="H36" s="940"/>
      <c r="I36" s="311"/>
      <c r="J36" s="311"/>
      <c r="K36" s="312"/>
      <c r="L36" s="370"/>
      <c r="M36" s="337"/>
      <c r="N36" s="371"/>
      <c r="O36" s="948"/>
      <c r="P36" s="951"/>
    </row>
    <row r="37" spans="1:16" s="291" customFormat="1">
      <c r="A37" s="895"/>
      <c r="B37" s="895"/>
      <c r="C37" s="946"/>
      <c r="D37" s="309">
        <v>2</v>
      </c>
      <c r="E37" s="309" t="s">
        <v>321</v>
      </c>
      <c r="F37" s="377">
        <v>7</v>
      </c>
      <c r="G37" s="377" t="s">
        <v>119</v>
      </c>
      <c r="H37" s="378">
        <v>3</v>
      </c>
      <c r="I37" s="311" t="s">
        <v>350</v>
      </c>
      <c r="J37" s="311">
        <v>12</v>
      </c>
      <c r="K37" s="312" t="s">
        <v>149</v>
      </c>
      <c r="L37" s="370">
        <v>0.15</v>
      </c>
      <c r="M37" s="337" t="s">
        <v>88</v>
      </c>
      <c r="N37" s="379">
        <f>((F37+H37)/2)*L37*J37*D37</f>
        <v>18</v>
      </c>
      <c r="O37" s="948"/>
      <c r="P37" s="951"/>
    </row>
    <row r="38" spans="1:16" s="291" customFormat="1">
      <c r="A38" s="895"/>
      <c r="B38" s="895"/>
      <c r="C38" s="946"/>
      <c r="D38" s="309"/>
      <c r="E38" s="309"/>
      <c r="F38" s="310"/>
      <c r="G38" s="380">
        <v>2</v>
      </c>
      <c r="H38" s="311"/>
      <c r="I38" s="311"/>
      <c r="J38" s="311"/>
      <c r="K38" s="312"/>
      <c r="L38" s="370"/>
      <c r="M38" s="337"/>
      <c r="N38" s="371"/>
      <c r="O38" s="948"/>
      <c r="P38" s="951"/>
    </row>
    <row r="39" spans="1:16" s="291" customFormat="1">
      <c r="A39" s="895"/>
      <c r="B39" s="895"/>
      <c r="C39" s="946"/>
      <c r="D39" s="939" t="s">
        <v>351</v>
      </c>
      <c r="E39" s="940"/>
      <c r="F39" s="940"/>
      <c r="G39" s="940"/>
      <c r="H39" s="940"/>
      <c r="I39" s="311"/>
      <c r="J39" s="311"/>
      <c r="K39" s="312"/>
      <c r="L39" s="370"/>
      <c r="M39" s="337"/>
      <c r="N39" s="371"/>
      <c r="O39" s="948"/>
      <c r="P39" s="951"/>
    </row>
    <row r="40" spans="1:16" s="291" customFormat="1">
      <c r="A40" s="895"/>
      <c r="B40" s="895"/>
      <c r="C40" s="946"/>
      <c r="D40" s="309">
        <v>2</v>
      </c>
      <c r="E40" s="309" t="s">
        <v>321</v>
      </c>
      <c r="F40" s="377">
        <v>7</v>
      </c>
      <c r="G40" s="377" t="s">
        <v>119</v>
      </c>
      <c r="H40" s="378">
        <v>3</v>
      </c>
      <c r="I40" s="311" t="s">
        <v>350</v>
      </c>
      <c r="J40" s="311">
        <v>10</v>
      </c>
      <c r="K40" s="312" t="s">
        <v>149</v>
      </c>
      <c r="L40" s="370">
        <v>0.15</v>
      </c>
      <c r="M40" s="337" t="s">
        <v>88</v>
      </c>
      <c r="N40" s="379">
        <f>((F40+H40)/2)*L40*J40*D40</f>
        <v>15</v>
      </c>
      <c r="O40" s="948"/>
      <c r="P40" s="951"/>
    </row>
    <row r="41" spans="1:16" s="291" customFormat="1">
      <c r="A41" s="895"/>
      <c r="B41" s="895"/>
      <c r="C41" s="946"/>
      <c r="D41" s="309"/>
      <c r="E41" s="309"/>
      <c r="F41" s="310"/>
      <c r="G41" s="380">
        <v>2</v>
      </c>
      <c r="H41" s="311"/>
      <c r="I41" s="311"/>
      <c r="J41" s="311"/>
      <c r="K41" s="312"/>
      <c r="L41" s="370"/>
      <c r="M41" s="337"/>
      <c r="N41" s="371"/>
      <c r="O41" s="948"/>
      <c r="P41" s="951"/>
    </row>
    <row r="42" spans="1:16" s="291" customFormat="1">
      <c r="A42" s="895"/>
      <c r="B42" s="895"/>
      <c r="C42" s="946"/>
      <c r="D42" s="309" t="s">
        <v>320</v>
      </c>
      <c r="E42" s="308" t="s">
        <v>88</v>
      </c>
      <c r="F42" s="309">
        <v>4</v>
      </c>
      <c r="G42" s="309" t="s">
        <v>149</v>
      </c>
      <c r="H42" s="310">
        <v>5</v>
      </c>
      <c r="I42" s="310" t="s">
        <v>149</v>
      </c>
      <c r="J42" s="311">
        <v>1</v>
      </c>
      <c r="K42" s="311" t="s">
        <v>149</v>
      </c>
      <c r="L42" s="311">
        <v>0.15</v>
      </c>
      <c r="M42" s="312" t="s">
        <v>88</v>
      </c>
      <c r="N42" s="313">
        <f>L42*J42*H42*F42</f>
        <v>3</v>
      </c>
      <c r="O42" s="948"/>
      <c r="P42" s="951"/>
    </row>
    <row r="43" spans="1:16" s="291" customFormat="1">
      <c r="A43" s="895"/>
      <c r="B43" s="895"/>
      <c r="C43" s="946"/>
      <c r="D43" s="939" t="s">
        <v>352</v>
      </c>
      <c r="E43" s="940"/>
      <c r="F43" s="940"/>
      <c r="G43" s="940"/>
      <c r="H43" s="940"/>
      <c r="I43" s="940"/>
      <c r="J43" s="311"/>
      <c r="K43" s="312"/>
      <c r="L43" s="370"/>
      <c r="M43" s="337"/>
      <c r="N43" s="371"/>
      <c r="O43" s="948"/>
      <c r="P43" s="951"/>
    </row>
    <row r="44" spans="1:16" s="291" customFormat="1">
      <c r="A44" s="895"/>
      <c r="B44" s="895"/>
      <c r="C44" s="946"/>
      <c r="D44" s="309" t="s">
        <v>320</v>
      </c>
      <c r="E44" s="308" t="s">
        <v>88</v>
      </c>
      <c r="F44" s="309">
        <v>2</v>
      </c>
      <c r="G44" s="381" t="s">
        <v>149</v>
      </c>
      <c r="H44" s="377">
        <v>32</v>
      </c>
      <c r="I44" s="377" t="s">
        <v>149</v>
      </c>
      <c r="J44" s="378">
        <v>3</v>
      </c>
      <c r="K44" s="378" t="s">
        <v>149</v>
      </c>
      <c r="L44" s="378">
        <v>0.15</v>
      </c>
      <c r="M44" s="382" t="s">
        <v>88</v>
      </c>
      <c r="N44" s="383">
        <f>L44*J44*H44*F44</f>
        <v>28.799999999999997</v>
      </c>
      <c r="O44" s="948"/>
      <c r="P44" s="951"/>
    </row>
    <row r="45" spans="1:16" s="291" customFormat="1">
      <c r="A45" s="895"/>
      <c r="B45" s="895"/>
      <c r="C45" s="946"/>
      <c r="D45" s="309"/>
      <c r="E45" s="309"/>
      <c r="F45" s="310"/>
      <c r="G45" s="380"/>
      <c r="H45" s="311"/>
      <c r="I45" s="311"/>
      <c r="J45" s="311"/>
      <c r="K45" s="312"/>
      <c r="L45" s="370" t="s">
        <v>91</v>
      </c>
      <c r="M45" s="337" t="s">
        <v>88</v>
      </c>
      <c r="N45" s="371">
        <f>SUM(N25:N44)</f>
        <v>360.07902300000001</v>
      </c>
      <c r="O45" s="948"/>
      <c r="P45" s="951"/>
    </row>
    <row r="46" spans="1:16" s="291" customFormat="1">
      <c r="A46" s="895"/>
      <c r="B46" s="895"/>
      <c r="C46" s="946"/>
      <c r="D46" s="309"/>
      <c r="E46" s="309"/>
      <c r="F46" s="310"/>
      <c r="G46" s="380"/>
      <c r="H46" s="311"/>
      <c r="I46" s="311"/>
      <c r="J46" s="311"/>
      <c r="K46" s="312"/>
      <c r="L46" s="370"/>
      <c r="M46" s="337"/>
      <c r="N46" s="371" t="s">
        <v>4</v>
      </c>
      <c r="O46" s="948"/>
      <c r="P46" s="951"/>
    </row>
    <row r="47" spans="1:16" s="291" customFormat="1">
      <c r="A47" s="895"/>
      <c r="B47" s="895"/>
      <c r="C47" s="946"/>
      <c r="D47" s="345"/>
      <c r="E47" s="308"/>
      <c r="F47" s="384"/>
      <c r="G47" s="385"/>
      <c r="H47" s="360"/>
      <c r="I47" s="360"/>
      <c r="J47" s="360"/>
      <c r="K47" s="360"/>
      <c r="L47" s="360"/>
      <c r="M47" s="360"/>
      <c r="N47" s="362"/>
      <c r="O47" s="948"/>
      <c r="P47" s="386"/>
    </row>
    <row r="48" spans="1:16" s="291" customFormat="1">
      <c r="A48" s="895"/>
      <c r="B48" s="895"/>
      <c r="C48" s="946"/>
      <c r="D48" s="345"/>
      <c r="E48" s="308"/>
      <c r="F48" s="384"/>
      <c r="G48" s="385"/>
      <c r="H48" s="360"/>
      <c r="I48" s="360"/>
      <c r="J48" s="360"/>
      <c r="K48" s="360"/>
      <c r="L48" s="360"/>
      <c r="M48" s="360"/>
      <c r="N48" s="362"/>
      <c r="O48" s="948"/>
    </row>
    <row r="49" spans="1:16" s="291" customFormat="1">
      <c r="A49" s="895"/>
      <c r="B49" s="895"/>
      <c r="C49" s="946"/>
      <c r="D49" s="345"/>
      <c r="E49" s="308"/>
      <c r="F49" s="384"/>
      <c r="G49" s="385"/>
      <c r="H49" s="360"/>
      <c r="I49" s="360"/>
      <c r="J49" s="360"/>
      <c r="K49" s="360"/>
      <c r="L49" s="360"/>
      <c r="M49" s="360"/>
      <c r="N49" s="362"/>
      <c r="O49" s="948"/>
    </row>
    <row r="50" spans="1:16" s="291" customFormat="1">
      <c r="A50" s="895"/>
      <c r="B50" s="895"/>
      <c r="C50" s="946"/>
      <c r="D50" s="345"/>
      <c r="E50" s="308"/>
      <c r="F50" s="384"/>
      <c r="G50" s="385"/>
      <c r="H50" s="360"/>
      <c r="I50" s="360"/>
      <c r="J50" s="360"/>
      <c r="K50" s="360"/>
      <c r="L50" s="360"/>
      <c r="M50" s="360"/>
      <c r="N50" s="362"/>
      <c r="O50" s="949"/>
    </row>
    <row r="51" spans="1:16" s="291" customFormat="1">
      <c r="A51" s="387"/>
      <c r="B51" s="387"/>
      <c r="C51" s="388"/>
      <c r="D51" s="389"/>
      <c r="E51" s="390"/>
      <c r="F51" s="391"/>
      <c r="G51" s="392"/>
      <c r="H51" s="392"/>
      <c r="I51" s="392"/>
      <c r="J51" s="392"/>
      <c r="K51" s="392"/>
      <c r="L51" s="392"/>
      <c r="M51" s="392"/>
      <c r="N51" s="393"/>
      <c r="O51" s="394"/>
      <c r="P51" s="395"/>
    </row>
    <row r="52" spans="1:16" s="291" customFormat="1">
      <c r="A52" s="894">
        <v>4</v>
      </c>
      <c r="B52" s="894" t="s">
        <v>280</v>
      </c>
      <c r="C52" s="952" t="s">
        <v>353</v>
      </c>
      <c r="D52" s="396"/>
      <c r="E52" s="397"/>
      <c r="F52" s="398"/>
      <c r="G52" s="352"/>
      <c r="H52" s="352"/>
      <c r="I52" s="352"/>
      <c r="J52" s="352"/>
      <c r="K52" s="352"/>
      <c r="L52" s="352"/>
      <c r="M52" s="352"/>
      <c r="N52" s="352"/>
      <c r="O52" s="399"/>
      <c r="P52" s="400"/>
    </row>
    <row r="53" spans="1:16" s="291" customFormat="1">
      <c r="A53" s="895"/>
      <c r="B53" s="895"/>
      <c r="C53" s="953"/>
      <c r="D53" s="401" t="s">
        <v>354</v>
      </c>
      <c r="E53" s="402" t="s">
        <v>88</v>
      </c>
      <c r="F53" s="403"/>
      <c r="G53" s="360"/>
      <c r="H53" s="360">
        <v>1</v>
      </c>
      <c r="I53" s="360" t="s">
        <v>149</v>
      </c>
      <c r="J53" s="404">
        <f>L24</f>
        <v>43.099999999999994</v>
      </c>
      <c r="K53" s="360" t="s">
        <v>149</v>
      </c>
      <c r="L53" s="404">
        <f>J13</f>
        <v>30</v>
      </c>
      <c r="M53" s="360" t="s">
        <v>88</v>
      </c>
      <c r="N53" s="405">
        <f>H53*J53*L53</f>
        <v>1292.9999999999998</v>
      </c>
      <c r="O53" s="406"/>
      <c r="P53" s="407"/>
    </row>
    <row r="54" spans="1:16" s="291" customFormat="1">
      <c r="A54" s="895"/>
      <c r="B54" s="895"/>
      <c r="C54" s="953"/>
      <c r="D54" s="401" t="s">
        <v>355</v>
      </c>
      <c r="E54" s="402" t="s">
        <v>88</v>
      </c>
      <c r="F54" s="403"/>
      <c r="G54" s="360"/>
      <c r="H54" s="360">
        <v>2</v>
      </c>
      <c r="I54" s="360" t="s">
        <v>149</v>
      </c>
      <c r="J54" s="404">
        <f>J27</f>
        <v>9.4870000000000001</v>
      </c>
      <c r="K54" s="360" t="s">
        <v>149</v>
      </c>
      <c r="L54" s="408">
        <v>4.3</v>
      </c>
      <c r="M54" s="360" t="s">
        <v>88</v>
      </c>
      <c r="N54" s="405">
        <f>H54*J54*L54</f>
        <v>81.588200000000001</v>
      </c>
      <c r="O54" s="406"/>
      <c r="P54" s="407"/>
    </row>
    <row r="55" spans="1:16" s="291" customFormat="1">
      <c r="A55" s="895"/>
      <c r="B55" s="895"/>
      <c r="C55" s="953"/>
      <c r="D55" s="401" t="s">
        <v>356</v>
      </c>
      <c r="E55" s="402" t="s">
        <v>88</v>
      </c>
      <c r="F55" s="403"/>
      <c r="G55" s="360"/>
      <c r="H55" s="360">
        <v>2</v>
      </c>
      <c r="I55" s="360" t="s">
        <v>149</v>
      </c>
      <c r="J55" s="408">
        <f>L32</f>
        <v>14.13</v>
      </c>
      <c r="K55" s="360" t="s">
        <v>149</v>
      </c>
      <c r="L55" s="408">
        <f>J27</f>
        <v>9.4870000000000001</v>
      </c>
      <c r="M55" s="360" t="s">
        <v>88</v>
      </c>
      <c r="N55" s="405">
        <f>H55*J55*L55</f>
        <v>268.10262</v>
      </c>
      <c r="O55" s="406"/>
      <c r="P55" s="407"/>
    </row>
    <row r="56" spans="1:16" s="291" customFormat="1">
      <c r="A56" s="895"/>
      <c r="B56" s="895"/>
      <c r="C56" s="953"/>
      <c r="D56" s="931" t="s">
        <v>357</v>
      </c>
      <c r="E56" s="932"/>
      <c r="F56" s="409"/>
      <c r="G56" s="385" t="s">
        <v>88</v>
      </c>
      <c r="H56" s="360">
        <v>2</v>
      </c>
      <c r="I56" s="360" t="s">
        <v>149</v>
      </c>
      <c r="J56" s="408">
        <v>7</v>
      </c>
      <c r="K56" s="360" t="s">
        <v>149</v>
      </c>
      <c r="L56" s="408">
        <v>4.3</v>
      </c>
      <c r="M56" s="360" t="s">
        <v>88</v>
      </c>
      <c r="N56" s="405">
        <f>H56*J56*L56</f>
        <v>60.199999999999996</v>
      </c>
      <c r="O56" s="406"/>
      <c r="P56" s="407"/>
    </row>
    <row r="57" spans="1:16" s="291" customFormat="1">
      <c r="A57" s="895"/>
      <c r="B57" s="895"/>
      <c r="C57" s="953"/>
      <c r="D57" s="401" t="s">
        <v>358</v>
      </c>
      <c r="E57" s="402" t="s">
        <v>88</v>
      </c>
      <c r="F57" s="403"/>
      <c r="G57" s="360"/>
      <c r="H57" s="360">
        <v>4</v>
      </c>
      <c r="I57" s="360" t="s">
        <v>149</v>
      </c>
      <c r="J57" s="408">
        <v>7</v>
      </c>
      <c r="K57" s="360" t="s">
        <v>149</v>
      </c>
      <c r="L57" s="408">
        <v>11.486000000000001</v>
      </c>
      <c r="M57" s="360" t="s">
        <v>88</v>
      </c>
      <c r="N57" s="405">
        <f>H57*J57*L57</f>
        <v>321.608</v>
      </c>
      <c r="O57" s="406"/>
      <c r="P57" s="407"/>
    </row>
    <row r="58" spans="1:16" s="291" customFormat="1">
      <c r="A58" s="895"/>
      <c r="B58" s="895"/>
      <c r="C58" s="953"/>
      <c r="D58" s="931" t="s">
        <v>359</v>
      </c>
      <c r="E58" s="932"/>
      <c r="F58" s="932"/>
      <c r="G58" s="385"/>
      <c r="H58" s="385"/>
      <c r="I58" s="385"/>
      <c r="J58" s="385"/>
      <c r="K58" s="385"/>
      <c r="L58" s="385"/>
      <c r="M58" s="385"/>
      <c r="N58" s="385"/>
      <c r="O58" s="406"/>
      <c r="P58" s="407"/>
    </row>
    <row r="59" spans="1:16" s="291" customFormat="1">
      <c r="A59" s="895"/>
      <c r="B59" s="895"/>
      <c r="C59" s="953"/>
      <c r="D59" s="401" t="s">
        <v>360</v>
      </c>
      <c r="E59" s="410" t="s">
        <v>88</v>
      </c>
      <c r="F59" s="309">
        <v>2</v>
      </c>
      <c r="G59" s="309" t="s">
        <v>321</v>
      </c>
      <c r="H59" s="377">
        <v>7</v>
      </c>
      <c r="I59" s="377" t="s">
        <v>119</v>
      </c>
      <c r="J59" s="378">
        <v>3</v>
      </c>
      <c r="K59" s="311" t="s">
        <v>350</v>
      </c>
      <c r="L59" s="311">
        <v>12</v>
      </c>
      <c r="M59" s="385" t="s">
        <v>88</v>
      </c>
      <c r="N59" s="405">
        <f>((H59+J59)/2)*L59*F59</f>
        <v>120</v>
      </c>
      <c r="O59" s="406"/>
      <c r="P59" s="407"/>
    </row>
    <row r="60" spans="1:16" s="291" customFormat="1">
      <c r="A60" s="895"/>
      <c r="B60" s="895"/>
      <c r="C60" s="953"/>
      <c r="D60" s="401"/>
      <c r="E60" s="410"/>
      <c r="F60" s="309"/>
      <c r="G60" s="309"/>
      <c r="H60" s="310"/>
      <c r="I60" s="380">
        <v>2</v>
      </c>
      <c r="J60" s="311"/>
      <c r="K60" s="311"/>
      <c r="L60" s="311"/>
      <c r="M60" s="385"/>
      <c r="N60" s="385"/>
      <c r="O60" s="406"/>
      <c r="P60" s="407"/>
    </row>
    <row r="61" spans="1:16" s="291" customFormat="1">
      <c r="A61" s="895"/>
      <c r="B61" s="895"/>
      <c r="C61" s="953"/>
      <c r="D61" s="401" t="s">
        <v>361</v>
      </c>
      <c r="E61" s="410" t="s">
        <v>88</v>
      </c>
      <c r="F61" s="309">
        <v>2</v>
      </c>
      <c r="G61" s="309" t="s">
        <v>321</v>
      </c>
      <c r="H61" s="377">
        <v>7</v>
      </c>
      <c r="I61" s="377" t="s">
        <v>119</v>
      </c>
      <c r="J61" s="378">
        <v>3</v>
      </c>
      <c r="K61" s="311" t="s">
        <v>350</v>
      </c>
      <c r="L61" s="311">
        <v>10</v>
      </c>
      <c r="M61" s="385" t="s">
        <v>88</v>
      </c>
      <c r="N61" s="405">
        <f>((H61+J61)/2)*L61*F61</f>
        <v>100</v>
      </c>
      <c r="O61" s="406"/>
      <c r="P61" s="407"/>
    </row>
    <row r="62" spans="1:16" s="291" customFormat="1">
      <c r="A62" s="895"/>
      <c r="B62" s="895"/>
      <c r="C62" s="953"/>
      <c r="D62" s="401"/>
      <c r="E62" s="410"/>
      <c r="F62" s="309"/>
      <c r="G62" s="309"/>
      <c r="H62" s="310"/>
      <c r="I62" s="380">
        <v>2</v>
      </c>
      <c r="J62" s="311"/>
      <c r="K62" s="311"/>
      <c r="L62" s="311"/>
      <c r="M62" s="385"/>
      <c r="N62" s="385"/>
      <c r="O62" s="406"/>
      <c r="P62" s="407"/>
    </row>
    <row r="63" spans="1:16" s="291" customFormat="1">
      <c r="A63" s="895"/>
      <c r="B63" s="895"/>
      <c r="C63" s="953"/>
      <c r="D63" s="309" t="s">
        <v>320</v>
      </c>
      <c r="E63" s="308" t="s">
        <v>88</v>
      </c>
      <c r="F63" s="309">
        <v>2</v>
      </c>
      <c r="G63" s="309" t="s">
        <v>149</v>
      </c>
      <c r="H63" s="380">
        <v>2</v>
      </c>
      <c r="I63" s="310" t="s">
        <v>149</v>
      </c>
      <c r="J63" s="311">
        <v>5</v>
      </c>
      <c r="K63" s="311" t="s">
        <v>149</v>
      </c>
      <c r="L63" s="311">
        <v>1</v>
      </c>
      <c r="M63" s="312" t="s">
        <v>88</v>
      </c>
      <c r="N63" s="411">
        <f>L63*J63*H63*F63</f>
        <v>20</v>
      </c>
      <c r="O63" s="406"/>
      <c r="P63" s="407"/>
    </row>
    <row r="64" spans="1:16" s="291" customFormat="1">
      <c r="A64" s="895"/>
      <c r="B64" s="895"/>
      <c r="C64" s="953"/>
      <c r="D64" s="939" t="s">
        <v>352</v>
      </c>
      <c r="E64" s="940"/>
      <c r="F64" s="940"/>
      <c r="G64" s="940"/>
      <c r="H64" s="940"/>
      <c r="I64" s="940"/>
      <c r="J64" s="385"/>
      <c r="K64" s="385"/>
      <c r="L64" s="385"/>
      <c r="M64" s="385"/>
      <c r="N64" s="385"/>
      <c r="O64" s="406"/>
      <c r="P64" s="407"/>
    </row>
    <row r="65" spans="1:18" s="291" customFormat="1">
      <c r="A65" s="895"/>
      <c r="B65" s="895"/>
      <c r="C65" s="953"/>
      <c r="D65" s="401"/>
      <c r="E65" s="402" t="s">
        <v>88</v>
      </c>
      <c r="F65" s="412"/>
      <c r="G65" s="413"/>
      <c r="H65" s="414">
        <v>2</v>
      </c>
      <c r="I65" s="414" t="s">
        <v>149</v>
      </c>
      <c r="J65" s="415">
        <v>32</v>
      </c>
      <c r="K65" s="414" t="s">
        <v>149</v>
      </c>
      <c r="L65" s="415">
        <v>3</v>
      </c>
      <c r="M65" s="414" t="s">
        <v>88</v>
      </c>
      <c r="N65" s="416">
        <f>H65*J65*L65</f>
        <v>192</v>
      </c>
      <c r="O65" s="406"/>
      <c r="P65" s="407"/>
    </row>
    <row r="66" spans="1:18" s="291" customFormat="1">
      <c r="A66" s="895"/>
      <c r="B66" s="895"/>
      <c r="C66" s="953"/>
      <c r="D66" s="401"/>
      <c r="E66" s="410"/>
      <c r="F66" s="409"/>
      <c r="G66" s="385"/>
      <c r="H66" s="385"/>
      <c r="I66" s="385"/>
      <c r="J66" s="385"/>
      <c r="K66" s="385"/>
      <c r="L66" s="385" t="s">
        <v>184</v>
      </c>
      <c r="M66" s="385"/>
      <c r="N66" s="405">
        <f>SUM(N53:N65)</f>
        <v>2456.4988199999998</v>
      </c>
      <c r="O66" s="406">
        <f>N66</f>
        <v>2456.4988199999998</v>
      </c>
      <c r="P66" s="407" t="s">
        <v>16</v>
      </c>
    </row>
    <row r="67" spans="1:18" s="291" customFormat="1">
      <c r="A67" s="895"/>
      <c r="B67" s="895"/>
      <c r="C67" s="953"/>
      <c r="D67" s="401"/>
      <c r="E67" s="410"/>
      <c r="F67" s="409"/>
      <c r="G67" s="385"/>
      <c r="H67" s="385"/>
      <c r="I67" s="385"/>
      <c r="J67" s="385"/>
      <c r="K67" s="385"/>
      <c r="L67" s="385"/>
      <c r="M67" s="385"/>
      <c r="N67" s="360" t="s">
        <v>16</v>
      </c>
      <c r="O67" s="406"/>
      <c r="P67" s="407"/>
    </row>
    <row r="68" spans="1:18" s="291" customFormat="1">
      <c r="A68" s="895"/>
      <c r="B68" s="895"/>
      <c r="C68" s="953"/>
      <c r="D68" s="401"/>
      <c r="E68" s="409"/>
      <c r="F68" s="295"/>
      <c r="G68" s="385"/>
      <c r="H68" s="405"/>
      <c r="I68" s="385"/>
      <c r="J68" s="405"/>
      <c r="K68" s="405"/>
      <c r="L68" s="405"/>
      <c r="M68" s="385"/>
      <c r="N68" s="417"/>
      <c r="O68" s="406"/>
      <c r="P68" s="418"/>
    </row>
    <row r="69" spans="1:18" s="291" customFormat="1">
      <c r="A69" s="895"/>
      <c r="B69" s="895"/>
      <c r="C69" s="953"/>
      <c r="D69" s="401"/>
      <c r="E69" s="409"/>
      <c r="F69" s="295"/>
      <c r="G69" s="385"/>
      <c r="H69" s="405"/>
      <c r="I69" s="385"/>
      <c r="J69" s="405"/>
      <c r="K69" s="405"/>
      <c r="L69" s="295"/>
      <c r="M69" s="385"/>
      <c r="N69" s="405"/>
      <c r="O69" s="406"/>
      <c r="P69" s="418"/>
    </row>
    <row r="70" spans="1:18" s="291" customFormat="1">
      <c r="A70" s="921"/>
      <c r="B70" s="921"/>
      <c r="C70" s="954"/>
      <c r="D70" s="389"/>
      <c r="E70" s="390"/>
      <c r="F70" s="419"/>
      <c r="G70" s="392"/>
      <c r="H70" s="392"/>
      <c r="I70" s="392"/>
      <c r="J70" s="414"/>
      <c r="K70" s="414"/>
      <c r="L70" s="414"/>
      <c r="M70" s="392"/>
      <c r="N70" s="414"/>
      <c r="O70" s="420"/>
      <c r="P70" s="421"/>
    </row>
    <row r="71" spans="1:18" s="291" customFormat="1">
      <c r="A71" s="899">
        <v>5</v>
      </c>
      <c r="B71" s="899" t="s">
        <v>282</v>
      </c>
      <c r="C71" s="901" t="s">
        <v>362</v>
      </c>
      <c r="D71" s="422"/>
      <c r="E71" s="423"/>
      <c r="F71" s="424"/>
      <c r="G71" s="424"/>
      <c r="H71" s="424"/>
      <c r="I71" s="424"/>
      <c r="J71" s="424"/>
      <c r="K71" s="424"/>
      <c r="L71" s="424"/>
      <c r="M71" s="424"/>
      <c r="N71" s="425"/>
      <c r="O71" s="426"/>
      <c r="P71" s="427"/>
    </row>
    <row r="72" spans="1:18" s="291" customFormat="1">
      <c r="A72" s="899"/>
      <c r="B72" s="943"/>
      <c r="C72" s="944"/>
      <c r="D72" s="428" t="s">
        <v>354</v>
      </c>
      <c r="E72" s="308" t="s">
        <v>88</v>
      </c>
      <c r="F72" s="309">
        <v>1</v>
      </c>
      <c r="G72" s="309" t="s">
        <v>149</v>
      </c>
      <c r="H72" s="310">
        <v>43.1</v>
      </c>
      <c r="I72" s="310" t="s">
        <v>149</v>
      </c>
      <c r="J72" s="311">
        <v>30</v>
      </c>
      <c r="K72" s="311" t="s">
        <v>149</v>
      </c>
      <c r="L72" s="311">
        <v>0.2</v>
      </c>
      <c r="M72" s="312" t="s">
        <v>88</v>
      </c>
      <c r="N72" s="313">
        <f t="shared" ref="N72:N75" si="0">L72*J72*H72*F72</f>
        <v>258.60000000000002</v>
      </c>
      <c r="O72" s="426"/>
      <c r="P72" s="427"/>
    </row>
    <row r="73" spans="1:18" s="291" customFormat="1">
      <c r="A73" s="899"/>
      <c r="B73" s="943"/>
      <c r="C73" s="944"/>
      <c r="D73" s="429" t="s">
        <v>355</v>
      </c>
      <c r="E73" s="308" t="s">
        <v>88</v>
      </c>
      <c r="F73" s="309">
        <v>2</v>
      </c>
      <c r="G73" s="309" t="s">
        <v>149</v>
      </c>
      <c r="H73" s="310">
        <v>9.4870000000000001</v>
      </c>
      <c r="I73" s="310" t="s">
        <v>149</v>
      </c>
      <c r="J73" s="311">
        <v>4.3</v>
      </c>
      <c r="K73" s="311" t="s">
        <v>149</v>
      </c>
      <c r="L73" s="311">
        <v>0.2</v>
      </c>
      <c r="M73" s="312" t="s">
        <v>88</v>
      </c>
      <c r="N73" s="313">
        <f t="shared" si="0"/>
        <v>16.317640000000001</v>
      </c>
      <c r="O73" s="430"/>
      <c r="P73" s="427"/>
    </row>
    <row r="74" spans="1:18" s="291" customFormat="1">
      <c r="A74" s="899"/>
      <c r="B74" s="943"/>
      <c r="C74" s="944"/>
      <c r="D74" s="429" t="s">
        <v>363</v>
      </c>
      <c r="E74" s="308" t="s">
        <v>88</v>
      </c>
      <c r="F74" s="309">
        <v>2</v>
      </c>
      <c r="G74" s="309" t="s">
        <v>149</v>
      </c>
      <c r="H74" s="310">
        <v>14.13</v>
      </c>
      <c r="I74" s="310" t="s">
        <v>149</v>
      </c>
      <c r="J74" s="311">
        <v>9.4860000000000007</v>
      </c>
      <c r="K74" s="311" t="s">
        <v>149</v>
      </c>
      <c r="L74" s="311">
        <v>0.2</v>
      </c>
      <c r="M74" s="312" t="s">
        <v>88</v>
      </c>
      <c r="N74" s="313">
        <f t="shared" si="0"/>
        <v>53.614872000000013</v>
      </c>
      <c r="O74" s="426"/>
      <c r="P74" s="427"/>
      <c r="R74" s="357"/>
    </row>
    <row r="75" spans="1:18" s="291" customFormat="1">
      <c r="A75" s="899"/>
      <c r="B75" s="943"/>
      <c r="C75" s="944"/>
      <c r="D75" s="429" t="s">
        <v>364</v>
      </c>
      <c r="E75" s="308" t="s">
        <v>88</v>
      </c>
      <c r="F75" s="309">
        <v>4</v>
      </c>
      <c r="G75" s="309" t="s">
        <v>149</v>
      </c>
      <c r="H75" s="310">
        <v>7</v>
      </c>
      <c r="I75" s="310" t="s">
        <v>149</v>
      </c>
      <c r="J75" s="311">
        <v>9.4860000000000007</v>
      </c>
      <c r="K75" s="311" t="s">
        <v>149</v>
      </c>
      <c r="L75" s="311">
        <v>0.2</v>
      </c>
      <c r="M75" s="312" t="s">
        <v>88</v>
      </c>
      <c r="N75" s="313">
        <f t="shared" si="0"/>
        <v>53.121600000000008</v>
      </c>
      <c r="O75" s="426"/>
      <c r="P75" s="427"/>
      <c r="R75" s="357"/>
    </row>
    <row r="76" spans="1:18" s="291" customFormat="1">
      <c r="A76" s="899"/>
      <c r="B76" s="943"/>
      <c r="C76" s="944"/>
      <c r="D76" s="939" t="s">
        <v>349</v>
      </c>
      <c r="E76" s="940"/>
      <c r="F76" s="940"/>
      <c r="G76" s="940"/>
      <c r="H76" s="940"/>
      <c r="I76" s="311"/>
      <c r="J76" s="311"/>
      <c r="K76" s="312"/>
      <c r="L76" s="370"/>
      <c r="M76" s="337"/>
      <c r="N76" s="371"/>
      <c r="O76" s="426"/>
      <c r="P76" s="427"/>
      <c r="R76" s="357"/>
    </row>
    <row r="77" spans="1:18" s="291" customFormat="1">
      <c r="A77" s="899"/>
      <c r="B77" s="943"/>
      <c r="C77" s="944"/>
      <c r="D77" s="309">
        <v>2</v>
      </c>
      <c r="E77" s="309" t="s">
        <v>321</v>
      </c>
      <c r="F77" s="377">
        <v>7</v>
      </c>
      <c r="G77" s="377" t="s">
        <v>119</v>
      </c>
      <c r="H77" s="378">
        <v>3</v>
      </c>
      <c r="I77" s="311" t="s">
        <v>350</v>
      </c>
      <c r="J77" s="311">
        <v>12</v>
      </c>
      <c r="K77" s="312" t="s">
        <v>149</v>
      </c>
      <c r="L77" s="370">
        <v>0.2</v>
      </c>
      <c r="M77" s="337" t="s">
        <v>88</v>
      </c>
      <c r="N77" s="379">
        <f>((F77+H77)/2)*L77*J77*D77</f>
        <v>24</v>
      </c>
      <c r="O77" s="426"/>
      <c r="P77" s="427"/>
      <c r="R77" s="357"/>
    </row>
    <row r="78" spans="1:18" s="291" customFormat="1">
      <c r="A78" s="899"/>
      <c r="B78" s="943"/>
      <c r="C78" s="944"/>
      <c r="D78" s="309"/>
      <c r="E78" s="309"/>
      <c r="F78" s="310"/>
      <c r="G78" s="380">
        <v>2</v>
      </c>
      <c r="H78" s="311"/>
      <c r="I78" s="311"/>
      <c r="J78" s="311"/>
      <c r="K78" s="312"/>
      <c r="L78" s="370"/>
      <c r="M78" s="337"/>
      <c r="N78" s="371"/>
      <c r="O78" s="426"/>
      <c r="P78" s="427"/>
      <c r="R78" s="357"/>
    </row>
    <row r="79" spans="1:18" s="291" customFormat="1">
      <c r="A79" s="899"/>
      <c r="B79" s="943"/>
      <c r="C79" s="944"/>
      <c r="D79" s="939" t="s">
        <v>351</v>
      </c>
      <c r="E79" s="940"/>
      <c r="F79" s="940"/>
      <c r="G79" s="940"/>
      <c r="H79" s="940"/>
      <c r="I79" s="311"/>
      <c r="J79" s="311"/>
      <c r="K79" s="312"/>
      <c r="L79" s="370"/>
      <c r="M79" s="337"/>
      <c r="N79" s="371"/>
      <c r="O79" s="426"/>
      <c r="P79" s="427"/>
    </row>
    <row r="80" spans="1:18" s="291" customFormat="1">
      <c r="A80" s="899"/>
      <c r="B80" s="943"/>
      <c r="C80" s="944"/>
      <c r="D80" s="309">
        <v>2</v>
      </c>
      <c r="E80" s="309" t="s">
        <v>321</v>
      </c>
      <c r="F80" s="377">
        <v>7</v>
      </c>
      <c r="G80" s="377" t="s">
        <v>119</v>
      </c>
      <c r="H80" s="378">
        <v>3</v>
      </c>
      <c r="I80" s="311" t="s">
        <v>350</v>
      </c>
      <c r="J80" s="311">
        <v>10</v>
      </c>
      <c r="K80" s="312" t="s">
        <v>149</v>
      </c>
      <c r="L80" s="370">
        <v>0.2</v>
      </c>
      <c r="M80" s="337" t="s">
        <v>88</v>
      </c>
      <c r="N80" s="379">
        <f>((F80+H80)/2)*L80*J80*D80</f>
        <v>20</v>
      </c>
      <c r="O80" s="426"/>
      <c r="P80" s="427"/>
    </row>
    <row r="81" spans="1:18" s="291" customFormat="1">
      <c r="A81" s="899"/>
      <c r="B81" s="943"/>
      <c r="C81" s="944"/>
      <c r="D81" s="309"/>
      <c r="E81" s="309"/>
      <c r="F81" s="310"/>
      <c r="G81" s="380">
        <v>2</v>
      </c>
      <c r="H81" s="311"/>
      <c r="I81" s="311"/>
      <c r="J81" s="311"/>
      <c r="K81" s="312"/>
      <c r="L81" s="370"/>
      <c r="M81" s="337"/>
      <c r="N81" s="371"/>
      <c r="O81" s="426"/>
      <c r="P81" s="427"/>
    </row>
    <row r="82" spans="1:18" s="291" customFormat="1">
      <c r="A82" s="899"/>
      <c r="B82" s="943"/>
      <c r="C82" s="944"/>
      <c r="D82" s="309" t="s">
        <v>320</v>
      </c>
      <c r="E82" s="308" t="s">
        <v>88</v>
      </c>
      <c r="F82" s="309">
        <v>4</v>
      </c>
      <c r="G82" s="309" t="s">
        <v>149</v>
      </c>
      <c r="H82" s="310">
        <v>5</v>
      </c>
      <c r="I82" s="310" t="s">
        <v>149</v>
      </c>
      <c r="J82" s="311">
        <v>1</v>
      </c>
      <c r="K82" s="311" t="s">
        <v>149</v>
      </c>
      <c r="L82" s="311">
        <v>0.2</v>
      </c>
      <c r="M82" s="312" t="s">
        <v>88</v>
      </c>
      <c r="N82" s="313">
        <f>L82*J82*H82*F82</f>
        <v>4</v>
      </c>
      <c r="O82" s="426"/>
      <c r="P82" s="427"/>
    </row>
    <row r="83" spans="1:18" s="291" customFormat="1">
      <c r="A83" s="899"/>
      <c r="B83" s="943"/>
      <c r="C83" s="944"/>
      <c r="D83" s="939" t="s">
        <v>352</v>
      </c>
      <c r="E83" s="940"/>
      <c r="F83" s="940"/>
      <c r="G83" s="940"/>
      <c r="H83" s="940"/>
      <c r="I83" s="940"/>
      <c r="J83" s="311"/>
      <c r="K83" s="312"/>
      <c r="L83" s="370"/>
      <c r="M83" s="337"/>
      <c r="N83" s="371"/>
      <c r="O83" s="426"/>
      <c r="P83" s="427"/>
    </row>
    <row r="84" spans="1:18" s="291" customFormat="1">
      <c r="A84" s="899"/>
      <c r="B84" s="943"/>
      <c r="C84" s="944"/>
      <c r="D84" s="309" t="s">
        <v>320</v>
      </c>
      <c r="E84" s="308" t="s">
        <v>88</v>
      </c>
      <c r="F84" s="309">
        <v>2</v>
      </c>
      <c r="G84" s="381" t="s">
        <v>149</v>
      </c>
      <c r="H84" s="377">
        <v>32</v>
      </c>
      <c r="I84" s="377" t="s">
        <v>149</v>
      </c>
      <c r="J84" s="378">
        <v>3</v>
      </c>
      <c r="K84" s="378" t="s">
        <v>149</v>
      </c>
      <c r="L84" s="378">
        <v>0.2</v>
      </c>
      <c r="M84" s="382" t="s">
        <v>88</v>
      </c>
      <c r="N84" s="383">
        <f>L84*J84*H84*F84</f>
        <v>38.400000000000006</v>
      </c>
      <c r="O84" s="426"/>
      <c r="P84" s="427"/>
    </row>
    <row r="85" spans="1:18" s="291" customFormat="1">
      <c r="A85" s="899"/>
      <c r="B85" s="943"/>
      <c r="C85" s="944"/>
      <c r="D85" s="309"/>
      <c r="E85" s="308"/>
      <c r="F85" s="309"/>
      <c r="G85" s="309"/>
      <c r="H85" s="310"/>
      <c r="I85" s="310"/>
      <c r="J85" s="311"/>
      <c r="K85" s="311"/>
      <c r="L85" s="385" t="s">
        <v>184</v>
      </c>
      <c r="M85" s="385"/>
      <c r="N85" s="405">
        <f>SUM(N72:N84)</f>
        <v>468.05411200000003</v>
      </c>
      <c r="O85" s="426"/>
      <c r="P85" s="427"/>
    </row>
    <row r="86" spans="1:18" s="291" customFormat="1">
      <c r="A86" s="899"/>
      <c r="B86" s="943"/>
      <c r="C86" s="944"/>
      <c r="D86" s="431"/>
      <c r="E86" s="409"/>
      <c r="F86" s="424"/>
      <c r="G86" s="409"/>
      <c r="H86" s="336"/>
      <c r="I86" s="409"/>
      <c r="J86" s="336"/>
      <c r="K86" s="336"/>
      <c r="L86" s="385"/>
      <c r="M86" s="385"/>
      <c r="N86" s="360" t="s">
        <v>4</v>
      </c>
      <c r="O86" s="426"/>
      <c r="P86" s="427"/>
    </row>
    <row r="87" spans="1:18" s="291" customFormat="1">
      <c r="A87" s="899"/>
      <c r="B87" s="943"/>
      <c r="C87" s="944"/>
      <c r="D87" s="431" t="s">
        <v>365</v>
      </c>
      <c r="E87" s="409" t="s">
        <v>88</v>
      </c>
      <c r="F87" s="424"/>
      <c r="G87" s="409"/>
      <c r="H87" s="336"/>
      <c r="I87" s="409"/>
      <c r="J87" s="336">
        <f>N85</f>
        <v>468.05411200000003</v>
      </c>
      <c r="K87" s="369" t="s">
        <v>140</v>
      </c>
      <c r="L87" s="385">
        <v>0.1164</v>
      </c>
      <c r="M87" s="385" t="s">
        <v>88</v>
      </c>
      <c r="N87" s="361">
        <f>J87/L87</f>
        <v>4021.0834364261168</v>
      </c>
      <c r="O87" s="426">
        <f>N87</f>
        <v>4021.0834364261168</v>
      </c>
      <c r="P87" s="427" t="s">
        <v>3</v>
      </c>
    </row>
    <row r="88" spans="1:18" s="291" customFormat="1">
      <c r="A88" s="899"/>
      <c r="B88" s="943"/>
      <c r="C88" s="944"/>
      <c r="D88" s="432"/>
      <c r="E88" s="433"/>
      <c r="F88" s="434"/>
      <c r="G88" s="434"/>
      <c r="H88" s="434"/>
      <c r="I88" s="434"/>
      <c r="J88" s="434"/>
      <c r="K88" s="434"/>
      <c r="L88" s="434"/>
      <c r="M88" s="434"/>
      <c r="N88" s="435"/>
      <c r="O88" s="436"/>
      <c r="P88" s="437"/>
    </row>
    <row r="89" spans="1:18" s="291" customFormat="1">
      <c r="A89" s="898">
        <v>6</v>
      </c>
      <c r="B89" s="898" t="s">
        <v>284</v>
      </c>
      <c r="C89" s="900" t="s">
        <v>366</v>
      </c>
      <c r="D89" s="438"/>
      <c r="E89" s="439"/>
      <c r="F89" s="439"/>
      <c r="G89" s="440"/>
      <c r="H89" s="441"/>
      <c r="I89" s="441"/>
      <c r="J89" s="442"/>
      <c r="K89" s="441"/>
      <c r="L89" s="443"/>
      <c r="M89" s="441"/>
      <c r="N89" s="443"/>
      <c r="O89" s="444"/>
      <c r="P89" s="445"/>
      <c r="R89" s="357"/>
    </row>
    <row r="90" spans="1:18" s="291" customFormat="1">
      <c r="A90" s="899"/>
      <c r="B90" s="899"/>
      <c r="C90" s="901"/>
      <c r="D90" s="428" t="s">
        <v>354</v>
      </c>
      <c r="E90" s="308" t="s">
        <v>88</v>
      </c>
      <c r="F90" s="309">
        <v>1</v>
      </c>
      <c r="G90" s="309" t="s">
        <v>149</v>
      </c>
      <c r="H90" s="310">
        <v>43.1</v>
      </c>
      <c r="I90" s="310" t="s">
        <v>149</v>
      </c>
      <c r="J90" s="311">
        <v>30</v>
      </c>
      <c r="K90" s="311" t="s">
        <v>149</v>
      </c>
      <c r="L90" s="311">
        <v>0.2</v>
      </c>
      <c r="M90" s="312" t="s">
        <v>88</v>
      </c>
      <c r="N90" s="313">
        <f t="shared" ref="N90:N94" si="1">L90*J90*H90*F90</f>
        <v>258.60000000000002</v>
      </c>
      <c r="O90" s="426"/>
      <c r="P90" s="427"/>
      <c r="R90" s="357"/>
    </row>
    <row r="91" spans="1:18" s="291" customFormat="1">
      <c r="A91" s="899"/>
      <c r="B91" s="899"/>
      <c r="C91" s="901"/>
      <c r="D91" s="446" t="s">
        <v>355</v>
      </c>
      <c r="E91" s="308" t="s">
        <v>88</v>
      </c>
      <c r="F91" s="309">
        <v>2</v>
      </c>
      <c r="G91" s="309" t="s">
        <v>149</v>
      </c>
      <c r="H91" s="310">
        <v>9.4870000000000001</v>
      </c>
      <c r="I91" s="310" t="s">
        <v>149</v>
      </c>
      <c r="J91" s="311">
        <v>4.3</v>
      </c>
      <c r="K91" s="311" t="s">
        <v>149</v>
      </c>
      <c r="L91" s="311">
        <v>0.2</v>
      </c>
      <c r="M91" s="312" t="s">
        <v>88</v>
      </c>
      <c r="N91" s="313">
        <f t="shared" si="1"/>
        <v>16.317640000000001</v>
      </c>
      <c r="O91" s="426"/>
      <c r="P91" s="427"/>
      <c r="R91" s="357"/>
    </row>
    <row r="92" spans="1:18" s="291" customFormat="1">
      <c r="A92" s="899"/>
      <c r="B92" s="899"/>
      <c r="C92" s="901"/>
      <c r="D92" s="446" t="s">
        <v>363</v>
      </c>
      <c r="E92" s="308" t="s">
        <v>88</v>
      </c>
      <c r="F92" s="309">
        <v>2</v>
      </c>
      <c r="G92" s="309" t="s">
        <v>149</v>
      </c>
      <c r="H92" s="310">
        <v>14.13</v>
      </c>
      <c r="I92" s="310" t="s">
        <v>149</v>
      </c>
      <c r="J92" s="311">
        <v>9.4860000000000007</v>
      </c>
      <c r="K92" s="311" t="s">
        <v>149</v>
      </c>
      <c r="L92" s="311">
        <v>0.2</v>
      </c>
      <c r="M92" s="312" t="s">
        <v>88</v>
      </c>
      <c r="N92" s="313">
        <f t="shared" si="1"/>
        <v>53.614872000000013</v>
      </c>
      <c r="O92" s="426"/>
      <c r="P92" s="427"/>
      <c r="R92" s="357"/>
    </row>
    <row r="93" spans="1:18" s="291" customFormat="1">
      <c r="A93" s="899"/>
      <c r="B93" s="899"/>
      <c r="C93" s="901"/>
      <c r="D93" s="446" t="s">
        <v>367</v>
      </c>
      <c r="E93" s="308" t="s">
        <v>88</v>
      </c>
      <c r="F93" s="309">
        <v>2</v>
      </c>
      <c r="G93" s="309" t="s">
        <v>149</v>
      </c>
      <c r="H93" s="310">
        <v>7</v>
      </c>
      <c r="I93" s="310" t="s">
        <v>149</v>
      </c>
      <c r="J93" s="311">
        <v>4.3</v>
      </c>
      <c r="K93" s="311" t="s">
        <v>149</v>
      </c>
      <c r="L93" s="311">
        <v>0.2</v>
      </c>
      <c r="M93" s="312" t="s">
        <v>88</v>
      </c>
      <c r="N93" s="313">
        <f t="shared" si="1"/>
        <v>12.04</v>
      </c>
      <c r="O93" s="426"/>
      <c r="P93" s="427"/>
      <c r="R93" s="357"/>
    </row>
    <row r="94" spans="1:18" s="291" customFormat="1">
      <c r="A94" s="899"/>
      <c r="B94" s="899"/>
      <c r="C94" s="901"/>
      <c r="D94" s="446" t="s">
        <v>364</v>
      </c>
      <c r="E94" s="308" t="s">
        <v>88</v>
      </c>
      <c r="F94" s="309">
        <v>4</v>
      </c>
      <c r="G94" s="309" t="s">
        <v>149</v>
      </c>
      <c r="H94" s="310">
        <v>7</v>
      </c>
      <c r="I94" s="310" t="s">
        <v>149</v>
      </c>
      <c r="J94" s="311">
        <v>9.4860000000000007</v>
      </c>
      <c r="K94" s="311" t="s">
        <v>149</v>
      </c>
      <c r="L94" s="311">
        <v>0.2</v>
      </c>
      <c r="M94" s="312" t="s">
        <v>88</v>
      </c>
      <c r="N94" s="313">
        <f t="shared" si="1"/>
        <v>53.121600000000008</v>
      </c>
      <c r="O94" s="426"/>
      <c r="P94" s="427"/>
      <c r="R94" s="357"/>
    </row>
    <row r="95" spans="1:18" s="291" customFormat="1">
      <c r="A95" s="899"/>
      <c r="B95" s="899"/>
      <c r="C95" s="901"/>
      <c r="D95" s="939" t="s">
        <v>349</v>
      </c>
      <c r="E95" s="940"/>
      <c r="F95" s="940"/>
      <c r="G95" s="940"/>
      <c r="H95" s="940"/>
      <c r="I95" s="311"/>
      <c r="J95" s="311"/>
      <c r="K95" s="312"/>
      <c r="L95" s="370"/>
      <c r="M95" s="337"/>
      <c r="N95" s="371"/>
      <c r="O95" s="426"/>
      <c r="P95" s="427"/>
      <c r="R95" s="357"/>
    </row>
    <row r="96" spans="1:18" s="291" customFormat="1">
      <c r="A96" s="899"/>
      <c r="B96" s="899"/>
      <c r="C96" s="901"/>
      <c r="D96" s="363">
        <v>2</v>
      </c>
      <c r="E96" s="309" t="s">
        <v>321</v>
      </c>
      <c r="F96" s="377">
        <v>7</v>
      </c>
      <c r="G96" s="377" t="s">
        <v>119</v>
      </c>
      <c r="H96" s="378">
        <v>3</v>
      </c>
      <c r="I96" s="311" t="s">
        <v>350</v>
      </c>
      <c r="J96" s="311">
        <v>12</v>
      </c>
      <c r="K96" s="312" t="s">
        <v>149</v>
      </c>
      <c r="L96" s="370">
        <v>0.2</v>
      </c>
      <c r="M96" s="337" t="s">
        <v>88</v>
      </c>
      <c r="N96" s="379">
        <f>((F96+H96)/2)*L96*J96*D96</f>
        <v>24</v>
      </c>
      <c r="O96" s="426"/>
      <c r="P96" s="427"/>
      <c r="R96" s="357"/>
    </row>
    <row r="97" spans="1:19" s="291" customFormat="1">
      <c r="A97" s="899"/>
      <c r="B97" s="899"/>
      <c r="C97" s="901"/>
      <c r="D97" s="363"/>
      <c r="E97" s="309"/>
      <c r="F97" s="310"/>
      <c r="G97" s="380">
        <v>2</v>
      </c>
      <c r="H97" s="311"/>
      <c r="I97" s="311"/>
      <c r="J97" s="311"/>
      <c r="K97" s="312"/>
      <c r="L97" s="370"/>
      <c r="M97" s="337"/>
      <c r="N97" s="371"/>
      <c r="O97" s="426"/>
      <c r="P97" s="427"/>
      <c r="R97" s="357"/>
    </row>
    <row r="98" spans="1:19" s="291" customFormat="1">
      <c r="A98" s="899"/>
      <c r="B98" s="899"/>
      <c r="C98" s="901"/>
      <c r="D98" s="939" t="s">
        <v>351</v>
      </c>
      <c r="E98" s="940"/>
      <c r="F98" s="940"/>
      <c r="G98" s="940"/>
      <c r="H98" s="940"/>
      <c r="I98" s="311"/>
      <c r="J98" s="311"/>
      <c r="K98" s="312"/>
      <c r="L98" s="370"/>
      <c r="M98" s="337"/>
      <c r="N98" s="371"/>
      <c r="O98" s="426"/>
      <c r="P98" s="427"/>
      <c r="R98" s="357"/>
    </row>
    <row r="99" spans="1:19" s="291" customFormat="1">
      <c r="A99" s="899"/>
      <c r="B99" s="899"/>
      <c r="C99" s="901"/>
      <c r="D99" s="363">
        <v>2</v>
      </c>
      <c r="E99" s="309" t="s">
        <v>321</v>
      </c>
      <c r="F99" s="377">
        <v>7</v>
      </c>
      <c r="G99" s="377" t="s">
        <v>119</v>
      </c>
      <c r="H99" s="378">
        <v>3</v>
      </c>
      <c r="I99" s="311" t="s">
        <v>350</v>
      </c>
      <c r="J99" s="311">
        <v>10</v>
      </c>
      <c r="K99" s="312" t="s">
        <v>149</v>
      </c>
      <c r="L99" s="370">
        <v>0.2</v>
      </c>
      <c r="M99" s="337" t="s">
        <v>88</v>
      </c>
      <c r="N99" s="379">
        <f>((F99+H99)/2)*L99*J99*D99</f>
        <v>20</v>
      </c>
      <c r="O99" s="426"/>
      <c r="P99" s="427"/>
      <c r="R99" s="357"/>
    </row>
    <row r="100" spans="1:19" s="291" customFormat="1">
      <c r="A100" s="899"/>
      <c r="B100" s="899"/>
      <c r="C100" s="901"/>
      <c r="D100" s="363"/>
      <c r="E100" s="309"/>
      <c r="F100" s="310"/>
      <c r="G100" s="380">
        <v>2</v>
      </c>
      <c r="H100" s="311"/>
      <c r="I100" s="311"/>
      <c r="J100" s="311"/>
      <c r="K100" s="312"/>
      <c r="L100" s="370"/>
      <c r="M100" s="337"/>
      <c r="N100" s="371"/>
      <c r="O100" s="426"/>
      <c r="P100" s="427"/>
      <c r="R100" s="357"/>
    </row>
    <row r="101" spans="1:19" s="291" customFormat="1">
      <c r="A101" s="899"/>
      <c r="B101" s="899"/>
      <c r="C101" s="901"/>
      <c r="D101" s="363" t="s">
        <v>320</v>
      </c>
      <c r="E101" s="308" t="s">
        <v>88</v>
      </c>
      <c r="F101" s="309">
        <v>4</v>
      </c>
      <c r="G101" s="309" t="s">
        <v>149</v>
      </c>
      <c r="H101" s="310">
        <v>5</v>
      </c>
      <c r="I101" s="310" t="s">
        <v>149</v>
      </c>
      <c r="J101" s="311">
        <v>1</v>
      </c>
      <c r="K101" s="311" t="s">
        <v>149</v>
      </c>
      <c r="L101" s="311">
        <v>0.2</v>
      </c>
      <c r="M101" s="312" t="s">
        <v>88</v>
      </c>
      <c r="N101" s="313">
        <f>L101*J101*H101*F101</f>
        <v>4</v>
      </c>
      <c r="O101" s="426"/>
      <c r="P101" s="427"/>
      <c r="R101" s="357"/>
    </row>
    <row r="102" spans="1:19" s="291" customFormat="1">
      <c r="A102" s="899"/>
      <c r="B102" s="899"/>
      <c r="C102" s="901"/>
      <c r="D102" s="939" t="s">
        <v>352</v>
      </c>
      <c r="E102" s="940"/>
      <c r="F102" s="940"/>
      <c r="G102" s="940"/>
      <c r="H102" s="940"/>
      <c r="I102" s="940"/>
      <c r="J102" s="311"/>
      <c r="K102" s="312"/>
      <c r="L102" s="370"/>
      <c r="M102" s="337"/>
      <c r="N102" s="371"/>
      <c r="O102" s="426"/>
      <c r="P102" s="427"/>
      <c r="R102" s="357"/>
    </row>
    <row r="103" spans="1:19" s="291" customFormat="1">
      <c r="A103" s="899"/>
      <c r="B103" s="899"/>
      <c r="C103" s="901"/>
      <c r="D103" s="363" t="s">
        <v>320</v>
      </c>
      <c r="E103" s="308" t="s">
        <v>88</v>
      </c>
      <c r="F103" s="309">
        <v>2</v>
      </c>
      <c r="G103" s="381" t="s">
        <v>149</v>
      </c>
      <c r="H103" s="377">
        <v>32</v>
      </c>
      <c r="I103" s="377" t="s">
        <v>149</v>
      </c>
      <c r="J103" s="378">
        <v>3</v>
      </c>
      <c r="K103" s="378" t="s">
        <v>149</v>
      </c>
      <c r="L103" s="378">
        <v>0.2</v>
      </c>
      <c r="M103" s="382" t="s">
        <v>88</v>
      </c>
      <c r="N103" s="383">
        <f>L103*J103*H103*F103</f>
        <v>38.400000000000006</v>
      </c>
      <c r="O103" s="426"/>
      <c r="P103" s="427"/>
      <c r="R103" s="357"/>
    </row>
    <row r="104" spans="1:19" s="291" customFormat="1">
      <c r="A104" s="899"/>
      <c r="B104" s="899"/>
      <c r="C104" s="901"/>
      <c r="D104" s="363"/>
      <c r="E104" s="308"/>
      <c r="F104" s="309"/>
      <c r="G104" s="309"/>
      <c r="H104" s="310"/>
      <c r="I104" s="310"/>
      <c r="J104" s="311"/>
      <c r="K104" s="311"/>
      <c r="L104" s="385" t="s">
        <v>184</v>
      </c>
      <c r="M104" s="385"/>
      <c r="N104" s="447">
        <f>SUM(N90:N103)</f>
        <v>480.094112</v>
      </c>
      <c r="O104" s="426"/>
      <c r="P104" s="427"/>
      <c r="R104" s="357"/>
    </row>
    <row r="105" spans="1:19" s="291" customFormat="1">
      <c r="A105" s="899"/>
      <c r="B105" s="899"/>
      <c r="C105" s="901"/>
      <c r="D105" s="941" t="s">
        <v>368</v>
      </c>
      <c r="E105" s="942"/>
      <c r="F105" s="942"/>
      <c r="G105" s="942"/>
      <c r="H105" s="942"/>
      <c r="I105" s="310" t="s">
        <v>88</v>
      </c>
      <c r="J105" s="311">
        <f>N104</f>
        <v>480.094112</v>
      </c>
      <c r="K105" s="311" t="s">
        <v>149</v>
      </c>
      <c r="L105" s="385">
        <v>0.5</v>
      </c>
      <c r="M105" s="385" t="s">
        <v>88</v>
      </c>
      <c r="N105" s="447">
        <f>J105*L105</f>
        <v>240.047056</v>
      </c>
      <c r="O105" s="430">
        <f>N105</f>
        <v>240.047056</v>
      </c>
      <c r="P105" s="430" t="str">
        <f>N106</f>
        <v>Cum</v>
      </c>
      <c r="R105" s="357"/>
    </row>
    <row r="106" spans="1:19" s="291" customFormat="1">
      <c r="A106" s="899"/>
      <c r="B106" s="899"/>
      <c r="C106" s="938"/>
      <c r="D106" s="363"/>
      <c r="E106" s="308"/>
      <c r="F106" s="309"/>
      <c r="G106" s="309"/>
      <c r="H106" s="310"/>
      <c r="I106" s="310"/>
      <c r="J106" s="311"/>
      <c r="K106" s="311"/>
      <c r="L106" s="385"/>
      <c r="M106" s="385"/>
      <c r="N106" s="448" t="s">
        <v>4</v>
      </c>
      <c r="O106" s="426"/>
      <c r="P106" s="427"/>
      <c r="R106" s="357"/>
    </row>
    <row r="107" spans="1:19" s="291" customFormat="1">
      <c r="A107" s="899"/>
      <c r="B107" s="899"/>
      <c r="C107" s="933" t="s">
        <v>8</v>
      </c>
      <c r="D107" s="936" t="s">
        <v>368</v>
      </c>
      <c r="E107" s="937"/>
      <c r="F107" s="937"/>
      <c r="G107" s="937"/>
      <c r="H107" s="937"/>
      <c r="I107" s="449" t="s">
        <v>88</v>
      </c>
      <c r="J107" s="450">
        <f>N104</f>
        <v>480.094112</v>
      </c>
      <c r="K107" s="450" t="s">
        <v>149</v>
      </c>
      <c r="L107" s="352">
        <v>0.5</v>
      </c>
      <c r="M107" s="352" t="s">
        <v>88</v>
      </c>
      <c r="N107" s="451">
        <f>J107*L107</f>
        <v>240.047056</v>
      </c>
      <c r="O107" s="452">
        <f>N107</f>
        <v>240.047056</v>
      </c>
      <c r="P107" s="453" t="str">
        <f>N108</f>
        <v>Cum</v>
      </c>
    </row>
    <row r="108" spans="1:19" s="291" customFormat="1">
      <c r="A108" s="917"/>
      <c r="B108" s="917"/>
      <c r="C108" s="935"/>
      <c r="D108" s="454"/>
      <c r="E108" s="455"/>
      <c r="F108" s="343"/>
      <c r="G108" s="343"/>
      <c r="H108" s="343"/>
      <c r="I108" s="343"/>
      <c r="J108" s="343"/>
      <c r="K108" s="343"/>
      <c r="L108" s="343"/>
      <c r="M108" s="343"/>
      <c r="N108" s="456" t="s">
        <v>4</v>
      </c>
      <c r="O108" s="457"/>
      <c r="P108" s="458"/>
    </row>
    <row r="109" spans="1:19" s="291" customFormat="1">
      <c r="A109" s="898">
        <v>7</v>
      </c>
      <c r="B109" s="898" t="s">
        <v>287</v>
      </c>
      <c r="C109" s="900" t="s">
        <v>369</v>
      </c>
      <c r="D109" s="438"/>
      <c r="E109" s="439"/>
      <c r="F109" s="440"/>
      <c r="G109" s="440"/>
      <c r="H109" s="443"/>
      <c r="I109" s="441"/>
      <c r="J109" s="442"/>
      <c r="K109" s="441"/>
      <c r="L109" s="442"/>
      <c r="M109" s="441"/>
      <c r="N109" s="442"/>
      <c r="O109" s="459">
        <f>N119</f>
        <v>2669.4999999999995</v>
      </c>
      <c r="R109" s="357"/>
      <c r="S109" s="357"/>
    </row>
    <row r="110" spans="1:19" s="291" customFormat="1">
      <c r="A110" s="899"/>
      <c r="B110" s="899"/>
      <c r="C110" s="901"/>
      <c r="D110" s="460" t="s">
        <v>370</v>
      </c>
      <c r="E110" s="461"/>
      <c r="F110" s="462"/>
      <c r="G110" s="462"/>
      <c r="H110" s="463"/>
      <c r="I110" s="369"/>
      <c r="J110" s="463"/>
      <c r="K110" s="464"/>
      <c r="L110" s="465"/>
      <c r="M110" s="464"/>
      <c r="N110" s="466"/>
      <c r="O110" s="467"/>
      <c r="P110" s="468"/>
      <c r="R110" s="357"/>
      <c r="S110" s="357"/>
    </row>
    <row r="111" spans="1:19" s="291" customFormat="1">
      <c r="A111" s="899"/>
      <c r="B111" s="899"/>
      <c r="C111" s="901"/>
      <c r="D111" s="890" t="s">
        <v>371</v>
      </c>
      <c r="E111" s="891"/>
      <c r="F111" s="403"/>
      <c r="G111" s="360"/>
      <c r="H111" s="360">
        <v>1</v>
      </c>
      <c r="I111" s="360" t="s">
        <v>149</v>
      </c>
      <c r="J111" s="404">
        <f>L24</f>
        <v>43.099999999999994</v>
      </c>
      <c r="K111" s="360" t="s">
        <v>149</v>
      </c>
      <c r="L111" s="404">
        <f>J13</f>
        <v>30</v>
      </c>
      <c r="M111" s="360" t="s">
        <v>88</v>
      </c>
      <c r="N111" s="405">
        <f>H111*J111*L111</f>
        <v>1292.9999999999998</v>
      </c>
      <c r="O111" s="467"/>
      <c r="P111" s="468"/>
      <c r="R111" s="357"/>
      <c r="S111" s="357"/>
    </row>
    <row r="112" spans="1:19" s="291" customFormat="1">
      <c r="A112" s="899"/>
      <c r="B112" s="899"/>
      <c r="C112" s="901"/>
      <c r="D112" s="422"/>
      <c r="E112" s="423"/>
      <c r="F112" s="403"/>
      <c r="G112" s="360"/>
      <c r="H112" s="360"/>
      <c r="I112" s="360"/>
      <c r="J112" s="404"/>
      <c r="K112" s="360"/>
      <c r="L112" s="404"/>
      <c r="M112" s="360"/>
      <c r="N112" s="405"/>
      <c r="O112" s="467"/>
      <c r="P112" s="468"/>
      <c r="R112" s="357"/>
      <c r="S112" s="357"/>
    </row>
    <row r="113" spans="1:19" s="291" customFormat="1">
      <c r="A113" s="899"/>
      <c r="B113" s="899"/>
      <c r="C113" s="901"/>
      <c r="D113" s="890" t="s">
        <v>372</v>
      </c>
      <c r="E113" s="891"/>
      <c r="F113" s="891"/>
      <c r="G113" s="462"/>
      <c r="H113" s="463">
        <f>N111</f>
        <v>1292.9999999999998</v>
      </c>
      <c r="I113" s="464" t="s">
        <v>149</v>
      </c>
      <c r="J113" s="463">
        <v>0.5</v>
      </c>
      <c r="K113" s="464"/>
      <c r="L113" s="465"/>
      <c r="M113" s="464" t="s">
        <v>88</v>
      </c>
      <c r="N113" s="466">
        <f>H113*J113</f>
        <v>646.49999999999989</v>
      </c>
      <c r="O113" s="467"/>
      <c r="P113" s="468"/>
      <c r="R113" s="357"/>
      <c r="S113" s="357"/>
    </row>
    <row r="114" spans="1:19" s="291" customFormat="1">
      <c r="A114" s="899"/>
      <c r="B114" s="899"/>
      <c r="C114" s="901"/>
      <c r="D114" s="423" t="s">
        <v>373</v>
      </c>
      <c r="E114" s="402" t="s">
        <v>88</v>
      </c>
      <c r="F114" s="403"/>
      <c r="G114" s="360"/>
      <c r="H114" s="414">
        <v>4</v>
      </c>
      <c r="I114" s="414" t="s">
        <v>149</v>
      </c>
      <c r="J114" s="415">
        <v>7</v>
      </c>
      <c r="K114" s="414" t="s">
        <v>149</v>
      </c>
      <c r="L114" s="415">
        <v>2</v>
      </c>
      <c r="M114" s="414" t="s">
        <v>88</v>
      </c>
      <c r="N114" s="469">
        <f>H114*J114*L114</f>
        <v>56</v>
      </c>
      <c r="O114" s="467"/>
      <c r="P114" s="468"/>
      <c r="R114" s="357"/>
      <c r="S114" s="357"/>
    </row>
    <row r="115" spans="1:19" s="291" customFormat="1">
      <c r="A115" s="899"/>
      <c r="B115" s="899"/>
      <c r="C115" s="901"/>
      <c r="D115" s="423"/>
      <c r="E115" s="402"/>
      <c r="F115" s="403"/>
      <c r="G115" s="360"/>
      <c r="H115" s="360"/>
      <c r="I115" s="360"/>
      <c r="J115" s="408"/>
      <c r="K115" s="360"/>
      <c r="L115" s="408" t="s">
        <v>91</v>
      </c>
      <c r="M115" s="360" t="s">
        <v>88</v>
      </c>
      <c r="N115" s="447">
        <f>SUM(N113:N114)</f>
        <v>702.49999999999989</v>
      </c>
      <c r="O115" s="467"/>
      <c r="P115" s="468"/>
      <c r="R115" s="357"/>
      <c r="S115" s="357"/>
    </row>
    <row r="116" spans="1:19" s="291" customFormat="1">
      <c r="A116" s="899"/>
      <c r="B116" s="899"/>
      <c r="C116" s="901"/>
      <c r="D116" s="890" t="s">
        <v>374</v>
      </c>
      <c r="E116" s="891"/>
      <c r="F116" s="891"/>
      <c r="G116" s="360" t="s">
        <v>88</v>
      </c>
      <c r="H116" s="361">
        <v>0.5</v>
      </c>
      <c r="I116" s="360" t="s">
        <v>149</v>
      </c>
      <c r="J116" s="361">
        <v>0.5</v>
      </c>
      <c r="K116" s="360" t="s">
        <v>88</v>
      </c>
      <c r="L116" s="408">
        <v>0.25</v>
      </c>
      <c r="M116" s="360" t="s">
        <v>16</v>
      </c>
      <c r="N116" s="447"/>
      <c r="O116" s="467">
        <f>N119</f>
        <v>2669.4999999999995</v>
      </c>
      <c r="P116" s="470" t="s">
        <v>3</v>
      </c>
      <c r="R116" s="357"/>
      <c r="S116" s="357"/>
    </row>
    <row r="117" spans="1:19" s="291" customFormat="1">
      <c r="A117" s="899"/>
      <c r="B117" s="899"/>
      <c r="C117" s="901"/>
      <c r="D117" s="890" t="s">
        <v>375</v>
      </c>
      <c r="E117" s="891"/>
      <c r="F117" s="891"/>
      <c r="G117" s="462"/>
      <c r="H117" s="471">
        <f>N115</f>
        <v>702.49999999999989</v>
      </c>
      <c r="I117" s="369" t="s">
        <v>140</v>
      </c>
      <c r="J117" s="463">
        <f>L116</f>
        <v>0.25</v>
      </c>
      <c r="K117" s="464"/>
      <c r="L117" s="465"/>
      <c r="M117" s="464" t="s">
        <v>88</v>
      </c>
      <c r="N117" s="466">
        <f>H117/J117</f>
        <v>2809.9999999999995</v>
      </c>
      <c r="O117" s="467"/>
      <c r="P117" s="468"/>
      <c r="R117" s="357"/>
      <c r="S117" s="357"/>
    </row>
    <row r="118" spans="1:19" s="291" customFormat="1">
      <c r="A118" s="899"/>
      <c r="B118" s="899"/>
      <c r="C118" s="901"/>
      <c r="D118" s="890" t="s">
        <v>376</v>
      </c>
      <c r="E118" s="891"/>
      <c r="F118" s="891"/>
      <c r="G118" s="891"/>
      <c r="H118" s="472"/>
      <c r="I118" s="434"/>
      <c r="J118" s="473">
        <f>N117</f>
        <v>2809.9999999999995</v>
      </c>
      <c r="K118" s="434" t="s">
        <v>149</v>
      </c>
      <c r="L118" s="473">
        <v>0.05</v>
      </c>
      <c r="M118" s="434" t="s">
        <v>88</v>
      </c>
      <c r="N118" s="474">
        <f>J118*L118</f>
        <v>140.49999999999997</v>
      </c>
      <c r="O118" s="467"/>
      <c r="P118" s="468"/>
      <c r="R118" s="357"/>
      <c r="S118" s="357"/>
    </row>
    <row r="119" spans="1:19" s="291" customFormat="1">
      <c r="A119" s="899"/>
      <c r="B119" s="899"/>
      <c r="C119" s="901"/>
      <c r="D119" s="422"/>
      <c r="E119" s="337"/>
      <c r="F119" s="337"/>
      <c r="G119" s="337"/>
      <c r="H119" s="475"/>
      <c r="I119" s="424"/>
      <c r="J119" s="466"/>
      <c r="K119" s="424"/>
      <c r="L119" s="466" t="s">
        <v>184</v>
      </c>
      <c r="M119" s="424"/>
      <c r="N119" s="466">
        <f>N117-N118</f>
        <v>2669.4999999999995</v>
      </c>
      <c r="O119" s="467"/>
      <c r="P119" s="468"/>
    </row>
    <row r="120" spans="1:19" s="291" customFormat="1">
      <c r="A120" s="899"/>
      <c r="B120" s="899"/>
      <c r="C120" s="901"/>
      <c r="D120" s="422"/>
      <c r="E120" s="337"/>
      <c r="F120" s="337"/>
      <c r="G120" s="337"/>
      <c r="H120" s="475"/>
      <c r="I120" s="424"/>
      <c r="J120" s="466"/>
      <c r="K120" s="424"/>
      <c r="L120" s="466"/>
      <c r="M120" s="424"/>
      <c r="N120" s="476" t="s">
        <v>3</v>
      </c>
      <c r="O120" s="467"/>
      <c r="P120" s="468"/>
    </row>
    <row r="121" spans="1:19" s="291" customFormat="1">
      <c r="A121" s="917"/>
      <c r="B121" s="917"/>
      <c r="C121" s="938"/>
      <c r="D121" s="455"/>
      <c r="E121" s="455"/>
      <c r="F121" s="434"/>
      <c r="G121" s="434"/>
      <c r="H121" s="434"/>
      <c r="I121" s="434"/>
      <c r="J121" s="434"/>
      <c r="K121" s="434"/>
      <c r="L121" s="434"/>
      <c r="M121" s="434"/>
      <c r="N121" s="477"/>
      <c r="O121" s="478"/>
      <c r="P121" s="479"/>
    </row>
    <row r="122" spans="1:19" s="291" customFormat="1">
      <c r="A122" s="898"/>
      <c r="B122" s="898"/>
      <c r="C122" s="933" t="s">
        <v>9</v>
      </c>
      <c r="D122" s="480" t="s">
        <v>370</v>
      </c>
      <c r="E122" s="480"/>
      <c r="F122" s="441"/>
      <c r="G122" s="441"/>
      <c r="H122" s="441"/>
      <c r="I122" s="441"/>
      <c r="J122" s="441"/>
      <c r="K122" s="441"/>
      <c r="L122" s="441"/>
      <c r="M122" s="441"/>
      <c r="N122" s="441"/>
      <c r="O122" s="481"/>
      <c r="P122" s="482"/>
    </row>
    <row r="123" spans="1:19" s="291" customFormat="1">
      <c r="A123" s="899"/>
      <c r="B123" s="899"/>
      <c r="C123" s="934"/>
      <c r="D123" s="890" t="s">
        <v>371</v>
      </c>
      <c r="E123" s="891"/>
      <c r="F123" s="403"/>
      <c r="G123" s="360"/>
      <c r="H123" s="360">
        <v>1</v>
      </c>
      <c r="I123" s="360" t="s">
        <v>149</v>
      </c>
      <c r="J123" s="404">
        <f>J111</f>
        <v>43.099999999999994</v>
      </c>
      <c r="K123" s="360" t="s">
        <v>149</v>
      </c>
      <c r="L123" s="404">
        <f>J25</f>
        <v>30</v>
      </c>
      <c r="M123" s="360" t="s">
        <v>88</v>
      </c>
      <c r="N123" s="405">
        <f>H123*J123*L123</f>
        <v>1292.9999999999998</v>
      </c>
      <c r="O123" s="483"/>
      <c r="P123" s="484"/>
    </row>
    <row r="124" spans="1:19" s="291" customFormat="1">
      <c r="A124" s="899"/>
      <c r="B124" s="899"/>
      <c r="C124" s="934"/>
      <c r="D124" s="422"/>
      <c r="E124" s="423"/>
      <c r="F124" s="403"/>
      <c r="G124" s="360"/>
      <c r="H124" s="360"/>
      <c r="I124" s="360"/>
      <c r="J124" s="404"/>
      <c r="K124" s="360"/>
      <c r="L124" s="404"/>
      <c r="M124" s="360"/>
      <c r="N124" s="405"/>
      <c r="O124" s="483"/>
      <c r="P124" s="484"/>
    </row>
    <row r="125" spans="1:19" s="291" customFormat="1">
      <c r="A125" s="899"/>
      <c r="B125" s="899"/>
      <c r="C125" s="934"/>
      <c r="D125" s="890" t="s">
        <v>372</v>
      </c>
      <c r="E125" s="891"/>
      <c r="F125" s="891"/>
      <c r="G125" s="462"/>
      <c r="H125" s="463">
        <f>N123</f>
        <v>1292.9999999999998</v>
      </c>
      <c r="I125" s="464" t="s">
        <v>149</v>
      </c>
      <c r="J125" s="463">
        <v>0.5</v>
      </c>
      <c r="K125" s="464"/>
      <c r="L125" s="465"/>
      <c r="M125" s="464" t="s">
        <v>88</v>
      </c>
      <c r="N125" s="466">
        <f>H125*J125</f>
        <v>646.49999999999989</v>
      </c>
      <c r="O125" s="483"/>
      <c r="P125" s="484"/>
    </row>
    <row r="126" spans="1:19" s="291" customFormat="1">
      <c r="A126" s="899"/>
      <c r="B126" s="899"/>
      <c r="C126" s="934"/>
      <c r="D126" s="401" t="s">
        <v>355</v>
      </c>
      <c r="E126" s="402" t="s">
        <v>88</v>
      </c>
      <c r="F126" s="403"/>
      <c r="G126" s="360"/>
      <c r="H126" s="360">
        <v>2</v>
      </c>
      <c r="I126" s="360" t="s">
        <v>149</v>
      </c>
      <c r="J126" s="408">
        <v>9.4870000000000001</v>
      </c>
      <c r="K126" s="360" t="s">
        <v>149</v>
      </c>
      <c r="L126" s="408">
        <v>4.3</v>
      </c>
      <c r="M126" s="360" t="s">
        <v>88</v>
      </c>
      <c r="N126" s="447">
        <f>H126*J126*L126</f>
        <v>81.588200000000001</v>
      </c>
      <c r="O126" s="483"/>
      <c r="P126" s="484"/>
    </row>
    <row r="127" spans="1:19" s="291" customFormat="1">
      <c r="A127" s="899"/>
      <c r="B127" s="899"/>
      <c r="C127" s="934"/>
      <c r="D127" s="401" t="s">
        <v>356</v>
      </c>
      <c r="E127" s="402" t="s">
        <v>88</v>
      </c>
      <c r="F127" s="403"/>
      <c r="G127" s="360"/>
      <c r="H127" s="360">
        <v>2</v>
      </c>
      <c r="I127" s="360" t="s">
        <v>149</v>
      </c>
      <c r="J127" s="408">
        <v>14.13</v>
      </c>
      <c r="K127" s="360" t="s">
        <v>149</v>
      </c>
      <c r="L127" s="408">
        <v>9.4860000000000007</v>
      </c>
      <c r="M127" s="360" t="s">
        <v>88</v>
      </c>
      <c r="N127" s="447">
        <f>H127*J127*L127</f>
        <v>268.07436000000001</v>
      </c>
      <c r="O127" s="483"/>
      <c r="P127" s="484"/>
    </row>
    <row r="128" spans="1:19" s="291" customFormat="1">
      <c r="A128" s="899"/>
      <c r="B128" s="899"/>
      <c r="C128" s="934"/>
      <c r="D128" s="401" t="s">
        <v>358</v>
      </c>
      <c r="E128" s="402" t="s">
        <v>88</v>
      </c>
      <c r="F128" s="403"/>
      <c r="G128" s="360"/>
      <c r="H128" s="360">
        <v>4</v>
      </c>
      <c r="I128" s="360" t="s">
        <v>149</v>
      </c>
      <c r="J128" s="408">
        <v>7</v>
      </c>
      <c r="K128" s="360" t="s">
        <v>149</v>
      </c>
      <c r="L128" s="408">
        <v>9.4870000000000001</v>
      </c>
      <c r="M128" s="360" t="s">
        <v>88</v>
      </c>
      <c r="N128" s="447">
        <f>H128*J128*L128</f>
        <v>265.63600000000002</v>
      </c>
      <c r="O128" s="483"/>
      <c r="P128" s="484"/>
    </row>
    <row r="129" spans="1:16" s="291" customFormat="1">
      <c r="A129" s="899"/>
      <c r="B129" s="899"/>
      <c r="C129" s="934"/>
      <c r="D129" s="423"/>
      <c r="E129" s="402"/>
      <c r="F129" s="403"/>
      <c r="G129" s="360"/>
      <c r="H129" s="414"/>
      <c r="I129" s="414"/>
      <c r="J129" s="415"/>
      <c r="K129" s="414"/>
      <c r="L129" s="415"/>
      <c r="M129" s="414"/>
      <c r="N129" s="469"/>
      <c r="O129" s="483"/>
      <c r="P129" s="484"/>
    </row>
    <row r="130" spans="1:16" s="291" customFormat="1">
      <c r="A130" s="899"/>
      <c r="B130" s="899"/>
      <c r="C130" s="934"/>
      <c r="D130" s="423"/>
      <c r="E130" s="402"/>
      <c r="F130" s="403"/>
      <c r="G130" s="360"/>
      <c r="H130" s="360"/>
      <c r="I130" s="360"/>
      <c r="J130" s="408"/>
      <c r="K130" s="360"/>
      <c r="L130" s="408" t="s">
        <v>91</v>
      </c>
      <c r="M130" s="360" t="s">
        <v>88</v>
      </c>
      <c r="N130" s="405">
        <f>SUM(N125:N129)</f>
        <v>1261.79856</v>
      </c>
      <c r="O130" s="483"/>
      <c r="P130" s="484"/>
    </row>
    <row r="131" spans="1:16" s="291" customFormat="1">
      <c r="A131" s="899"/>
      <c r="B131" s="899"/>
      <c r="C131" s="934"/>
      <c r="D131" s="890" t="s">
        <v>374</v>
      </c>
      <c r="E131" s="891"/>
      <c r="F131" s="891"/>
      <c r="G131" s="360" t="s">
        <v>88</v>
      </c>
      <c r="H131" s="361">
        <v>0.5</v>
      </c>
      <c r="I131" s="360" t="s">
        <v>149</v>
      </c>
      <c r="J131" s="361">
        <v>0.5</v>
      </c>
      <c r="K131" s="360" t="s">
        <v>88</v>
      </c>
      <c r="L131" s="408">
        <v>0.25</v>
      </c>
      <c r="M131" s="360" t="s">
        <v>16</v>
      </c>
      <c r="N131" s="405"/>
      <c r="O131" s="483"/>
      <c r="P131" s="484"/>
    </row>
    <row r="132" spans="1:16" s="291" customFormat="1">
      <c r="A132" s="899"/>
      <c r="B132" s="899"/>
      <c r="C132" s="934"/>
      <c r="D132" s="890" t="s">
        <v>192</v>
      </c>
      <c r="E132" s="891"/>
      <c r="F132" s="424"/>
      <c r="G132" s="424"/>
      <c r="H132" s="424"/>
      <c r="I132" s="424"/>
      <c r="J132" s="475">
        <f>N130</f>
        <v>1261.79856</v>
      </c>
      <c r="K132" s="369" t="s">
        <v>140</v>
      </c>
      <c r="L132" s="466">
        <f>L131</f>
        <v>0.25</v>
      </c>
      <c r="M132" s="424" t="s">
        <v>88</v>
      </c>
      <c r="N132" s="485">
        <f>J132/L132</f>
        <v>5047.1942399999998</v>
      </c>
      <c r="O132" s="486"/>
      <c r="P132" s="484"/>
    </row>
    <row r="133" spans="1:16" s="291" customFormat="1">
      <c r="A133" s="899"/>
      <c r="B133" s="899"/>
      <c r="C133" s="934"/>
      <c r="D133" s="890" t="s">
        <v>376</v>
      </c>
      <c r="E133" s="891"/>
      <c r="F133" s="891"/>
      <c r="G133" s="891"/>
      <c r="H133" s="472"/>
      <c r="I133" s="434"/>
      <c r="J133" s="473">
        <f>N132</f>
        <v>5047.1942399999998</v>
      </c>
      <c r="K133" s="434" t="s">
        <v>149</v>
      </c>
      <c r="L133" s="473">
        <v>0.05</v>
      </c>
      <c r="M133" s="434" t="s">
        <v>88</v>
      </c>
      <c r="N133" s="474">
        <f>J133*L133</f>
        <v>252.359712</v>
      </c>
      <c r="O133" s="465">
        <f>N134</f>
        <v>4794.8345279999994</v>
      </c>
      <c r="P133" s="484" t="s">
        <v>3</v>
      </c>
    </row>
    <row r="134" spans="1:16" s="291" customFormat="1">
      <c r="A134" s="899"/>
      <c r="B134" s="899"/>
      <c r="C134" s="934"/>
      <c r="D134" s="423"/>
      <c r="E134" s="423"/>
      <c r="F134" s="424"/>
      <c r="G134" s="424"/>
      <c r="H134" s="424"/>
      <c r="I134" s="424"/>
      <c r="J134" s="475"/>
      <c r="K134" s="369"/>
      <c r="L134" s="466" t="s">
        <v>91</v>
      </c>
      <c r="M134" s="424" t="s">
        <v>88</v>
      </c>
      <c r="N134" s="485">
        <f>N132-N133</f>
        <v>4794.8345279999994</v>
      </c>
      <c r="O134" s="486"/>
      <c r="P134" s="484"/>
    </row>
    <row r="135" spans="1:16" s="291" customFormat="1">
      <c r="A135" s="917"/>
      <c r="B135" s="917"/>
      <c r="C135" s="935"/>
      <c r="D135" s="455"/>
      <c r="E135" s="455"/>
      <c r="F135" s="434"/>
      <c r="G135" s="434"/>
      <c r="H135" s="434"/>
      <c r="I135" s="434"/>
      <c r="J135" s="472"/>
      <c r="K135" s="487"/>
      <c r="L135" s="473"/>
      <c r="M135" s="434"/>
      <c r="N135" s="435"/>
      <c r="O135" s="488"/>
      <c r="P135" s="489"/>
    </row>
    <row r="136" spans="1:16" s="291" customFormat="1">
      <c r="A136" s="898"/>
      <c r="B136" s="898"/>
      <c r="C136" s="933" t="s">
        <v>289</v>
      </c>
      <c r="D136" s="480"/>
      <c r="E136" s="480"/>
      <c r="F136" s="441"/>
      <c r="G136" s="441"/>
      <c r="H136" s="441"/>
      <c r="I136" s="441"/>
      <c r="J136" s="441"/>
      <c r="K136" s="441"/>
      <c r="L136" s="441"/>
      <c r="M136" s="441"/>
      <c r="N136" s="490"/>
      <c r="O136" s="491"/>
      <c r="P136" s="482"/>
    </row>
    <row r="137" spans="1:16" s="291" customFormat="1">
      <c r="A137" s="899"/>
      <c r="B137" s="899"/>
      <c r="C137" s="934"/>
      <c r="D137" s="890"/>
      <c r="E137" s="891"/>
      <c r="F137" s="891"/>
      <c r="G137" s="462"/>
      <c r="H137" s="463"/>
      <c r="I137" s="369"/>
      <c r="J137" s="463"/>
      <c r="K137" s="464"/>
      <c r="L137" s="465"/>
      <c r="M137" s="464"/>
      <c r="N137" s="475"/>
      <c r="O137" s="486"/>
      <c r="P137" s="484"/>
    </row>
    <row r="138" spans="1:16" s="291" customFormat="1">
      <c r="A138" s="899"/>
      <c r="B138" s="899"/>
      <c r="C138" s="934"/>
      <c r="D138" s="913" t="s">
        <v>377</v>
      </c>
      <c r="E138" s="914"/>
      <c r="F138" s="914"/>
      <c r="G138" s="424"/>
      <c r="H138" s="424"/>
      <c r="I138" s="424"/>
      <c r="J138" s="424"/>
      <c r="K138" s="424"/>
      <c r="L138" s="424"/>
      <c r="M138" s="424"/>
      <c r="N138" s="425"/>
      <c r="O138" s="486"/>
      <c r="P138" s="484"/>
    </row>
    <row r="139" spans="1:16" s="291" customFormat="1">
      <c r="A139" s="899"/>
      <c r="B139" s="899"/>
      <c r="C139" s="934"/>
      <c r="D139" s="423" t="s">
        <v>378</v>
      </c>
      <c r="E139" s="423" t="s">
        <v>88</v>
      </c>
      <c r="F139" s="424">
        <v>4</v>
      </c>
      <c r="G139" s="424" t="s">
        <v>149</v>
      </c>
      <c r="H139" s="475">
        <v>30</v>
      </c>
      <c r="I139" s="475" t="s">
        <v>149</v>
      </c>
      <c r="J139" s="475">
        <v>5</v>
      </c>
      <c r="K139" s="424" t="s">
        <v>88</v>
      </c>
      <c r="L139" s="475">
        <f>F139*H139*J139</f>
        <v>600</v>
      </c>
      <c r="M139" s="424" t="s">
        <v>16</v>
      </c>
      <c r="N139" s="425"/>
      <c r="O139" s="486"/>
      <c r="P139" s="484"/>
    </row>
    <row r="140" spans="1:16" s="291" customFormat="1">
      <c r="A140" s="899"/>
      <c r="B140" s="899"/>
      <c r="C140" s="934"/>
      <c r="D140" s="890" t="s">
        <v>374</v>
      </c>
      <c r="E140" s="891"/>
      <c r="F140" s="891"/>
      <c r="G140" s="360" t="s">
        <v>88</v>
      </c>
      <c r="H140" s="361">
        <v>0.4</v>
      </c>
      <c r="I140" s="360" t="s">
        <v>149</v>
      </c>
      <c r="J140" s="361">
        <v>0.4</v>
      </c>
      <c r="K140" s="360" t="s">
        <v>88</v>
      </c>
      <c r="L140" s="408">
        <f>H140*J140</f>
        <v>0.16000000000000003</v>
      </c>
      <c r="M140" s="360" t="s">
        <v>16</v>
      </c>
      <c r="N140" s="425"/>
      <c r="O140" s="486"/>
      <c r="P140" s="484"/>
    </row>
    <row r="141" spans="1:16" s="291" customFormat="1">
      <c r="A141" s="899"/>
      <c r="B141" s="899"/>
      <c r="C141" s="934"/>
      <c r="D141" s="890" t="s">
        <v>192</v>
      </c>
      <c r="E141" s="891"/>
      <c r="F141" s="424"/>
      <c r="G141" s="424"/>
      <c r="H141" s="424"/>
      <c r="I141" s="434"/>
      <c r="J141" s="472">
        <f>L139</f>
        <v>600</v>
      </c>
      <c r="K141" s="487" t="s">
        <v>140</v>
      </c>
      <c r="L141" s="473">
        <f>L140</f>
        <v>0.16000000000000003</v>
      </c>
      <c r="M141" s="434" t="s">
        <v>88</v>
      </c>
      <c r="N141" s="435">
        <f>J141/L141</f>
        <v>3749.9999999999991</v>
      </c>
      <c r="O141" s="486"/>
      <c r="P141" s="484"/>
    </row>
    <row r="142" spans="1:16" s="291" customFormat="1">
      <c r="A142" s="899"/>
      <c r="B142" s="899"/>
      <c r="C142" s="934"/>
      <c r="D142" s="423"/>
      <c r="E142" s="423"/>
      <c r="F142" s="424"/>
      <c r="G142" s="424"/>
      <c r="H142" s="424"/>
      <c r="I142" s="424"/>
      <c r="J142" s="475"/>
      <c r="K142" s="369"/>
      <c r="L142" s="466" t="s">
        <v>91</v>
      </c>
      <c r="M142" s="424" t="s">
        <v>88</v>
      </c>
      <c r="N142" s="492">
        <f>SUM(N137:N141)</f>
        <v>3749.9999999999991</v>
      </c>
      <c r="O142" s="486"/>
      <c r="P142" s="484"/>
    </row>
    <row r="143" spans="1:16" s="291" customFormat="1">
      <c r="A143" s="899"/>
      <c r="B143" s="899"/>
      <c r="C143" s="934"/>
      <c r="D143" s="890" t="s">
        <v>376</v>
      </c>
      <c r="E143" s="891"/>
      <c r="F143" s="891"/>
      <c r="G143" s="891"/>
      <c r="H143" s="472"/>
      <c r="I143" s="434"/>
      <c r="J143" s="473">
        <f>N142</f>
        <v>3749.9999999999991</v>
      </c>
      <c r="K143" s="434" t="s">
        <v>149</v>
      </c>
      <c r="L143" s="473">
        <v>0.05</v>
      </c>
      <c r="M143" s="434" t="s">
        <v>88</v>
      </c>
      <c r="N143" s="474">
        <f>J143*L143</f>
        <v>187.49999999999997</v>
      </c>
      <c r="O143" s="486"/>
      <c r="P143" s="484"/>
    </row>
    <row r="144" spans="1:16" s="291" customFormat="1">
      <c r="A144" s="899"/>
      <c r="B144" s="899"/>
      <c r="C144" s="934"/>
      <c r="D144" s="423"/>
      <c r="E144" s="423"/>
      <c r="F144" s="424"/>
      <c r="G144" s="424"/>
      <c r="H144" s="424"/>
      <c r="I144" s="424"/>
      <c r="J144" s="475"/>
      <c r="K144" s="466"/>
      <c r="L144" s="466" t="s">
        <v>91</v>
      </c>
      <c r="M144" s="424" t="s">
        <v>88</v>
      </c>
      <c r="N144" s="485">
        <f>N142-N143</f>
        <v>3562.4999999999991</v>
      </c>
      <c r="O144" s="465">
        <f>N144</f>
        <v>3562.4999999999991</v>
      </c>
      <c r="P144" s="484" t="s">
        <v>3</v>
      </c>
    </row>
    <row r="145" spans="1:16" s="291" customFormat="1">
      <c r="A145" s="917"/>
      <c r="B145" s="917"/>
      <c r="C145" s="935"/>
      <c r="D145" s="455"/>
      <c r="E145" s="455"/>
      <c r="F145" s="434"/>
      <c r="G145" s="434"/>
      <c r="H145" s="434"/>
      <c r="I145" s="434"/>
      <c r="J145" s="472"/>
      <c r="K145" s="487"/>
      <c r="L145" s="473"/>
      <c r="M145" s="434"/>
      <c r="N145" s="493" t="s">
        <v>3</v>
      </c>
      <c r="O145" s="488"/>
      <c r="P145" s="489"/>
    </row>
    <row r="146" spans="1:16" s="291" customFormat="1">
      <c r="A146" s="898"/>
      <c r="B146" s="898"/>
      <c r="C146" s="933" t="s">
        <v>290</v>
      </c>
      <c r="D146" s="423"/>
      <c r="E146" s="423"/>
      <c r="F146" s="424"/>
      <c r="G146" s="424"/>
      <c r="H146" s="424"/>
      <c r="I146" s="424"/>
      <c r="J146" s="475"/>
      <c r="K146" s="369"/>
      <c r="L146" s="466"/>
      <c r="M146" s="424"/>
      <c r="N146" s="492"/>
      <c r="O146" s="486"/>
      <c r="P146" s="484"/>
    </row>
    <row r="147" spans="1:16" s="291" customFormat="1">
      <c r="A147" s="899"/>
      <c r="B147" s="899"/>
      <c r="C147" s="934"/>
      <c r="D147" s="890" t="s">
        <v>379</v>
      </c>
      <c r="E147" s="891"/>
      <c r="F147" s="891"/>
      <c r="G147" s="424" t="s">
        <v>88</v>
      </c>
      <c r="H147" s="360">
        <v>2</v>
      </c>
      <c r="I147" s="360" t="s">
        <v>149</v>
      </c>
      <c r="J147" s="408">
        <v>7</v>
      </c>
      <c r="K147" s="360" t="s">
        <v>149</v>
      </c>
      <c r="L147" s="408">
        <v>4.3</v>
      </c>
      <c r="M147" s="360" t="s">
        <v>88</v>
      </c>
      <c r="N147" s="447">
        <f>H147*J147*L147</f>
        <v>60.199999999999996</v>
      </c>
      <c r="O147" s="486"/>
      <c r="P147" s="484"/>
    </row>
    <row r="148" spans="1:16" s="291" customFormat="1">
      <c r="A148" s="899"/>
      <c r="B148" s="899"/>
      <c r="C148" s="934"/>
      <c r="D148" s="890" t="s">
        <v>380</v>
      </c>
      <c r="E148" s="891"/>
      <c r="F148" s="891"/>
      <c r="G148" s="891"/>
      <c r="H148" s="891"/>
      <c r="I148" s="891"/>
      <c r="J148" s="475"/>
      <c r="K148" s="369"/>
      <c r="L148" s="466"/>
      <c r="M148" s="424"/>
      <c r="N148" s="492"/>
      <c r="O148" s="486"/>
      <c r="P148" s="484"/>
    </row>
    <row r="149" spans="1:16" s="291" customFormat="1">
      <c r="A149" s="899"/>
      <c r="B149" s="899"/>
      <c r="C149" s="934"/>
      <c r="D149" s="423" t="s">
        <v>381</v>
      </c>
      <c r="E149" s="423"/>
      <c r="F149" s="424"/>
      <c r="G149" s="424" t="s">
        <v>88</v>
      </c>
      <c r="H149" s="360">
        <v>2</v>
      </c>
      <c r="I149" s="360" t="s">
        <v>149</v>
      </c>
      <c r="J149" s="408">
        <v>17</v>
      </c>
      <c r="K149" s="360" t="s">
        <v>149</v>
      </c>
      <c r="L149" s="408">
        <v>3</v>
      </c>
      <c r="M149" s="360" t="s">
        <v>88</v>
      </c>
      <c r="N149" s="447">
        <f>H149*J149*L149</f>
        <v>102</v>
      </c>
      <c r="O149" s="483"/>
      <c r="P149" s="484"/>
    </row>
    <row r="150" spans="1:16" s="291" customFormat="1">
      <c r="A150" s="899"/>
      <c r="B150" s="899"/>
      <c r="C150" s="934"/>
      <c r="D150" s="423" t="s">
        <v>361</v>
      </c>
      <c r="E150" s="423"/>
      <c r="F150" s="424"/>
      <c r="G150" s="424" t="s">
        <v>88</v>
      </c>
      <c r="H150" s="360">
        <v>2</v>
      </c>
      <c r="I150" s="360" t="s">
        <v>149</v>
      </c>
      <c r="J150" s="408">
        <v>15</v>
      </c>
      <c r="K150" s="360" t="s">
        <v>149</v>
      </c>
      <c r="L150" s="408">
        <v>3</v>
      </c>
      <c r="M150" s="360" t="s">
        <v>88</v>
      </c>
      <c r="N150" s="447">
        <f>H150*J150*L150</f>
        <v>90</v>
      </c>
      <c r="O150" s="483"/>
      <c r="P150" s="484"/>
    </row>
    <row r="151" spans="1:16" s="291" customFormat="1">
      <c r="A151" s="899"/>
      <c r="B151" s="899"/>
      <c r="C151" s="934"/>
      <c r="D151" s="890" t="s">
        <v>382</v>
      </c>
      <c r="E151" s="891"/>
      <c r="F151" s="891"/>
      <c r="G151" s="494"/>
      <c r="H151" s="424"/>
      <c r="I151" s="424"/>
      <c r="J151" s="475"/>
      <c r="K151" s="369"/>
      <c r="L151" s="466"/>
      <c r="M151" s="424"/>
      <c r="N151" s="475"/>
      <c r="O151" s="483"/>
      <c r="P151" s="484"/>
    </row>
    <row r="152" spans="1:16" s="291" customFormat="1">
      <c r="A152" s="899"/>
      <c r="B152" s="899"/>
      <c r="C152" s="934"/>
      <c r="D152" s="401" t="s">
        <v>360</v>
      </c>
      <c r="E152" s="410" t="s">
        <v>88</v>
      </c>
      <c r="F152" s="309">
        <v>2</v>
      </c>
      <c r="G152" s="309" t="s">
        <v>321</v>
      </c>
      <c r="H152" s="377">
        <v>10.5</v>
      </c>
      <c r="I152" s="377" t="s">
        <v>119</v>
      </c>
      <c r="J152" s="378">
        <v>3</v>
      </c>
      <c r="K152" s="311" t="s">
        <v>350</v>
      </c>
      <c r="L152" s="311">
        <v>7</v>
      </c>
      <c r="M152" s="385" t="s">
        <v>88</v>
      </c>
      <c r="N152" s="405">
        <f>((H152+J152)/2)*L152*F152</f>
        <v>94.5</v>
      </c>
      <c r="O152" s="483"/>
      <c r="P152" s="484"/>
    </row>
    <row r="153" spans="1:16" s="291" customFormat="1">
      <c r="A153" s="899"/>
      <c r="B153" s="899"/>
      <c r="C153" s="934"/>
      <c r="D153" s="401"/>
      <c r="E153" s="410"/>
      <c r="F153" s="309"/>
      <c r="G153" s="309"/>
      <c r="H153" s="310"/>
      <c r="I153" s="380">
        <v>2</v>
      </c>
      <c r="J153" s="311"/>
      <c r="K153" s="311"/>
      <c r="L153" s="311"/>
      <c r="M153" s="385"/>
      <c r="N153" s="385"/>
      <c r="O153" s="483"/>
      <c r="P153" s="484"/>
    </row>
    <row r="154" spans="1:16" s="291" customFormat="1">
      <c r="A154" s="899"/>
      <c r="B154" s="899"/>
      <c r="C154" s="934"/>
      <c r="D154" s="423"/>
      <c r="G154" s="424" t="s">
        <v>88</v>
      </c>
      <c r="H154" s="360">
        <v>2</v>
      </c>
      <c r="I154" s="360" t="s">
        <v>149</v>
      </c>
      <c r="J154" s="408">
        <v>5</v>
      </c>
      <c r="K154" s="360" t="s">
        <v>149</v>
      </c>
      <c r="L154" s="408">
        <v>1</v>
      </c>
      <c r="M154" s="360" t="s">
        <v>88</v>
      </c>
      <c r="N154" s="447">
        <f>H154*J154*L154</f>
        <v>10</v>
      </c>
      <c r="O154" s="483"/>
      <c r="P154" s="484"/>
    </row>
    <row r="155" spans="1:16" s="291" customFormat="1">
      <c r="A155" s="899"/>
      <c r="B155" s="899"/>
      <c r="C155" s="934"/>
      <c r="D155" s="401" t="s">
        <v>361</v>
      </c>
      <c r="E155" s="410" t="s">
        <v>88</v>
      </c>
      <c r="F155" s="309">
        <v>2</v>
      </c>
      <c r="G155" s="309" t="s">
        <v>321</v>
      </c>
      <c r="H155" s="377">
        <v>8.5</v>
      </c>
      <c r="I155" s="377" t="s">
        <v>119</v>
      </c>
      <c r="J155" s="378">
        <v>3</v>
      </c>
      <c r="K155" s="311" t="s">
        <v>350</v>
      </c>
      <c r="L155" s="311">
        <v>7</v>
      </c>
      <c r="M155" s="385" t="s">
        <v>88</v>
      </c>
      <c r="N155" s="405">
        <f>((H155+J155)/2)*L155*F155</f>
        <v>80.5</v>
      </c>
      <c r="O155" s="483"/>
      <c r="P155" s="484"/>
    </row>
    <row r="156" spans="1:16" s="291" customFormat="1">
      <c r="A156" s="899"/>
      <c r="B156" s="899"/>
      <c r="C156" s="934"/>
      <c r="D156" s="401"/>
      <c r="E156" s="410"/>
      <c r="F156" s="309"/>
      <c r="G156" s="309"/>
      <c r="H156" s="310"/>
      <c r="I156" s="380">
        <v>2</v>
      </c>
      <c r="J156" s="311"/>
      <c r="K156" s="311"/>
      <c r="L156" s="311"/>
      <c r="M156" s="385"/>
      <c r="N156" s="385"/>
      <c r="O156" s="483"/>
      <c r="P156" s="484"/>
    </row>
    <row r="157" spans="1:16" s="291" customFormat="1">
      <c r="A157" s="899"/>
      <c r="B157" s="899"/>
      <c r="C157" s="934"/>
      <c r="D157" s="423"/>
      <c r="F157" s="495"/>
      <c r="G157" s="434" t="s">
        <v>88</v>
      </c>
      <c r="H157" s="414">
        <v>2</v>
      </c>
      <c r="I157" s="414" t="s">
        <v>149</v>
      </c>
      <c r="J157" s="415">
        <v>5</v>
      </c>
      <c r="K157" s="414" t="s">
        <v>149</v>
      </c>
      <c r="L157" s="415">
        <v>1</v>
      </c>
      <c r="M157" s="414" t="s">
        <v>88</v>
      </c>
      <c r="N157" s="469">
        <f>H157*J157*L157</f>
        <v>10</v>
      </c>
      <c r="O157" s="483"/>
      <c r="P157" s="484"/>
    </row>
    <row r="158" spans="1:16" s="291" customFormat="1">
      <c r="A158" s="899"/>
      <c r="B158" s="899"/>
      <c r="C158" s="934"/>
      <c r="D158" s="423"/>
      <c r="E158" s="423"/>
      <c r="F158" s="424"/>
      <c r="G158" s="424"/>
      <c r="H158" s="424"/>
      <c r="I158" s="424"/>
      <c r="J158" s="475"/>
      <c r="K158" s="369"/>
      <c r="L158" s="466" t="s">
        <v>91</v>
      </c>
      <c r="M158" s="424" t="s">
        <v>88</v>
      </c>
      <c r="N158" s="492">
        <f>SUM(N147:N157)</f>
        <v>447.2</v>
      </c>
      <c r="O158" s="486"/>
      <c r="P158" s="484"/>
    </row>
    <row r="159" spans="1:16" s="291" customFormat="1">
      <c r="A159" s="899"/>
      <c r="B159" s="899"/>
      <c r="C159" s="934"/>
      <c r="D159" s="890" t="s">
        <v>374</v>
      </c>
      <c r="E159" s="891"/>
      <c r="F159" s="891"/>
      <c r="G159" s="360" t="s">
        <v>88</v>
      </c>
      <c r="H159" s="361">
        <v>0.4</v>
      </c>
      <c r="I159" s="360" t="s">
        <v>149</v>
      </c>
      <c r="J159" s="361">
        <v>0.4</v>
      </c>
      <c r="K159" s="360" t="s">
        <v>88</v>
      </c>
      <c r="L159" s="408">
        <f>H159*J159</f>
        <v>0.16000000000000003</v>
      </c>
      <c r="M159" s="360" t="s">
        <v>16</v>
      </c>
      <c r="N159" s="425"/>
      <c r="O159" s="486"/>
      <c r="P159" s="484"/>
    </row>
    <row r="160" spans="1:16" s="291" customFormat="1">
      <c r="A160" s="899"/>
      <c r="B160" s="899"/>
      <c r="C160" s="934"/>
      <c r="D160" s="890" t="s">
        <v>192</v>
      </c>
      <c r="E160" s="891"/>
      <c r="F160" s="424"/>
      <c r="G160" s="424"/>
      <c r="H160" s="424"/>
      <c r="I160" s="424"/>
      <c r="J160" s="475">
        <f>N158</f>
        <v>447.2</v>
      </c>
      <c r="K160" s="369" t="s">
        <v>140</v>
      </c>
      <c r="L160" s="466">
        <f>L159</f>
        <v>0.16000000000000003</v>
      </c>
      <c r="M160" s="424" t="s">
        <v>88</v>
      </c>
      <c r="N160" s="492">
        <f>J160/L160</f>
        <v>2794.9999999999995</v>
      </c>
      <c r="O160" s="486"/>
      <c r="P160" s="484"/>
    </row>
    <row r="161" spans="1:19" s="291" customFormat="1">
      <c r="A161" s="899"/>
      <c r="B161" s="899"/>
      <c r="C161" s="934"/>
      <c r="D161" s="890" t="s">
        <v>376</v>
      </c>
      <c r="E161" s="891"/>
      <c r="F161" s="891"/>
      <c r="G161" s="891"/>
      <c r="H161" s="472"/>
      <c r="I161" s="434"/>
      <c r="J161" s="473">
        <f>N160</f>
        <v>2794.9999999999995</v>
      </c>
      <c r="K161" s="434" t="s">
        <v>149</v>
      </c>
      <c r="L161" s="473">
        <v>0.05</v>
      </c>
      <c r="M161" s="434" t="s">
        <v>88</v>
      </c>
      <c r="N161" s="474">
        <f>J161*L161</f>
        <v>139.74999999999997</v>
      </c>
      <c r="O161" s="486"/>
      <c r="P161" s="484"/>
    </row>
    <row r="162" spans="1:19" s="291" customFormat="1">
      <c r="A162" s="899"/>
      <c r="B162" s="899"/>
      <c r="C162" s="934"/>
      <c r="D162" s="423"/>
      <c r="E162" s="423"/>
      <c r="F162" s="424"/>
      <c r="G162" s="424"/>
      <c r="H162" s="424"/>
      <c r="I162" s="424"/>
      <c r="J162" s="475"/>
      <c r="K162" s="466"/>
      <c r="L162" s="466" t="s">
        <v>91</v>
      </c>
      <c r="M162" s="424" t="s">
        <v>88</v>
      </c>
      <c r="N162" s="485">
        <f>N160-N161</f>
        <v>2655.2499999999995</v>
      </c>
      <c r="O162" s="465">
        <f>N162</f>
        <v>2655.2499999999995</v>
      </c>
      <c r="P162" s="484" t="s">
        <v>3</v>
      </c>
    </row>
    <row r="163" spans="1:19" s="291" customFormat="1">
      <c r="A163" s="917"/>
      <c r="B163" s="917"/>
      <c r="C163" s="935"/>
      <c r="D163" s="423"/>
      <c r="E163" s="423"/>
      <c r="F163" s="424"/>
      <c r="G163" s="424"/>
      <c r="H163" s="424"/>
      <c r="I163" s="424"/>
      <c r="J163" s="475"/>
      <c r="K163" s="369"/>
      <c r="L163" s="466"/>
      <c r="M163" s="424"/>
      <c r="N163" s="496" t="s">
        <v>3</v>
      </c>
      <c r="O163" s="486"/>
      <c r="P163" s="484"/>
    </row>
    <row r="164" spans="1:19" s="291" customFormat="1">
      <c r="A164" s="894">
        <v>8</v>
      </c>
      <c r="B164" s="894" t="s">
        <v>383</v>
      </c>
      <c r="C164" s="922" t="s">
        <v>384</v>
      </c>
      <c r="D164" s="497" t="s">
        <v>338</v>
      </c>
      <c r="E164" s="498"/>
      <c r="F164" s="498"/>
      <c r="G164" s="499"/>
      <c r="H164" s="500"/>
      <c r="I164" s="501"/>
      <c r="J164" s="502"/>
      <c r="K164" s="499"/>
      <c r="L164" s="502"/>
      <c r="M164" s="499"/>
      <c r="N164" s="503"/>
      <c r="O164" s="504"/>
      <c r="P164" s="505"/>
    </row>
    <row r="165" spans="1:19" s="291" customFormat="1">
      <c r="A165" s="895"/>
      <c r="B165" s="895"/>
      <c r="C165" s="923"/>
      <c r="D165" s="931" t="s">
        <v>385</v>
      </c>
      <c r="E165" s="932"/>
      <c r="F165" s="932"/>
      <c r="G165" s="932"/>
      <c r="H165" s="932"/>
      <c r="I165" s="932"/>
      <c r="J165" s="506"/>
      <c r="K165" s="295"/>
      <c r="L165" s="506"/>
      <c r="M165" s="295"/>
      <c r="N165" s="507"/>
      <c r="O165" s="508"/>
      <c r="P165" s="509"/>
    </row>
    <row r="166" spans="1:19" s="291" customFormat="1">
      <c r="A166" s="895"/>
      <c r="B166" s="895"/>
      <c r="C166" s="923"/>
      <c r="D166" s="510"/>
      <c r="E166" s="308" t="s">
        <v>88</v>
      </c>
      <c r="F166" s="380">
        <f>O109</f>
        <v>2669.4999999999995</v>
      </c>
      <c r="G166" s="309" t="s">
        <v>149</v>
      </c>
      <c r="H166" s="310">
        <v>0.5</v>
      </c>
      <c r="I166" s="310" t="s">
        <v>149</v>
      </c>
      <c r="J166" s="311">
        <v>0.5</v>
      </c>
      <c r="K166" s="311" t="s">
        <v>149</v>
      </c>
      <c r="L166" s="311">
        <v>0.5</v>
      </c>
      <c r="M166" s="312" t="s">
        <v>88</v>
      </c>
      <c r="N166" s="313">
        <f t="shared" ref="N166" si="2">L166*J166*H166*F166</f>
        <v>333.68749999999994</v>
      </c>
      <c r="O166" s="508"/>
      <c r="P166" s="509"/>
    </row>
    <row r="167" spans="1:19" s="291" customFormat="1">
      <c r="A167" s="895"/>
      <c r="B167" s="895"/>
      <c r="C167" s="923"/>
      <c r="D167" s="931" t="s">
        <v>386</v>
      </c>
      <c r="E167" s="932"/>
      <c r="F167" s="932"/>
      <c r="G167" s="932"/>
      <c r="H167" s="932"/>
      <c r="I167" s="932"/>
      <c r="J167" s="506"/>
      <c r="K167" s="295"/>
      <c r="L167" s="506"/>
      <c r="M167" s="295"/>
      <c r="N167" s="507"/>
      <c r="O167" s="508"/>
      <c r="P167" s="509"/>
    </row>
    <row r="168" spans="1:19" s="291" customFormat="1">
      <c r="A168" s="895"/>
      <c r="B168" s="895"/>
      <c r="C168" s="923"/>
      <c r="D168" s="510"/>
      <c r="E168" s="308" t="s">
        <v>88</v>
      </c>
      <c r="F168" s="380">
        <f>O133</f>
        <v>4794.8345279999994</v>
      </c>
      <c r="G168" s="309" t="s">
        <v>149</v>
      </c>
      <c r="H168" s="310">
        <v>0.5</v>
      </c>
      <c r="I168" s="310" t="s">
        <v>149</v>
      </c>
      <c r="J168" s="311">
        <v>0.5</v>
      </c>
      <c r="K168" s="311" t="s">
        <v>149</v>
      </c>
      <c r="L168" s="311">
        <v>0.3</v>
      </c>
      <c r="M168" s="312" t="s">
        <v>88</v>
      </c>
      <c r="N168" s="313">
        <f t="shared" ref="N168" si="3">L168*J168*H168*F168</f>
        <v>359.61258959999992</v>
      </c>
      <c r="O168" s="406"/>
      <c r="P168" s="509"/>
      <c r="R168" s="357"/>
      <c r="S168" s="357"/>
    </row>
    <row r="169" spans="1:19" s="291" customFormat="1">
      <c r="A169" s="895"/>
      <c r="B169" s="895"/>
      <c r="C169" s="923"/>
      <c r="D169" s="931" t="s">
        <v>387</v>
      </c>
      <c r="E169" s="932"/>
      <c r="F169" s="932"/>
      <c r="G169" s="932"/>
      <c r="H169" s="932"/>
      <c r="I169" s="932"/>
      <c r="J169" s="506"/>
      <c r="K169" s="295"/>
      <c r="L169" s="506"/>
      <c r="M169" s="295"/>
      <c r="N169" s="507"/>
      <c r="O169" s="508"/>
      <c r="P169" s="509"/>
      <c r="R169" s="357"/>
      <c r="S169" s="357"/>
    </row>
    <row r="170" spans="1:19" s="291" customFormat="1">
      <c r="A170" s="895"/>
      <c r="B170" s="895"/>
      <c r="C170" s="923"/>
      <c r="D170" s="510"/>
      <c r="E170" s="308" t="s">
        <v>88</v>
      </c>
      <c r="F170" s="380">
        <f>O144</f>
        <v>3562.4999999999991</v>
      </c>
      <c r="G170" s="309" t="s">
        <v>149</v>
      </c>
      <c r="H170" s="310">
        <v>0.4</v>
      </c>
      <c r="I170" s="310" t="s">
        <v>149</v>
      </c>
      <c r="J170" s="311">
        <v>0.4</v>
      </c>
      <c r="K170" s="311" t="s">
        <v>149</v>
      </c>
      <c r="L170" s="311">
        <v>0.4</v>
      </c>
      <c r="M170" s="312" t="s">
        <v>88</v>
      </c>
      <c r="N170" s="313">
        <f t="shared" ref="N170" si="4">L170*J170*H170*F170</f>
        <v>228</v>
      </c>
      <c r="O170" s="508"/>
      <c r="P170" s="509"/>
      <c r="R170" s="357"/>
      <c r="S170" s="357"/>
    </row>
    <row r="171" spans="1:19" s="291" customFormat="1">
      <c r="A171" s="895"/>
      <c r="B171" s="895"/>
      <c r="C171" s="923"/>
      <c r="D171" s="931" t="s">
        <v>388</v>
      </c>
      <c r="E171" s="932"/>
      <c r="F171" s="932"/>
      <c r="G171" s="932"/>
      <c r="H171" s="932"/>
      <c r="I171" s="932"/>
      <c r="J171" s="506"/>
      <c r="K171" s="295"/>
      <c r="L171" s="506"/>
      <c r="M171" s="295"/>
      <c r="N171" s="507"/>
      <c r="O171" s="508"/>
      <c r="P171" s="509"/>
      <c r="R171" s="357"/>
      <c r="S171" s="357"/>
    </row>
    <row r="172" spans="1:19" s="291" customFormat="1">
      <c r="A172" s="895"/>
      <c r="B172" s="895"/>
      <c r="C172" s="923"/>
      <c r="D172" s="510"/>
      <c r="E172" s="308" t="s">
        <v>88</v>
      </c>
      <c r="F172" s="380">
        <f>O162</f>
        <v>2655.2499999999995</v>
      </c>
      <c r="G172" s="309" t="s">
        <v>149</v>
      </c>
      <c r="H172" s="310">
        <v>0.4</v>
      </c>
      <c r="I172" s="310" t="s">
        <v>149</v>
      </c>
      <c r="J172" s="311">
        <v>0.4</v>
      </c>
      <c r="K172" s="311" t="s">
        <v>149</v>
      </c>
      <c r="L172" s="311">
        <v>0.2</v>
      </c>
      <c r="M172" s="312" t="s">
        <v>88</v>
      </c>
      <c r="N172" s="313">
        <f t="shared" ref="N172" si="5">L172*J172*H172*F172</f>
        <v>84.968000000000004</v>
      </c>
      <c r="O172" s="508"/>
      <c r="P172" s="509"/>
      <c r="R172" s="357"/>
      <c r="S172" s="357"/>
    </row>
    <row r="173" spans="1:19" s="291" customFormat="1">
      <c r="A173" s="895"/>
      <c r="B173" s="895"/>
      <c r="C173" s="923"/>
      <c r="D173" s="931" t="s">
        <v>389</v>
      </c>
      <c r="E173" s="932"/>
      <c r="F173" s="932"/>
      <c r="G173" s="932"/>
      <c r="H173" s="932"/>
      <c r="I173" s="932"/>
      <c r="J173" s="506"/>
      <c r="K173" s="295"/>
      <c r="L173" s="506"/>
      <c r="M173" s="295"/>
      <c r="N173" s="507"/>
      <c r="O173" s="508"/>
      <c r="P173" s="509"/>
      <c r="R173" s="357"/>
      <c r="S173" s="357"/>
    </row>
    <row r="174" spans="1:19" s="291" customFormat="1">
      <c r="A174" s="895"/>
      <c r="B174" s="895"/>
      <c r="C174" s="923"/>
      <c r="D174" s="510"/>
      <c r="E174" s="308" t="s">
        <v>88</v>
      </c>
      <c r="F174" s="380">
        <v>0</v>
      </c>
      <c r="G174" s="381" t="s">
        <v>149</v>
      </c>
      <c r="H174" s="377">
        <v>0.35</v>
      </c>
      <c r="I174" s="377" t="s">
        <v>149</v>
      </c>
      <c r="J174" s="378">
        <v>0.35</v>
      </c>
      <c r="K174" s="378" t="s">
        <v>149</v>
      </c>
      <c r="L174" s="378">
        <v>0.35</v>
      </c>
      <c r="M174" s="382" t="s">
        <v>88</v>
      </c>
      <c r="N174" s="383">
        <f t="shared" ref="N174" si="6">L174*J174*H174*F174</f>
        <v>0</v>
      </c>
      <c r="O174" s="508"/>
      <c r="P174" s="509"/>
      <c r="R174" s="357"/>
      <c r="S174" s="357"/>
    </row>
    <row r="175" spans="1:19" s="291" customFormat="1">
      <c r="A175" s="895"/>
      <c r="B175" s="895"/>
      <c r="C175" s="923"/>
      <c r="D175" s="510"/>
      <c r="E175" s="308"/>
      <c r="F175" s="310"/>
      <c r="G175" s="309"/>
      <c r="H175" s="310"/>
      <c r="I175" s="310"/>
      <c r="J175" s="311"/>
      <c r="K175" s="311"/>
      <c r="L175" s="311" t="s">
        <v>91</v>
      </c>
      <c r="M175" s="312" t="s">
        <v>88</v>
      </c>
      <c r="N175" s="313">
        <f>SUM(N166:N174)</f>
        <v>1006.2680895999998</v>
      </c>
      <c r="O175" s="508"/>
      <c r="P175" s="509"/>
      <c r="R175" s="357"/>
      <c r="S175" s="357"/>
    </row>
    <row r="176" spans="1:19" s="291" customFormat="1">
      <c r="A176" s="895"/>
      <c r="B176" s="895"/>
      <c r="C176" s="923"/>
      <c r="D176" s="925" t="s">
        <v>390</v>
      </c>
      <c r="E176" s="926"/>
      <c r="F176" s="926"/>
      <c r="G176" s="926"/>
      <c r="H176" s="926"/>
      <c r="I176" s="310"/>
      <c r="J176" s="311"/>
      <c r="K176" s="311"/>
      <c r="L176" s="311"/>
      <c r="M176" s="312"/>
      <c r="N176" s="313"/>
      <c r="O176" s="508"/>
      <c r="P176" s="509"/>
      <c r="R176" s="357"/>
      <c r="S176" s="357"/>
    </row>
    <row r="177" spans="1:19" s="291" customFormat="1">
      <c r="A177" s="895"/>
      <c r="B177" s="895"/>
      <c r="C177" s="923"/>
      <c r="D177" s="927" t="s">
        <v>391</v>
      </c>
      <c r="E177" s="928"/>
      <c r="F177" s="928"/>
      <c r="G177" s="511" t="s">
        <v>88</v>
      </c>
      <c r="H177" s="506">
        <f>N175</f>
        <v>1006.2680895999998</v>
      </c>
      <c r="I177" s="295" t="s">
        <v>149</v>
      </c>
      <c r="J177" s="512">
        <v>0.5</v>
      </c>
      <c r="K177" s="311" t="s">
        <v>88</v>
      </c>
      <c r="L177" s="311"/>
      <c r="M177" s="312" t="s">
        <v>88</v>
      </c>
      <c r="N177" s="313">
        <f>H177*J177</f>
        <v>503.13404479999991</v>
      </c>
      <c r="O177" s="508">
        <f>N177</f>
        <v>503.13404479999991</v>
      </c>
      <c r="P177" s="513" t="str">
        <f>N178</f>
        <v>Cum</v>
      </c>
      <c r="R177" s="357"/>
      <c r="S177" s="357"/>
    </row>
    <row r="178" spans="1:19" s="291" customFormat="1">
      <c r="A178" s="921"/>
      <c r="B178" s="921"/>
      <c r="C178" s="924"/>
      <c r="D178" s="514"/>
      <c r="E178" s="515"/>
      <c r="F178" s="377"/>
      <c r="G178" s="381"/>
      <c r="H178" s="377"/>
      <c r="I178" s="377"/>
      <c r="J178" s="378"/>
      <c r="K178" s="378"/>
      <c r="L178" s="378"/>
      <c r="M178" s="382"/>
      <c r="N178" s="383" t="s">
        <v>4</v>
      </c>
      <c r="O178" s="516"/>
      <c r="P178" s="517"/>
      <c r="R178" s="357"/>
      <c r="S178" s="357"/>
    </row>
    <row r="179" spans="1:19" s="291" customFormat="1">
      <c r="A179" s="894"/>
      <c r="B179" s="894"/>
      <c r="C179" s="922" t="s">
        <v>293</v>
      </c>
      <c r="D179" s="925" t="s">
        <v>390</v>
      </c>
      <c r="E179" s="926"/>
      <c r="F179" s="926"/>
      <c r="G179" s="926"/>
      <c r="H179" s="926"/>
      <c r="I179" s="310"/>
      <c r="J179" s="311"/>
      <c r="K179" s="311"/>
      <c r="L179" s="311"/>
      <c r="M179" s="312"/>
      <c r="N179" s="313"/>
      <c r="O179" s="508"/>
      <c r="P179" s="509"/>
      <c r="R179" s="357"/>
      <c r="S179" s="357"/>
    </row>
    <row r="180" spans="1:19" s="291" customFormat="1">
      <c r="A180" s="895"/>
      <c r="B180" s="895"/>
      <c r="C180" s="923"/>
      <c r="D180" s="927" t="s">
        <v>391</v>
      </c>
      <c r="E180" s="928"/>
      <c r="F180" s="928"/>
      <c r="G180" s="511" t="s">
        <v>88</v>
      </c>
      <c r="H180" s="506">
        <f>N175</f>
        <v>1006.2680895999998</v>
      </c>
      <c r="I180" s="295" t="s">
        <v>149</v>
      </c>
      <c r="J180" s="512">
        <v>0.5</v>
      </c>
      <c r="K180" s="311" t="s">
        <v>88</v>
      </c>
      <c r="L180" s="311"/>
      <c r="M180" s="312" t="s">
        <v>88</v>
      </c>
      <c r="N180" s="313">
        <f>H180*J180</f>
        <v>503.13404479999991</v>
      </c>
      <c r="O180" s="508">
        <f>N180</f>
        <v>503.13404479999991</v>
      </c>
      <c r="P180" s="513" t="str">
        <f>N181</f>
        <v>Cum</v>
      </c>
      <c r="R180" s="357"/>
      <c r="S180" s="357"/>
    </row>
    <row r="181" spans="1:19" s="291" customFormat="1">
      <c r="A181" s="921"/>
      <c r="B181" s="921"/>
      <c r="C181" s="924"/>
      <c r="D181" s="514"/>
      <c r="E181" s="515"/>
      <c r="F181" s="377"/>
      <c r="G181" s="381"/>
      <c r="H181" s="377"/>
      <c r="I181" s="377"/>
      <c r="J181" s="378"/>
      <c r="K181" s="378"/>
      <c r="L181" s="378"/>
      <c r="M181" s="382"/>
      <c r="N181" s="383" t="s">
        <v>4</v>
      </c>
      <c r="O181" s="516"/>
      <c r="P181" s="517"/>
      <c r="R181" s="357"/>
      <c r="S181" s="357"/>
    </row>
    <row r="182" spans="1:19" s="291" customFormat="1">
      <c r="A182" s="898">
        <v>9</v>
      </c>
      <c r="B182" s="898" t="s">
        <v>294</v>
      </c>
      <c r="C182" s="887" t="s">
        <v>392</v>
      </c>
      <c r="D182" s="518"/>
      <c r="E182" s="480"/>
      <c r="F182" s="441"/>
      <c r="G182" s="441"/>
      <c r="H182" s="441"/>
      <c r="I182" s="441"/>
      <c r="J182" s="441"/>
      <c r="K182" s="441"/>
      <c r="L182" s="441"/>
      <c r="M182" s="441"/>
      <c r="N182" s="490"/>
      <c r="O182" s="519"/>
      <c r="P182" s="482"/>
      <c r="R182" s="357"/>
      <c r="S182" s="357"/>
    </row>
    <row r="183" spans="1:19" s="291" customFormat="1">
      <c r="A183" s="899"/>
      <c r="B183" s="899"/>
      <c r="C183" s="888"/>
      <c r="D183" s="520" t="s">
        <v>393</v>
      </c>
      <c r="E183" s="521"/>
      <c r="F183" s="462">
        <v>2</v>
      </c>
      <c r="G183" s="462" t="s">
        <v>149</v>
      </c>
      <c r="H183" s="463">
        <v>30</v>
      </c>
      <c r="I183" s="464" t="s">
        <v>149</v>
      </c>
      <c r="J183" s="463">
        <v>0.6</v>
      </c>
      <c r="K183" s="464" t="s">
        <v>149</v>
      </c>
      <c r="L183" s="463">
        <v>1.2</v>
      </c>
      <c r="M183" s="464" t="s">
        <v>394</v>
      </c>
      <c r="N183" s="466">
        <f>H183*J183*L183*F183</f>
        <v>43.199999999999996</v>
      </c>
      <c r="O183" s="522"/>
      <c r="P183" s="484"/>
    </row>
    <row r="184" spans="1:19" s="291" customFormat="1">
      <c r="A184" s="899"/>
      <c r="B184" s="899"/>
      <c r="C184" s="888"/>
      <c r="D184" s="523" t="s">
        <v>395</v>
      </c>
      <c r="E184" s="409"/>
      <c r="F184" s="462">
        <v>4</v>
      </c>
      <c r="G184" s="462" t="s">
        <v>149</v>
      </c>
      <c r="H184" s="463">
        <v>3</v>
      </c>
      <c r="I184" s="464" t="s">
        <v>149</v>
      </c>
      <c r="J184" s="463">
        <v>0.6</v>
      </c>
      <c r="K184" s="464" t="s">
        <v>149</v>
      </c>
      <c r="L184" s="463">
        <v>0.75</v>
      </c>
      <c r="M184" s="464" t="s">
        <v>394</v>
      </c>
      <c r="N184" s="466">
        <f>H184*J184*L184*F184</f>
        <v>5.3999999999999995</v>
      </c>
      <c r="O184" s="522"/>
      <c r="P184" s="484"/>
    </row>
    <row r="185" spans="1:19" s="291" customFormat="1">
      <c r="A185" s="899"/>
      <c r="B185" s="899"/>
      <c r="C185" s="888"/>
      <c r="D185" s="929" t="s">
        <v>396</v>
      </c>
      <c r="E185" s="930"/>
      <c r="F185" s="930"/>
      <c r="G185" s="930"/>
      <c r="H185" s="524"/>
      <c r="I185" s="424"/>
      <c r="J185" s="524"/>
      <c r="K185" s="403"/>
      <c r="L185" s="524"/>
      <c r="M185" s="335"/>
      <c r="N185" s="525"/>
      <c r="O185" s="522"/>
      <c r="P185" s="484"/>
    </row>
    <row r="186" spans="1:19" s="291" customFormat="1">
      <c r="A186" s="899"/>
      <c r="B186" s="899"/>
      <c r="C186" s="888"/>
      <c r="D186" s="523">
        <v>4</v>
      </c>
      <c r="E186" s="409" t="s">
        <v>149</v>
      </c>
      <c r="F186" s="486">
        <v>7</v>
      </c>
      <c r="G186" s="464" t="s">
        <v>149</v>
      </c>
      <c r="H186" s="524">
        <v>0.5</v>
      </c>
      <c r="I186" s="424" t="s">
        <v>149</v>
      </c>
      <c r="J186" s="524">
        <v>0.2</v>
      </c>
      <c r="K186" s="403" t="s">
        <v>149</v>
      </c>
      <c r="L186" s="524">
        <v>0.2</v>
      </c>
      <c r="M186" s="335" t="s">
        <v>88</v>
      </c>
      <c r="N186" s="525">
        <f>L186*J186*H186*F186*D186</f>
        <v>0.56000000000000005</v>
      </c>
      <c r="O186" s="522"/>
      <c r="P186" s="484"/>
    </row>
    <row r="187" spans="1:19" s="291" customFormat="1">
      <c r="A187" s="899"/>
      <c r="B187" s="899"/>
      <c r="C187" s="888"/>
      <c r="D187" s="446" t="s">
        <v>397</v>
      </c>
      <c r="E187" s="409"/>
      <c r="F187" s="475"/>
      <c r="G187" s="409"/>
      <c r="H187" s="336"/>
      <c r="I187" s="409"/>
      <c r="J187" s="336"/>
      <c r="K187" s="336"/>
      <c r="L187" s="336"/>
      <c r="M187" s="337"/>
      <c r="N187" s="525"/>
      <c r="O187" s="522"/>
      <c r="P187" s="484"/>
    </row>
    <row r="188" spans="1:19" s="291" customFormat="1">
      <c r="A188" s="899"/>
      <c r="B188" s="899"/>
      <c r="C188" s="888"/>
      <c r="D188" s="523">
        <v>2</v>
      </c>
      <c r="E188" s="409" t="s">
        <v>149</v>
      </c>
      <c r="F188" s="486">
        <v>32</v>
      </c>
      <c r="G188" s="464" t="s">
        <v>149</v>
      </c>
      <c r="H188" s="524">
        <v>0.5</v>
      </c>
      <c r="I188" s="434" t="s">
        <v>149</v>
      </c>
      <c r="J188" s="526">
        <v>0.2</v>
      </c>
      <c r="K188" s="527" t="s">
        <v>149</v>
      </c>
      <c r="L188" s="526">
        <v>0.2</v>
      </c>
      <c r="M188" s="528" t="s">
        <v>88</v>
      </c>
      <c r="N188" s="474">
        <f>L188*J188*H188*F188*D188</f>
        <v>1.2800000000000002</v>
      </c>
      <c r="O188" s="483"/>
      <c r="P188" s="484"/>
    </row>
    <row r="189" spans="1:19" s="291" customFormat="1">
      <c r="A189" s="899"/>
      <c r="B189" s="899"/>
      <c r="C189" s="888"/>
      <c r="D189" s="523"/>
      <c r="E189" s="409"/>
      <c r="F189" s="486"/>
      <c r="G189" s="464"/>
      <c r="H189" s="524"/>
      <c r="I189" s="424"/>
      <c r="J189" s="524"/>
      <c r="K189" s="403"/>
      <c r="L189" s="524" t="s">
        <v>267</v>
      </c>
      <c r="M189" s="335" t="s">
        <v>88</v>
      </c>
      <c r="N189" s="466">
        <f>SUM(N183:N188)</f>
        <v>50.44</v>
      </c>
      <c r="O189" s="483">
        <f>N189</f>
        <v>50.44</v>
      </c>
      <c r="P189" s="529" t="str">
        <f>N190</f>
        <v>Cum</v>
      </c>
    </row>
    <row r="190" spans="1:19" s="291" customFormat="1">
      <c r="A190" s="899"/>
      <c r="B190" s="899"/>
      <c r="C190" s="888"/>
      <c r="D190" s="523"/>
      <c r="E190" s="409"/>
      <c r="F190" s="464"/>
      <c r="G190" s="464"/>
      <c r="H190" s="524"/>
      <c r="I190" s="424"/>
      <c r="J190" s="524"/>
      <c r="K190" s="403"/>
      <c r="L190" s="524"/>
      <c r="M190" s="335"/>
      <c r="N190" s="476" t="s">
        <v>4</v>
      </c>
      <c r="O190" s="483"/>
      <c r="P190" s="484"/>
    </row>
    <row r="191" spans="1:19" s="291" customFormat="1">
      <c r="A191" s="898">
        <v>10</v>
      </c>
      <c r="B191" s="898" t="s">
        <v>296</v>
      </c>
      <c r="C191" s="887" t="s">
        <v>398</v>
      </c>
      <c r="D191" s="530"/>
      <c r="E191" s="441"/>
      <c r="F191" s="440"/>
      <c r="G191" s="440"/>
      <c r="H191" s="443"/>
      <c r="I191" s="441"/>
      <c r="J191" s="442"/>
      <c r="K191" s="441"/>
      <c r="L191" s="442"/>
      <c r="M191" s="441"/>
      <c r="N191" s="442"/>
      <c r="O191" s="481"/>
      <c r="P191" s="482"/>
    </row>
    <row r="192" spans="1:19" s="291" customFormat="1">
      <c r="A192" s="899"/>
      <c r="B192" s="899"/>
      <c r="C192" s="888"/>
      <c r="D192" s="531" t="s">
        <v>393</v>
      </c>
      <c r="E192" s="424"/>
      <c r="F192" s="380">
        <v>2</v>
      </c>
      <c r="G192" s="380" t="s">
        <v>149</v>
      </c>
      <c r="H192" s="380">
        <v>2</v>
      </c>
      <c r="I192" s="310" t="s">
        <v>149</v>
      </c>
      <c r="J192" s="311">
        <v>30</v>
      </c>
      <c r="K192" s="311" t="s">
        <v>149</v>
      </c>
      <c r="L192" s="311">
        <v>1.2</v>
      </c>
      <c r="M192" s="312" t="s">
        <v>88</v>
      </c>
      <c r="N192" s="411">
        <f t="shared" ref="N192:N193" si="7">L192*J192*H192*F192</f>
        <v>144</v>
      </c>
      <c r="O192" s="483"/>
      <c r="P192" s="484"/>
    </row>
    <row r="193" spans="1:18" s="291" customFormat="1">
      <c r="A193" s="899"/>
      <c r="B193" s="899"/>
      <c r="C193" s="888"/>
      <c r="D193" s="531" t="s">
        <v>399</v>
      </c>
      <c r="E193" s="424" t="s">
        <v>88</v>
      </c>
      <c r="F193" s="380">
        <v>2</v>
      </c>
      <c r="G193" s="380" t="s">
        <v>149</v>
      </c>
      <c r="H193" s="380">
        <v>2</v>
      </c>
      <c r="I193" s="310" t="s">
        <v>149</v>
      </c>
      <c r="J193" s="311">
        <v>0.6</v>
      </c>
      <c r="K193" s="311" t="s">
        <v>149</v>
      </c>
      <c r="L193" s="311">
        <v>1.2</v>
      </c>
      <c r="M193" s="312" t="s">
        <v>88</v>
      </c>
      <c r="N193" s="411">
        <f t="shared" si="7"/>
        <v>2.88</v>
      </c>
      <c r="O193" s="483"/>
      <c r="P193" s="484"/>
    </row>
    <row r="194" spans="1:18" s="291" customFormat="1">
      <c r="A194" s="899"/>
      <c r="B194" s="899"/>
      <c r="C194" s="888"/>
      <c r="D194" s="531" t="s">
        <v>400</v>
      </c>
      <c r="E194" s="424"/>
      <c r="F194" s="337"/>
      <c r="G194" s="337"/>
      <c r="H194" s="475"/>
      <c r="I194" s="424"/>
      <c r="J194" s="466"/>
      <c r="K194" s="424"/>
      <c r="L194" s="466"/>
      <c r="M194" s="424"/>
      <c r="N194" s="476"/>
      <c r="O194" s="483"/>
      <c r="P194" s="484"/>
    </row>
    <row r="195" spans="1:18" s="291" customFormat="1">
      <c r="A195" s="899"/>
      <c r="B195" s="899"/>
      <c r="C195" s="888"/>
      <c r="D195" s="531"/>
      <c r="E195" s="424" t="s">
        <v>88</v>
      </c>
      <c r="F195" s="380">
        <v>2</v>
      </c>
      <c r="G195" s="380" t="s">
        <v>149</v>
      </c>
      <c r="H195" s="380">
        <v>4</v>
      </c>
      <c r="I195" s="310" t="s">
        <v>149</v>
      </c>
      <c r="J195" s="311">
        <v>1</v>
      </c>
      <c r="K195" s="311" t="s">
        <v>149</v>
      </c>
      <c r="L195" s="311">
        <v>0.3</v>
      </c>
      <c r="M195" s="312" t="s">
        <v>88</v>
      </c>
      <c r="N195" s="411">
        <f t="shared" ref="N195:N196" si="8">L195*J195*H195*F195</f>
        <v>2.4</v>
      </c>
      <c r="O195" s="483"/>
      <c r="P195" s="484"/>
    </row>
    <row r="196" spans="1:18" s="291" customFormat="1">
      <c r="A196" s="899"/>
      <c r="B196" s="899"/>
      <c r="C196" s="888"/>
      <c r="D196" s="531" t="s">
        <v>401</v>
      </c>
      <c r="E196" s="424" t="s">
        <v>88</v>
      </c>
      <c r="F196" s="380">
        <v>2</v>
      </c>
      <c r="G196" s="380" t="s">
        <v>149</v>
      </c>
      <c r="H196" s="532">
        <v>3.14</v>
      </c>
      <c r="I196" s="377" t="s">
        <v>149</v>
      </c>
      <c r="J196" s="378">
        <v>0.3</v>
      </c>
      <c r="K196" s="378" t="s">
        <v>149</v>
      </c>
      <c r="L196" s="378">
        <v>9</v>
      </c>
      <c r="M196" s="382" t="s">
        <v>88</v>
      </c>
      <c r="N196" s="533">
        <f t="shared" si="8"/>
        <v>16.956</v>
      </c>
      <c r="O196" s="483"/>
      <c r="P196" s="484"/>
    </row>
    <row r="197" spans="1:18" s="291" customFormat="1">
      <c r="A197" s="899"/>
      <c r="B197" s="899"/>
      <c r="C197" s="888"/>
      <c r="D197" s="531"/>
      <c r="E197" s="424"/>
      <c r="F197" s="337"/>
      <c r="G197" s="337"/>
      <c r="H197" s="475"/>
      <c r="I197" s="424"/>
      <c r="J197" s="466"/>
      <c r="K197" s="424"/>
      <c r="L197" s="466" t="s">
        <v>91</v>
      </c>
      <c r="M197" s="424" t="s">
        <v>88</v>
      </c>
      <c r="N197" s="466">
        <f>SUM(N192:N196)</f>
        <v>166.23599999999999</v>
      </c>
      <c r="O197" s="483">
        <f>N197</f>
        <v>166.23599999999999</v>
      </c>
      <c r="P197" s="529" t="str">
        <f>N198</f>
        <v>Sqm</v>
      </c>
    </row>
    <row r="198" spans="1:18" s="291" customFormat="1">
      <c r="A198" s="899"/>
      <c r="B198" s="899"/>
      <c r="C198" s="888"/>
      <c r="D198" s="531"/>
      <c r="E198" s="424"/>
      <c r="F198" s="337"/>
      <c r="G198" s="337"/>
      <c r="H198" s="475"/>
      <c r="I198" s="424"/>
      <c r="J198" s="466"/>
      <c r="K198" s="424"/>
      <c r="L198" s="466"/>
      <c r="M198" s="424"/>
      <c r="N198" s="476" t="s">
        <v>16</v>
      </c>
      <c r="O198" s="483"/>
      <c r="P198" s="484"/>
    </row>
    <row r="199" spans="1:18" s="291" customFormat="1">
      <c r="A199" s="899"/>
      <c r="B199" s="899"/>
      <c r="C199" s="889"/>
      <c r="D199" s="534"/>
      <c r="E199" s="434"/>
      <c r="F199" s="343"/>
      <c r="G199" s="343"/>
      <c r="H199" s="472"/>
      <c r="I199" s="434"/>
      <c r="J199" s="473"/>
      <c r="K199" s="434"/>
      <c r="L199" s="473"/>
      <c r="M199" s="434"/>
      <c r="N199" s="473"/>
      <c r="O199" s="535"/>
      <c r="P199" s="489"/>
    </row>
    <row r="200" spans="1:18" s="291" customFormat="1">
      <c r="A200" s="898">
        <v>11</v>
      </c>
      <c r="B200" s="898" t="s">
        <v>298</v>
      </c>
      <c r="C200" s="918" t="s">
        <v>402</v>
      </c>
      <c r="D200" s="911" t="s">
        <v>403</v>
      </c>
      <c r="E200" s="912"/>
      <c r="F200" s="912"/>
      <c r="G200" s="337"/>
      <c r="H200" s="536"/>
      <c r="I200" s="464"/>
      <c r="J200" s="466"/>
      <c r="K200" s="424"/>
      <c r="L200" s="466"/>
      <c r="M200" s="424"/>
      <c r="N200" s="466"/>
      <c r="O200" s="483"/>
      <c r="P200" s="537"/>
    </row>
    <row r="201" spans="1:18" s="291" customFormat="1">
      <c r="A201" s="899"/>
      <c r="B201" s="899"/>
      <c r="C201" s="919"/>
      <c r="D201" s="913" t="s">
        <v>404</v>
      </c>
      <c r="E201" s="914"/>
      <c r="F201" s="914"/>
      <c r="G201" s="461"/>
      <c r="H201" s="463"/>
      <c r="I201" s="464"/>
      <c r="J201" s="463"/>
      <c r="K201" s="464"/>
      <c r="L201" s="463"/>
      <c r="M201" s="464"/>
      <c r="N201" s="466"/>
      <c r="O201" s="483"/>
      <c r="P201" s="537"/>
    </row>
    <row r="202" spans="1:18" s="291" customFormat="1">
      <c r="A202" s="899"/>
      <c r="B202" s="899"/>
      <c r="C202" s="919"/>
      <c r="D202" s="538"/>
      <c r="E202" s="424" t="s">
        <v>88</v>
      </c>
      <c r="F202" s="380">
        <v>2</v>
      </c>
      <c r="G202" s="380" t="s">
        <v>149</v>
      </c>
      <c r="H202" s="380">
        <v>2</v>
      </c>
      <c r="I202" s="310" t="s">
        <v>149</v>
      </c>
      <c r="J202" s="374">
        <v>8</v>
      </c>
      <c r="K202" s="311" t="s">
        <v>149</v>
      </c>
      <c r="L202" s="311">
        <v>0.88</v>
      </c>
      <c r="M202" s="312" t="s">
        <v>88</v>
      </c>
      <c r="N202" s="411">
        <f t="shared" ref="N202" si="9">L202*J202*H202*F202</f>
        <v>28.16</v>
      </c>
      <c r="O202" s="483"/>
      <c r="P202" s="537"/>
    </row>
    <row r="203" spans="1:18" s="291" customFormat="1">
      <c r="A203" s="899"/>
      <c r="B203" s="899"/>
      <c r="C203" s="919"/>
      <c r="D203" s="422" t="s">
        <v>405</v>
      </c>
      <c r="E203" s="424"/>
      <c r="F203" s="380"/>
      <c r="G203" s="424"/>
      <c r="H203" s="360">
        <v>2</v>
      </c>
      <c r="I203" s="360" t="s">
        <v>149</v>
      </c>
      <c r="J203" s="539">
        <v>4</v>
      </c>
      <c r="K203" s="414" t="s">
        <v>149</v>
      </c>
      <c r="L203" s="415">
        <v>9.6999999999999993</v>
      </c>
      <c r="M203" s="414" t="s">
        <v>88</v>
      </c>
      <c r="N203" s="540">
        <f>H203*J203*L203</f>
        <v>77.599999999999994</v>
      </c>
      <c r="O203" s="483"/>
      <c r="P203" s="537"/>
    </row>
    <row r="204" spans="1:18" s="291" customFormat="1">
      <c r="A204" s="899"/>
      <c r="B204" s="899"/>
      <c r="C204" s="919"/>
      <c r="D204" s="538"/>
      <c r="E204" s="462"/>
      <c r="F204" s="462"/>
      <c r="G204" s="462"/>
      <c r="H204" s="463"/>
      <c r="I204" s="464"/>
      <c r="J204" s="463"/>
      <c r="K204" s="464"/>
      <c r="L204" s="463" t="s">
        <v>267</v>
      </c>
      <c r="M204" s="464" t="s">
        <v>88</v>
      </c>
      <c r="N204" s="466">
        <f>SUM(N202:N203)</f>
        <v>105.75999999999999</v>
      </c>
      <c r="O204" s="483"/>
      <c r="P204" s="537"/>
    </row>
    <row r="205" spans="1:18" s="291" customFormat="1">
      <c r="A205" s="899"/>
      <c r="B205" s="899"/>
      <c r="C205" s="919"/>
      <c r="D205" s="460"/>
      <c r="E205" s="461"/>
      <c r="F205" s="461"/>
      <c r="G205" s="461" t="s">
        <v>406</v>
      </c>
      <c r="H205" s="461">
        <v>0.89</v>
      </c>
      <c r="I205" s="541" t="s">
        <v>407</v>
      </c>
      <c r="J205" s="463"/>
      <c r="K205" s="464"/>
      <c r="L205" s="463"/>
      <c r="M205" s="464" t="s">
        <v>88</v>
      </c>
      <c r="N205" s="466">
        <f>N204*H205</f>
        <v>94.12639999999999</v>
      </c>
      <c r="O205" s="483"/>
      <c r="P205" s="537"/>
    </row>
    <row r="206" spans="1:18" s="291" customFormat="1">
      <c r="A206" s="899"/>
      <c r="B206" s="899"/>
      <c r="C206" s="919"/>
      <c r="D206" s="911" t="s">
        <v>408</v>
      </c>
      <c r="E206" s="912"/>
      <c r="F206" s="912"/>
      <c r="G206" s="337"/>
      <c r="H206" s="536"/>
      <c r="I206" s="464"/>
      <c r="J206" s="466"/>
      <c r="K206" s="424"/>
      <c r="L206" s="466"/>
      <c r="M206" s="424"/>
      <c r="N206" s="476" t="s">
        <v>107</v>
      </c>
      <c r="O206" s="483"/>
      <c r="P206" s="537"/>
    </row>
    <row r="207" spans="1:18" s="291" customFormat="1">
      <c r="A207" s="899"/>
      <c r="B207" s="899"/>
      <c r="C207" s="919"/>
      <c r="D207" s="913" t="s">
        <v>409</v>
      </c>
      <c r="E207" s="914"/>
      <c r="F207" s="914"/>
      <c r="G207" s="461"/>
      <c r="H207" s="463"/>
      <c r="I207" s="464"/>
      <c r="J207" s="463"/>
      <c r="K207" s="464"/>
      <c r="L207" s="463"/>
      <c r="M207" s="464"/>
      <c r="N207" s="466"/>
      <c r="O207" s="483"/>
      <c r="P207" s="537"/>
    </row>
    <row r="208" spans="1:18" s="291" customFormat="1">
      <c r="A208" s="899"/>
      <c r="B208" s="899"/>
      <c r="C208" s="919"/>
      <c r="D208" s="422" t="s">
        <v>405</v>
      </c>
      <c r="E208" s="424"/>
      <c r="F208" s="380"/>
      <c r="G208" s="424"/>
      <c r="H208" s="360">
        <v>2</v>
      </c>
      <c r="I208" s="360" t="s">
        <v>149</v>
      </c>
      <c r="J208" s="539">
        <v>45</v>
      </c>
      <c r="K208" s="414" t="s">
        <v>149</v>
      </c>
      <c r="L208" s="415">
        <v>0.87</v>
      </c>
      <c r="M208" s="414" t="s">
        <v>88</v>
      </c>
      <c r="N208" s="540">
        <f>H208*J208*L208</f>
        <v>78.3</v>
      </c>
      <c r="O208" s="483"/>
      <c r="P208" s="537"/>
      <c r="R208" s="357"/>
    </row>
    <row r="209" spans="1:18" s="291" customFormat="1">
      <c r="A209" s="899"/>
      <c r="B209" s="899"/>
      <c r="C209" s="919"/>
      <c r="D209" s="460"/>
      <c r="E209" s="461"/>
      <c r="F209" s="542"/>
      <c r="G209" s="542" t="s">
        <v>406</v>
      </c>
      <c r="H209" s="542">
        <v>0.62</v>
      </c>
      <c r="I209" s="543" t="s">
        <v>407</v>
      </c>
      <c r="J209" s="544"/>
      <c r="K209" s="545"/>
      <c r="L209" s="544"/>
      <c r="M209" s="545" t="s">
        <v>88</v>
      </c>
      <c r="N209" s="474">
        <f>N208*H209</f>
        <v>48.545999999999999</v>
      </c>
      <c r="O209" s="522"/>
      <c r="P209" s="484"/>
    </row>
    <row r="210" spans="1:18" s="291" customFormat="1">
      <c r="A210" s="899"/>
      <c r="B210" s="899"/>
      <c r="C210" s="919"/>
      <c r="D210" s="546"/>
      <c r="E210" s="462"/>
      <c r="F210" s="462"/>
      <c r="G210" s="462"/>
      <c r="H210" s="463"/>
      <c r="I210" s="464"/>
      <c r="J210" s="463"/>
      <c r="K210" s="464"/>
      <c r="L210" s="463" t="s">
        <v>91</v>
      </c>
      <c r="M210" s="464" t="s">
        <v>88</v>
      </c>
      <c r="N210" s="466">
        <f>N209+N205</f>
        <v>142.67239999999998</v>
      </c>
      <c r="O210" s="522">
        <f>N210</f>
        <v>142.67239999999998</v>
      </c>
      <c r="P210" s="484" t="s">
        <v>32</v>
      </c>
    </row>
    <row r="211" spans="1:18" s="291" customFormat="1">
      <c r="A211" s="899"/>
      <c r="B211" s="899"/>
      <c r="C211" s="919"/>
      <c r="D211" s="546"/>
      <c r="E211" s="547"/>
      <c r="F211" s="337"/>
      <c r="G211" s="337"/>
      <c r="H211" s="475"/>
      <c r="I211" s="424"/>
      <c r="J211" s="466"/>
      <c r="K211" s="424"/>
      <c r="L211" s="548"/>
      <c r="M211" s="549"/>
      <c r="N211" s="550" t="s">
        <v>107</v>
      </c>
      <c r="O211" s="551"/>
      <c r="P211" s="484"/>
    </row>
    <row r="212" spans="1:18" s="291" customFormat="1">
      <c r="A212" s="917"/>
      <c r="B212" s="917"/>
      <c r="C212" s="920"/>
      <c r="D212" s="552"/>
      <c r="E212" s="553"/>
      <c r="F212" s="434"/>
      <c r="G212" s="434"/>
      <c r="H212" s="434"/>
      <c r="I212" s="434"/>
      <c r="J212" s="434"/>
      <c r="K212" s="434"/>
      <c r="L212" s="434"/>
      <c r="M212" s="434"/>
      <c r="N212" s="479"/>
      <c r="O212" s="554"/>
      <c r="P212" s="489"/>
    </row>
    <row r="213" spans="1:18" s="291" customFormat="1">
      <c r="A213" s="915">
        <v>12</v>
      </c>
      <c r="B213" s="898" t="s">
        <v>300</v>
      </c>
      <c r="C213" s="900" t="s">
        <v>410</v>
      </c>
      <c r="D213" s="555"/>
      <c r="E213" s="337"/>
      <c r="F213" s="337"/>
      <c r="G213" s="337"/>
      <c r="H213" s="475"/>
      <c r="I213" s="424"/>
      <c r="J213" s="466"/>
      <c r="K213" s="424"/>
      <c r="L213" s="466"/>
      <c r="M213" s="424"/>
      <c r="N213" s="466"/>
      <c r="O213" s="556"/>
      <c r="P213" s="557"/>
    </row>
    <row r="214" spans="1:18" s="291" customFormat="1" ht="45">
      <c r="A214" s="916"/>
      <c r="B214" s="899"/>
      <c r="C214" s="901"/>
      <c r="D214" s="460" t="s">
        <v>411</v>
      </c>
      <c r="E214" s="461" t="s">
        <v>88</v>
      </c>
      <c r="F214" s="461"/>
      <c r="G214" s="461"/>
      <c r="H214" s="475">
        <v>2</v>
      </c>
      <c r="I214" s="424" t="s">
        <v>149</v>
      </c>
      <c r="J214" s="466">
        <v>1</v>
      </c>
      <c r="K214" s="424" t="s">
        <v>149</v>
      </c>
      <c r="L214" s="466">
        <v>1</v>
      </c>
      <c r="M214" s="424" t="s">
        <v>88</v>
      </c>
      <c r="N214" s="466">
        <f>L214*J214*H214</f>
        <v>2</v>
      </c>
      <c r="O214" s="558">
        <f>N214</f>
        <v>2</v>
      </c>
      <c r="P214" s="484" t="s">
        <v>16</v>
      </c>
    </row>
    <row r="215" spans="1:18" s="291" customFormat="1">
      <c r="A215" s="916"/>
      <c r="B215" s="899"/>
      <c r="C215" s="901"/>
      <c r="D215" s="422"/>
      <c r="E215" s="337"/>
      <c r="F215" s="337"/>
      <c r="G215" s="337"/>
      <c r="H215" s="475"/>
      <c r="I215" s="424"/>
      <c r="J215" s="466"/>
      <c r="K215" s="424"/>
      <c r="L215" s="466"/>
      <c r="M215" s="424"/>
      <c r="N215" s="476" t="s">
        <v>16</v>
      </c>
      <c r="O215" s="556"/>
      <c r="P215" s="557"/>
    </row>
    <row r="216" spans="1:18" s="291" customFormat="1">
      <c r="A216" s="559"/>
      <c r="B216" s="559"/>
      <c r="C216" s="560"/>
      <c r="D216" s="401"/>
      <c r="E216" s="410"/>
      <c r="F216" s="295"/>
      <c r="G216" s="295"/>
      <c r="H216" s="295"/>
      <c r="I216" s="295"/>
      <c r="J216" s="561"/>
      <c r="K216" s="562"/>
      <c r="L216" s="563"/>
      <c r="M216" s="295"/>
      <c r="N216" s="564"/>
      <c r="O216" s="508"/>
      <c r="P216" s="509"/>
      <c r="R216" s="357"/>
    </row>
    <row r="217" spans="1:18" s="291" customFormat="1">
      <c r="A217" s="898">
        <v>13</v>
      </c>
      <c r="B217" s="898" t="s">
        <v>302</v>
      </c>
      <c r="C217" s="900" t="s">
        <v>412</v>
      </c>
      <c r="D217" s="518"/>
      <c r="E217" s="480"/>
      <c r="F217" s="441"/>
      <c r="G217" s="441"/>
      <c r="H217" s="441"/>
      <c r="I217" s="441"/>
      <c r="J217" s="443"/>
      <c r="K217" s="441"/>
      <c r="L217" s="443"/>
      <c r="M217" s="441"/>
      <c r="N217" s="490"/>
      <c r="O217" s="519"/>
      <c r="P217" s="505"/>
      <c r="R217" s="357"/>
    </row>
    <row r="218" spans="1:18" s="291" customFormat="1">
      <c r="A218" s="899"/>
      <c r="B218" s="899"/>
      <c r="C218" s="901"/>
      <c r="D218" s="902" t="s">
        <v>413</v>
      </c>
      <c r="E218" s="903"/>
      <c r="F218" s="903"/>
      <c r="G218" s="424"/>
      <c r="H218" s="475"/>
      <c r="I218" s="424"/>
      <c r="J218" s="424"/>
      <c r="K218" s="424"/>
      <c r="L218" s="475"/>
      <c r="M218" s="424"/>
      <c r="N218" s="475"/>
      <c r="O218" s="484"/>
      <c r="P218" s="509"/>
    </row>
    <row r="219" spans="1:18" s="291" customFormat="1">
      <c r="A219" s="899"/>
      <c r="B219" s="899"/>
      <c r="C219" s="901"/>
      <c r="D219" s="546" t="s">
        <v>414</v>
      </c>
      <c r="E219" s="424" t="s">
        <v>88</v>
      </c>
      <c r="F219" s="380">
        <v>2</v>
      </c>
      <c r="G219" s="380" t="s">
        <v>149</v>
      </c>
      <c r="H219" s="565">
        <v>1</v>
      </c>
      <c r="I219" s="310" t="s">
        <v>149</v>
      </c>
      <c r="J219" s="512">
        <v>1</v>
      </c>
      <c r="K219" s="311" t="s">
        <v>149</v>
      </c>
      <c r="L219" s="311">
        <v>0.3</v>
      </c>
      <c r="M219" s="312" t="s">
        <v>88</v>
      </c>
      <c r="N219" s="411">
        <f t="shared" ref="N219" si="10">L219*J219*H219*F219</f>
        <v>0.6</v>
      </c>
      <c r="O219" s="484"/>
      <c r="P219" s="509"/>
    </row>
    <row r="220" spans="1:18" s="291" customFormat="1">
      <c r="A220" s="899"/>
      <c r="B220" s="899"/>
      <c r="C220" s="901"/>
      <c r="D220" s="546" t="s">
        <v>415</v>
      </c>
      <c r="E220" s="566"/>
      <c r="F220" s="566"/>
      <c r="G220" s="424"/>
      <c r="H220" s="475"/>
      <c r="I220" s="424"/>
      <c r="J220" s="424"/>
      <c r="K220" s="424"/>
      <c r="L220" s="475"/>
      <c r="M220" s="424"/>
      <c r="N220" s="475"/>
      <c r="O220" s="484"/>
      <c r="P220" s="509"/>
    </row>
    <row r="221" spans="1:18" s="291" customFormat="1">
      <c r="A221" s="899"/>
      <c r="B221" s="899"/>
      <c r="C221" s="901"/>
      <c r="D221" s="567">
        <v>2</v>
      </c>
      <c r="E221" s="424" t="s">
        <v>149</v>
      </c>
      <c r="F221" s="565">
        <v>9</v>
      </c>
      <c r="G221" s="380" t="s">
        <v>149</v>
      </c>
      <c r="H221" s="565">
        <v>0.78539999999999999</v>
      </c>
      <c r="I221" s="310" t="s">
        <v>149</v>
      </c>
      <c r="J221" s="568">
        <v>0.3</v>
      </c>
      <c r="K221" s="378" t="s">
        <v>149</v>
      </c>
      <c r="L221" s="378">
        <v>0.3</v>
      </c>
      <c r="M221" s="382" t="s">
        <v>88</v>
      </c>
      <c r="N221" s="533">
        <f t="shared" ref="N221" si="11">L221*J221*H221*F221</f>
        <v>0.63617400000000002</v>
      </c>
      <c r="O221" s="484"/>
      <c r="P221" s="509"/>
    </row>
    <row r="222" spans="1:18" s="291" customFormat="1">
      <c r="A222" s="899"/>
      <c r="B222" s="899"/>
      <c r="C222" s="901"/>
      <c r="D222" s="546"/>
      <c r="E222" s="566"/>
      <c r="F222" s="566"/>
      <c r="G222" s="424"/>
      <c r="H222" s="475"/>
      <c r="I222" s="424"/>
      <c r="J222" s="424"/>
      <c r="K222" s="424"/>
      <c r="L222" s="475" t="s">
        <v>91</v>
      </c>
      <c r="M222" s="424" t="s">
        <v>88</v>
      </c>
      <c r="N222" s="466">
        <f>SUM(N219:N221)</f>
        <v>1.2361740000000001</v>
      </c>
      <c r="O222" s="529">
        <f>N222</f>
        <v>1.2361740000000001</v>
      </c>
      <c r="P222" s="509" t="s">
        <v>155</v>
      </c>
    </row>
    <row r="223" spans="1:18" s="291" customFormat="1">
      <c r="A223" s="899"/>
      <c r="B223" s="899"/>
      <c r="C223" s="901"/>
      <c r="D223" s="546"/>
      <c r="E223" s="566"/>
      <c r="F223" s="566"/>
      <c r="G223" s="424"/>
      <c r="H223" s="475"/>
      <c r="I223" s="424"/>
      <c r="J223" s="424"/>
      <c r="K223" s="424"/>
      <c r="L223" s="475"/>
      <c r="M223" s="424"/>
      <c r="N223" s="569" t="s">
        <v>4</v>
      </c>
      <c r="O223" s="484"/>
      <c r="P223" s="509"/>
    </row>
    <row r="224" spans="1:18" s="291" customFormat="1">
      <c r="A224" s="899"/>
      <c r="B224" s="899"/>
      <c r="C224" s="901"/>
      <c r="D224" s="422"/>
      <c r="E224" s="423"/>
      <c r="F224" s="424"/>
      <c r="G224" s="424"/>
      <c r="H224" s="424"/>
      <c r="I224" s="424"/>
      <c r="J224" s="424"/>
      <c r="K224" s="570"/>
      <c r="L224" s="424"/>
      <c r="M224" s="424"/>
      <c r="N224" s="424"/>
      <c r="O224" s="484"/>
      <c r="P224" s="509"/>
    </row>
    <row r="225" spans="1:18" s="291" customFormat="1">
      <c r="A225" s="899"/>
      <c r="B225" s="899"/>
      <c r="C225" s="901"/>
      <c r="D225" s="552"/>
      <c r="E225" s="571"/>
      <c r="F225" s="571"/>
      <c r="G225" s="434"/>
      <c r="H225" s="472"/>
      <c r="I225" s="434"/>
      <c r="J225" s="434"/>
      <c r="K225" s="434"/>
      <c r="L225" s="472"/>
      <c r="M225" s="434"/>
      <c r="N225" s="472"/>
      <c r="O225" s="489"/>
      <c r="P225" s="517"/>
    </row>
    <row r="226" spans="1:18" s="291" customFormat="1">
      <c r="A226" s="898">
        <v>14</v>
      </c>
      <c r="B226" s="898" t="s">
        <v>416</v>
      </c>
      <c r="C226" s="904" t="s">
        <v>417</v>
      </c>
      <c r="D226" s="572"/>
      <c r="E226" s="337"/>
      <c r="F226" s="462"/>
      <c r="G226" s="462"/>
      <c r="H226" s="475"/>
      <c r="I226" s="464"/>
      <c r="J226" s="466"/>
      <c r="K226" s="464"/>
      <c r="L226" s="573"/>
      <c r="M226" s="424"/>
      <c r="N226" s="466"/>
      <c r="O226" s="522"/>
      <c r="P226" s="509"/>
      <c r="R226" s="357"/>
    </row>
    <row r="227" spans="1:18" s="291" customFormat="1">
      <c r="A227" s="899"/>
      <c r="B227" s="899"/>
      <c r="C227" s="905"/>
      <c r="D227" s="907" t="s">
        <v>418</v>
      </c>
      <c r="E227" s="908"/>
      <c r="F227" s="908"/>
      <c r="G227" s="908"/>
      <c r="H227" s="908"/>
      <c r="I227" s="464"/>
      <c r="J227" s="463"/>
      <c r="K227" s="464"/>
      <c r="L227" s="573"/>
      <c r="M227" s="424"/>
      <c r="N227" s="466"/>
      <c r="O227" s="483"/>
      <c r="P227" s="509"/>
      <c r="R227" s="357"/>
    </row>
    <row r="228" spans="1:18" s="291" customFormat="1" ht="15.75">
      <c r="A228" s="899"/>
      <c r="B228" s="899"/>
      <c r="C228" s="905"/>
      <c r="D228" s="574">
        <v>1</v>
      </c>
      <c r="E228" s="575" t="s">
        <v>321</v>
      </c>
      <c r="F228" s="780">
        <v>30</v>
      </c>
      <c r="G228" s="576" t="s">
        <v>119</v>
      </c>
      <c r="H228" s="577">
        <v>45</v>
      </c>
      <c r="I228" s="578" t="s">
        <v>419</v>
      </c>
      <c r="J228" s="579">
        <v>4.3</v>
      </c>
      <c r="K228" s="580" t="s">
        <v>119</v>
      </c>
      <c r="L228" s="579">
        <v>19.3</v>
      </c>
      <c r="M228" s="578" t="s">
        <v>420</v>
      </c>
      <c r="N228" s="581"/>
      <c r="O228" s="582"/>
      <c r="P228" s="509"/>
      <c r="R228" s="357"/>
    </row>
    <row r="229" spans="1:18" s="291" customFormat="1" ht="15.75">
      <c r="A229" s="899"/>
      <c r="B229" s="899"/>
      <c r="C229" s="905"/>
      <c r="D229" s="574"/>
      <c r="E229" s="575"/>
      <c r="F229" s="575"/>
      <c r="G229" s="575">
        <v>2</v>
      </c>
      <c r="H229" s="583"/>
      <c r="I229" s="578"/>
      <c r="J229" s="584"/>
      <c r="K229" s="578">
        <v>2</v>
      </c>
      <c r="L229" s="584"/>
      <c r="M229" s="578"/>
      <c r="N229" s="581"/>
      <c r="O229" s="582"/>
      <c r="P229" s="509"/>
      <c r="R229" s="357"/>
    </row>
    <row r="230" spans="1:18" s="291" customFormat="1" ht="15.75">
      <c r="A230" s="899"/>
      <c r="B230" s="899"/>
      <c r="C230" s="905"/>
      <c r="D230" s="574"/>
      <c r="E230" s="575"/>
      <c r="F230" s="575"/>
      <c r="G230" s="575"/>
      <c r="H230" s="583"/>
      <c r="I230" s="578"/>
      <c r="J230" s="584"/>
      <c r="K230" s="578" t="s">
        <v>149</v>
      </c>
      <c r="L230" s="584">
        <v>2.5</v>
      </c>
      <c r="M230" s="578" t="s">
        <v>88</v>
      </c>
      <c r="N230" s="581">
        <f>((F228+H228)/2*(J228+L228)/2)*L230</f>
        <v>1106.25</v>
      </c>
      <c r="O230" s="582">
        <f>N234</f>
        <v>1771.25</v>
      </c>
      <c r="P230" s="513" t="s">
        <v>4</v>
      </c>
      <c r="R230" s="357"/>
    </row>
    <row r="231" spans="1:18" s="291" customFormat="1" ht="15.75">
      <c r="A231" s="899"/>
      <c r="B231" s="899"/>
      <c r="C231" s="905"/>
      <c r="D231" s="909" t="s">
        <v>421</v>
      </c>
      <c r="E231" s="910"/>
      <c r="F231" s="910"/>
      <c r="G231" s="910"/>
      <c r="H231" s="585"/>
      <c r="I231" s="578"/>
      <c r="J231" s="584"/>
      <c r="K231" s="578"/>
      <c r="L231" s="586"/>
      <c r="M231" s="587"/>
      <c r="N231" s="581"/>
      <c r="O231" s="582"/>
      <c r="P231" s="509"/>
      <c r="R231" s="357"/>
    </row>
    <row r="232" spans="1:18" s="291" customFormat="1" ht="15.75">
      <c r="A232" s="899"/>
      <c r="B232" s="899"/>
      <c r="C232" s="905"/>
      <c r="D232" s="574">
        <v>2</v>
      </c>
      <c r="E232" s="588" t="s">
        <v>149</v>
      </c>
      <c r="F232" s="588">
        <v>10</v>
      </c>
      <c r="G232" s="575" t="s">
        <v>321</v>
      </c>
      <c r="H232" s="577">
        <v>4.3</v>
      </c>
      <c r="I232" s="580" t="s">
        <v>119</v>
      </c>
      <c r="J232" s="579">
        <v>22.3</v>
      </c>
      <c r="K232" s="578" t="s">
        <v>120</v>
      </c>
      <c r="L232" s="584">
        <v>2.5</v>
      </c>
      <c r="M232" s="578" t="s">
        <v>88</v>
      </c>
      <c r="N232" s="581">
        <f>((H232+J232)/2)*L232*F232*D232</f>
        <v>665</v>
      </c>
      <c r="O232" s="582"/>
      <c r="P232" s="509"/>
      <c r="R232" s="357"/>
    </row>
    <row r="233" spans="1:18" s="291" customFormat="1">
      <c r="A233" s="899"/>
      <c r="B233" s="899"/>
      <c r="C233" s="905"/>
      <c r="D233" s="589"/>
      <c r="E233" s="462"/>
      <c r="F233" s="462"/>
      <c r="G233" s="462"/>
      <c r="H233" s="486"/>
      <c r="I233" s="545">
        <v>2</v>
      </c>
      <c r="J233" s="544"/>
      <c r="K233" s="545"/>
      <c r="L233" s="544"/>
      <c r="M233" s="545"/>
      <c r="N233" s="474"/>
      <c r="O233" s="483"/>
      <c r="P233" s="509"/>
      <c r="R233" s="357"/>
    </row>
    <row r="234" spans="1:18" s="291" customFormat="1">
      <c r="A234" s="899"/>
      <c r="B234" s="899"/>
      <c r="C234" s="897"/>
      <c r="D234" s="422"/>
      <c r="E234" s="337"/>
      <c r="F234" s="462"/>
      <c r="G234" s="462"/>
      <c r="H234" s="475"/>
      <c r="I234" s="464"/>
      <c r="J234" s="463"/>
      <c r="K234" s="464"/>
      <c r="L234" s="573" t="s">
        <v>91</v>
      </c>
      <c r="M234" s="424" t="s">
        <v>88</v>
      </c>
      <c r="N234" s="466">
        <f>SUM(N230:N233)</f>
        <v>1771.25</v>
      </c>
      <c r="O234" s="484"/>
      <c r="P234" s="509"/>
    </row>
    <row r="235" spans="1:18" s="291" customFormat="1">
      <c r="A235" s="899"/>
      <c r="B235" s="899"/>
      <c r="C235" s="897"/>
      <c r="D235" s="461"/>
      <c r="E235" s="337"/>
      <c r="F235" s="462"/>
      <c r="G235" s="462"/>
      <c r="H235" s="475"/>
      <c r="I235" s="464"/>
      <c r="J235" s="463"/>
      <c r="K235" s="464"/>
      <c r="L235" s="573"/>
      <c r="M235" s="424"/>
      <c r="N235" s="466"/>
      <c r="O235" s="484"/>
      <c r="P235" s="509"/>
    </row>
    <row r="236" spans="1:18" s="291" customFormat="1">
      <c r="A236" s="899"/>
      <c r="B236" s="899"/>
      <c r="C236" s="897"/>
      <c r="D236" s="422"/>
      <c r="E236" s="337"/>
      <c r="F236" s="462"/>
      <c r="G236" s="462"/>
      <c r="H236" s="475"/>
      <c r="I236" s="464"/>
      <c r="J236" s="463"/>
      <c r="K236" s="464"/>
      <c r="L236" s="573"/>
      <c r="M236" s="424"/>
      <c r="N236" s="466"/>
      <c r="O236" s="484"/>
      <c r="P236" s="509"/>
    </row>
    <row r="237" spans="1:18" s="291" customFormat="1">
      <c r="A237" s="899"/>
      <c r="B237" s="899"/>
      <c r="C237" s="897"/>
      <c r="D237" s="423"/>
      <c r="E237" s="337"/>
      <c r="F237" s="462"/>
      <c r="G237" s="462"/>
      <c r="H237" s="475"/>
      <c r="I237" s="464"/>
      <c r="J237" s="463"/>
      <c r="K237" s="464"/>
      <c r="L237" s="573"/>
      <c r="M237" s="424"/>
      <c r="N237" s="466"/>
      <c r="O237" s="484"/>
      <c r="P237" s="509"/>
    </row>
    <row r="238" spans="1:18" s="291" customFormat="1">
      <c r="A238" s="899"/>
      <c r="B238" s="899"/>
      <c r="C238" s="897"/>
      <c r="D238" s="461"/>
      <c r="E238" s="337"/>
      <c r="F238" s="462"/>
      <c r="G238" s="462"/>
      <c r="H238" s="475"/>
      <c r="I238" s="464"/>
      <c r="J238" s="463"/>
      <c r="K238" s="464"/>
      <c r="L238" s="573"/>
      <c r="M238" s="424"/>
      <c r="N238" s="466"/>
      <c r="O238" s="484"/>
      <c r="P238" s="509"/>
    </row>
    <row r="239" spans="1:18" s="291" customFormat="1">
      <c r="A239" s="899"/>
      <c r="B239" s="899"/>
      <c r="C239" s="897"/>
      <c r="D239" s="461"/>
      <c r="E239" s="337"/>
      <c r="F239" s="462"/>
      <c r="G239" s="462"/>
      <c r="H239" s="475"/>
      <c r="I239" s="464"/>
      <c r="J239" s="463"/>
      <c r="K239" s="464"/>
      <c r="L239" s="573"/>
      <c r="M239" s="424"/>
      <c r="N239" s="466"/>
      <c r="O239" s="484"/>
      <c r="P239" s="509"/>
    </row>
    <row r="240" spans="1:18" s="291" customFormat="1">
      <c r="A240" s="899"/>
      <c r="B240" s="899"/>
      <c r="C240" s="906"/>
      <c r="D240" s="454"/>
      <c r="E240" s="455"/>
      <c r="F240" s="590"/>
      <c r="G240" s="434"/>
      <c r="H240" s="434"/>
      <c r="I240" s="591"/>
      <c r="J240" s="434"/>
      <c r="K240" s="434"/>
      <c r="L240" s="434"/>
      <c r="M240" s="434"/>
      <c r="N240" s="477"/>
      <c r="O240" s="464"/>
      <c r="P240" s="509"/>
    </row>
    <row r="241" spans="1:18" s="291" customFormat="1">
      <c r="A241" s="894">
        <v>15</v>
      </c>
      <c r="B241" s="894" t="s">
        <v>306</v>
      </c>
      <c r="C241" s="896" t="s">
        <v>422</v>
      </c>
      <c r="D241" s="592"/>
      <c r="E241" s="593"/>
      <c r="F241" s="593"/>
      <c r="G241" s="464"/>
      <c r="H241" s="475"/>
      <c r="I241" s="424"/>
      <c r="J241" s="475"/>
      <c r="K241" s="464"/>
      <c r="L241" s="594"/>
      <c r="M241" s="424"/>
      <c r="N241" s="525"/>
      <c r="O241" s="595"/>
      <c r="P241" s="596"/>
      <c r="R241" s="597"/>
    </row>
    <row r="242" spans="1:18" s="291" customFormat="1">
      <c r="A242" s="895"/>
      <c r="B242" s="895"/>
      <c r="C242" s="897"/>
      <c r="D242" s="892" t="s">
        <v>423</v>
      </c>
      <c r="E242" s="893"/>
      <c r="F242" s="893"/>
      <c r="G242" s="893"/>
      <c r="H242" s="893"/>
      <c r="I242" s="463" t="s">
        <v>88</v>
      </c>
      <c r="J242" s="463">
        <f>O230</f>
        <v>1771.25</v>
      </c>
      <c r="K242" s="464"/>
      <c r="L242" s="573" t="s">
        <v>4</v>
      </c>
      <c r="M242" s="424"/>
      <c r="N242" s="466"/>
      <c r="O242" s="529">
        <f>J242</f>
        <v>1771.25</v>
      </c>
      <c r="P242" s="598" t="str">
        <f>L242</f>
        <v>Cum</v>
      </c>
    </row>
    <row r="243" spans="1:18" s="291" customFormat="1">
      <c r="A243" s="895"/>
      <c r="B243" s="895"/>
      <c r="C243" s="897"/>
      <c r="D243" s="599"/>
      <c r="E243" s="337"/>
      <c r="F243" s="462"/>
      <c r="G243" s="462"/>
      <c r="H243" s="600"/>
      <c r="I243" s="464"/>
      <c r="J243" s="463"/>
      <c r="K243" s="464"/>
      <c r="L243" s="573"/>
      <c r="M243" s="424"/>
      <c r="N243" s="466"/>
      <c r="O243" s="484"/>
      <c r="P243" s="601"/>
    </row>
    <row r="244" spans="1:18" s="291" customFormat="1">
      <c r="A244" s="895"/>
      <c r="B244" s="895"/>
      <c r="C244" s="897"/>
      <c r="D244" s="409"/>
      <c r="E244" s="337"/>
      <c r="F244" s="462"/>
      <c r="G244" s="462"/>
      <c r="H244" s="600"/>
      <c r="I244" s="424"/>
      <c r="J244" s="602"/>
      <c r="K244" s="603"/>
      <c r="L244" s="466"/>
      <c r="M244" s="424"/>
      <c r="N244" s="466"/>
      <c r="O244" s="484"/>
      <c r="P244" s="601"/>
    </row>
    <row r="245" spans="1:18" s="291" customFormat="1">
      <c r="A245" s="895"/>
      <c r="B245" s="895"/>
      <c r="C245" s="897"/>
      <c r="D245" s="422"/>
      <c r="E245" s="423"/>
      <c r="F245" s="424"/>
      <c r="G245" s="424"/>
      <c r="H245" s="424"/>
      <c r="I245" s="434"/>
      <c r="J245" s="604"/>
      <c r="K245" s="605"/>
      <c r="L245" s="606"/>
      <c r="M245" s="607"/>
      <c r="N245" s="608"/>
      <c r="O245" s="484"/>
      <c r="P245" s="601"/>
    </row>
    <row r="246" spans="1:18" s="291" customFormat="1">
      <c r="A246" s="884">
        <v>16</v>
      </c>
      <c r="B246" s="884" t="s">
        <v>307</v>
      </c>
      <c r="C246" s="896" t="s">
        <v>424</v>
      </c>
      <c r="D246" s="438"/>
      <c r="E246" s="439"/>
      <c r="F246" s="439"/>
      <c r="G246" s="439"/>
      <c r="H246" s="439"/>
      <c r="I246" s="424"/>
      <c r="J246" s="424"/>
      <c r="K246" s="424"/>
      <c r="L246" s="424"/>
      <c r="M246" s="424"/>
      <c r="N246" s="425"/>
      <c r="O246" s="609"/>
      <c r="P246" s="609"/>
    </row>
    <row r="247" spans="1:18" s="291" customFormat="1">
      <c r="A247" s="885"/>
      <c r="B247" s="885"/>
      <c r="C247" s="897"/>
      <c r="D247" s="460"/>
      <c r="E247" s="461"/>
      <c r="F247" s="461"/>
      <c r="G247" s="461"/>
      <c r="H247" s="461"/>
      <c r="I247" s="424"/>
      <c r="J247" s="424"/>
      <c r="K247" s="424"/>
      <c r="L247" s="424"/>
      <c r="M247" s="424"/>
      <c r="N247" s="425"/>
      <c r="O247" s="537"/>
      <c r="P247" s="537"/>
    </row>
    <row r="248" spans="1:18" s="291" customFormat="1">
      <c r="A248" s="885"/>
      <c r="B248" s="885"/>
      <c r="C248" s="897"/>
      <c r="D248" s="890" t="s">
        <v>425</v>
      </c>
      <c r="E248" s="891"/>
      <c r="F248" s="891"/>
      <c r="G248" s="462" t="s">
        <v>88</v>
      </c>
      <c r="H248" s="600" t="s">
        <v>426</v>
      </c>
      <c r="I248" s="424"/>
      <c r="J248" s="602"/>
      <c r="K248" s="603"/>
      <c r="L248" s="466" t="s">
        <v>427</v>
      </c>
      <c r="M248" s="424"/>
      <c r="N248" s="466"/>
      <c r="O248" s="484"/>
      <c r="P248" s="537"/>
    </row>
    <row r="249" spans="1:18" s="291" customFormat="1">
      <c r="A249" s="885"/>
      <c r="B249" s="885"/>
      <c r="C249" s="897"/>
      <c r="D249" s="460"/>
      <c r="E249" s="337"/>
      <c r="F249" s="462"/>
      <c r="G249" s="369"/>
      <c r="H249" s="600"/>
      <c r="I249" s="424"/>
      <c r="J249" s="602"/>
      <c r="K249" s="603"/>
      <c r="L249" s="466" t="s">
        <v>428</v>
      </c>
      <c r="M249" s="424"/>
      <c r="N249" s="466"/>
      <c r="O249" s="484"/>
      <c r="P249" s="537"/>
    </row>
    <row r="250" spans="1:18" s="291" customFormat="1">
      <c r="A250" s="885"/>
      <c r="B250" s="885"/>
      <c r="C250" s="897"/>
      <c r="D250" s="892" t="s">
        <v>423</v>
      </c>
      <c r="E250" s="893"/>
      <c r="F250" s="893"/>
      <c r="G250" s="893"/>
      <c r="H250" s="893"/>
      <c r="I250" s="463" t="s">
        <v>88</v>
      </c>
      <c r="J250" s="463">
        <f>O230</f>
        <v>1771.25</v>
      </c>
      <c r="K250" s="464"/>
      <c r="L250" s="573" t="s">
        <v>4</v>
      </c>
      <c r="M250" s="424"/>
      <c r="N250" s="466"/>
      <c r="O250" s="529">
        <f>J250</f>
        <v>1771.25</v>
      </c>
      <c r="P250" s="598" t="str">
        <f>L250</f>
        <v>Cum</v>
      </c>
    </row>
    <row r="251" spans="1:18" s="291" customFormat="1">
      <c r="A251" s="885"/>
      <c r="B251" s="885"/>
      <c r="C251" s="897"/>
      <c r="D251" s="610"/>
      <c r="E251" s="611"/>
      <c r="F251" s="475"/>
      <c r="G251" s="424"/>
      <c r="H251" s="600"/>
      <c r="I251" s="424"/>
      <c r="J251" s="466"/>
      <c r="K251" s="424"/>
      <c r="L251" s="466"/>
      <c r="M251" s="424"/>
      <c r="N251" s="466"/>
      <c r="O251" s="484"/>
      <c r="P251" s="537"/>
    </row>
    <row r="252" spans="1:18" s="291" customFormat="1">
      <c r="A252" s="884">
        <v>17</v>
      </c>
      <c r="B252" s="884" t="s">
        <v>310</v>
      </c>
      <c r="C252" s="887" t="s">
        <v>429</v>
      </c>
      <c r="D252" s="612"/>
      <c r="E252" s="613"/>
      <c r="F252" s="443"/>
      <c r="G252" s="441"/>
      <c r="H252" s="443"/>
      <c r="I252" s="441"/>
      <c r="J252" s="442"/>
      <c r="K252" s="441"/>
      <c r="L252" s="614"/>
      <c r="M252" s="615"/>
      <c r="N252" s="614"/>
      <c r="O252" s="482"/>
      <c r="P252" s="596"/>
    </row>
    <row r="253" spans="1:18" s="291" customFormat="1">
      <c r="A253" s="885"/>
      <c r="B253" s="885"/>
      <c r="C253" s="888"/>
      <c r="D253" s="890" t="s">
        <v>430</v>
      </c>
      <c r="E253" s="891"/>
      <c r="F253" s="424"/>
      <c r="G253" s="424"/>
      <c r="H253" s="424"/>
      <c r="I253" s="424"/>
      <c r="J253" s="424"/>
      <c r="K253" s="424"/>
      <c r="L253" s="424"/>
      <c r="M253" s="424"/>
      <c r="N253" s="424"/>
      <c r="O253" s="484"/>
      <c r="P253" s="601"/>
    </row>
    <row r="254" spans="1:18" s="291" customFormat="1">
      <c r="A254" s="885"/>
      <c r="B254" s="885"/>
      <c r="C254" s="888"/>
      <c r="D254" s="520"/>
      <c r="E254" s="521"/>
      <c r="F254" s="521" t="s">
        <v>431</v>
      </c>
      <c r="G254" s="521"/>
      <c r="H254" s="521"/>
      <c r="I254" s="521"/>
      <c r="J254" s="521" t="s">
        <v>432</v>
      </c>
      <c r="K254" s="335" t="s">
        <v>433</v>
      </c>
      <c r="L254" s="524"/>
      <c r="M254" s="409"/>
      <c r="N254" s="525"/>
      <c r="O254" s="484"/>
      <c r="P254" s="601"/>
    </row>
    <row r="255" spans="1:18" s="291" customFormat="1">
      <c r="A255" s="885"/>
      <c r="B255" s="885"/>
      <c r="C255" s="888"/>
      <c r="D255" s="616"/>
      <c r="E255" s="409"/>
      <c r="F255" s="464"/>
      <c r="G255" s="464"/>
      <c r="H255" s="524"/>
      <c r="I255" s="424"/>
      <c r="J255" s="524"/>
      <c r="K255" s="403"/>
      <c r="L255" s="524"/>
      <c r="M255" s="335"/>
      <c r="N255" s="525"/>
      <c r="O255" s="484"/>
      <c r="P255" s="601"/>
    </row>
    <row r="256" spans="1:18" s="291" customFormat="1">
      <c r="A256" s="885"/>
      <c r="B256" s="885"/>
      <c r="C256" s="888"/>
      <c r="D256" s="892" t="s">
        <v>423</v>
      </c>
      <c r="E256" s="893"/>
      <c r="F256" s="893"/>
      <c r="G256" s="893"/>
      <c r="H256" s="893"/>
      <c r="I256" s="463" t="s">
        <v>88</v>
      </c>
      <c r="J256" s="463">
        <f>O242</f>
        <v>1771.25</v>
      </c>
      <c r="K256" s="464"/>
      <c r="L256" s="573" t="s">
        <v>4</v>
      </c>
      <c r="M256" s="424"/>
      <c r="N256" s="466"/>
      <c r="O256" s="529">
        <f>J256</f>
        <v>1771.25</v>
      </c>
      <c r="P256" s="598" t="str">
        <f>L256</f>
        <v>Cum</v>
      </c>
    </row>
    <row r="257" spans="1:16" s="291" customFormat="1">
      <c r="A257" s="885"/>
      <c r="B257" s="885"/>
      <c r="C257" s="888"/>
      <c r="D257" s="424"/>
      <c r="E257" s="424"/>
      <c r="F257" s="337"/>
      <c r="G257" s="337"/>
      <c r="H257" s="475"/>
      <c r="I257" s="424"/>
      <c r="J257" s="466"/>
      <c r="K257" s="424"/>
      <c r="L257" s="466"/>
      <c r="M257" s="424"/>
      <c r="N257" s="466"/>
      <c r="O257" s="484"/>
      <c r="P257" s="601"/>
    </row>
    <row r="258" spans="1:16" s="291" customFormat="1">
      <c r="A258" s="886"/>
      <c r="B258" s="886"/>
      <c r="C258" s="889"/>
      <c r="D258" s="454"/>
      <c r="E258" s="455"/>
      <c r="F258" s="343"/>
      <c r="G258" s="343"/>
      <c r="H258" s="472"/>
      <c r="I258" s="434"/>
      <c r="J258" s="473"/>
      <c r="K258" s="434"/>
      <c r="L258" s="473"/>
      <c r="M258" s="434"/>
      <c r="N258" s="473"/>
      <c r="O258" s="489"/>
      <c r="P258" s="617"/>
    </row>
    <row r="259" spans="1:16" s="291" customFormat="1">
      <c r="A259" s="884">
        <v>18</v>
      </c>
      <c r="B259" s="884" t="s">
        <v>314</v>
      </c>
      <c r="C259" s="887" t="s">
        <v>41</v>
      </c>
      <c r="D259" s="612"/>
      <c r="E259" s="613"/>
      <c r="F259" s="443"/>
      <c r="G259" s="441"/>
      <c r="H259" s="443"/>
      <c r="I259" s="441"/>
      <c r="J259" s="442"/>
      <c r="K259" s="441"/>
      <c r="L259" s="614"/>
      <c r="M259" s="615"/>
      <c r="N259" s="614"/>
      <c r="O259" s="482"/>
      <c r="P259" s="596"/>
    </row>
    <row r="260" spans="1:16" s="291" customFormat="1">
      <c r="A260" s="885"/>
      <c r="B260" s="885"/>
      <c r="C260" s="888"/>
      <c r="D260" s="890"/>
      <c r="E260" s="891"/>
      <c r="F260" s="424"/>
      <c r="G260" s="424"/>
      <c r="H260" s="424"/>
      <c r="I260" s="424"/>
      <c r="J260" s="424"/>
      <c r="K260" s="424"/>
      <c r="L260" s="424"/>
      <c r="M260" s="424"/>
      <c r="N260" s="424"/>
      <c r="O260" s="484"/>
      <c r="P260" s="601"/>
    </row>
    <row r="261" spans="1:16" s="291" customFormat="1">
      <c r="A261" s="885"/>
      <c r="B261" s="885"/>
      <c r="C261" s="888"/>
      <c r="D261" s="520"/>
      <c r="E261" s="521" t="s">
        <v>434</v>
      </c>
      <c r="F261" s="521"/>
      <c r="G261" s="521"/>
      <c r="H261" s="521"/>
      <c r="I261" s="521"/>
      <c r="J261" s="521"/>
      <c r="K261" s="335"/>
      <c r="L261" s="524"/>
      <c r="M261" s="409"/>
      <c r="N261" s="525">
        <f>O9</f>
        <v>2052</v>
      </c>
      <c r="O261" s="484"/>
      <c r="P261" s="601"/>
    </row>
    <row r="262" spans="1:16" s="291" customFormat="1">
      <c r="A262" s="885"/>
      <c r="B262" s="885"/>
      <c r="C262" s="888"/>
      <c r="D262" s="616"/>
      <c r="E262" s="409"/>
      <c r="F262" s="464"/>
      <c r="G262" s="464"/>
      <c r="H262" s="524"/>
      <c r="I262" s="424"/>
      <c r="J262" s="524"/>
      <c r="K262" s="403"/>
      <c r="L262" s="524"/>
      <c r="M262" s="335"/>
      <c r="N262" s="618" t="s">
        <v>4</v>
      </c>
      <c r="O262" s="484"/>
      <c r="P262" s="601"/>
    </row>
    <row r="263" spans="1:16" s="291" customFormat="1">
      <c r="A263" s="885"/>
      <c r="B263" s="885"/>
      <c r="C263" s="888"/>
      <c r="D263" s="892" t="s">
        <v>435</v>
      </c>
      <c r="E263" s="893"/>
      <c r="F263" s="893"/>
      <c r="G263" s="893"/>
      <c r="H263" s="893"/>
      <c r="I263" s="463" t="s">
        <v>88</v>
      </c>
      <c r="J263" s="463">
        <f>N261</f>
        <v>2052</v>
      </c>
      <c r="K263" s="464" t="s">
        <v>149</v>
      </c>
      <c r="L263" s="573">
        <v>0.8</v>
      </c>
      <c r="M263" s="424" t="s">
        <v>88</v>
      </c>
      <c r="N263" s="466">
        <f>J263*L263</f>
        <v>1641.6000000000001</v>
      </c>
      <c r="O263" s="529">
        <f>N263</f>
        <v>1641.6000000000001</v>
      </c>
      <c r="P263" s="598" t="s">
        <v>4</v>
      </c>
    </row>
    <row r="264" spans="1:16" s="291" customFormat="1">
      <c r="A264" s="885"/>
      <c r="B264" s="885"/>
      <c r="C264" s="888"/>
      <c r="D264" s="424"/>
      <c r="E264" s="424"/>
      <c r="F264" s="337"/>
      <c r="G264" s="337"/>
      <c r="H264" s="475"/>
      <c r="I264" s="424"/>
      <c r="J264" s="466"/>
      <c r="K264" s="424"/>
      <c r="L264" s="466"/>
      <c r="M264" s="424"/>
      <c r="N264" s="466"/>
      <c r="O264" s="484"/>
      <c r="P264" s="601"/>
    </row>
    <row r="265" spans="1:16" s="291" customFormat="1">
      <c r="A265" s="886"/>
      <c r="B265" s="886"/>
      <c r="C265" s="889"/>
      <c r="D265" s="454"/>
      <c r="E265" s="455"/>
      <c r="F265" s="343"/>
      <c r="G265" s="343"/>
      <c r="H265" s="472"/>
      <c r="I265" s="434"/>
      <c r="J265" s="473"/>
      <c r="K265" s="434"/>
      <c r="L265" s="473"/>
      <c r="M265" s="434"/>
      <c r="N265" s="473"/>
      <c r="O265" s="489"/>
      <c r="P265" s="617"/>
    </row>
    <row r="266" spans="1:16" s="291" customFormat="1">
      <c r="A266" s="619"/>
      <c r="B266" s="619"/>
      <c r="C266" s="461"/>
      <c r="D266" s="423"/>
      <c r="E266" s="423"/>
      <c r="F266" s="424"/>
      <c r="G266" s="424"/>
      <c r="H266" s="475"/>
      <c r="I266" s="424"/>
      <c r="J266" s="466"/>
      <c r="K266" s="424"/>
      <c r="L266" s="466"/>
      <c r="M266" s="424"/>
      <c r="N266" s="466"/>
      <c r="O266" s="464"/>
      <c r="P266" s="620"/>
    </row>
    <row r="267" spans="1:16" s="291" customFormat="1">
      <c r="A267" s="619"/>
      <c r="B267" s="619"/>
      <c r="C267" s="461"/>
      <c r="D267" s="423"/>
      <c r="E267" s="423"/>
      <c r="F267" s="424"/>
      <c r="G267" s="424"/>
      <c r="H267" s="475"/>
      <c r="I267" s="424"/>
      <c r="J267" s="466"/>
      <c r="K267" s="424"/>
      <c r="L267" s="466"/>
      <c r="M267" s="424"/>
      <c r="N267" s="466"/>
      <c r="O267" s="464"/>
      <c r="P267" s="620"/>
    </row>
    <row r="268" spans="1:16" s="291" customFormat="1">
      <c r="A268" s="619"/>
      <c r="B268" s="619"/>
      <c r="C268" s="461"/>
      <c r="D268" s="423"/>
      <c r="E268" s="423"/>
      <c r="F268" s="424"/>
      <c r="G268" s="424"/>
      <c r="H268" s="424"/>
      <c r="I268" s="424"/>
      <c r="J268" s="424"/>
      <c r="K268" s="424"/>
      <c r="L268" s="424"/>
      <c r="M268" s="424"/>
      <c r="N268" s="466"/>
      <c r="O268" s="464"/>
      <c r="P268" s="620"/>
    </row>
    <row r="269" spans="1:16" s="291" customFormat="1">
      <c r="A269" s="619"/>
      <c r="B269" s="619"/>
      <c r="C269" s="461"/>
      <c r="D269" s="621"/>
      <c r="E269" s="409"/>
      <c r="F269" s="424"/>
      <c r="G269" s="409"/>
      <c r="H269" s="336"/>
      <c r="I269" s="409"/>
      <c r="J269" s="622"/>
      <c r="K269" s="336"/>
      <c r="L269" s="336"/>
      <c r="M269" s="337"/>
      <c r="N269" s="622"/>
      <c r="O269" s="464"/>
      <c r="P269" s="620"/>
    </row>
    <row r="270" spans="1:16" s="291" customFormat="1">
      <c r="A270" s="619"/>
      <c r="B270" s="619"/>
      <c r="C270" s="461"/>
      <c r="D270" s="423"/>
      <c r="E270" s="423"/>
      <c r="F270" s="424"/>
      <c r="G270" s="424"/>
      <c r="H270" s="424"/>
      <c r="I270" s="424"/>
      <c r="J270" s="424"/>
      <c r="K270" s="424"/>
      <c r="L270" s="424"/>
      <c r="M270" s="424"/>
      <c r="N270" s="623"/>
      <c r="O270" s="464"/>
      <c r="P270" s="620"/>
    </row>
    <row r="271" spans="1:16" s="291" customFormat="1">
      <c r="A271" s="619"/>
      <c r="B271" s="619"/>
      <c r="C271" s="461"/>
      <c r="D271" s="599"/>
      <c r="E271" s="611"/>
      <c r="F271" s="475"/>
      <c r="G271" s="424"/>
      <c r="H271" s="475"/>
      <c r="I271" s="424"/>
      <c r="J271" s="466"/>
      <c r="K271" s="424"/>
      <c r="L271" s="548"/>
      <c r="M271" s="549"/>
      <c r="N271" s="548"/>
      <c r="O271" s="464"/>
      <c r="P271" s="620"/>
    </row>
    <row r="272" spans="1:16" s="291" customFormat="1">
      <c r="A272" s="624"/>
      <c r="B272" s="624"/>
      <c r="C272" s="625"/>
      <c r="D272" s="626"/>
      <c r="E272" s="626"/>
      <c r="F272" s="627"/>
      <c r="G272" s="628"/>
      <c r="H272" s="629"/>
      <c r="I272" s="630"/>
      <c r="J272" s="471"/>
      <c r="K272" s="630"/>
      <c r="L272" s="471"/>
      <c r="M272" s="630"/>
      <c r="N272" s="631"/>
      <c r="O272" s="630"/>
      <c r="P272" s="620"/>
    </row>
    <row r="273" spans="1:16" s="291" customFormat="1">
      <c r="A273" s="624"/>
      <c r="B273" s="624"/>
      <c r="C273" s="625"/>
      <c r="D273" s="632"/>
      <c r="E273" s="633"/>
      <c r="F273" s="627"/>
      <c r="G273" s="628"/>
      <c r="H273" s="629"/>
      <c r="I273" s="630"/>
      <c r="J273" s="471"/>
      <c r="K273" s="630"/>
      <c r="L273" s="471"/>
      <c r="M273" s="630"/>
      <c r="N273" s="631"/>
      <c r="O273" s="630"/>
      <c r="P273" s="620"/>
    </row>
    <row r="274" spans="1:16" s="291" customFormat="1">
      <c r="A274" s="624"/>
      <c r="B274" s="624"/>
      <c r="C274" s="625"/>
      <c r="D274" s="632"/>
      <c r="E274" s="633"/>
      <c r="F274" s="627"/>
      <c r="G274" s="628"/>
      <c r="H274" s="629"/>
      <c r="I274" s="630"/>
      <c r="J274" s="471"/>
      <c r="K274" s="630"/>
      <c r="L274" s="471"/>
      <c r="M274" s="630"/>
      <c r="N274" s="631"/>
      <c r="O274" s="471"/>
      <c r="P274" s="620"/>
    </row>
    <row r="275" spans="1:16" s="291" customFormat="1">
      <c r="A275" s="624"/>
      <c r="B275" s="624"/>
      <c r="C275" s="625"/>
      <c r="D275" s="632"/>
      <c r="E275" s="633"/>
      <c r="F275" s="627"/>
      <c r="G275" s="628"/>
      <c r="H275" s="629"/>
      <c r="I275" s="630"/>
      <c r="J275" s="471"/>
      <c r="K275" s="630"/>
      <c r="L275" s="471"/>
      <c r="M275" s="630"/>
      <c r="N275" s="631"/>
      <c r="O275" s="630"/>
      <c r="P275" s="620"/>
    </row>
    <row r="276" spans="1:16" s="291" customFormat="1">
      <c r="A276" s="624"/>
      <c r="B276" s="624"/>
      <c r="C276" s="625"/>
      <c r="D276" s="632"/>
      <c r="E276" s="633"/>
      <c r="F276" s="627"/>
      <c r="G276" s="628"/>
      <c r="H276" s="629"/>
      <c r="I276" s="630"/>
      <c r="J276" s="471"/>
      <c r="K276" s="630"/>
      <c r="L276" s="471"/>
      <c r="M276" s="630"/>
      <c r="N276" s="631"/>
      <c r="O276" s="630"/>
      <c r="P276" s="620"/>
    </row>
    <row r="277" spans="1:16" s="291" customFormat="1">
      <c r="A277" s="624"/>
      <c r="B277" s="624"/>
      <c r="C277" s="625"/>
      <c r="D277" s="632"/>
      <c r="E277" s="633"/>
      <c r="F277" s="627"/>
      <c r="G277" s="628"/>
      <c r="H277" s="629"/>
      <c r="I277" s="630"/>
      <c r="J277" s="471"/>
      <c r="K277" s="630"/>
      <c r="L277" s="471"/>
      <c r="M277" s="630"/>
      <c r="N277" s="631"/>
      <c r="O277" s="630"/>
      <c r="P277" s="620"/>
    </row>
    <row r="278" spans="1:16" s="291" customFormat="1">
      <c r="A278" s="624"/>
      <c r="B278" s="624"/>
      <c r="C278" s="625"/>
      <c r="D278" s="632"/>
      <c r="E278" s="633"/>
      <c r="F278" s="627"/>
      <c r="G278" s="628"/>
      <c r="H278" s="629"/>
      <c r="I278" s="630"/>
      <c r="J278" s="471"/>
      <c r="K278" s="630"/>
      <c r="L278" s="471"/>
      <c r="M278" s="630"/>
      <c r="N278" s="631"/>
      <c r="O278" s="630"/>
      <c r="P278" s="620"/>
    </row>
    <row r="279" spans="1:16" s="291" customFormat="1">
      <c r="A279" s="624"/>
      <c r="B279" s="624"/>
      <c r="C279" s="625"/>
      <c r="D279" s="626"/>
      <c r="E279" s="626"/>
      <c r="F279" s="627"/>
      <c r="G279" s="628"/>
      <c r="H279" s="629"/>
      <c r="I279" s="630"/>
      <c r="J279" s="471"/>
      <c r="K279" s="630"/>
      <c r="L279" s="471"/>
      <c r="M279" s="630"/>
      <c r="N279" s="631"/>
      <c r="O279" s="630"/>
      <c r="P279" s="620"/>
    </row>
    <row r="280" spans="1:16" s="291" customFormat="1">
      <c r="A280" s="624"/>
      <c r="B280" s="624"/>
      <c r="C280" s="625"/>
      <c r="D280" s="632"/>
      <c r="E280" s="633"/>
      <c r="F280" s="627"/>
      <c r="G280" s="628"/>
      <c r="H280" s="629"/>
      <c r="I280" s="630"/>
      <c r="J280" s="471"/>
      <c r="K280" s="630"/>
      <c r="L280" s="471"/>
      <c r="M280" s="630"/>
      <c r="N280" s="631"/>
      <c r="O280" s="630"/>
      <c r="P280" s="620"/>
    </row>
    <row r="281" spans="1:16" s="291" customFormat="1">
      <c r="A281" s="624"/>
      <c r="B281" s="624"/>
      <c r="C281" s="625"/>
      <c r="D281" s="632"/>
      <c r="E281" s="633"/>
      <c r="F281" s="627"/>
      <c r="G281" s="628"/>
      <c r="H281" s="629"/>
      <c r="I281" s="630"/>
      <c r="J281" s="471"/>
      <c r="K281" s="630"/>
      <c r="L281" s="471"/>
      <c r="M281" s="630"/>
      <c r="N281" s="631"/>
      <c r="O281" s="630"/>
      <c r="P281" s="620"/>
    </row>
    <row r="282" spans="1:16" s="291" customFormat="1">
      <c r="A282" s="624"/>
      <c r="B282" s="624"/>
      <c r="C282" s="625"/>
      <c r="D282" s="632"/>
      <c r="E282" s="633"/>
      <c r="F282" s="627"/>
      <c r="G282" s="628"/>
      <c r="H282" s="629"/>
      <c r="I282" s="630"/>
      <c r="J282" s="471"/>
      <c r="K282" s="630"/>
      <c r="L282" s="471"/>
      <c r="M282" s="630"/>
      <c r="N282" s="631"/>
      <c r="O282" s="630"/>
      <c r="P282" s="620"/>
    </row>
    <row r="283" spans="1:16" s="291" customFormat="1">
      <c r="A283" s="624"/>
      <c r="B283" s="624"/>
      <c r="C283" s="625"/>
      <c r="D283" s="633"/>
      <c r="E283" s="633"/>
      <c r="F283" s="627"/>
      <c r="G283" s="628"/>
      <c r="H283" s="629"/>
      <c r="I283" s="630"/>
      <c r="J283" s="471"/>
      <c r="K283" s="630"/>
      <c r="L283" s="471"/>
      <c r="M283" s="630"/>
      <c r="N283" s="631"/>
      <c r="O283" s="630"/>
      <c r="P283" s="620"/>
    </row>
    <row r="284" spans="1:16" s="291" customFormat="1">
      <c r="A284" s="624"/>
      <c r="B284" s="624"/>
      <c r="C284" s="625"/>
      <c r="D284" s="626"/>
      <c r="E284" s="626"/>
      <c r="F284" s="626"/>
      <c r="G284" s="628"/>
      <c r="H284" s="629"/>
      <c r="I284" s="630"/>
      <c r="J284" s="471"/>
      <c r="K284" s="630"/>
      <c r="L284" s="471"/>
      <c r="M284" s="630"/>
      <c r="N284" s="631"/>
      <c r="O284" s="630"/>
      <c r="P284" s="620"/>
    </row>
    <row r="285" spans="1:16" s="291" customFormat="1">
      <c r="A285" s="624"/>
      <c r="B285" s="624"/>
      <c r="C285" s="625"/>
      <c r="D285" s="632"/>
      <c r="E285" s="633"/>
      <c r="F285" s="627"/>
      <c r="G285" s="628"/>
      <c r="H285" s="629"/>
      <c r="I285" s="630"/>
      <c r="J285" s="471"/>
      <c r="K285" s="630"/>
      <c r="L285" s="471"/>
      <c r="M285" s="630"/>
      <c r="N285" s="631"/>
      <c r="O285" s="630"/>
      <c r="P285" s="620"/>
    </row>
    <row r="286" spans="1:16" s="291" customFormat="1">
      <c r="A286" s="624"/>
      <c r="B286" s="624"/>
      <c r="C286" s="625"/>
      <c r="D286" s="632"/>
      <c r="E286" s="633"/>
      <c r="F286" s="627"/>
      <c r="G286" s="628"/>
      <c r="H286" s="629"/>
      <c r="I286" s="630"/>
      <c r="J286" s="471"/>
      <c r="K286" s="630"/>
      <c r="L286" s="471"/>
      <c r="M286" s="630"/>
      <c r="N286" s="631"/>
      <c r="O286" s="630"/>
      <c r="P286" s="620"/>
    </row>
    <row r="287" spans="1:16" s="291" customFormat="1">
      <c r="A287" s="624"/>
      <c r="B287" s="624"/>
      <c r="C287" s="625"/>
      <c r="D287" s="632"/>
      <c r="E287" s="633"/>
      <c r="F287" s="627"/>
      <c r="G287" s="628"/>
      <c r="H287" s="634"/>
      <c r="I287" s="628"/>
      <c r="J287" s="631"/>
      <c r="K287" s="628"/>
      <c r="L287" s="631"/>
      <c r="M287" s="628"/>
      <c r="N287" s="631"/>
      <c r="O287" s="630"/>
      <c r="P287" s="620"/>
    </row>
    <row r="288" spans="1:16" s="291" customFormat="1">
      <c r="A288" s="624"/>
      <c r="B288" s="624"/>
      <c r="C288" s="625"/>
      <c r="D288" s="632"/>
      <c r="E288" s="633"/>
      <c r="F288" s="627"/>
      <c r="G288" s="628"/>
      <c r="H288" s="634"/>
      <c r="I288" s="628"/>
      <c r="J288" s="631"/>
      <c r="K288" s="628"/>
      <c r="L288" s="631"/>
      <c r="M288" s="628"/>
      <c r="N288" s="631"/>
      <c r="O288" s="630"/>
      <c r="P288" s="620"/>
    </row>
    <row r="289" spans="1:16" s="291" customFormat="1">
      <c r="A289" s="624"/>
      <c r="B289" s="624"/>
      <c r="C289" s="625"/>
      <c r="D289" s="632"/>
      <c r="E289" s="633"/>
      <c r="F289" s="627"/>
      <c r="G289" s="630"/>
      <c r="H289" s="629"/>
      <c r="I289" s="630"/>
      <c r="J289" s="471"/>
      <c r="K289" s="630"/>
      <c r="L289" s="471"/>
      <c r="M289" s="630"/>
      <c r="N289" s="631"/>
      <c r="O289" s="630"/>
      <c r="P289" s="620"/>
    </row>
    <row r="290" spans="1:16" s="291" customFormat="1">
      <c r="A290" s="624"/>
      <c r="B290" s="624"/>
      <c r="C290" s="625"/>
      <c r="D290" s="632"/>
      <c r="E290" s="633"/>
      <c r="F290" s="627"/>
      <c r="G290" s="630"/>
      <c r="H290" s="629"/>
      <c r="I290" s="630"/>
      <c r="J290" s="471"/>
      <c r="K290" s="630"/>
      <c r="L290" s="471"/>
      <c r="M290" s="630"/>
      <c r="N290" s="631"/>
      <c r="O290" s="630"/>
      <c r="P290" s="620"/>
    </row>
    <row r="291" spans="1:16" s="291" customFormat="1">
      <c r="A291" s="624"/>
      <c r="B291" s="624"/>
      <c r="C291" s="625"/>
      <c r="D291" s="632"/>
      <c r="E291" s="633"/>
      <c r="F291" s="627"/>
      <c r="G291" s="630"/>
      <c r="H291" s="629"/>
      <c r="I291" s="630"/>
      <c r="J291" s="471"/>
      <c r="K291" s="630"/>
      <c r="L291" s="471"/>
      <c r="M291" s="630"/>
      <c r="N291" s="631"/>
      <c r="O291" s="630"/>
      <c r="P291" s="620"/>
    </row>
    <row r="292" spans="1:16" s="291" customFormat="1">
      <c r="A292" s="624"/>
      <c r="B292" s="624"/>
      <c r="C292" s="625"/>
      <c r="D292" s="632"/>
      <c r="E292" s="633"/>
      <c r="F292" s="627"/>
      <c r="G292" s="630"/>
      <c r="H292" s="629"/>
      <c r="I292" s="630"/>
      <c r="J292" s="471"/>
      <c r="K292" s="630"/>
      <c r="L292" s="471"/>
      <c r="M292" s="630"/>
      <c r="N292" s="631"/>
      <c r="O292" s="630"/>
      <c r="P292" s="620"/>
    </row>
    <row r="293" spans="1:16" s="291" customFormat="1">
      <c r="A293" s="624"/>
      <c r="B293" s="624"/>
      <c r="C293" s="625"/>
      <c r="D293" s="632"/>
      <c r="E293" s="633"/>
      <c r="F293" s="627"/>
      <c r="G293" s="630"/>
      <c r="H293" s="629"/>
      <c r="I293" s="630"/>
      <c r="J293" s="471"/>
      <c r="K293" s="630"/>
      <c r="L293" s="471"/>
      <c r="M293" s="630"/>
      <c r="N293" s="631"/>
      <c r="O293" s="630"/>
      <c r="P293" s="620"/>
    </row>
    <row r="294" spans="1:16" s="291" customFormat="1">
      <c r="A294" s="624"/>
      <c r="B294" s="624"/>
      <c r="C294" s="625"/>
      <c r="D294" s="632"/>
      <c r="E294" s="633"/>
      <c r="F294" s="627"/>
      <c r="G294" s="630"/>
      <c r="H294" s="629"/>
      <c r="I294" s="630"/>
      <c r="J294" s="471"/>
      <c r="K294" s="630"/>
      <c r="L294" s="471"/>
      <c r="M294" s="630"/>
      <c r="N294" s="631"/>
      <c r="O294" s="630"/>
      <c r="P294" s="620"/>
    </row>
    <row r="295" spans="1:16" s="291" customFormat="1">
      <c r="A295" s="624"/>
      <c r="B295" s="624"/>
      <c r="C295" s="625"/>
      <c r="D295" s="632"/>
      <c r="E295" s="633"/>
      <c r="F295" s="627"/>
      <c r="G295" s="630"/>
      <c r="H295" s="629"/>
      <c r="I295" s="630"/>
      <c r="J295" s="471"/>
      <c r="K295" s="630"/>
      <c r="L295" s="471"/>
      <c r="M295" s="630"/>
      <c r="N295" s="631"/>
      <c r="O295" s="630"/>
      <c r="P295" s="620"/>
    </row>
    <row r="296" spans="1:16" s="291" customFormat="1">
      <c r="A296" s="624"/>
      <c r="B296" s="624"/>
      <c r="C296" s="625"/>
      <c r="D296" s="632"/>
      <c r="E296" s="633"/>
      <c r="F296" s="627"/>
      <c r="G296" s="628"/>
      <c r="H296" s="634"/>
      <c r="I296" s="628"/>
      <c r="J296" s="631"/>
      <c r="K296" s="628"/>
      <c r="L296" s="631"/>
      <c r="M296" s="628"/>
      <c r="N296" s="631"/>
      <c r="O296" s="630"/>
      <c r="P296" s="620"/>
    </row>
    <row r="297" spans="1:16" s="291" customFormat="1">
      <c r="A297" s="624"/>
      <c r="B297" s="624"/>
      <c r="C297" s="625"/>
      <c r="D297" s="632"/>
      <c r="E297" s="633"/>
      <c r="F297" s="627"/>
      <c r="G297" s="628"/>
      <c r="H297" s="634"/>
      <c r="I297" s="628"/>
      <c r="J297" s="631"/>
      <c r="K297" s="628"/>
      <c r="L297" s="631"/>
      <c r="M297" s="628"/>
      <c r="N297" s="631"/>
      <c r="O297" s="630"/>
      <c r="P297" s="620"/>
    </row>
    <row r="298" spans="1:16" s="291" customFormat="1">
      <c r="A298" s="624"/>
      <c r="B298" s="624"/>
      <c r="C298" s="625"/>
      <c r="D298" s="635"/>
      <c r="E298" s="636"/>
      <c r="F298" s="628"/>
      <c r="G298" s="636"/>
      <c r="H298" s="347"/>
      <c r="I298" s="636"/>
      <c r="J298" s="637"/>
      <c r="K298" s="347"/>
      <c r="L298" s="347"/>
      <c r="M298" s="348"/>
      <c r="N298" s="637"/>
      <c r="O298" s="630"/>
      <c r="P298" s="620"/>
    </row>
    <row r="299" spans="1:16" s="291" customFormat="1">
      <c r="A299" s="624"/>
      <c r="B299" s="624"/>
      <c r="C299" s="625"/>
      <c r="D299" s="632"/>
      <c r="E299" s="633"/>
      <c r="F299" s="627"/>
      <c r="G299" s="628"/>
      <c r="H299" s="634"/>
      <c r="I299" s="628"/>
      <c r="J299" s="631"/>
      <c r="K299" s="628"/>
      <c r="L299" s="631"/>
      <c r="M299" s="628"/>
      <c r="N299" s="638"/>
      <c r="O299" s="630"/>
      <c r="P299" s="620"/>
    </row>
    <row r="300" spans="1:16" s="291" customFormat="1">
      <c r="A300" s="624"/>
      <c r="B300" s="624"/>
      <c r="C300" s="625"/>
      <c r="D300" s="632"/>
      <c r="E300" s="633"/>
      <c r="F300" s="627"/>
      <c r="G300" s="628"/>
      <c r="H300" s="627"/>
      <c r="I300" s="628"/>
      <c r="J300" s="631"/>
      <c r="K300" s="628"/>
      <c r="L300" s="639"/>
      <c r="M300" s="640"/>
      <c r="N300" s="639"/>
      <c r="O300" s="630"/>
      <c r="P300" s="620"/>
    </row>
    <row r="301" spans="1:16" s="291" customFormat="1" ht="15.75">
      <c r="A301" s="292"/>
      <c r="B301" s="292"/>
      <c r="C301" s="461"/>
      <c r="D301" s="641"/>
      <c r="E301" s="641"/>
      <c r="F301" s="641"/>
      <c r="G301" s="628"/>
      <c r="H301" s="628"/>
      <c r="I301" s="628"/>
      <c r="J301" s="628"/>
      <c r="K301" s="628"/>
      <c r="L301" s="628"/>
      <c r="M301" s="628"/>
      <c r="N301" s="628"/>
      <c r="O301" s="620"/>
      <c r="P301" s="620"/>
    </row>
    <row r="302" spans="1:16" s="291" customFormat="1">
      <c r="A302" s="292"/>
      <c r="B302" s="292"/>
      <c r="C302" s="461"/>
      <c r="D302" s="625"/>
      <c r="E302" s="625"/>
      <c r="F302" s="625"/>
      <c r="G302" s="625"/>
      <c r="H302" s="625"/>
      <c r="I302" s="625"/>
      <c r="J302" s="625"/>
      <c r="K302" s="628"/>
      <c r="L302" s="628"/>
      <c r="M302" s="628"/>
      <c r="N302" s="628"/>
      <c r="O302" s="620"/>
      <c r="P302" s="620"/>
    </row>
    <row r="303" spans="1:16" s="291" customFormat="1">
      <c r="A303" s="292"/>
      <c r="B303" s="292"/>
      <c r="C303" s="461"/>
      <c r="D303" s="642"/>
      <c r="E303" s="642"/>
      <c r="F303" s="643"/>
      <c r="G303" s="643"/>
      <c r="H303" s="629"/>
      <c r="I303" s="630"/>
      <c r="J303" s="629"/>
      <c r="K303" s="630"/>
      <c r="L303" s="471"/>
      <c r="M303" s="628"/>
      <c r="N303" s="631"/>
      <c r="O303" s="620"/>
      <c r="P303" s="620"/>
    </row>
    <row r="304" spans="1:16" s="291" customFormat="1">
      <c r="A304" s="292"/>
      <c r="B304" s="292"/>
      <c r="C304" s="461"/>
      <c r="D304" s="642"/>
      <c r="E304" s="642"/>
      <c r="F304" s="643"/>
      <c r="G304" s="643"/>
      <c r="H304" s="629"/>
      <c r="I304" s="630"/>
      <c r="J304" s="629"/>
      <c r="K304" s="630"/>
      <c r="L304" s="471"/>
      <c r="M304" s="628"/>
      <c r="N304" s="631"/>
      <c r="O304" s="620"/>
      <c r="P304" s="620"/>
    </row>
    <row r="305" spans="1:16" s="291" customFormat="1">
      <c r="A305" s="292"/>
      <c r="B305" s="292"/>
      <c r="C305" s="461"/>
      <c r="D305" s="642"/>
      <c r="E305" s="642"/>
      <c r="F305" s="643"/>
      <c r="G305" s="643"/>
      <c r="H305" s="629"/>
      <c r="I305" s="630"/>
      <c r="J305" s="629"/>
      <c r="K305" s="630"/>
      <c r="L305" s="471"/>
      <c r="M305" s="628"/>
      <c r="N305" s="631"/>
      <c r="O305" s="620"/>
      <c r="P305" s="620"/>
    </row>
    <row r="306" spans="1:16" s="291" customFormat="1">
      <c r="A306" s="292"/>
      <c r="B306" s="292"/>
      <c r="C306" s="461"/>
      <c r="D306" s="625"/>
      <c r="E306" s="625"/>
      <c r="F306" s="625"/>
      <c r="G306" s="628"/>
      <c r="H306" s="634"/>
      <c r="I306" s="628"/>
      <c r="J306" s="634"/>
      <c r="K306" s="628"/>
      <c r="L306" s="631"/>
      <c r="M306" s="628"/>
      <c r="N306" s="631"/>
      <c r="O306" s="620"/>
      <c r="P306" s="620"/>
    </row>
    <row r="307" spans="1:16" s="291" customFormat="1">
      <c r="A307" s="292"/>
      <c r="B307" s="292"/>
      <c r="C307" s="461"/>
      <c r="D307" s="642"/>
      <c r="E307" s="642"/>
      <c r="F307" s="643"/>
      <c r="G307" s="643"/>
      <c r="H307" s="629"/>
      <c r="I307" s="630"/>
      <c r="J307" s="629"/>
      <c r="K307" s="630"/>
      <c r="L307" s="471"/>
      <c r="M307" s="628"/>
      <c r="N307" s="631"/>
      <c r="O307" s="620"/>
      <c r="P307" s="620"/>
    </row>
    <row r="308" spans="1:16" s="291" customFormat="1">
      <c r="A308" s="292"/>
      <c r="B308" s="292"/>
      <c r="C308" s="461"/>
      <c r="D308" s="644"/>
      <c r="E308" s="644"/>
      <c r="F308" s="644"/>
      <c r="G308" s="630"/>
      <c r="H308" s="629"/>
      <c r="I308" s="630"/>
      <c r="J308" s="629"/>
      <c r="K308" s="630"/>
      <c r="L308" s="471"/>
      <c r="M308" s="628"/>
      <c r="N308" s="631"/>
      <c r="O308" s="620"/>
      <c r="P308" s="620"/>
    </row>
    <row r="309" spans="1:16" s="291" customFormat="1">
      <c r="A309" s="292"/>
      <c r="B309" s="292"/>
      <c r="C309" s="461"/>
      <c r="D309" s="410"/>
      <c r="E309" s="410"/>
      <c r="F309" s="295"/>
      <c r="G309" s="630"/>
      <c r="H309" s="629"/>
      <c r="I309" s="630"/>
      <c r="J309" s="629"/>
      <c r="K309" s="630"/>
      <c r="L309" s="471"/>
      <c r="M309" s="628"/>
      <c r="N309" s="631"/>
      <c r="O309" s="620"/>
      <c r="P309" s="620"/>
    </row>
    <row r="310" spans="1:16" s="291" customFormat="1">
      <c r="A310" s="292"/>
      <c r="B310" s="292"/>
      <c r="C310" s="461"/>
      <c r="D310" s="410"/>
      <c r="E310" s="410"/>
      <c r="F310" s="295"/>
      <c r="G310" s="630"/>
      <c r="H310" s="629"/>
      <c r="I310" s="630"/>
      <c r="J310" s="629"/>
      <c r="K310" s="630"/>
      <c r="L310" s="471"/>
      <c r="M310" s="628"/>
      <c r="N310" s="631"/>
      <c r="O310" s="620"/>
      <c r="P310" s="620"/>
    </row>
    <row r="311" spans="1:16" s="291" customFormat="1">
      <c r="A311" s="292"/>
      <c r="B311" s="292"/>
      <c r="C311" s="461"/>
      <c r="D311" s="644"/>
      <c r="E311" s="644"/>
      <c r="F311" s="644"/>
      <c r="G311" s="630"/>
      <c r="H311" s="629"/>
      <c r="I311" s="630"/>
      <c r="J311" s="629"/>
      <c r="K311" s="630"/>
      <c r="L311" s="471"/>
      <c r="M311" s="628"/>
      <c r="N311" s="631"/>
      <c r="O311" s="620"/>
      <c r="P311" s="620"/>
    </row>
    <row r="312" spans="1:16" s="291" customFormat="1">
      <c r="A312" s="292"/>
      <c r="B312" s="292"/>
      <c r="C312" s="461"/>
      <c r="D312" s="410"/>
      <c r="E312" s="410"/>
      <c r="F312" s="295"/>
      <c r="G312" s="630"/>
      <c r="H312" s="629"/>
      <c r="I312" s="630"/>
      <c r="J312" s="629"/>
      <c r="K312" s="630"/>
      <c r="L312" s="471"/>
      <c r="M312" s="628"/>
      <c r="N312" s="631"/>
      <c r="O312" s="620"/>
      <c r="P312" s="620"/>
    </row>
    <row r="313" spans="1:16" s="291" customFormat="1">
      <c r="A313" s="292"/>
      <c r="B313" s="292"/>
      <c r="C313" s="461"/>
      <c r="D313" s="410"/>
      <c r="E313" s="410"/>
      <c r="F313" s="295"/>
      <c r="G313" s="630"/>
      <c r="H313" s="629"/>
      <c r="I313" s="630"/>
      <c r="J313" s="629"/>
      <c r="K313" s="630"/>
      <c r="L313" s="471"/>
      <c r="M313" s="628"/>
      <c r="N313" s="631"/>
      <c r="O313" s="620"/>
      <c r="P313" s="620"/>
    </row>
    <row r="314" spans="1:16" s="291" customFormat="1">
      <c r="A314" s="292"/>
      <c r="B314" s="292"/>
      <c r="C314" s="461"/>
      <c r="D314" s="410"/>
      <c r="E314" s="410"/>
      <c r="F314" s="295"/>
      <c r="G314" s="630"/>
      <c r="H314" s="629"/>
      <c r="I314" s="630"/>
      <c r="J314" s="629"/>
      <c r="K314" s="630"/>
      <c r="L314" s="471"/>
      <c r="M314" s="628"/>
      <c r="N314" s="631"/>
      <c r="O314" s="620"/>
      <c r="P314" s="620"/>
    </row>
    <row r="315" spans="1:16" s="291" customFormat="1">
      <c r="A315" s="292"/>
      <c r="B315" s="292"/>
      <c r="C315" s="461"/>
      <c r="D315" s="410"/>
      <c r="E315" s="410"/>
      <c r="F315" s="295"/>
      <c r="G315" s="295"/>
      <c r="H315" s="295"/>
      <c r="I315" s="295"/>
      <c r="J315" s="295"/>
      <c r="K315" s="295"/>
      <c r="L315" s="295"/>
      <c r="M315" s="295"/>
      <c r="N315" s="506"/>
      <c r="O315" s="620"/>
      <c r="P315" s="620"/>
    </row>
    <row r="316" spans="1:16" s="291" customFormat="1">
      <c r="A316" s="292"/>
      <c r="B316" s="292"/>
      <c r="C316" s="461"/>
      <c r="D316" s="410"/>
      <c r="E316" s="410"/>
      <c r="F316" s="295"/>
      <c r="G316" s="295"/>
      <c r="H316" s="295"/>
      <c r="I316" s="295"/>
      <c r="J316" s="295"/>
      <c r="K316" s="295"/>
      <c r="L316" s="295"/>
      <c r="M316" s="295"/>
      <c r="N316" s="295"/>
      <c r="O316" s="620"/>
      <c r="P316" s="620"/>
    </row>
    <row r="317" spans="1:16" s="291" customFormat="1">
      <c r="A317" s="292"/>
      <c r="B317" s="292"/>
      <c r="C317" s="461"/>
      <c r="D317" s="410"/>
      <c r="E317" s="410"/>
      <c r="F317" s="295"/>
      <c r="G317" s="295"/>
      <c r="H317" s="295"/>
      <c r="I317" s="295"/>
      <c r="J317" s="295"/>
      <c r="K317" s="295"/>
      <c r="L317" s="295"/>
      <c r="M317" s="295"/>
      <c r="N317" s="295"/>
      <c r="O317" s="620"/>
      <c r="P317" s="620"/>
    </row>
    <row r="318" spans="1:16" s="291" customFormat="1" ht="18.75">
      <c r="A318" s="292"/>
      <c r="B318" s="292"/>
      <c r="C318" s="461"/>
      <c r="D318" s="410"/>
      <c r="E318" s="410"/>
      <c r="F318" s="295"/>
      <c r="G318" s="295"/>
      <c r="H318" s="295"/>
      <c r="I318" s="295"/>
      <c r="J318" s="645"/>
      <c r="K318" s="645"/>
      <c r="L318" s="645"/>
      <c r="M318" s="646"/>
      <c r="N318" s="647"/>
      <c r="O318" s="648"/>
      <c r="P318" s="620"/>
    </row>
    <row r="319" spans="1:16" s="291" customFormat="1" ht="18.75">
      <c r="A319" s="292"/>
      <c r="B319" s="292"/>
      <c r="C319" s="461"/>
      <c r="D319" s="410"/>
      <c r="E319" s="410"/>
      <c r="F319" s="295"/>
      <c r="G319" s="295"/>
      <c r="H319" s="295"/>
      <c r="I319" s="295"/>
      <c r="J319" s="649"/>
      <c r="K319" s="649"/>
      <c r="L319" s="649"/>
      <c r="M319" s="646"/>
      <c r="N319" s="650"/>
      <c r="O319" s="648"/>
      <c r="P319" s="620"/>
    </row>
    <row r="320" spans="1:16" s="291" customFormat="1" ht="15.75">
      <c r="A320" s="292"/>
      <c r="B320" s="292"/>
      <c r="C320" s="461"/>
      <c r="D320" s="651"/>
      <c r="E320" s="651"/>
      <c r="F320" s="651"/>
      <c r="G320" s="295"/>
      <c r="H320" s="295"/>
      <c r="I320" s="295"/>
      <c r="J320" s="295"/>
      <c r="K320" s="295"/>
      <c r="L320" s="295"/>
      <c r="M320" s="295"/>
      <c r="N320" s="295"/>
      <c r="O320" s="620"/>
      <c r="P320" s="620"/>
    </row>
    <row r="321" spans="1:16" s="291" customFormat="1">
      <c r="A321" s="292"/>
      <c r="B321" s="292"/>
      <c r="C321" s="461"/>
      <c r="D321" s="652"/>
      <c r="E321" s="652"/>
      <c r="F321" s="410"/>
      <c r="G321" s="630"/>
      <c r="H321" s="629"/>
      <c r="I321" s="630"/>
      <c r="J321" s="629"/>
      <c r="K321" s="630"/>
      <c r="L321" s="471"/>
      <c r="M321" s="628"/>
      <c r="N321" s="631"/>
      <c r="O321" s="620"/>
      <c r="P321" s="620"/>
    </row>
    <row r="322" spans="1:16" s="291" customFormat="1">
      <c r="A322" s="292"/>
      <c r="B322" s="292"/>
      <c r="C322" s="461"/>
      <c r="D322" s="652"/>
      <c r="E322" s="652"/>
      <c r="F322" s="410"/>
      <c r="G322" s="630"/>
      <c r="H322" s="629"/>
      <c r="I322" s="630"/>
      <c r="J322" s="629"/>
      <c r="K322" s="630"/>
      <c r="L322" s="471"/>
      <c r="M322" s="628"/>
      <c r="N322" s="631"/>
      <c r="O322" s="620"/>
      <c r="P322" s="620"/>
    </row>
    <row r="323" spans="1:16" s="291" customFormat="1">
      <c r="A323" s="292"/>
      <c r="B323" s="292"/>
      <c r="C323" s="461"/>
      <c r="D323" s="653"/>
      <c r="E323" s="653"/>
      <c r="F323" s="653"/>
      <c r="G323" s="630"/>
      <c r="H323" s="629"/>
      <c r="I323" s="630"/>
      <c r="J323" s="629"/>
      <c r="K323" s="630"/>
      <c r="L323" s="471"/>
      <c r="M323" s="628"/>
      <c r="N323" s="631"/>
      <c r="O323" s="620"/>
      <c r="P323" s="620"/>
    </row>
    <row r="324" spans="1:16" s="291" customFormat="1">
      <c r="A324" s="292"/>
      <c r="B324" s="292"/>
      <c r="C324" s="461"/>
      <c r="D324" s="652"/>
      <c r="E324" s="652"/>
      <c r="F324" s="652"/>
      <c r="G324" s="630"/>
      <c r="H324" s="629"/>
      <c r="I324" s="630"/>
      <c r="J324" s="629"/>
      <c r="K324" s="630"/>
      <c r="L324" s="471"/>
      <c r="M324" s="628"/>
      <c r="N324" s="631"/>
      <c r="O324" s="620"/>
      <c r="P324" s="620"/>
    </row>
    <row r="325" spans="1:16" s="291" customFormat="1">
      <c r="A325" s="292"/>
      <c r="B325" s="292"/>
      <c r="C325" s="461"/>
      <c r="D325" s="644"/>
      <c r="E325" s="644"/>
      <c r="F325" s="644"/>
      <c r="G325" s="630"/>
      <c r="H325" s="629"/>
      <c r="I325" s="630"/>
      <c r="J325" s="629"/>
      <c r="K325" s="630"/>
      <c r="L325" s="471"/>
      <c r="M325" s="628"/>
      <c r="N325" s="631"/>
      <c r="O325" s="620"/>
      <c r="P325" s="620"/>
    </row>
    <row r="326" spans="1:16" s="291" customFormat="1">
      <c r="A326" s="292"/>
      <c r="B326" s="292"/>
      <c r="C326" s="461"/>
      <c r="D326" s="644"/>
      <c r="E326" s="644"/>
      <c r="F326" s="644"/>
      <c r="G326" s="630"/>
      <c r="H326" s="629"/>
      <c r="I326" s="630"/>
      <c r="J326" s="629"/>
      <c r="K326" s="630"/>
      <c r="L326" s="471"/>
      <c r="M326" s="628"/>
      <c r="N326" s="631"/>
      <c r="O326" s="620"/>
      <c r="P326" s="620"/>
    </row>
    <row r="327" spans="1:16" s="291" customFormat="1">
      <c r="A327" s="292"/>
      <c r="B327" s="292"/>
      <c r="C327" s="461"/>
      <c r="D327" s="644"/>
      <c r="E327" s="644"/>
      <c r="F327" s="644"/>
      <c r="G327" s="630"/>
      <c r="H327" s="629"/>
      <c r="I327" s="630"/>
      <c r="J327" s="629"/>
      <c r="K327" s="630"/>
      <c r="L327" s="471"/>
      <c r="M327" s="628"/>
      <c r="N327" s="631"/>
      <c r="O327" s="620"/>
      <c r="P327" s="620"/>
    </row>
    <row r="328" spans="1:16" s="291" customFormat="1">
      <c r="A328" s="292"/>
      <c r="B328" s="292"/>
      <c r="C328" s="461"/>
      <c r="D328" s="644"/>
      <c r="E328" s="644"/>
      <c r="F328" s="644"/>
      <c r="G328" s="630"/>
      <c r="H328" s="629"/>
      <c r="I328" s="630"/>
      <c r="J328" s="629"/>
      <c r="K328" s="630"/>
      <c r="L328" s="471"/>
      <c r="M328" s="628"/>
      <c r="N328" s="631"/>
      <c r="O328" s="620"/>
      <c r="P328" s="620"/>
    </row>
    <row r="329" spans="1:16" s="291" customFormat="1" ht="15.75">
      <c r="A329" s="292"/>
      <c r="B329" s="292"/>
      <c r="C329" s="461"/>
      <c r="D329" s="654"/>
      <c r="E329" s="642"/>
      <c r="F329" s="643"/>
      <c r="G329" s="643"/>
      <c r="H329" s="629"/>
      <c r="I329" s="630"/>
      <c r="J329" s="629"/>
      <c r="K329" s="630"/>
      <c r="L329" s="471"/>
      <c r="M329" s="628"/>
      <c r="N329" s="631"/>
      <c r="O329" s="620"/>
      <c r="P329" s="620"/>
    </row>
    <row r="330" spans="1:16" s="291" customFormat="1" ht="15.75">
      <c r="A330" s="292"/>
      <c r="B330" s="292"/>
      <c r="C330" s="461"/>
      <c r="D330" s="644"/>
      <c r="E330" s="644"/>
      <c r="F330" s="654"/>
      <c r="G330" s="630"/>
      <c r="H330" s="629"/>
      <c r="I330" s="630"/>
      <c r="J330" s="629"/>
      <c r="K330" s="630"/>
      <c r="L330" s="471"/>
      <c r="M330" s="628"/>
      <c r="N330" s="631"/>
      <c r="O330" s="620"/>
      <c r="P330" s="620"/>
    </row>
    <row r="331" spans="1:16" s="291" customFormat="1">
      <c r="A331" s="292"/>
      <c r="B331" s="292"/>
      <c r="C331" s="461"/>
      <c r="D331" s="644"/>
      <c r="E331" s="644"/>
      <c r="F331" s="644"/>
      <c r="G331" s="630"/>
      <c r="H331" s="629"/>
      <c r="I331" s="630"/>
      <c r="J331" s="629"/>
      <c r="K331" s="630"/>
      <c r="L331" s="471"/>
      <c r="M331" s="628"/>
      <c r="N331" s="631"/>
      <c r="O331" s="620"/>
      <c r="P331" s="620"/>
    </row>
    <row r="332" spans="1:16" s="291" customFormat="1">
      <c r="A332" s="292"/>
      <c r="B332" s="292"/>
      <c r="C332" s="461"/>
      <c r="D332" s="410"/>
      <c r="E332" s="410"/>
      <c r="F332" s="295"/>
      <c r="G332" s="630"/>
      <c r="H332" s="629"/>
      <c r="I332" s="630"/>
      <c r="J332" s="629"/>
      <c r="K332" s="630"/>
      <c r="L332" s="471"/>
      <c r="M332" s="628"/>
      <c r="N332" s="631"/>
      <c r="O332" s="620"/>
      <c r="P332" s="620"/>
    </row>
    <row r="333" spans="1:16" s="291" customFormat="1" ht="15.75">
      <c r="A333" s="292"/>
      <c r="B333" s="292"/>
      <c r="C333" s="461"/>
      <c r="D333" s="655"/>
      <c r="E333" s="655"/>
      <c r="F333" s="655"/>
      <c r="G333" s="630"/>
      <c r="H333" s="629"/>
      <c r="I333" s="630"/>
      <c r="J333" s="629"/>
      <c r="K333" s="630"/>
      <c r="L333" s="471"/>
      <c r="M333" s="628"/>
      <c r="N333" s="631"/>
      <c r="O333" s="620"/>
      <c r="P333" s="620"/>
    </row>
    <row r="334" spans="1:16" s="291" customFormat="1">
      <c r="A334" s="292"/>
      <c r="B334" s="292"/>
      <c r="C334" s="461"/>
      <c r="D334" s="410"/>
      <c r="E334" s="410"/>
      <c r="F334" s="295"/>
      <c r="G334" s="630"/>
      <c r="H334" s="629"/>
      <c r="I334" s="630"/>
      <c r="J334" s="629"/>
      <c r="K334" s="630"/>
      <c r="L334" s="471"/>
      <c r="M334" s="628"/>
      <c r="N334" s="631"/>
      <c r="O334" s="620"/>
      <c r="P334" s="620"/>
    </row>
    <row r="335" spans="1:16" s="291" customFormat="1">
      <c r="A335" s="292"/>
      <c r="B335" s="292"/>
      <c r="C335" s="461"/>
      <c r="D335" s="410"/>
      <c r="E335" s="410"/>
      <c r="F335" s="295"/>
      <c r="G335" s="630"/>
      <c r="H335" s="629"/>
      <c r="I335" s="630"/>
      <c r="J335" s="629"/>
      <c r="K335" s="630"/>
      <c r="L335" s="471"/>
      <c r="M335" s="628"/>
      <c r="N335" s="631"/>
      <c r="O335" s="620"/>
      <c r="P335" s="620"/>
    </row>
    <row r="336" spans="1:16" s="291" customFormat="1">
      <c r="A336" s="292"/>
      <c r="B336" s="292"/>
      <c r="C336" s="461"/>
      <c r="D336" s="410"/>
      <c r="E336" s="410"/>
      <c r="F336" s="295"/>
      <c r="G336" s="630"/>
      <c r="H336" s="629"/>
      <c r="I336" s="630"/>
      <c r="J336" s="629"/>
      <c r="K336" s="630"/>
      <c r="L336" s="471"/>
      <c r="M336" s="628"/>
      <c r="N336" s="631"/>
      <c r="O336" s="620"/>
      <c r="P336" s="620"/>
    </row>
    <row r="337" spans="1:16" s="291" customFormat="1" ht="15.75">
      <c r="A337" s="292"/>
      <c r="B337" s="292"/>
      <c r="C337" s="461"/>
      <c r="D337" s="655"/>
      <c r="E337" s="655"/>
      <c r="F337" s="655"/>
      <c r="G337" s="630"/>
      <c r="H337" s="629"/>
      <c r="I337" s="630"/>
      <c r="J337" s="629"/>
      <c r="K337" s="630"/>
      <c r="L337" s="471"/>
      <c r="M337" s="628"/>
      <c r="N337" s="631"/>
      <c r="O337" s="620"/>
      <c r="P337" s="620"/>
    </row>
    <row r="338" spans="1:16" s="291" customFormat="1">
      <c r="A338" s="292"/>
      <c r="B338" s="292"/>
      <c r="C338" s="461"/>
      <c r="D338" s="410"/>
      <c r="E338" s="410"/>
      <c r="F338" s="295"/>
      <c r="G338" s="630"/>
      <c r="H338" s="629"/>
      <c r="I338" s="630"/>
      <c r="J338" s="629"/>
      <c r="K338" s="630"/>
      <c r="L338" s="471"/>
      <c r="M338" s="628"/>
      <c r="N338" s="631"/>
      <c r="O338" s="620"/>
      <c r="P338" s="620"/>
    </row>
    <row r="339" spans="1:16" s="291" customFormat="1">
      <c r="A339" s="292"/>
      <c r="B339" s="292"/>
      <c r="C339" s="461"/>
      <c r="D339" s="644"/>
      <c r="E339" s="644"/>
      <c r="F339" s="644"/>
      <c r="G339" s="630"/>
      <c r="H339" s="629"/>
      <c r="I339" s="630"/>
      <c r="J339" s="629"/>
      <c r="K339" s="630"/>
      <c r="L339" s="471"/>
      <c r="M339" s="628"/>
      <c r="N339" s="631"/>
      <c r="O339" s="620"/>
      <c r="P339" s="620"/>
    </row>
    <row r="340" spans="1:16" s="291" customFormat="1">
      <c r="A340" s="292"/>
      <c r="B340" s="292"/>
      <c r="C340" s="461"/>
      <c r="D340" s="644"/>
      <c r="E340" s="644"/>
      <c r="F340" s="644"/>
      <c r="G340" s="630"/>
      <c r="H340" s="629"/>
      <c r="I340" s="630"/>
      <c r="J340" s="629"/>
      <c r="K340" s="630"/>
      <c r="L340" s="471"/>
      <c r="M340" s="628"/>
      <c r="N340" s="631"/>
      <c r="O340" s="620"/>
      <c r="P340" s="620"/>
    </row>
    <row r="341" spans="1:16" s="291" customFormat="1">
      <c r="A341" s="292"/>
      <c r="B341" s="292"/>
      <c r="C341" s="461"/>
      <c r="D341" s="644"/>
      <c r="E341" s="644"/>
      <c r="F341" s="644"/>
      <c r="G341" s="630"/>
      <c r="H341" s="629"/>
      <c r="I341" s="630"/>
      <c r="J341" s="629"/>
      <c r="K341" s="630"/>
      <c r="L341" s="471"/>
      <c r="M341" s="628"/>
      <c r="N341" s="631"/>
      <c r="O341" s="620"/>
      <c r="P341" s="620"/>
    </row>
    <row r="342" spans="1:16" s="291" customFormat="1">
      <c r="A342" s="292"/>
      <c r="B342" s="292"/>
      <c r="C342" s="461"/>
      <c r="D342" s="644"/>
      <c r="E342" s="644"/>
      <c r="F342" s="644"/>
      <c r="G342" s="630"/>
      <c r="H342" s="629"/>
      <c r="I342" s="630"/>
      <c r="J342" s="629"/>
      <c r="K342" s="630"/>
      <c r="L342" s="471"/>
      <c r="M342" s="628"/>
      <c r="N342" s="631"/>
      <c r="O342" s="620"/>
      <c r="P342" s="620"/>
    </row>
    <row r="343" spans="1:16" s="291" customFormat="1">
      <c r="A343" s="292"/>
      <c r="B343" s="292"/>
      <c r="C343" s="461"/>
      <c r="D343" s="644"/>
      <c r="E343" s="644"/>
      <c r="F343" s="644"/>
      <c r="G343" s="630"/>
      <c r="H343" s="629"/>
      <c r="I343" s="630"/>
      <c r="J343" s="629"/>
      <c r="K343" s="630"/>
      <c r="L343" s="471"/>
      <c r="M343" s="628"/>
      <c r="N343" s="631"/>
      <c r="O343" s="620"/>
      <c r="P343" s="620"/>
    </row>
    <row r="344" spans="1:16" s="291" customFormat="1">
      <c r="A344" s="292"/>
      <c r="B344" s="292"/>
      <c r="C344" s="461"/>
      <c r="D344" s="644"/>
      <c r="E344" s="644"/>
      <c r="F344" s="644"/>
      <c r="G344" s="630"/>
      <c r="H344" s="629"/>
      <c r="I344" s="630"/>
      <c r="J344" s="629"/>
      <c r="K344" s="630"/>
      <c r="L344" s="471"/>
      <c r="M344" s="628"/>
      <c r="N344" s="631"/>
      <c r="O344" s="620"/>
      <c r="P344" s="620"/>
    </row>
    <row r="345" spans="1:16" s="291" customFormat="1">
      <c r="A345" s="292"/>
      <c r="B345" s="292"/>
      <c r="C345" s="461"/>
      <c r="D345" s="644"/>
      <c r="E345" s="644"/>
      <c r="F345" s="644"/>
      <c r="G345" s="630"/>
      <c r="H345" s="629"/>
      <c r="I345" s="630"/>
      <c r="J345" s="629"/>
      <c r="K345" s="630"/>
      <c r="L345" s="471"/>
      <c r="M345" s="628"/>
      <c r="N345" s="631"/>
      <c r="O345" s="620"/>
      <c r="P345" s="620"/>
    </row>
    <row r="346" spans="1:16" s="291" customFormat="1">
      <c r="A346" s="292"/>
      <c r="B346" s="292"/>
      <c r="C346" s="461"/>
      <c r="D346" s="644"/>
      <c r="E346" s="644"/>
      <c r="F346" s="644"/>
      <c r="G346" s="630"/>
      <c r="H346" s="629"/>
      <c r="I346" s="630"/>
      <c r="J346" s="629"/>
      <c r="K346" s="630"/>
      <c r="L346" s="471"/>
      <c r="M346" s="628"/>
      <c r="N346" s="631"/>
      <c r="O346" s="620"/>
      <c r="P346" s="620"/>
    </row>
    <row r="347" spans="1:16" s="291" customFormat="1">
      <c r="A347" s="292"/>
      <c r="B347" s="292"/>
      <c r="C347" s="461"/>
      <c r="D347" s="410"/>
      <c r="E347" s="410"/>
      <c r="F347" s="410"/>
      <c r="G347" s="630"/>
      <c r="H347" s="629"/>
      <c r="I347" s="630"/>
      <c r="J347" s="629"/>
      <c r="K347" s="630"/>
      <c r="L347" s="471"/>
      <c r="M347" s="628"/>
      <c r="N347" s="631"/>
      <c r="O347" s="620"/>
      <c r="P347" s="620"/>
    </row>
    <row r="348" spans="1:16" s="291" customFormat="1">
      <c r="A348" s="292"/>
      <c r="B348" s="292"/>
      <c r="C348" s="461"/>
      <c r="D348" s="410"/>
      <c r="E348" s="410"/>
      <c r="F348" s="410"/>
      <c r="G348" s="630"/>
      <c r="H348" s="629"/>
      <c r="I348" s="630"/>
      <c r="J348" s="629"/>
      <c r="K348" s="630"/>
      <c r="L348" s="471"/>
      <c r="M348" s="628"/>
      <c r="N348" s="631"/>
      <c r="O348" s="620"/>
      <c r="P348" s="620"/>
    </row>
    <row r="349" spans="1:16" s="291" customFormat="1">
      <c r="A349" s="292"/>
      <c r="B349" s="292"/>
      <c r="C349" s="461"/>
      <c r="D349" s="644"/>
      <c r="E349" s="644"/>
      <c r="F349" s="644"/>
      <c r="G349" s="630"/>
      <c r="H349" s="629"/>
      <c r="I349" s="630"/>
      <c r="J349" s="629"/>
      <c r="K349" s="630"/>
      <c r="L349" s="471"/>
      <c r="M349" s="628"/>
      <c r="N349" s="631"/>
      <c r="O349" s="620"/>
      <c r="P349" s="620"/>
    </row>
    <row r="350" spans="1:16" s="291" customFormat="1">
      <c r="A350" s="292"/>
      <c r="B350" s="292"/>
      <c r="C350" s="461"/>
      <c r="D350" s="644"/>
      <c r="E350" s="644"/>
      <c r="F350" s="644"/>
      <c r="G350" s="630"/>
      <c r="H350" s="629"/>
      <c r="I350" s="630"/>
      <c r="J350" s="629"/>
      <c r="K350" s="630"/>
      <c r="L350" s="471"/>
      <c r="M350" s="628"/>
      <c r="N350" s="631"/>
      <c r="O350" s="620"/>
      <c r="P350" s="620"/>
    </row>
    <row r="351" spans="1:16" s="291" customFormat="1">
      <c r="A351" s="292"/>
      <c r="B351" s="292"/>
      <c r="C351" s="461"/>
      <c r="D351" s="410"/>
      <c r="E351" s="410"/>
      <c r="F351" s="295"/>
      <c r="G351" s="630"/>
      <c r="H351" s="629"/>
      <c r="I351" s="630"/>
      <c r="J351" s="629"/>
      <c r="K351" s="630"/>
      <c r="L351" s="471"/>
      <c r="M351" s="628"/>
      <c r="N351" s="631"/>
      <c r="O351" s="620"/>
      <c r="P351" s="620"/>
    </row>
    <row r="352" spans="1:16" s="291" customFormat="1">
      <c r="A352" s="292"/>
      <c r="B352" s="292"/>
      <c r="C352" s="461"/>
      <c r="D352" s="410"/>
      <c r="E352" s="410"/>
      <c r="F352" s="295"/>
      <c r="G352" s="630"/>
      <c r="H352" s="629"/>
      <c r="I352" s="295"/>
      <c r="J352" s="295"/>
      <c r="K352" s="295"/>
      <c r="L352" s="295"/>
      <c r="M352" s="295"/>
      <c r="N352" s="295"/>
      <c r="O352" s="620"/>
      <c r="P352" s="620"/>
    </row>
    <row r="353" spans="1:16" s="291" customFormat="1">
      <c r="A353" s="292"/>
      <c r="B353" s="292"/>
      <c r="C353" s="461"/>
      <c r="D353" s="410"/>
      <c r="E353" s="410"/>
      <c r="F353" s="295"/>
      <c r="G353" s="295"/>
      <c r="H353" s="295"/>
      <c r="I353" s="295"/>
      <c r="J353" s="295"/>
      <c r="K353" s="295"/>
      <c r="L353" s="295"/>
      <c r="M353" s="295"/>
      <c r="N353" s="563"/>
      <c r="O353" s="620"/>
      <c r="P353" s="620"/>
    </row>
    <row r="354" spans="1:16" s="291" customFormat="1" ht="18.75">
      <c r="A354" s="292"/>
      <c r="B354" s="292"/>
      <c r="C354" s="461"/>
      <c r="D354" s="410"/>
      <c r="E354" s="410"/>
      <c r="F354" s="295"/>
      <c r="G354" s="630"/>
      <c r="H354" s="629"/>
      <c r="I354" s="295"/>
      <c r="J354" s="645"/>
      <c r="K354" s="645"/>
      <c r="L354" s="645"/>
      <c r="M354" s="295"/>
      <c r="N354" s="656"/>
      <c r="O354" s="620"/>
      <c r="P354" s="620"/>
    </row>
    <row r="355" spans="1:16" s="291" customFormat="1">
      <c r="A355" s="292"/>
      <c r="B355" s="292"/>
      <c r="C355" s="461"/>
      <c r="D355" s="410"/>
      <c r="E355" s="410"/>
      <c r="F355" s="295"/>
      <c r="G355" s="630"/>
      <c r="H355" s="629"/>
      <c r="I355" s="295"/>
      <c r="J355" s="295"/>
      <c r="K355" s="295"/>
      <c r="L355" s="295"/>
      <c r="M355" s="295"/>
      <c r="N355" s="620"/>
      <c r="O355" s="620"/>
      <c r="P355" s="620"/>
    </row>
    <row r="356" spans="1:16" s="291" customFormat="1" ht="15.75">
      <c r="A356" s="292"/>
      <c r="B356" s="292"/>
      <c r="C356" s="461"/>
      <c r="D356" s="651"/>
      <c r="E356" s="651"/>
      <c r="F356" s="651"/>
      <c r="G356" s="630"/>
      <c r="H356" s="629"/>
      <c r="I356" s="295"/>
      <c r="J356" s="295"/>
      <c r="K356" s="295"/>
      <c r="L356" s="295"/>
      <c r="M356" s="295"/>
      <c r="N356" s="295"/>
      <c r="O356" s="620"/>
      <c r="P356" s="620"/>
    </row>
    <row r="357" spans="1:16" s="291" customFormat="1">
      <c r="A357" s="292"/>
      <c r="B357" s="292"/>
      <c r="C357" s="461"/>
      <c r="D357" s="644"/>
      <c r="E357" s="644"/>
      <c r="F357" s="644"/>
      <c r="G357" s="644"/>
      <c r="H357" s="644"/>
      <c r="I357" s="295"/>
      <c r="J357" s="295"/>
      <c r="K357" s="295"/>
      <c r="L357" s="295"/>
      <c r="M357" s="295"/>
      <c r="N357" s="295"/>
      <c r="O357" s="620"/>
      <c r="P357" s="620"/>
    </row>
    <row r="358" spans="1:16" s="291" customFormat="1">
      <c r="A358" s="292"/>
      <c r="B358" s="292"/>
      <c r="C358" s="461"/>
      <c r="D358" s="410"/>
      <c r="E358" s="410"/>
      <c r="F358" s="295"/>
      <c r="G358" s="630"/>
      <c r="H358" s="629"/>
      <c r="I358" s="630"/>
      <c r="J358" s="629"/>
      <c r="K358" s="630"/>
      <c r="L358" s="471"/>
      <c r="M358" s="628"/>
      <c r="N358" s="631"/>
      <c r="O358" s="620"/>
      <c r="P358" s="620"/>
    </row>
    <row r="359" spans="1:16" s="291" customFormat="1">
      <c r="A359" s="292"/>
      <c r="B359" s="292"/>
      <c r="C359" s="461"/>
      <c r="D359" s="644"/>
      <c r="E359" s="644"/>
      <c r="F359" s="644"/>
      <c r="G359" s="644"/>
      <c r="H359" s="644"/>
      <c r="I359" s="644"/>
      <c r="J359" s="629"/>
      <c r="K359" s="630"/>
      <c r="L359" s="471"/>
      <c r="M359" s="628"/>
      <c r="N359" s="631"/>
      <c r="O359" s="620"/>
      <c r="P359" s="620"/>
    </row>
    <row r="360" spans="1:16" s="291" customFormat="1">
      <c r="A360" s="292"/>
      <c r="B360" s="292"/>
      <c r="C360" s="461"/>
      <c r="D360" s="410"/>
      <c r="E360" s="410"/>
      <c r="F360" s="295"/>
      <c r="G360" s="630"/>
      <c r="H360" s="629"/>
      <c r="I360" s="630"/>
      <c r="J360" s="629"/>
      <c r="K360" s="630"/>
      <c r="L360" s="471"/>
      <c r="M360" s="628"/>
      <c r="N360" s="631"/>
      <c r="O360" s="620"/>
      <c r="P360" s="620"/>
    </row>
    <row r="361" spans="1:16" s="291" customFormat="1">
      <c r="A361" s="292"/>
      <c r="B361" s="292"/>
      <c r="C361" s="461"/>
      <c r="D361" s="410"/>
      <c r="E361" s="410"/>
      <c r="F361" s="295"/>
      <c r="G361" s="630"/>
      <c r="H361" s="629"/>
      <c r="I361" s="630"/>
      <c r="J361" s="629"/>
      <c r="K361" s="630"/>
      <c r="L361" s="471"/>
      <c r="M361" s="628"/>
      <c r="N361" s="631"/>
      <c r="O361" s="620"/>
      <c r="P361" s="620"/>
    </row>
    <row r="362" spans="1:16" s="291" customFormat="1">
      <c r="A362" s="292"/>
      <c r="B362" s="292"/>
      <c r="C362" s="461"/>
      <c r="D362" s="410"/>
      <c r="E362" s="410"/>
      <c r="F362" s="295"/>
      <c r="G362" s="630"/>
      <c r="H362" s="629"/>
      <c r="I362" s="630"/>
      <c r="J362" s="629"/>
      <c r="K362" s="630"/>
      <c r="L362" s="471"/>
      <c r="M362" s="628"/>
      <c r="N362" s="631"/>
      <c r="O362" s="620"/>
      <c r="P362" s="620"/>
    </row>
    <row r="363" spans="1:16" s="291" customFormat="1">
      <c r="A363" s="292"/>
      <c r="B363" s="292"/>
      <c r="C363" s="461"/>
      <c r="D363" s="644"/>
      <c r="E363" s="644"/>
      <c r="F363" s="644"/>
      <c r="G363" s="644"/>
      <c r="H363" s="644"/>
      <c r="I363" s="644"/>
      <c r="J363" s="629"/>
      <c r="K363" s="630"/>
      <c r="L363" s="471"/>
      <c r="M363" s="628"/>
      <c r="N363" s="631"/>
      <c r="O363" s="620"/>
      <c r="P363" s="620"/>
    </row>
    <row r="364" spans="1:16" s="291" customFormat="1">
      <c r="A364" s="292"/>
      <c r="B364" s="292"/>
      <c r="C364" s="461"/>
      <c r="D364" s="410"/>
      <c r="E364" s="642"/>
      <c r="F364" s="643"/>
      <c r="G364" s="643"/>
      <c r="H364" s="629"/>
      <c r="I364" s="630"/>
      <c r="J364" s="629"/>
      <c r="K364" s="630"/>
      <c r="L364" s="471"/>
      <c r="M364" s="628"/>
      <c r="N364" s="631"/>
      <c r="O364" s="620"/>
      <c r="P364" s="620"/>
    </row>
    <row r="365" spans="1:16" s="291" customFormat="1">
      <c r="A365" s="292"/>
      <c r="B365" s="292"/>
      <c r="C365" s="461"/>
      <c r="D365" s="657"/>
      <c r="E365" s="657"/>
      <c r="F365" s="657"/>
      <c r="G365" s="630"/>
      <c r="H365" s="629"/>
      <c r="I365" s="630"/>
      <c r="J365" s="629"/>
      <c r="K365" s="630"/>
      <c r="L365" s="471"/>
      <c r="M365" s="628"/>
      <c r="N365" s="631"/>
      <c r="O365" s="620"/>
      <c r="P365" s="620"/>
    </row>
    <row r="366" spans="1:16" s="291" customFormat="1">
      <c r="A366" s="292"/>
      <c r="B366" s="292"/>
      <c r="C366" s="461"/>
      <c r="D366" s="658"/>
      <c r="E366" s="642"/>
      <c r="F366" s="643"/>
      <c r="G366" s="643"/>
      <c r="H366" s="629"/>
      <c r="I366" s="630"/>
      <c r="J366" s="629"/>
      <c r="K366" s="630"/>
      <c r="L366" s="471"/>
      <c r="M366" s="628"/>
      <c r="N366" s="631"/>
      <c r="O366" s="620"/>
      <c r="P366" s="620"/>
    </row>
    <row r="367" spans="1:16" s="291" customFormat="1">
      <c r="A367" s="292"/>
      <c r="B367" s="292"/>
      <c r="C367" s="461"/>
      <c r="D367" s="658"/>
      <c r="E367" s="657"/>
      <c r="F367" s="657"/>
      <c r="G367" s="630"/>
      <c r="H367" s="629"/>
      <c r="I367" s="295"/>
      <c r="J367" s="295"/>
      <c r="K367" s="295"/>
      <c r="L367" s="295"/>
      <c r="M367" s="295"/>
      <c r="N367" s="295"/>
      <c r="O367" s="620"/>
      <c r="P367" s="620"/>
    </row>
    <row r="368" spans="1:16" s="291" customFormat="1">
      <c r="A368" s="292"/>
      <c r="B368" s="292"/>
      <c r="C368" s="461"/>
      <c r="D368" s="410"/>
      <c r="E368" s="642"/>
      <c r="F368" s="643"/>
      <c r="G368" s="643"/>
      <c r="H368" s="629"/>
      <c r="I368" s="630"/>
      <c r="J368" s="629"/>
      <c r="K368" s="630"/>
      <c r="L368" s="471"/>
      <c r="M368" s="628"/>
      <c r="N368" s="631"/>
      <c r="O368" s="620"/>
      <c r="P368" s="620"/>
    </row>
    <row r="369" spans="1:16" s="291" customFormat="1">
      <c r="A369" s="292"/>
      <c r="B369" s="292"/>
      <c r="C369" s="461"/>
      <c r="D369" s="658"/>
      <c r="E369" s="657"/>
      <c r="F369" s="657"/>
      <c r="G369" s="630"/>
      <c r="H369" s="629"/>
      <c r="I369" s="630"/>
      <c r="J369" s="629"/>
      <c r="K369" s="630"/>
      <c r="L369" s="471"/>
      <c r="M369" s="628"/>
      <c r="N369" s="631"/>
      <c r="O369" s="620"/>
      <c r="P369" s="620"/>
    </row>
    <row r="370" spans="1:16" s="291" customFormat="1">
      <c r="A370" s="292"/>
      <c r="B370" s="292"/>
      <c r="C370" s="461"/>
      <c r="D370" s="658"/>
      <c r="E370" s="642"/>
      <c r="F370" s="643"/>
      <c r="G370" s="643"/>
      <c r="H370" s="629"/>
      <c r="I370" s="630"/>
      <c r="J370" s="629"/>
      <c r="K370" s="630"/>
      <c r="L370" s="471"/>
      <c r="M370" s="628"/>
      <c r="N370" s="631"/>
      <c r="O370" s="620"/>
      <c r="P370" s="620"/>
    </row>
    <row r="371" spans="1:16" s="291" customFormat="1">
      <c r="A371" s="292"/>
      <c r="B371" s="292"/>
      <c r="C371" s="461"/>
      <c r="D371" s="658"/>
      <c r="E371" s="657"/>
      <c r="F371" s="657"/>
      <c r="G371" s="630"/>
      <c r="H371" s="629"/>
      <c r="I371" s="295"/>
      <c r="J371" s="295"/>
      <c r="K371" s="295"/>
      <c r="L371" s="295"/>
      <c r="M371" s="295"/>
      <c r="N371" s="295"/>
      <c r="O371" s="620"/>
      <c r="P371" s="620"/>
    </row>
    <row r="372" spans="1:16" s="291" customFormat="1">
      <c r="A372" s="292"/>
      <c r="B372" s="292"/>
      <c r="C372" s="461"/>
      <c r="D372" s="410"/>
      <c r="E372" s="642"/>
      <c r="F372" s="643"/>
      <c r="G372" s="643"/>
      <c r="H372" s="629"/>
      <c r="I372" s="630"/>
      <c r="J372" s="629"/>
      <c r="K372" s="630"/>
      <c r="L372" s="471"/>
      <c r="M372" s="628"/>
      <c r="N372" s="631"/>
      <c r="O372" s="620"/>
      <c r="P372" s="620"/>
    </row>
    <row r="373" spans="1:16" s="291" customFormat="1">
      <c r="A373" s="292"/>
      <c r="B373" s="292"/>
      <c r="C373" s="461"/>
      <c r="D373" s="644"/>
      <c r="E373" s="644"/>
      <c r="F373" s="644"/>
      <c r="G373" s="644"/>
      <c r="H373" s="644"/>
      <c r="I373" s="644"/>
      <c r="J373" s="295"/>
      <c r="K373" s="295"/>
      <c r="L373" s="295"/>
      <c r="M373" s="295"/>
      <c r="N373" s="295"/>
      <c r="O373" s="620"/>
      <c r="P373" s="620"/>
    </row>
    <row r="374" spans="1:16" s="291" customFormat="1">
      <c r="A374" s="292"/>
      <c r="B374" s="292"/>
      <c r="C374" s="461"/>
      <c r="D374" s="410"/>
      <c r="E374" s="410"/>
      <c r="F374" s="295"/>
      <c r="G374" s="630"/>
      <c r="H374" s="629"/>
      <c r="I374" s="630"/>
      <c r="J374" s="629"/>
      <c r="K374" s="630"/>
      <c r="L374" s="471"/>
      <c r="M374" s="628"/>
      <c r="N374" s="631"/>
      <c r="O374" s="620"/>
      <c r="P374" s="620"/>
    </row>
    <row r="375" spans="1:16" s="291" customFormat="1">
      <c r="A375" s="292"/>
      <c r="B375" s="292"/>
      <c r="C375" s="461"/>
      <c r="D375" s="410"/>
      <c r="E375" s="410"/>
      <c r="F375" s="295"/>
      <c r="G375" s="630"/>
      <c r="H375" s="629"/>
      <c r="I375" s="630"/>
      <c r="J375" s="629"/>
      <c r="K375" s="630"/>
      <c r="L375" s="471"/>
      <c r="M375" s="628"/>
      <c r="N375" s="631"/>
      <c r="O375" s="620"/>
      <c r="P375" s="620"/>
    </row>
    <row r="376" spans="1:16" s="291" customFormat="1">
      <c r="A376" s="292"/>
      <c r="B376" s="292"/>
      <c r="C376" s="461"/>
      <c r="D376" s="644"/>
      <c r="E376" s="644"/>
      <c r="F376" s="644"/>
      <c r="G376" s="630"/>
      <c r="H376" s="629"/>
      <c r="I376" s="630"/>
      <c r="J376" s="629"/>
      <c r="K376" s="630"/>
      <c r="L376" s="471"/>
      <c r="M376" s="628"/>
      <c r="N376" s="631"/>
      <c r="O376" s="620"/>
      <c r="P376" s="620"/>
    </row>
    <row r="377" spans="1:16" s="291" customFormat="1">
      <c r="A377" s="292"/>
      <c r="B377" s="292"/>
      <c r="C377" s="461"/>
      <c r="D377" s="644"/>
      <c r="E377" s="644"/>
      <c r="F377" s="644"/>
      <c r="G377" s="630"/>
      <c r="H377" s="629"/>
      <c r="I377" s="630"/>
      <c r="J377" s="629"/>
      <c r="K377" s="630"/>
      <c r="L377" s="471"/>
      <c r="M377" s="628"/>
      <c r="N377" s="631"/>
      <c r="O377" s="620"/>
      <c r="P377" s="620"/>
    </row>
    <row r="378" spans="1:16" s="291" customFormat="1">
      <c r="A378" s="292"/>
      <c r="B378" s="292"/>
      <c r="C378" s="461"/>
      <c r="D378" s="410"/>
      <c r="E378" s="410"/>
      <c r="F378" s="295"/>
      <c r="G378" s="630"/>
      <c r="H378" s="629"/>
      <c r="I378" s="630"/>
      <c r="J378" s="629"/>
      <c r="K378" s="630"/>
      <c r="L378" s="471"/>
      <c r="M378" s="628"/>
      <c r="N378" s="631"/>
      <c r="O378" s="620"/>
      <c r="P378" s="620"/>
    </row>
    <row r="379" spans="1:16" s="291" customFormat="1">
      <c r="A379" s="292"/>
      <c r="B379" s="292"/>
      <c r="C379" s="461"/>
      <c r="D379" s="659"/>
      <c r="E379" s="659"/>
      <c r="F379" s="659"/>
      <c r="G379" s="659"/>
      <c r="H379" s="659"/>
      <c r="I379" s="659"/>
      <c r="J379" s="295"/>
      <c r="K379" s="295"/>
      <c r="L379" s="295"/>
      <c r="M379" s="295"/>
      <c r="N379" s="295"/>
      <c r="O379" s="620"/>
      <c r="P379" s="620"/>
    </row>
    <row r="380" spans="1:16" s="291" customFormat="1">
      <c r="A380" s="292"/>
      <c r="B380" s="292"/>
      <c r="C380" s="461"/>
      <c r="D380" s="410"/>
      <c r="E380" s="410"/>
      <c r="F380" s="295"/>
      <c r="G380" s="630"/>
      <c r="H380" s="629"/>
      <c r="I380" s="630"/>
      <c r="J380" s="629"/>
      <c r="K380" s="630"/>
      <c r="L380" s="471"/>
      <c r="M380" s="628"/>
      <c r="N380" s="631"/>
      <c r="O380" s="620"/>
      <c r="P380" s="620"/>
    </row>
    <row r="381" spans="1:16" s="291" customFormat="1">
      <c r="A381" s="292"/>
      <c r="B381" s="292"/>
      <c r="C381" s="461"/>
      <c r="D381" s="410"/>
      <c r="E381" s="410"/>
      <c r="F381" s="295"/>
      <c r="G381" s="630"/>
      <c r="H381" s="629"/>
      <c r="I381" s="630"/>
      <c r="J381" s="629"/>
      <c r="K381" s="630"/>
      <c r="L381" s="471"/>
      <c r="M381" s="628"/>
      <c r="N381" s="631"/>
      <c r="O381" s="620"/>
      <c r="P381" s="620"/>
    </row>
    <row r="382" spans="1:16" s="291" customFormat="1">
      <c r="A382" s="292"/>
      <c r="B382" s="292"/>
      <c r="C382" s="461"/>
      <c r="D382" s="410"/>
      <c r="E382" s="410"/>
      <c r="F382" s="295"/>
      <c r="G382" s="630"/>
      <c r="H382" s="629"/>
      <c r="I382" s="630"/>
      <c r="J382" s="629"/>
      <c r="K382" s="630"/>
      <c r="L382" s="471"/>
      <c r="M382" s="628"/>
      <c r="N382" s="631"/>
      <c r="O382" s="620"/>
      <c r="P382" s="620"/>
    </row>
    <row r="383" spans="1:16" s="291" customFormat="1">
      <c r="A383" s="292"/>
      <c r="B383" s="292"/>
      <c r="C383" s="461"/>
      <c r="D383" s="410"/>
      <c r="E383" s="410"/>
      <c r="F383" s="295"/>
      <c r="G383" s="630"/>
      <c r="H383" s="629"/>
      <c r="I383" s="630"/>
      <c r="J383" s="629"/>
      <c r="K383" s="630"/>
      <c r="L383" s="471"/>
      <c r="M383" s="628"/>
      <c r="N383" s="631"/>
      <c r="O383" s="620"/>
      <c r="P383" s="620"/>
    </row>
    <row r="384" spans="1:16" s="291" customFormat="1">
      <c r="A384" s="292"/>
      <c r="B384" s="292"/>
      <c r="C384" s="461"/>
      <c r="D384" s="644"/>
      <c r="E384" s="644"/>
      <c r="F384" s="644"/>
      <c r="G384" s="644"/>
      <c r="H384" s="629"/>
      <c r="I384" s="630"/>
      <c r="J384" s="629"/>
      <c r="K384" s="630"/>
      <c r="L384" s="471"/>
      <c r="M384" s="628"/>
      <c r="N384" s="631"/>
      <c r="O384" s="620"/>
      <c r="P384" s="620"/>
    </row>
    <row r="385" spans="1:16" s="291" customFormat="1">
      <c r="A385" s="292"/>
      <c r="B385" s="292"/>
      <c r="C385" s="461"/>
      <c r="D385" s="410"/>
      <c r="E385" s="410"/>
      <c r="F385" s="295"/>
      <c r="G385" s="630"/>
      <c r="H385" s="629"/>
      <c r="I385" s="630"/>
      <c r="J385" s="629"/>
      <c r="K385" s="630"/>
      <c r="L385" s="471"/>
      <c r="M385" s="628"/>
      <c r="N385" s="631"/>
      <c r="O385" s="620"/>
      <c r="P385" s="620"/>
    </row>
    <row r="386" spans="1:16" s="291" customFormat="1">
      <c r="A386" s="292"/>
      <c r="B386" s="292"/>
      <c r="C386" s="461"/>
      <c r="D386" s="410"/>
      <c r="E386" s="410"/>
      <c r="F386" s="295"/>
      <c r="G386" s="630"/>
      <c r="H386" s="629"/>
      <c r="I386" s="630"/>
      <c r="J386" s="629"/>
      <c r="K386" s="630"/>
      <c r="L386" s="471"/>
      <c r="M386" s="628"/>
      <c r="N386" s="631"/>
      <c r="O386" s="620"/>
      <c r="P386" s="620"/>
    </row>
    <row r="387" spans="1:16" s="291" customFormat="1">
      <c r="A387" s="292"/>
      <c r="B387" s="292"/>
      <c r="C387" s="461"/>
      <c r="D387" s="410"/>
      <c r="E387" s="410"/>
      <c r="F387" s="295"/>
      <c r="G387" s="630"/>
      <c r="H387" s="629"/>
      <c r="I387" s="630"/>
      <c r="J387" s="629"/>
      <c r="K387" s="630"/>
      <c r="L387" s="471"/>
      <c r="M387" s="628"/>
      <c r="N387" s="631"/>
      <c r="O387" s="620"/>
      <c r="P387" s="620"/>
    </row>
    <row r="388" spans="1:16" s="291" customFormat="1">
      <c r="A388" s="292"/>
      <c r="B388" s="292"/>
      <c r="C388" s="461"/>
      <c r="D388" s="410"/>
      <c r="E388" s="410"/>
      <c r="F388" s="295"/>
      <c r="G388" s="630"/>
      <c r="H388" s="629"/>
      <c r="I388" s="630"/>
      <c r="J388" s="629"/>
      <c r="K388" s="630"/>
      <c r="L388" s="471"/>
      <c r="M388" s="628"/>
      <c r="N388" s="631"/>
      <c r="O388" s="620"/>
      <c r="P388" s="620"/>
    </row>
    <row r="389" spans="1:16" s="291" customFormat="1">
      <c r="A389" s="292"/>
      <c r="B389" s="292"/>
      <c r="C389" s="461"/>
      <c r="D389" s="644"/>
      <c r="E389" s="644"/>
      <c r="F389" s="644"/>
      <c r="G389" s="644"/>
      <c r="H389" s="629"/>
      <c r="I389" s="630"/>
      <c r="J389" s="629"/>
      <c r="K389" s="630"/>
      <c r="L389" s="471"/>
      <c r="M389" s="628"/>
      <c r="N389" s="631"/>
      <c r="O389" s="620"/>
      <c r="P389" s="620"/>
    </row>
    <row r="390" spans="1:16" s="291" customFormat="1">
      <c r="A390" s="292"/>
      <c r="B390" s="292"/>
      <c r="C390" s="461"/>
      <c r="D390" s="410"/>
      <c r="E390" s="410"/>
      <c r="F390" s="295"/>
      <c r="G390" s="630"/>
      <c r="H390" s="629"/>
      <c r="I390" s="630"/>
      <c r="J390" s="629"/>
      <c r="K390" s="630"/>
      <c r="L390" s="471"/>
      <c r="M390" s="628"/>
      <c r="N390" s="631"/>
      <c r="O390" s="620"/>
      <c r="P390" s="620"/>
    </row>
    <row r="391" spans="1:16" s="291" customFormat="1">
      <c r="A391" s="292"/>
      <c r="B391" s="292"/>
      <c r="C391" s="461"/>
      <c r="D391" s="410"/>
      <c r="E391" s="410"/>
      <c r="F391" s="295"/>
      <c r="G391" s="630"/>
      <c r="H391" s="629"/>
      <c r="I391" s="630"/>
      <c r="J391" s="629"/>
      <c r="K391" s="630"/>
      <c r="L391" s="471"/>
      <c r="M391" s="628"/>
      <c r="N391" s="631"/>
      <c r="O391" s="620"/>
      <c r="P391" s="620"/>
    </row>
    <row r="392" spans="1:16" s="291" customFormat="1">
      <c r="A392" s="292"/>
      <c r="B392" s="292"/>
      <c r="C392" s="461"/>
      <c r="D392" s="410"/>
      <c r="E392" s="410"/>
      <c r="F392" s="295"/>
      <c r="G392" s="630"/>
      <c r="H392" s="629"/>
      <c r="I392" s="630"/>
      <c r="J392" s="629"/>
      <c r="K392" s="630"/>
      <c r="L392" s="471"/>
      <c r="M392" s="628"/>
      <c r="N392" s="631"/>
      <c r="O392" s="620"/>
      <c r="P392" s="620"/>
    </row>
    <row r="393" spans="1:16" s="291" customFormat="1">
      <c r="A393" s="292"/>
      <c r="B393" s="292"/>
      <c r="C393" s="461"/>
      <c r="D393" s="410"/>
      <c r="E393" s="410"/>
      <c r="F393" s="295"/>
      <c r="G393" s="630"/>
      <c r="H393" s="629"/>
      <c r="I393" s="630"/>
      <c r="J393" s="629"/>
      <c r="K393" s="630"/>
      <c r="L393" s="471"/>
      <c r="M393" s="628"/>
      <c r="N393" s="631"/>
      <c r="O393" s="620"/>
      <c r="P393" s="620"/>
    </row>
    <row r="394" spans="1:16" s="291" customFormat="1">
      <c r="A394" s="292"/>
      <c r="B394" s="292"/>
      <c r="C394" s="461"/>
      <c r="D394" s="410"/>
      <c r="E394" s="410"/>
      <c r="F394" s="295"/>
      <c r="G394" s="630"/>
      <c r="H394" s="629"/>
      <c r="I394" s="630"/>
      <c r="J394" s="629"/>
      <c r="K394" s="630"/>
      <c r="L394" s="471"/>
      <c r="M394" s="628"/>
      <c r="N394" s="631"/>
      <c r="O394" s="620"/>
      <c r="P394" s="620"/>
    </row>
    <row r="395" spans="1:16" s="291" customFormat="1">
      <c r="A395" s="292"/>
      <c r="B395" s="292"/>
      <c r="C395" s="461"/>
      <c r="D395" s="410"/>
      <c r="E395" s="410"/>
      <c r="F395" s="295"/>
      <c r="G395" s="630"/>
      <c r="H395" s="629"/>
      <c r="I395" s="630"/>
      <c r="J395" s="629"/>
      <c r="K395" s="630"/>
      <c r="L395" s="471"/>
      <c r="M395" s="628"/>
      <c r="N395" s="631"/>
      <c r="O395" s="620"/>
      <c r="P395" s="620"/>
    </row>
    <row r="396" spans="1:16" s="291" customFormat="1">
      <c r="A396" s="292"/>
      <c r="B396" s="292"/>
      <c r="C396" s="461"/>
      <c r="D396" s="410"/>
      <c r="E396" s="410"/>
      <c r="F396" s="295"/>
      <c r="G396" s="630"/>
      <c r="H396" s="629"/>
      <c r="I396" s="630"/>
      <c r="J396" s="629"/>
      <c r="K396" s="630"/>
      <c r="L396" s="471"/>
      <c r="M396" s="628"/>
      <c r="N396" s="631"/>
      <c r="O396" s="620"/>
      <c r="P396" s="620"/>
    </row>
    <row r="397" spans="1:16" s="291" customFormat="1">
      <c r="A397" s="292"/>
      <c r="B397" s="292"/>
      <c r="C397" s="461"/>
      <c r="D397" s="410"/>
      <c r="E397" s="410"/>
      <c r="F397" s="295"/>
      <c r="G397" s="630"/>
      <c r="H397" s="629"/>
      <c r="I397" s="630"/>
      <c r="J397" s="629"/>
      <c r="K397" s="630"/>
      <c r="L397" s="471"/>
      <c r="M397" s="628"/>
      <c r="N397" s="631"/>
      <c r="O397" s="620"/>
      <c r="P397" s="620"/>
    </row>
    <row r="398" spans="1:16" s="291" customFormat="1" ht="15.75">
      <c r="A398" s="292"/>
      <c r="B398" s="292"/>
      <c r="C398" s="461"/>
      <c r="D398" s="655"/>
      <c r="E398" s="655"/>
      <c r="F398" s="655"/>
      <c r="G398" s="655"/>
      <c r="H398" s="655"/>
      <c r="I398" s="630"/>
      <c r="J398" s="629"/>
      <c r="K398" s="630"/>
      <c r="L398" s="471"/>
      <c r="M398" s="628"/>
      <c r="N398" s="631"/>
      <c r="O398" s="620"/>
      <c r="P398" s="620"/>
    </row>
    <row r="399" spans="1:16" s="291" customFormat="1">
      <c r="A399" s="292"/>
      <c r="B399" s="292"/>
      <c r="C399" s="461"/>
      <c r="D399" s="644"/>
      <c r="E399" s="644"/>
      <c r="F399" s="644"/>
      <c r="G399" s="630"/>
      <c r="H399" s="629"/>
      <c r="I399" s="630"/>
      <c r="J399" s="629"/>
      <c r="K399" s="630"/>
      <c r="L399" s="471"/>
      <c r="M399" s="628"/>
      <c r="N399" s="631"/>
      <c r="O399" s="620"/>
      <c r="P399" s="620"/>
    </row>
    <row r="400" spans="1:16" s="291" customFormat="1">
      <c r="A400" s="292"/>
      <c r="B400" s="292"/>
      <c r="C400" s="461"/>
      <c r="D400" s="410"/>
      <c r="E400" s="642"/>
      <c r="F400" s="643"/>
      <c r="G400" s="643"/>
      <c r="H400" s="629"/>
      <c r="I400" s="630"/>
      <c r="J400" s="629"/>
      <c r="K400" s="630"/>
      <c r="L400" s="471"/>
      <c r="M400" s="628"/>
      <c r="N400" s="631"/>
      <c r="O400" s="620"/>
      <c r="P400" s="620"/>
    </row>
    <row r="401" spans="1:16" s="291" customFormat="1">
      <c r="A401" s="292"/>
      <c r="B401" s="292"/>
      <c r="C401" s="461"/>
      <c r="D401" s="410"/>
      <c r="E401" s="642"/>
      <c r="F401" s="643"/>
      <c r="G401" s="643"/>
      <c r="H401" s="629"/>
      <c r="I401" s="630"/>
      <c r="J401" s="629"/>
      <c r="K401" s="630"/>
      <c r="L401" s="471"/>
      <c r="M401" s="628"/>
      <c r="N401" s="631"/>
      <c r="O401" s="620"/>
      <c r="P401" s="620"/>
    </row>
    <row r="402" spans="1:16" s="291" customFormat="1">
      <c r="A402" s="292"/>
      <c r="B402" s="292"/>
      <c r="C402" s="461"/>
      <c r="D402" s="410"/>
      <c r="E402" s="642"/>
      <c r="F402" s="643"/>
      <c r="G402" s="643"/>
      <c r="H402" s="629"/>
      <c r="I402" s="630"/>
      <c r="J402" s="629"/>
      <c r="K402" s="630"/>
      <c r="L402" s="471"/>
      <c r="M402" s="628"/>
      <c r="N402" s="631"/>
      <c r="O402" s="620"/>
      <c r="P402" s="620"/>
    </row>
    <row r="403" spans="1:16" s="291" customFormat="1">
      <c r="A403" s="292"/>
      <c r="B403" s="292"/>
      <c r="C403" s="461"/>
      <c r="D403" s="410"/>
      <c r="E403" s="642"/>
      <c r="F403" s="643"/>
      <c r="G403" s="643"/>
      <c r="H403" s="629"/>
      <c r="I403" s="630"/>
      <c r="J403" s="629"/>
      <c r="K403" s="630"/>
      <c r="L403" s="471"/>
      <c r="M403" s="628"/>
      <c r="N403" s="631"/>
      <c r="O403" s="620"/>
      <c r="P403" s="620"/>
    </row>
    <row r="404" spans="1:16" s="291" customFormat="1">
      <c r="A404" s="292"/>
      <c r="B404" s="292"/>
      <c r="C404" s="461"/>
      <c r="D404" s="410"/>
      <c r="E404" s="642"/>
      <c r="F404" s="643"/>
      <c r="G404" s="643"/>
      <c r="H404" s="629"/>
      <c r="I404" s="630"/>
      <c r="J404" s="629"/>
      <c r="K404" s="630"/>
      <c r="L404" s="471"/>
      <c r="M404" s="628"/>
      <c r="N404" s="631"/>
      <c r="O404" s="620"/>
      <c r="P404" s="620"/>
    </row>
    <row r="405" spans="1:16" s="291" customFormat="1">
      <c r="A405" s="292"/>
      <c r="B405" s="292"/>
      <c r="C405" s="461"/>
      <c r="D405" s="410"/>
      <c r="E405" s="660"/>
      <c r="F405" s="661"/>
      <c r="G405" s="661"/>
      <c r="H405" s="662"/>
      <c r="I405" s="663"/>
      <c r="J405" s="662"/>
      <c r="K405" s="663"/>
      <c r="L405" s="664"/>
      <c r="M405" s="665"/>
      <c r="N405" s="666"/>
      <c r="O405" s="620"/>
      <c r="P405" s="620"/>
    </row>
    <row r="406" spans="1:16" s="291" customFormat="1">
      <c r="A406" s="292"/>
      <c r="B406" s="292"/>
      <c r="C406" s="461"/>
      <c r="D406" s="410"/>
      <c r="E406" s="660"/>
      <c r="F406" s="661"/>
      <c r="G406" s="661"/>
      <c r="H406" s="662"/>
      <c r="I406" s="663"/>
      <c r="J406" s="662"/>
      <c r="K406" s="663"/>
      <c r="L406" s="664"/>
      <c r="M406" s="665"/>
      <c r="N406" s="666"/>
      <c r="O406" s="620"/>
      <c r="P406" s="620"/>
    </row>
    <row r="407" spans="1:16" s="291" customFormat="1">
      <c r="A407" s="292"/>
      <c r="B407" s="292"/>
      <c r="C407" s="461"/>
      <c r="D407" s="410"/>
      <c r="E407" s="660"/>
      <c r="F407" s="661"/>
      <c r="G407" s="661"/>
      <c r="H407" s="662"/>
      <c r="I407" s="663"/>
      <c r="J407" s="662"/>
      <c r="K407" s="663"/>
      <c r="L407" s="664"/>
      <c r="M407" s="665"/>
      <c r="N407" s="666"/>
      <c r="O407" s="620"/>
      <c r="P407" s="620"/>
    </row>
    <row r="408" spans="1:16" s="291" customFormat="1">
      <c r="A408" s="292"/>
      <c r="B408" s="292"/>
      <c r="C408" s="461"/>
      <c r="D408" s="410"/>
      <c r="E408" s="660"/>
      <c r="F408" s="661"/>
      <c r="G408" s="661"/>
      <c r="H408" s="662"/>
      <c r="I408" s="663"/>
      <c r="J408" s="662"/>
      <c r="K408" s="663"/>
      <c r="L408" s="664"/>
      <c r="M408" s="665"/>
      <c r="N408" s="666"/>
      <c r="O408" s="620"/>
      <c r="P408" s="620"/>
    </row>
    <row r="409" spans="1:16" s="291" customFormat="1">
      <c r="A409" s="292"/>
      <c r="B409" s="292"/>
      <c r="C409" s="461"/>
      <c r="D409" s="410"/>
      <c r="E409" s="660"/>
      <c r="F409" s="661"/>
      <c r="G409" s="661"/>
      <c r="H409" s="662"/>
      <c r="I409" s="663"/>
      <c r="J409" s="662"/>
      <c r="K409" s="663"/>
      <c r="L409" s="664"/>
      <c r="M409" s="665"/>
      <c r="N409" s="666"/>
      <c r="O409" s="620"/>
      <c r="P409" s="620"/>
    </row>
    <row r="410" spans="1:16" s="291" customFormat="1">
      <c r="A410" s="292"/>
      <c r="B410" s="292"/>
      <c r="C410" s="461"/>
      <c r="D410" s="410"/>
      <c r="E410" s="660"/>
      <c r="F410" s="661"/>
      <c r="G410" s="661"/>
      <c r="H410" s="662"/>
      <c r="I410" s="663"/>
      <c r="J410" s="662"/>
      <c r="K410" s="663"/>
      <c r="L410" s="664"/>
      <c r="M410" s="665"/>
      <c r="N410" s="666"/>
      <c r="O410" s="620"/>
      <c r="P410" s="620"/>
    </row>
    <row r="411" spans="1:16" s="291" customFormat="1">
      <c r="A411" s="292"/>
      <c r="B411" s="292"/>
      <c r="C411" s="461"/>
      <c r="D411" s="644"/>
      <c r="E411" s="644"/>
      <c r="F411" s="644"/>
      <c r="G411" s="644"/>
      <c r="H411" s="662"/>
      <c r="I411" s="663"/>
      <c r="J411" s="662"/>
      <c r="K411" s="663"/>
      <c r="L411" s="664"/>
      <c r="M411" s="665"/>
      <c r="N411" s="666"/>
      <c r="O411" s="620"/>
      <c r="P411" s="620"/>
    </row>
    <row r="412" spans="1:16" s="291" customFormat="1">
      <c r="A412" s="292"/>
      <c r="B412" s="292"/>
      <c r="C412" s="461"/>
      <c r="D412" s="410"/>
      <c r="E412" s="660"/>
      <c r="F412" s="661"/>
      <c r="G412" s="661"/>
      <c r="H412" s="662"/>
      <c r="I412" s="663"/>
      <c r="J412" s="662"/>
      <c r="K412" s="663"/>
      <c r="L412" s="664"/>
      <c r="M412" s="665"/>
      <c r="N412" s="666"/>
      <c r="O412" s="620"/>
      <c r="P412" s="620"/>
    </row>
    <row r="413" spans="1:16" s="291" customFormat="1">
      <c r="A413" s="292"/>
      <c r="B413" s="292"/>
      <c r="C413" s="461"/>
      <c r="D413" s="410"/>
      <c r="E413" s="660"/>
      <c r="F413" s="661"/>
      <c r="G413" s="661"/>
      <c r="H413" s="662"/>
      <c r="I413" s="663"/>
      <c r="J413" s="662"/>
      <c r="K413" s="663"/>
      <c r="L413" s="664"/>
      <c r="M413" s="665"/>
      <c r="N413" s="666"/>
      <c r="O413" s="620"/>
      <c r="P413" s="620"/>
    </row>
    <row r="414" spans="1:16" s="291" customFormat="1">
      <c r="A414" s="292"/>
      <c r="B414" s="292"/>
      <c r="C414" s="461"/>
      <c r="D414" s="410"/>
      <c r="E414" s="660"/>
      <c r="F414" s="661"/>
      <c r="G414" s="661"/>
      <c r="H414" s="662"/>
      <c r="I414" s="663"/>
      <c r="J414" s="662"/>
      <c r="K414" s="663"/>
      <c r="L414" s="664"/>
      <c r="M414" s="665"/>
      <c r="N414" s="666"/>
      <c r="O414" s="620"/>
      <c r="P414" s="620"/>
    </row>
    <row r="415" spans="1:16" s="291" customFormat="1">
      <c r="A415" s="292"/>
      <c r="B415" s="292"/>
      <c r="C415" s="461"/>
      <c r="D415" s="410"/>
      <c r="E415" s="660"/>
      <c r="F415" s="661"/>
      <c r="G415" s="661"/>
      <c r="H415" s="662"/>
      <c r="I415" s="663"/>
      <c r="J415" s="662"/>
      <c r="K415" s="663"/>
      <c r="L415" s="664"/>
      <c r="M415" s="665"/>
      <c r="N415" s="666"/>
      <c r="O415" s="620"/>
      <c r="P415" s="620"/>
    </row>
    <row r="416" spans="1:16" s="291" customFormat="1">
      <c r="A416" s="292"/>
      <c r="B416" s="292"/>
      <c r="C416" s="461"/>
      <c r="D416" s="644"/>
      <c r="E416" s="644"/>
      <c r="F416" s="644"/>
      <c r="G416" s="644"/>
      <c r="H416" s="662"/>
      <c r="I416" s="663"/>
      <c r="J416" s="662"/>
      <c r="K416" s="663"/>
      <c r="L416" s="664"/>
      <c r="M416" s="665"/>
      <c r="N416" s="666"/>
      <c r="O416" s="620"/>
      <c r="P416" s="620"/>
    </row>
    <row r="417" spans="1:16" s="291" customFormat="1">
      <c r="A417" s="292"/>
      <c r="B417" s="292"/>
      <c r="C417" s="461"/>
      <c r="D417" s="295"/>
      <c r="E417" s="660"/>
      <c r="F417" s="661"/>
      <c r="G417" s="661"/>
      <c r="H417" s="662"/>
      <c r="I417" s="663"/>
      <c r="J417" s="662"/>
      <c r="K417" s="663"/>
      <c r="L417" s="664"/>
      <c r="M417" s="665"/>
      <c r="N417" s="666"/>
      <c r="O417" s="620"/>
      <c r="P417" s="620"/>
    </row>
    <row r="418" spans="1:16" s="291" customFormat="1">
      <c r="A418" s="292"/>
      <c r="B418" s="292"/>
      <c r="C418" s="461"/>
      <c r="D418" s="410"/>
      <c r="E418" s="660"/>
      <c r="F418" s="661"/>
      <c r="G418" s="661"/>
      <c r="H418" s="662"/>
      <c r="I418" s="663"/>
      <c r="J418" s="662"/>
      <c r="K418" s="663"/>
      <c r="L418" s="664"/>
      <c r="M418" s="665"/>
      <c r="N418" s="666"/>
      <c r="O418" s="620"/>
      <c r="P418" s="620"/>
    </row>
    <row r="419" spans="1:16" s="291" customFormat="1">
      <c r="A419" s="292"/>
      <c r="B419" s="292"/>
      <c r="C419" s="461"/>
      <c r="D419" s="410"/>
      <c r="E419" s="660"/>
      <c r="F419" s="661"/>
      <c r="G419" s="661"/>
      <c r="H419" s="662"/>
      <c r="I419" s="663"/>
      <c r="J419" s="662"/>
      <c r="K419" s="663"/>
      <c r="L419" s="664"/>
      <c r="M419" s="665"/>
      <c r="N419" s="666"/>
      <c r="O419" s="620"/>
      <c r="P419" s="620"/>
    </row>
    <row r="420" spans="1:16" s="291" customFormat="1" ht="20.25">
      <c r="A420" s="292"/>
      <c r="B420" s="292"/>
      <c r="C420" s="461"/>
      <c r="D420" s="667"/>
      <c r="E420" s="660"/>
      <c r="F420" s="661"/>
      <c r="G420" s="661"/>
      <c r="H420" s="662"/>
      <c r="I420" s="663"/>
      <c r="J420" s="662"/>
      <c r="K420" s="663"/>
      <c r="L420" s="664"/>
      <c r="M420" s="665"/>
      <c r="N420" s="666"/>
      <c r="O420" s="620"/>
      <c r="P420" s="620"/>
    </row>
    <row r="421" spans="1:16" s="291" customFormat="1">
      <c r="A421" s="292"/>
      <c r="B421" s="292"/>
      <c r="C421" s="461"/>
      <c r="D421" s="644"/>
      <c r="E421" s="644"/>
      <c r="F421" s="644"/>
      <c r="G421" s="644"/>
      <c r="H421" s="644"/>
      <c r="I421" s="663"/>
      <c r="J421" s="662"/>
      <c r="K421" s="663"/>
      <c r="L421" s="664"/>
      <c r="M421" s="665"/>
      <c r="N421" s="666"/>
      <c r="O421" s="620"/>
      <c r="P421" s="620"/>
    </row>
    <row r="422" spans="1:16" s="291" customFormat="1">
      <c r="A422" s="292"/>
      <c r="B422" s="292"/>
      <c r="C422" s="461"/>
      <c r="D422" s="410"/>
      <c r="E422" s="660"/>
      <c r="F422" s="661"/>
      <c r="G422" s="630"/>
      <c r="H422" s="629"/>
      <c r="I422" s="630"/>
      <c r="J422" s="629"/>
      <c r="K422" s="630"/>
      <c r="L422" s="471"/>
      <c r="M422" s="628"/>
      <c r="N422" s="631"/>
      <c r="O422" s="620"/>
      <c r="P422" s="620"/>
    </row>
    <row r="423" spans="1:16" s="291" customFormat="1">
      <c r="A423" s="292"/>
      <c r="B423" s="292"/>
      <c r="C423" s="461"/>
      <c r="D423" s="410"/>
      <c r="E423" s="660"/>
      <c r="F423" s="661"/>
      <c r="G423" s="630"/>
      <c r="H423" s="629"/>
      <c r="I423" s="630"/>
      <c r="J423" s="629"/>
      <c r="K423" s="630"/>
      <c r="L423" s="471"/>
      <c r="M423" s="628"/>
      <c r="N423" s="631"/>
      <c r="O423" s="620"/>
      <c r="P423" s="620"/>
    </row>
    <row r="424" spans="1:16" s="291" customFormat="1">
      <c r="A424" s="292"/>
      <c r="B424" s="292"/>
      <c r="C424" s="461"/>
      <c r="D424" s="644"/>
      <c r="E424" s="644"/>
      <c r="F424" s="644"/>
      <c r="G424" s="630"/>
      <c r="H424" s="629"/>
      <c r="I424" s="630"/>
      <c r="J424" s="629"/>
      <c r="K424" s="630"/>
      <c r="L424" s="471"/>
      <c r="M424" s="628"/>
      <c r="N424" s="631"/>
      <c r="O424" s="620"/>
      <c r="P424" s="620"/>
    </row>
    <row r="425" spans="1:16" s="291" customFormat="1">
      <c r="A425" s="292"/>
      <c r="B425" s="292"/>
      <c r="C425" s="461"/>
      <c r="D425" s="410"/>
      <c r="E425" s="660"/>
      <c r="F425" s="661"/>
      <c r="G425" s="630"/>
      <c r="H425" s="629"/>
      <c r="I425" s="630"/>
      <c r="J425" s="629"/>
      <c r="K425" s="630"/>
      <c r="L425" s="471"/>
      <c r="M425" s="628"/>
      <c r="N425" s="631"/>
      <c r="O425" s="620"/>
      <c r="P425" s="620"/>
    </row>
    <row r="426" spans="1:16" s="291" customFormat="1">
      <c r="A426" s="292"/>
      <c r="B426" s="292"/>
      <c r="C426" s="461"/>
      <c r="D426" s="644"/>
      <c r="E426" s="644"/>
      <c r="F426" s="644"/>
      <c r="G426" s="630"/>
      <c r="H426" s="629"/>
      <c r="I426" s="630"/>
      <c r="J426" s="629"/>
      <c r="K426" s="630"/>
      <c r="L426" s="471"/>
      <c r="M426" s="628"/>
      <c r="N426" s="631"/>
      <c r="O426" s="620"/>
      <c r="P426" s="620"/>
    </row>
    <row r="427" spans="1:16" s="291" customFormat="1">
      <c r="A427" s="292"/>
      <c r="B427" s="292"/>
      <c r="C427" s="461"/>
      <c r="D427" s="410"/>
      <c r="E427" s="660"/>
      <c r="F427" s="661"/>
      <c r="G427" s="630"/>
      <c r="H427" s="629"/>
      <c r="I427" s="630"/>
      <c r="J427" s="629"/>
      <c r="K427" s="630"/>
      <c r="L427" s="471"/>
      <c r="M427" s="628"/>
      <c r="N427" s="631"/>
      <c r="O427" s="620"/>
      <c r="P427" s="620"/>
    </row>
    <row r="428" spans="1:16" s="291" customFormat="1">
      <c r="A428" s="292"/>
      <c r="B428" s="292"/>
      <c r="C428" s="461"/>
      <c r="D428" s="410"/>
      <c r="E428" s="660"/>
      <c r="F428" s="661"/>
      <c r="G428" s="630"/>
      <c r="H428" s="629"/>
      <c r="I428" s="630"/>
      <c r="J428" s="629"/>
      <c r="K428" s="630"/>
      <c r="L428" s="471"/>
      <c r="M428" s="628"/>
      <c r="N428" s="631"/>
      <c r="O428" s="620"/>
      <c r="P428" s="620"/>
    </row>
    <row r="429" spans="1:16" s="291" customFormat="1">
      <c r="A429" s="292"/>
      <c r="B429" s="292"/>
      <c r="C429" s="461"/>
      <c r="D429" s="410"/>
      <c r="E429" s="660"/>
      <c r="F429" s="661"/>
      <c r="G429" s="630"/>
      <c r="H429" s="629"/>
      <c r="I429" s="630"/>
      <c r="J429" s="629"/>
      <c r="K429" s="630"/>
      <c r="L429" s="471"/>
      <c r="M429" s="628"/>
      <c r="N429" s="631"/>
      <c r="O429" s="620"/>
      <c r="P429" s="620"/>
    </row>
    <row r="430" spans="1:16" s="291" customFormat="1">
      <c r="A430" s="292"/>
      <c r="B430" s="292"/>
      <c r="C430" s="461"/>
      <c r="D430" s="410"/>
      <c r="E430" s="660"/>
      <c r="F430" s="661"/>
      <c r="G430" s="630"/>
      <c r="H430" s="629"/>
      <c r="I430" s="630"/>
      <c r="J430" s="629"/>
      <c r="K430" s="630"/>
      <c r="L430" s="471"/>
      <c r="M430" s="628"/>
      <c r="N430" s="631"/>
      <c r="O430" s="620"/>
      <c r="P430" s="620"/>
    </row>
    <row r="431" spans="1:16" s="291" customFormat="1">
      <c r="A431" s="292"/>
      <c r="B431" s="292"/>
      <c r="C431" s="461"/>
      <c r="D431" s="644"/>
      <c r="E431" s="644"/>
      <c r="F431" s="644"/>
      <c r="G431" s="630"/>
      <c r="H431" s="629"/>
      <c r="I431" s="630"/>
      <c r="J431" s="629"/>
      <c r="K431" s="630"/>
      <c r="L431" s="471"/>
      <c r="M431" s="628"/>
      <c r="N431" s="631"/>
      <c r="O431" s="620"/>
      <c r="P431" s="620"/>
    </row>
    <row r="432" spans="1:16" s="291" customFormat="1">
      <c r="A432" s="292"/>
      <c r="B432" s="292"/>
      <c r="C432" s="461"/>
      <c r="D432" s="644"/>
      <c r="E432" s="644"/>
      <c r="F432" s="644"/>
      <c r="G432" s="630"/>
      <c r="H432" s="629"/>
      <c r="I432" s="630"/>
      <c r="J432" s="629"/>
      <c r="K432" s="630"/>
      <c r="L432" s="471"/>
      <c r="M432" s="628"/>
      <c r="N432" s="631"/>
      <c r="O432" s="620"/>
      <c r="P432" s="620"/>
    </row>
    <row r="433" spans="1:16" s="291" customFormat="1">
      <c r="A433" s="292"/>
      <c r="B433" s="292"/>
      <c r="C433" s="461"/>
      <c r="D433" s="410"/>
      <c r="E433" s="660"/>
      <c r="F433" s="661"/>
      <c r="G433" s="630"/>
      <c r="H433" s="629"/>
      <c r="I433" s="630"/>
      <c r="J433" s="629"/>
      <c r="K433" s="630"/>
      <c r="L433" s="471"/>
      <c r="M433" s="628"/>
      <c r="N433" s="631"/>
      <c r="O433" s="620"/>
      <c r="P433" s="620"/>
    </row>
    <row r="434" spans="1:16" s="291" customFormat="1">
      <c r="A434" s="292"/>
      <c r="B434" s="292"/>
      <c r="C434" s="461"/>
      <c r="D434" s="410"/>
      <c r="E434" s="660"/>
      <c r="F434" s="661"/>
      <c r="G434" s="630"/>
      <c r="H434" s="629"/>
      <c r="I434" s="630"/>
      <c r="J434" s="629"/>
      <c r="K434" s="630"/>
      <c r="L434" s="471"/>
      <c r="M434" s="628"/>
      <c r="N434" s="631"/>
      <c r="O434" s="620"/>
      <c r="P434" s="620"/>
    </row>
    <row r="435" spans="1:16" s="291" customFormat="1">
      <c r="A435" s="292"/>
      <c r="B435" s="292"/>
      <c r="C435" s="461"/>
      <c r="D435" s="410"/>
      <c r="E435" s="660"/>
      <c r="F435" s="661"/>
      <c r="G435" s="630"/>
      <c r="H435" s="629"/>
      <c r="I435" s="630"/>
      <c r="J435" s="629"/>
      <c r="K435" s="630"/>
      <c r="L435" s="471"/>
      <c r="M435" s="628"/>
      <c r="N435" s="631"/>
      <c r="O435" s="620"/>
      <c r="P435" s="620"/>
    </row>
    <row r="436" spans="1:16" s="291" customFormat="1">
      <c r="A436" s="292"/>
      <c r="B436" s="292"/>
      <c r="C436" s="461"/>
      <c r="D436" s="410"/>
      <c r="E436" s="660"/>
      <c r="F436" s="661"/>
      <c r="G436" s="630"/>
      <c r="H436" s="629"/>
      <c r="I436" s="630"/>
      <c r="J436" s="629"/>
      <c r="K436" s="630"/>
      <c r="L436" s="471"/>
      <c r="M436" s="628"/>
      <c r="N436" s="631"/>
      <c r="O436" s="620"/>
      <c r="P436" s="620"/>
    </row>
    <row r="437" spans="1:16" s="291" customFormat="1">
      <c r="A437" s="292"/>
      <c r="B437" s="292"/>
      <c r="C437" s="461"/>
      <c r="D437" s="410"/>
      <c r="E437" s="660"/>
      <c r="F437" s="661"/>
      <c r="G437" s="630"/>
      <c r="H437" s="629"/>
      <c r="I437" s="630"/>
      <c r="J437" s="629"/>
      <c r="K437" s="630"/>
      <c r="L437" s="471"/>
      <c r="M437" s="628"/>
      <c r="N437" s="631"/>
      <c r="O437" s="620"/>
      <c r="P437" s="620"/>
    </row>
    <row r="438" spans="1:16" s="291" customFormat="1">
      <c r="A438" s="292"/>
      <c r="B438" s="292"/>
      <c r="C438" s="461"/>
      <c r="D438" s="410"/>
      <c r="E438" s="660"/>
      <c r="F438" s="661"/>
      <c r="G438" s="630"/>
      <c r="H438" s="629"/>
      <c r="I438" s="630"/>
      <c r="J438" s="629"/>
      <c r="K438" s="630"/>
      <c r="L438" s="471"/>
      <c r="M438" s="628"/>
      <c r="N438" s="631"/>
      <c r="O438" s="620"/>
      <c r="P438" s="620"/>
    </row>
    <row r="439" spans="1:16" s="291" customFormat="1">
      <c r="A439" s="292"/>
      <c r="B439" s="292"/>
      <c r="C439" s="461"/>
      <c r="D439" s="644"/>
      <c r="E439" s="644"/>
      <c r="F439" s="661"/>
      <c r="G439" s="661"/>
      <c r="H439" s="662"/>
      <c r="I439" s="663"/>
      <c r="J439" s="662"/>
      <c r="K439" s="663"/>
      <c r="L439" s="664"/>
      <c r="M439" s="665"/>
      <c r="N439" s="666"/>
      <c r="O439" s="620"/>
      <c r="P439" s="620"/>
    </row>
    <row r="440" spans="1:16" s="291" customFormat="1">
      <c r="A440" s="292"/>
      <c r="B440" s="292"/>
      <c r="C440" s="461"/>
      <c r="D440" s="410"/>
      <c r="E440" s="660"/>
      <c r="F440" s="661"/>
      <c r="G440" s="661"/>
      <c r="H440" s="662"/>
      <c r="I440" s="663"/>
      <c r="J440" s="668"/>
      <c r="K440" s="663"/>
      <c r="L440" s="664"/>
      <c r="M440" s="665"/>
      <c r="N440" s="666"/>
      <c r="O440" s="620"/>
      <c r="P440" s="620"/>
    </row>
    <row r="441" spans="1:16" s="291" customFormat="1">
      <c r="A441" s="292"/>
      <c r="B441" s="292"/>
      <c r="C441" s="461"/>
      <c r="D441" s="410"/>
      <c r="E441" s="660"/>
      <c r="F441" s="661"/>
      <c r="G441" s="661"/>
      <c r="H441" s="662"/>
      <c r="I441" s="663"/>
      <c r="J441" s="662"/>
      <c r="K441" s="663"/>
      <c r="L441" s="664"/>
      <c r="M441" s="665"/>
      <c r="N441" s="666"/>
      <c r="O441" s="620"/>
      <c r="P441" s="620"/>
    </row>
    <row r="442" spans="1:16" s="291" customFormat="1">
      <c r="A442" s="292"/>
      <c r="B442" s="292"/>
      <c r="C442" s="461"/>
      <c r="D442" s="410"/>
      <c r="E442" s="660"/>
      <c r="F442" s="661"/>
      <c r="G442" s="661"/>
      <c r="H442" s="662"/>
      <c r="I442" s="663"/>
      <c r="J442" s="662"/>
      <c r="K442" s="663"/>
      <c r="L442" s="664"/>
      <c r="M442" s="665"/>
      <c r="N442" s="666"/>
      <c r="O442" s="620"/>
      <c r="P442" s="620"/>
    </row>
    <row r="443" spans="1:16" s="291" customFormat="1">
      <c r="A443" s="292"/>
      <c r="B443" s="292"/>
      <c r="C443" s="461"/>
      <c r="D443" s="410"/>
      <c r="E443" s="660"/>
      <c r="F443" s="661"/>
      <c r="G443" s="661"/>
      <c r="H443" s="662"/>
      <c r="I443" s="295"/>
      <c r="J443" s="295"/>
      <c r="K443" s="295"/>
      <c r="L443" s="295"/>
      <c r="M443" s="295"/>
      <c r="N443" s="295"/>
      <c r="O443" s="620"/>
      <c r="P443" s="620"/>
    </row>
    <row r="444" spans="1:16" s="291" customFormat="1">
      <c r="A444" s="292"/>
      <c r="B444" s="292"/>
      <c r="C444" s="461"/>
      <c r="D444" s="644"/>
      <c r="E444" s="644"/>
      <c r="F444" s="644"/>
      <c r="G444" s="644"/>
      <c r="H444" s="644"/>
      <c r="I444" s="663"/>
      <c r="J444" s="662"/>
      <c r="K444" s="663"/>
      <c r="L444" s="664"/>
      <c r="M444" s="665"/>
      <c r="N444" s="666"/>
      <c r="O444" s="620"/>
      <c r="P444" s="620"/>
    </row>
    <row r="445" spans="1:16" s="291" customFormat="1" ht="18.75">
      <c r="A445" s="292"/>
      <c r="B445" s="292"/>
      <c r="C445" s="461"/>
      <c r="D445" s="410"/>
      <c r="E445" s="660"/>
      <c r="F445" s="661"/>
      <c r="G445" s="661"/>
      <c r="H445" s="669"/>
      <c r="I445" s="669"/>
      <c r="J445" s="669"/>
      <c r="K445" s="669"/>
      <c r="L445" s="669"/>
      <c r="M445" s="665"/>
      <c r="N445" s="670"/>
      <c r="O445" s="671"/>
      <c r="P445" s="620"/>
    </row>
    <row r="446" spans="1:16" s="291" customFormat="1" ht="15.75">
      <c r="A446" s="292"/>
      <c r="B446" s="292"/>
      <c r="C446" s="461"/>
      <c r="D446" s="651"/>
      <c r="E446" s="651"/>
      <c r="F446" s="651"/>
      <c r="G446" s="672"/>
      <c r="H446" s="672"/>
      <c r="I446" s="620"/>
      <c r="J446" s="673"/>
      <c r="K446" s="295"/>
      <c r="L446" s="506"/>
      <c r="M446" s="424"/>
      <c r="N446" s="563"/>
      <c r="O446" s="620"/>
      <c r="P446" s="620"/>
    </row>
    <row r="447" spans="1:16" s="291" customFormat="1">
      <c r="A447" s="292"/>
      <c r="B447" s="292"/>
      <c r="C447" s="461"/>
      <c r="D447" s="644"/>
      <c r="E447" s="644"/>
      <c r="F447" s="644"/>
      <c r="G447" s="644"/>
      <c r="H447" s="674"/>
      <c r="I447" s="675"/>
      <c r="J447" s="644"/>
      <c r="K447" s="295"/>
      <c r="L447" s="295"/>
      <c r="M447" s="295"/>
      <c r="N447" s="656"/>
      <c r="O447" s="620"/>
      <c r="P447" s="620"/>
    </row>
    <row r="448" spans="1:16" s="291" customFormat="1">
      <c r="A448" s="292"/>
      <c r="B448" s="292"/>
      <c r="C448" s="461"/>
      <c r="D448" s="410"/>
      <c r="E448" s="410"/>
      <c r="F448" s="676"/>
      <c r="G448" s="630"/>
      <c r="H448" s="629"/>
      <c r="I448" s="630"/>
      <c r="J448" s="629"/>
      <c r="K448" s="630"/>
      <c r="L448" s="471"/>
      <c r="M448" s="628"/>
      <c r="N448" s="631"/>
      <c r="O448" s="620"/>
      <c r="P448" s="620"/>
    </row>
    <row r="449" spans="1:16" s="291" customFormat="1">
      <c r="A449" s="292"/>
      <c r="B449" s="292"/>
      <c r="C449" s="461"/>
      <c r="D449" s="644"/>
      <c r="E449" s="644"/>
      <c r="F449" s="644"/>
      <c r="G449" s="630"/>
      <c r="H449" s="629"/>
      <c r="I449" s="630"/>
      <c r="J449" s="629"/>
      <c r="K449" s="630"/>
      <c r="L449" s="471"/>
      <c r="M449" s="628"/>
      <c r="N449" s="631"/>
      <c r="O449" s="620"/>
      <c r="P449" s="620"/>
    </row>
    <row r="450" spans="1:16" s="291" customFormat="1">
      <c r="A450" s="292"/>
      <c r="B450" s="292"/>
      <c r="C450" s="461"/>
      <c r="D450" s="644"/>
      <c r="E450" s="644"/>
      <c r="F450" s="644"/>
      <c r="G450" s="630"/>
      <c r="H450" s="629"/>
      <c r="I450" s="630"/>
      <c r="J450" s="629"/>
      <c r="K450" s="630"/>
      <c r="L450" s="471"/>
      <c r="M450" s="628"/>
      <c r="N450" s="631"/>
      <c r="O450" s="620"/>
      <c r="P450" s="620"/>
    </row>
    <row r="451" spans="1:16" s="291" customFormat="1">
      <c r="A451" s="292"/>
      <c r="B451" s="292"/>
      <c r="C451" s="461"/>
      <c r="D451" s="644"/>
      <c r="E451" s="644"/>
      <c r="F451" s="676"/>
      <c r="G451" s="630"/>
      <c r="H451" s="629"/>
      <c r="I451" s="630"/>
      <c r="J451" s="629"/>
      <c r="K451" s="630"/>
      <c r="L451" s="471"/>
      <c r="M451" s="628"/>
      <c r="N451" s="631"/>
      <c r="O451" s="620"/>
      <c r="P451" s="620"/>
    </row>
    <row r="452" spans="1:16" s="291" customFormat="1" ht="18.75">
      <c r="A452" s="292"/>
      <c r="B452" s="292"/>
      <c r="C452" s="461"/>
      <c r="D452" s="410"/>
      <c r="E452" s="410"/>
      <c r="F452" s="644"/>
      <c r="G452" s="424"/>
      <c r="H452" s="674"/>
      <c r="I452" s="675"/>
      <c r="J452" s="645"/>
      <c r="K452" s="645"/>
      <c r="L452" s="645"/>
      <c r="M452" s="295"/>
      <c r="N452" s="563"/>
      <c r="O452" s="620"/>
      <c r="P452" s="620"/>
    </row>
    <row r="453" spans="1:16" s="291" customFormat="1">
      <c r="A453" s="292"/>
      <c r="B453" s="292"/>
      <c r="C453" s="461"/>
      <c r="D453" s="644"/>
      <c r="E453" s="644"/>
      <c r="F453" s="644"/>
      <c r="G453" s="644"/>
      <c r="H453" s="295"/>
      <c r="I453" s="295"/>
      <c r="J453" s="295"/>
      <c r="K453" s="295"/>
      <c r="L453" s="295"/>
      <c r="M453" s="295"/>
      <c r="N453" s="295"/>
      <c r="O453" s="620"/>
      <c r="P453" s="620"/>
    </row>
    <row r="454" spans="1:16" s="291" customFormat="1" ht="15.75">
      <c r="A454" s="677"/>
      <c r="B454" s="677"/>
      <c r="C454" s="678"/>
      <c r="D454" s="644"/>
      <c r="E454" s="644"/>
      <c r="F454" s="644"/>
      <c r="G454" s="644"/>
      <c r="H454" s="295"/>
      <c r="I454" s="295"/>
      <c r="J454" s="679"/>
      <c r="K454" s="679"/>
      <c r="L454" s="679"/>
      <c r="M454" s="679"/>
      <c r="N454" s="679"/>
      <c r="O454" s="620"/>
      <c r="P454" s="620"/>
    </row>
    <row r="455" spans="1:16" s="291" customFormat="1" ht="15.75">
      <c r="A455" s="677"/>
      <c r="B455" s="677"/>
      <c r="C455" s="678"/>
      <c r="D455" s="644"/>
      <c r="E455" s="644"/>
      <c r="F455" s="644"/>
      <c r="G455" s="644"/>
      <c r="H455" s="295"/>
      <c r="I455" s="295"/>
      <c r="J455" s="679"/>
      <c r="K455" s="679"/>
      <c r="L455" s="679"/>
      <c r="M455" s="679"/>
      <c r="N455" s="680"/>
      <c r="O455" s="620"/>
      <c r="P455" s="620"/>
    </row>
    <row r="456" spans="1:16" s="291" customFormat="1" ht="15.75">
      <c r="A456" s="677"/>
      <c r="B456" s="677"/>
      <c r="C456" s="678"/>
      <c r="D456" s="681"/>
      <c r="E456" s="682"/>
      <c r="F456" s="683"/>
      <c r="G456" s="682"/>
      <c r="H456" s="684"/>
      <c r="I456" s="682"/>
      <c r="J456" s="685"/>
      <c r="K456" s="684"/>
      <c r="L456" s="684"/>
      <c r="M456" s="686"/>
      <c r="N456" s="685"/>
      <c r="O456" s="687"/>
      <c r="P456" s="650"/>
    </row>
    <row r="457" spans="1:16" s="291" customFormat="1" ht="15.75">
      <c r="A457" s="677"/>
      <c r="B457" s="677"/>
      <c r="C457" s="678"/>
      <c r="D457" s="644"/>
      <c r="E457" s="644"/>
      <c r="F457" s="644"/>
      <c r="G457" s="644"/>
      <c r="H457" s="295"/>
      <c r="I457" s="295"/>
      <c r="J457" s="650"/>
      <c r="K457" s="650"/>
      <c r="L457" s="650"/>
      <c r="M457" s="679"/>
      <c r="N457" s="650"/>
      <c r="O457" s="295"/>
      <c r="P457" s="620"/>
    </row>
    <row r="458" spans="1:16" s="291" customFormat="1">
      <c r="A458" s="677"/>
      <c r="B458" s="677"/>
      <c r="C458" s="688"/>
      <c r="D458" s="410"/>
      <c r="E458" s="410"/>
      <c r="F458" s="295"/>
      <c r="G458" s="295"/>
      <c r="H458" s="295"/>
      <c r="I458" s="295"/>
      <c r="J458" s="689"/>
      <c r="K458" s="689"/>
      <c r="L458" s="689"/>
      <c r="M458" s="295"/>
      <c r="N458" s="690"/>
      <c r="O458" s="691"/>
      <c r="P458" s="690"/>
    </row>
    <row r="459" spans="1:16" s="291" customFormat="1">
      <c r="A459" s="292"/>
      <c r="B459" s="292"/>
      <c r="C459" s="644"/>
      <c r="D459" s="644"/>
      <c r="E459" s="644"/>
      <c r="F459" s="644"/>
      <c r="G459" s="644"/>
      <c r="H459" s="644"/>
      <c r="I459" s="644"/>
      <c r="J459" s="644"/>
      <c r="K459" s="644"/>
      <c r="L459" s="644"/>
      <c r="M459" s="424"/>
      <c r="N459" s="563"/>
      <c r="O459" s="620"/>
      <c r="P459" s="620"/>
    </row>
    <row r="460" spans="1:16" s="291" customFormat="1">
      <c r="A460" s="292"/>
      <c r="B460" s="292"/>
      <c r="C460" s="644"/>
      <c r="D460" s="410"/>
      <c r="E460" s="410"/>
      <c r="F460" s="410"/>
      <c r="G460" s="295"/>
      <c r="H460" s="648"/>
      <c r="I460" s="620"/>
      <c r="J460" s="673"/>
      <c r="K460" s="295"/>
      <c r="L460" s="506"/>
      <c r="M460" s="424"/>
      <c r="N460" s="563"/>
      <c r="O460" s="620"/>
      <c r="P460" s="620"/>
    </row>
    <row r="461" spans="1:16" s="291" customFormat="1">
      <c r="A461" s="292"/>
      <c r="B461" s="292"/>
      <c r="C461" s="644"/>
      <c r="D461" s="644"/>
      <c r="E461" s="644"/>
      <c r="F461" s="644"/>
      <c r="G461" s="644"/>
      <c r="H461" s="644"/>
      <c r="I461" s="644"/>
      <c r="J461" s="295"/>
      <c r="K461" s="295"/>
      <c r="L461" s="506"/>
      <c r="M461" s="424"/>
      <c r="N461" s="563"/>
      <c r="O461" s="620"/>
      <c r="P461" s="620"/>
    </row>
    <row r="462" spans="1:16" s="291" customFormat="1">
      <c r="A462" s="292"/>
      <c r="B462" s="292"/>
      <c r="C462" s="644"/>
      <c r="D462" s="410"/>
      <c r="E462" s="410"/>
      <c r="F462" s="295"/>
      <c r="G462" s="295"/>
      <c r="H462" s="672"/>
      <c r="I462" s="620"/>
      <c r="J462" s="673"/>
      <c r="K462" s="295"/>
      <c r="L462" s="506"/>
      <c r="M462" s="424"/>
      <c r="N462" s="563"/>
      <c r="O462" s="620"/>
      <c r="P462" s="620"/>
    </row>
    <row r="463" spans="1:16" s="291" customFormat="1">
      <c r="A463" s="292"/>
      <c r="B463" s="292"/>
      <c r="C463" s="644"/>
      <c r="D463" s="644"/>
      <c r="E463" s="644"/>
      <c r="F463" s="644"/>
      <c r="G463" s="644"/>
      <c r="H463" s="644"/>
      <c r="I463" s="644"/>
      <c r="J463" s="644"/>
      <c r="K463" s="295"/>
      <c r="L463" s="506"/>
      <c r="M463" s="295"/>
      <c r="N463" s="295"/>
      <c r="O463" s="620"/>
      <c r="P463" s="620"/>
    </row>
    <row r="464" spans="1:16" s="291" customFormat="1">
      <c r="A464" s="292"/>
      <c r="B464" s="292"/>
      <c r="C464" s="644"/>
      <c r="D464" s="410"/>
      <c r="E464" s="410"/>
      <c r="F464" s="295"/>
      <c r="G464" s="295"/>
      <c r="H464" s="672"/>
      <c r="I464" s="620"/>
      <c r="J464" s="673"/>
      <c r="K464" s="295"/>
      <c r="L464" s="506"/>
      <c r="M464" s="424"/>
      <c r="N464" s="563"/>
      <c r="O464" s="620"/>
      <c r="P464" s="620"/>
    </row>
    <row r="465" spans="1:16" s="291" customFormat="1">
      <c r="A465" s="292"/>
      <c r="B465" s="292"/>
      <c r="C465" s="644"/>
      <c r="D465" s="644"/>
      <c r="E465" s="644"/>
      <c r="F465" s="644"/>
      <c r="G465" s="644"/>
      <c r="H465" s="644"/>
      <c r="I465" s="644"/>
      <c r="J465" s="644"/>
      <c r="K465" s="295"/>
      <c r="L465" s="506"/>
      <c r="M465" s="295"/>
      <c r="N465" s="692"/>
      <c r="O465" s="620"/>
      <c r="P465" s="620"/>
    </row>
    <row r="466" spans="1:16" s="291" customFormat="1">
      <c r="A466" s="292"/>
      <c r="B466" s="292"/>
      <c r="C466" s="644"/>
      <c r="D466" s="410"/>
      <c r="E466" s="410"/>
      <c r="F466" s="295"/>
      <c r="G466" s="295"/>
      <c r="H466" s="672"/>
      <c r="I466" s="620"/>
      <c r="J466" s="673"/>
      <c r="K466" s="295"/>
      <c r="L466" s="506"/>
      <c r="M466" s="295"/>
      <c r="N466" s="692"/>
      <c r="O466" s="620"/>
      <c r="P466" s="620"/>
    </row>
    <row r="467" spans="1:16" s="291" customFormat="1">
      <c r="A467" s="292"/>
      <c r="B467" s="292"/>
      <c r="C467" s="644"/>
      <c r="D467" s="644"/>
      <c r="E467" s="644"/>
      <c r="F467" s="644"/>
      <c r="G467" s="295"/>
      <c r="H467" s="648"/>
      <c r="I467" s="620"/>
      <c r="J467" s="673"/>
      <c r="K467" s="295"/>
      <c r="L467" s="506"/>
      <c r="M467" s="295"/>
      <c r="N467" s="692"/>
      <c r="O467" s="620"/>
      <c r="P467" s="620"/>
    </row>
    <row r="468" spans="1:16" s="291" customFormat="1">
      <c r="A468" s="292"/>
      <c r="B468" s="292"/>
      <c r="C468" s="644"/>
      <c r="D468" s="644"/>
      <c r="E468" s="644"/>
      <c r="F468" s="644"/>
      <c r="G468" s="295"/>
      <c r="H468" s="648"/>
      <c r="I468" s="620"/>
      <c r="J468" s="673"/>
      <c r="K468" s="295"/>
      <c r="L468" s="506"/>
      <c r="M468" s="295"/>
      <c r="N468" s="692"/>
      <c r="O468" s="620"/>
      <c r="P468" s="620"/>
    </row>
    <row r="469" spans="1:16" s="291" customFormat="1">
      <c r="A469" s="292"/>
      <c r="B469" s="292"/>
      <c r="C469" s="644"/>
      <c r="D469" s="644"/>
      <c r="E469" s="644"/>
      <c r="F469" s="644"/>
      <c r="G469" s="295"/>
      <c r="H469" s="648"/>
      <c r="I469" s="620"/>
      <c r="J469" s="673"/>
      <c r="K469" s="295"/>
      <c r="L469" s="506"/>
      <c r="M469" s="295"/>
      <c r="N469" s="692"/>
      <c r="O469" s="620"/>
      <c r="P469" s="620"/>
    </row>
    <row r="470" spans="1:16" s="291" customFormat="1">
      <c r="A470" s="292"/>
      <c r="B470" s="292"/>
      <c r="C470" s="644"/>
      <c r="D470" s="644"/>
      <c r="E470" s="644"/>
      <c r="F470" s="644"/>
      <c r="G470" s="295"/>
      <c r="H470" s="410"/>
      <c r="I470" s="410"/>
      <c r="J470" s="410"/>
      <c r="K470" s="295"/>
      <c r="L470" s="295"/>
      <c r="M470" s="295"/>
      <c r="N470" s="692"/>
      <c r="O470" s="620"/>
      <c r="P470" s="620"/>
    </row>
    <row r="471" spans="1:16" s="291" customFormat="1">
      <c r="A471" s="292"/>
      <c r="B471" s="292"/>
      <c r="C471" s="644"/>
      <c r="D471" s="410"/>
      <c r="E471" s="295"/>
      <c r="F471" s="676"/>
      <c r="G471" s="672"/>
      <c r="H471" s="671"/>
      <c r="I471" s="620"/>
      <c r="J471" s="673"/>
      <c r="K471" s="295"/>
      <c r="L471" s="506"/>
      <c r="M471" s="295"/>
      <c r="N471" s="692"/>
      <c r="O471" s="620"/>
      <c r="P471" s="620"/>
    </row>
    <row r="472" spans="1:16" s="291" customFormat="1">
      <c r="A472" s="292"/>
      <c r="B472" s="292"/>
      <c r="C472" s="644"/>
      <c r="D472" s="410"/>
      <c r="E472" s="295"/>
      <c r="F472" s="676"/>
      <c r="G472" s="672"/>
      <c r="H472" s="671"/>
      <c r="I472" s="620"/>
      <c r="J472" s="673"/>
      <c r="K472" s="295"/>
      <c r="L472" s="506"/>
      <c r="M472" s="295"/>
      <c r="N472" s="692"/>
      <c r="O472" s="620"/>
      <c r="P472" s="620"/>
    </row>
    <row r="473" spans="1:16" s="291" customFormat="1">
      <c r="A473" s="292"/>
      <c r="B473" s="292"/>
      <c r="C473" s="644"/>
      <c r="D473" s="410"/>
      <c r="E473" s="295"/>
      <c r="F473" s="676"/>
      <c r="G473" s="672"/>
      <c r="H473" s="671"/>
      <c r="I473" s="620"/>
      <c r="J473" s="673"/>
      <c r="K473" s="295"/>
      <c r="L473" s="506"/>
      <c r="M473" s="295"/>
      <c r="N473" s="692"/>
      <c r="O473" s="620"/>
      <c r="P473" s="620"/>
    </row>
    <row r="474" spans="1:16" s="291" customFormat="1">
      <c r="A474" s="292"/>
      <c r="B474" s="292"/>
      <c r="C474" s="644"/>
      <c r="D474" s="410"/>
      <c r="E474" s="295"/>
      <c r="F474" s="676"/>
      <c r="G474" s="672"/>
      <c r="H474" s="671"/>
      <c r="I474" s="620"/>
      <c r="J474" s="673"/>
      <c r="K474" s="295"/>
      <c r="L474" s="506"/>
      <c r="M474" s="295"/>
      <c r="N474" s="692"/>
      <c r="O474" s="620"/>
      <c r="P474" s="620"/>
    </row>
    <row r="475" spans="1:16" s="291" customFormat="1">
      <c r="A475" s="292"/>
      <c r="B475" s="292"/>
      <c r="C475" s="644"/>
      <c r="D475" s="410"/>
      <c r="E475" s="295"/>
      <c r="F475" s="676"/>
      <c r="G475" s="672"/>
      <c r="H475" s="671"/>
      <c r="I475" s="620"/>
      <c r="J475" s="673"/>
      <c r="K475" s="295"/>
      <c r="L475" s="506"/>
      <c r="M475" s="295"/>
      <c r="N475" s="692"/>
      <c r="O475" s="620"/>
      <c r="P475" s="620"/>
    </row>
    <row r="476" spans="1:16" s="291" customFormat="1">
      <c r="A476" s="292"/>
      <c r="B476" s="292"/>
      <c r="C476" s="644"/>
      <c r="D476" s="410"/>
      <c r="E476" s="410"/>
      <c r="F476" s="295"/>
      <c r="G476" s="295"/>
      <c r="H476" s="410"/>
      <c r="I476" s="410"/>
      <c r="J476" s="410"/>
      <c r="K476" s="295"/>
      <c r="L476" s="506"/>
      <c r="M476" s="295"/>
      <c r="N476" s="506"/>
      <c r="O476" s="620"/>
      <c r="P476" s="620"/>
    </row>
    <row r="477" spans="1:16" s="291" customFormat="1">
      <c r="A477" s="292"/>
      <c r="B477" s="292"/>
      <c r="C477" s="644"/>
      <c r="D477" s="693"/>
      <c r="E477" s="410"/>
      <c r="F477" s="295"/>
      <c r="G477" s="295"/>
      <c r="H477" s="410"/>
      <c r="I477" s="410"/>
      <c r="J477" s="410"/>
      <c r="K477" s="295"/>
      <c r="L477" s="295"/>
      <c r="M477" s="295"/>
      <c r="N477" s="692"/>
      <c r="O477" s="620"/>
      <c r="P477" s="620"/>
    </row>
    <row r="478" spans="1:16" s="291" customFormat="1">
      <c r="A478" s="292"/>
      <c r="B478" s="292"/>
      <c r="C478" s="644"/>
      <c r="D478" s="410"/>
      <c r="E478" s="410"/>
      <c r="F478" s="295"/>
      <c r="G478" s="295"/>
      <c r="H478" s="694"/>
      <c r="I478" s="694"/>
      <c r="J478" s="694"/>
      <c r="K478" s="295"/>
      <c r="L478" s="295"/>
      <c r="M478" s="295"/>
      <c r="N478" s="506"/>
      <c r="O478" s="620"/>
      <c r="P478" s="620"/>
    </row>
    <row r="479" spans="1:16" s="291" customFormat="1">
      <c r="A479" s="292"/>
      <c r="B479" s="292"/>
      <c r="C479" s="644"/>
      <c r="D479" s="410"/>
      <c r="E479" s="410"/>
      <c r="F479" s="295"/>
      <c r="G479" s="295"/>
      <c r="H479" s="694"/>
      <c r="I479" s="694"/>
      <c r="J479" s="694"/>
      <c r="K479" s="295"/>
      <c r="L479" s="295"/>
      <c r="M479" s="295"/>
      <c r="N479" s="506"/>
      <c r="O479" s="620"/>
      <c r="P479" s="620"/>
    </row>
    <row r="480" spans="1:16" s="291" customFormat="1">
      <c r="A480" s="292"/>
      <c r="B480" s="292"/>
      <c r="C480" s="644"/>
      <c r="D480" s="410"/>
      <c r="E480" s="410"/>
      <c r="F480" s="295"/>
      <c r="G480" s="295"/>
      <c r="H480" s="694"/>
      <c r="I480" s="694"/>
      <c r="J480" s="694"/>
      <c r="K480" s="295"/>
      <c r="L480" s="295"/>
      <c r="M480" s="295"/>
      <c r="N480" s="506"/>
      <c r="O480" s="620"/>
      <c r="P480" s="620"/>
    </row>
    <row r="481" spans="1:18" s="291" customFormat="1">
      <c r="A481" s="292"/>
      <c r="B481" s="292"/>
      <c r="C481" s="644"/>
      <c r="D481" s="410"/>
      <c r="E481" s="410"/>
      <c r="F481" s="295"/>
      <c r="G481" s="295"/>
      <c r="H481" s="694"/>
      <c r="I481" s="694"/>
      <c r="J481" s="694"/>
      <c r="K481" s="295"/>
      <c r="L481" s="295"/>
      <c r="M481" s="295"/>
      <c r="N481" s="506"/>
      <c r="O481" s="620"/>
      <c r="P481" s="620"/>
    </row>
    <row r="482" spans="1:18" s="291" customFormat="1">
      <c r="A482" s="292"/>
      <c r="B482" s="292"/>
      <c r="C482" s="644"/>
      <c r="D482" s="410"/>
      <c r="E482" s="410"/>
      <c r="F482" s="295"/>
      <c r="G482" s="295"/>
      <c r="H482" s="694"/>
      <c r="I482" s="694"/>
      <c r="J482" s="694"/>
      <c r="K482" s="295"/>
      <c r="L482" s="295"/>
      <c r="M482" s="295"/>
      <c r="N482" s="506"/>
      <c r="O482" s="620"/>
      <c r="P482" s="620"/>
    </row>
    <row r="483" spans="1:18" s="291" customFormat="1">
      <c r="A483" s="292"/>
      <c r="B483" s="292"/>
      <c r="C483" s="644"/>
      <c r="D483" s="410"/>
      <c r="E483" s="410"/>
      <c r="F483" s="295"/>
      <c r="G483" s="295"/>
      <c r="H483" s="694"/>
      <c r="I483" s="694"/>
      <c r="J483" s="694"/>
      <c r="K483" s="295"/>
      <c r="L483" s="295"/>
      <c r="M483" s="295"/>
      <c r="N483" s="506"/>
      <c r="O483" s="620"/>
      <c r="P483" s="620"/>
    </row>
    <row r="484" spans="1:18" s="291" customFormat="1">
      <c r="A484" s="292"/>
      <c r="B484" s="292"/>
      <c r="C484" s="644"/>
      <c r="D484" s="644"/>
      <c r="E484" s="644"/>
      <c r="F484" s="295"/>
      <c r="G484" s="295"/>
      <c r="H484" s="694"/>
      <c r="I484" s="694"/>
      <c r="J484" s="694"/>
      <c r="K484" s="295"/>
      <c r="L484" s="295"/>
      <c r="M484" s="295"/>
      <c r="N484" s="506"/>
      <c r="O484" s="620"/>
      <c r="P484" s="620"/>
    </row>
    <row r="485" spans="1:18" s="291" customFormat="1">
      <c r="A485" s="292"/>
      <c r="B485" s="292"/>
      <c r="C485" s="644"/>
      <c r="D485" s="410"/>
      <c r="E485" s="410"/>
      <c r="F485" s="295"/>
      <c r="G485" s="295"/>
      <c r="H485" s="694"/>
      <c r="I485" s="694"/>
      <c r="J485" s="694"/>
      <c r="K485" s="295"/>
      <c r="L485" s="295"/>
      <c r="M485" s="295"/>
      <c r="N485" s="506"/>
      <c r="O485" s="620"/>
      <c r="P485" s="620"/>
    </row>
    <row r="486" spans="1:18" s="291" customFormat="1">
      <c r="A486" s="292"/>
      <c r="B486" s="292"/>
      <c r="C486" s="644"/>
      <c r="D486" s="410"/>
      <c r="E486" s="410"/>
      <c r="F486" s="295"/>
      <c r="G486" s="295"/>
      <c r="H486" s="694"/>
      <c r="I486" s="694"/>
      <c r="J486" s="694"/>
      <c r="K486" s="295"/>
      <c r="L486" s="692"/>
      <c r="M486" s="692"/>
      <c r="N486" s="695"/>
      <c r="O486" s="696"/>
      <c r="P486" s="690"/>
    </row>
    <row r="487" spans="1:18" s="291" customFormat="1" ht="15.75">
      <c r="A487" s="677"/>
      <c r="B487" s="677"/>
      <c r="C487" s="688"/>
      <c r="D487" s="681"/>
      <c r="E487" s="682"/>
      <c r="F487" s="683"/>
      <c r="G487" s="682"/>
      <c r="H487" s="684"/>
      <c r="I487" s="682"/>
      <c r="J487" s="685"/>
      <c r="K487" s="684"/>
      <c r="L487" s="684"/>
      <c r="M487" s="686"/>
      <c r="N487" s="685"/>
      <c r="O487" s="687"/>
      <c r="P487" s="650"/>
    </row>
    <row r="488" spans="1:18" s="291" customFormat="1">
      <c r="A488" s="677"/>
      <c r="B488" s="677"/>
      <c r="C488" s="688"/>
      <c r="D488" s="410"/>
      <c r="E488" s="410"/>
      <c r="F488" s="295"/>
      <c r="G488" s="295"/>
      <c r="H488" s="694"/>
      <c r="I488" s="694"/>
      <c r="J488" s="694"/>
      <c r="K488" s="295"/>
      <c r="L488" s="692"/>
      <c r="M488" s="692"/>
      <c r="N488" s="695"/>
      <c r="O488" s="696"/>
      <c r="P488" s="690"/>
    </row>
    <row r="489" spans="1:18" s="291" customFormat="1">
      <c r="A489" s="292"/>
      <c r="B489" s="292"/>
      <c r="C489" s="659"/>
      <c r="D489" s="644"/>
      <c r="E489" s="295"/>
      <c r="F489" s="295"/>
      <c r="G489" s="295"/>
      <c r="H489" s="563"/>
      <c r="I489" s="295"/>
      <c r="J489" s="563"/>
      <c r="K489" s="295"/>
      <c r="L489" s="506"/>
      <c r="M489" s="295"/>
      <c r="N489" s="563"/>
      <c r="O489" s="648"/>
      <c r="P489" s="620"/>
      <c r="R489" s="357"/>
    </row>
    <row r="490" spans="1:18" s="291" customFormat="1">
      <c r="A490" s="292"/>
      <c r="B490" s="292"/>
      <c r="C490" s="659"/>
      <c r="D490" s="644"/>
      <c r="E490" s="644"/>
      <c r="F490" s="295"/>
      <c r="G490" s="295"/>
      <c r="H490" s="563"/>
      <c r="I490" s="295"/>
      <c r="J490" s="563"/>
      <c r="K490" s="295"/>
      <c r="L490" s="506"/>
      <c r="M490" s="295"/>
      <c r="N490" s="563"/>
      <c r="O490" s="691"/>
      <c r="P490" s="690"/>
      <c r="R490" s="357"/>
    </row>
    <row r="491" spans="1:18" s="291" customFormat="1">
      <c r="A491" s="292"/>
      <c r="B491" s="292"/>
      <c r="C491" s="659"/>
      <c r="D491" s="402"/>
      <c r="E491" s="402"/>
      <c r="F491" s="295"/>
      <c r="G491" s="295"/>
      <c r="H491" s="563"/>
      <c r="I491" s="295"/>
      <c r="J491" s="563"/>
      <c r="K491" s="295"/>
      <c r="L491" s="506"/>
      <c r="M491" s="295"/>
      <c r="N491" s="475"/>
      <c r="O491" s="648"/>
      <c r="P491" s="620"/>
      <c r="R491" s="357"/>
    </row>
    <row r="492" spans="1:18" s="291" customFormat="1">
      <c r="A492" s="292"/>
      <c r="B492" s="292"/>
      <c r="C492" s="659"/>
      <c r="D492" s="697"/>
      <c r="E492" s="697"/>
      <c r="F492" s="620"/>
      <c r="G492" s="620"/>
      <c r="H492" s="697"/>
      <c r="I492" s="697"/>
      <c r="J492" s="697"/>
      <c r="K492" s="620"/>
      <c r="L492" s="620"/>
      <c r="M492" s="295"/>
      <c r="N492" s="698"/>
      <c r="O492" s="648"/>
      <c r="P492" s="620"/>
      <c r="R492" s="357"/>
    </row>
    <row r="493" spans="1:18" s="291" customFormat="1">
      <c r="A493" s="292"/>
      <c r="B493" s="292"/>
      <c r="C493" s="659"/>
      <c r="D493" s="697"/>
      <c r="E493" s="697"/>
      <c r="F493" s="620"/>
      <c r="G493" s="620"/>
      <c r="H493" s="697"/>
      <c r="I493" s="697"/>
      <c r="J493" s="697"/>
      <c r="K493" s="620"/>
      <c r="L493" s="620"/>
      <c r="M493" s="295"/>
      <c r="N493" s="698"/>
      <c r="O493" s="648"/>
      <c r="P493" s="620"/>
      <c r="R493" s="357"/>
    </row>
    <row r="494" spans="1:18" s="291" customFormat="1">
      <c r="A494" s="292"/>
      <c r="B494" s="292"/>
      <c r="C494" s="659"/>
      <c r="D494" s="697"/>
      <c r="E494" s="697"/>
      <c r="F494" s="620"/>
      <c r="G494" s="620"/>
      <c r="H494" s="697"/>
      <c r="I494" s="697"/>
      <c r="J494" s="697"/>
      <c r="K494" s="620"/>
      <c r="L494" s="690"/>
      <c r="M494" s="692"/>
      <c r="N494" s="699"/>
      <c r="O494" s="700"/>
      <c r="P494" s="690"/>
      <c r="R494" s="357"/>
    </row>
    <row r="495" spans="1:18" s="291" customFormat="1" ht="15.75">
      <c r="A495" s="292"/>
      <c r="B495" s="292"/>
      <c r="C495" s="659"/>
      <c r="D495" s="681"/>
      <c r="E495" s="682"/>
      <c r="F495" s="683"/>
      <c r="G495" s="682"/>
      <c r="H495" s="684"/>
      <c r="I495" s="682"/>
      <c r="J495" s="685"/>
      <c r="K495" s="684"/>
      <c r="L495" s="684"/>
      <c r="M495" s="686"/>
      <c r="N495" s="701"/>
      <c r="O495" s="702"/>
      <c r="P495" s="620"/>
      <c r="R495" s="357"/>
    </row>
    <row r="496" spans="1:18" s="291" customFormat="1">
      <c r="A496" s="292"/>
      <c r="B496" s="292"/>
      <c r="C496" s="659"/>
      <c r="D496" s="410"/>
      <c r="E496" s="410"/>
      <c r="F496" s="295"/>
      <c r="G496" s="295"/>
      <c r="H496" s="295"/>
      <c r="I496" s="292"/>
      <c r="J496" s="295"/>
      <c r="K496" s="295"/>
      <c r="L496" s="295"/>
      <c r="M496" s="295"/>
      <c r="N496" s="656"/>
      <c r="O496" s="691"/>
      <c r="P496" s="690"/>
    </row>
    <row r="497" spans="1:18" s="291" customFormat="1">
      <c r="A497" s="292"/>
      <c r="B497" s="292"/>
      <c r="C497" s="644"/>
      <c r="D497" s="644"/>
      <c r="E497" s="644"/>
      <c r="F497" s="644"/>
      <c r="G497" s="295"/>
      <c r="H497" s="295"/>
      <c r="I497" s="295"/>
      <c r="J497" s="295"/>
      <c r="K497" s="295"/>
      <c r="L497" s="295"/>
      <c r="M497" s="295"/>
      <c r="N497" s="295"/>
      <c r="O497" s="620"/>
      <c r="P497" s="620"/>
      <c r="Q497" s="295"/>
    </row>
    <row r="498" spans="1:18" s="291" customFormat="1">
      <c r="A498" s="292"/>
      <c r="B498" s="292"/>
      <c r="C498" s="644"/>
      <c r="D498" s="644"/>
      <c r="E498" s="644"/>
      <c r="F498" s="644"/>
      <c r="G498" s="644"/>
      <c r="H498" s="644"/>
      <c r="I498" s="295"/>
      <c r="J498" s="563"/>
      <c r="K498" s="295"/>
      <c r="L498" s="506"/>
      <c r="M498" s="295"/>
      <c r="N498" s="475"/>
      <c r="O498" s="620"/>
      <c r="P498" s="620"/>
      <c r="Q498" s="295"/>
    </row>
    <row r="499" spans="1:18" s="291" customFormat="1">
      <c r="A499" s="292"/>
      <c r="B499" s="292"/>
      <c r="C499" s="644"/>
      <c r="D499" s="410"/>
      <c r="E499" s="295"/>
      <c r="F499" s="676"/>
      <c r="G499" s="672"/>
      <c r="H499" s="671"/>
      <c r="I499" s="620"/>
      <c r="J499" s="673"/>
      <c r="K499" s="295"/>
      <c r="L499" s="506"/>
      <c r="M499" s="295"/>
      <c r="N499" s="466"/>
      <c r="O499" s="696"/>
      <c r="P499" s="690"/>
      <c r="Q499" s="295"/>
    </row>
    <row r="500" spans="1:18" s="291" customFormat="1" ht="15.75">
      <c r="A500" s="292"/>
      <c r="B500" s="292"/>
      <c r="C500" s="644"/>
      <c r="D500" s="681"/>
      <c r="E500" s="682"/>
      <c r="F500" s="683"/>
      <c r="G500" s="682"/>
      <c r="H500" s="684"/>
      <c r="I500" s="682"/>
      <c r="J500" s="685"/>
      <c r="K500" s="684"/>
      <c r="L500" s="684"/>
      <c r="M500" s="686"/>
      <c r="N500" s="684"/>
      <c r="O500" s="648"/>
      <c r="P500" s="620"/>
      <c r="Q500" s="295"/>
    </row>
    <row r="501" spans="1:18" s="291" customFormat="1">
      <c r="A501" s="292"/>
      <c r="B501" s="292"/>
      <c r="C501" s="644"/>
      <c r="D501" s="410"/>
      <c r="E501" s="295"/>
      <c r="F501" s="295"/>
      <c r="G501" s="295"/>
      <c r="H501" s="563"/>
      <c r="I501" s="295"/>
      <c r="J501" s="563"/>
      <c r="K501" s="295"/>
      <c r="L501" s="506"/>
      <c r="M501" s="295"/>
      <c r="N501" s="475"/>
      <c r="O501" s="620"/>
      <c r="P501" s="620"/>
      <c r="Q501" s="295"/>
    </row>
    <row r="502" spans="1:18" s="291" customFormat="1">
      <c r="A502" s="292"/>
      <c r="B502" s="292"/>
      <c r="C502" s="644"/>
      <c r="D502" s="410"/>
      <c r="E502" s="295"/>
      <c r="F502" s="295"/>
      <c r="G502" s="295"/>
      <c r="H502" s="563"/>
      <c r="I502" s="295"/>
      <c r="J502" s="563"/>
      <c r="K502" s="295"/>
      <c r="L502" s="506"/>
      <c r="M502" s="295"/>
      <c r="N502" s="475"/>
      <c r="O502" s="620"/>
      <c r="P502" s="620"/>
      <c r="Q502" s="295"/>
    </row>
    <row r="503" spans="1:18" s="291" customFormat="1">
      <c r="A503" s="292"/>
      <c r="B503" s="292"/>
      <c r="C503" s="644"/>
      <c r="D503" s="410"/>
      <c r="E503" s="295"/>
      <c r="F503" s="295"/>
      <c r="G503" s="295"/>
      <c r="H503" s="563"/>
      <c r="I503" s="295"/>
      <c r="J503" s="563"/>
      <c r="K503" s="295"/>
      <c r="L503" s="506"/>
      <c r="M503" s="295"/>
      <c r="N503" s="475"/>
      <c r="O503" s="620"/>
      <c r="P503" s="620"/>
      <c r="Q503" s="295"/>
    </row>
    <row r="504" spans="1:18" s="291" customFormat="1">
      <c r="A504" s="292"/>
      <c r="B504" s="292"/>
      <c r="C504" s="644"/>
      <c r="D504" s="644"/>
      <c r="E504" s="644"/>
      <c r="F504" s="644"/>
      <c r="G504" s="295"/>
      <c r="H504" s="563"/>
      <c r="I504" s="295"/>
      <c r="J504" s="563"/>
      <c r="K504" s="295"/>
      <c r="L504" s="506"/>
      <c r="M504" s="295"/>
      <c r="N504" s="475"/>
      <c r="O504" s="620"/>
      <c r="P504" s="620"/>
      <c r="Q504" s="295"/>
    </row>
    <row r="505" spans="1:18" s="291" customFormat="1">
      <c r="A505" s="292"/>
      <c r="B505" s="292"/>
      <c r="C505" s="644"/>
      <c r="D505" s="644"/>
      <c r="E505" s="644"/>
      <c r="F505" s="644"/>
      <c r="G505" s="295"/>
      <c r="H505" s="295"/>
      <c r="I505" s="295"/>
      <c r="J505" s="295"/>
      <c r="K505" s="295"/>
      <c r="L505" s="295"/>
      <c r="M505" s="295"/>
      <c r="N505" s="295"/>
      <c r="O505" s="620"/>
      <c r="P505" s="620"/>
    </row>
    <row r="506" spans="1:18" s="291" customFormat="1">
      <c r="A506" s="292"/>
      <c r="B506" s="292"/>
      <c r="C506" s="644"/>
      <c r="D506" s="644"/>
      <c r="E506" s="295"/>
      <c r="F506" s="295"/>
      <c r="G506" s="295"/>
      <c r="H506" s="694"/>
      <c r="I506" s="694"/>
      <c r="J506" s="694"/>
      <c r="K506" s="295"/>
      <c r="L506" s="295"/>
      <c r="M506" s="295"/>
      <c r="N506" s="506"/>
      <c r="O506" s="696"/>
      <c r="P506" s="690"/>
    </row>
    <row r="507" spans="1:18" s="291" customFormat="1" ht="15.75">
      <c r="A507" s="292"/>
      <c r="B507" s="292"/>
      <c r="C507" s="644"/>
      <c r="D507" s="681"/>
      <c r="E507" s="682"/>
      <c r="F507" s="683"/>
      <c r="G507" s="682"/>
      <c r="H507" s="684"/>
      <c r="I507" s="682"/>
      <c r="J507" s="685"/>
      <c r="K507" s="684"/>
      <c r="L507" s="684"/>
      <c r="M507" s="686"/>
      <c r="N507" s="684"/>
      <c r="O507" s="648"/>
      <c r="P507" s="620"/>
    </row>
    <row r="508" spans="1:18" s="291" customFormat="1">
      <c r="A508" s="292"/>
      <c r="B508" s="292"/>
      <c r="C508" s="644"/>
      <c r="D508" s="410"/>
      <c r="E508" s="295"/>
      <c r="F508" s="295"/>
      <c r="G508" s="295"/>
      <c r="H508" s="563"/>
      <c r="I508" s="295"/>
      <c r="J508" s="563"/>
      <c r="K508" s="295"/>
      <c r="L508" s="506"/>
      <c r="M508" s="295"/>
      <c r="N508" s="475"/>
      <c r="O508" s="691"/>
      <c r="P508" s="690"/>
    </row>
    <row r="509" spans="1:18" s="291" customFormat="1">
      <c r="A509" s="292"/>
      <c r="B509" s="292"/>
      <c r="C509" s="644"/>
      <c r="D509" s="644"/>
      <c r="E509" s="644"/>
      <c r="F509" s="644"/>
      <c r="G509" s="644"/>
      <c r="H509" s="644"/>
      <c r="I509" s="295"/>
      <c r="J509" s="563"/>
      <c r="K509" s="295"/>
      <c r="L509" s="506"/>
      <c r="M509" s="295"/>
      <c r="N509" s="475"/>
      <c r="O509" s="671"/>
      <c r="P509" s="620"/>
    </row>
    <row r="510" spans="1:18" s="291" customFormat="1">
      <c r="A510" s="292"/>
      <c r="B510" s="292"/>
      <c r="C510" s="644"/>
      <c r="D510" s="410"/>
      <c r="E510" s="295"/>
      <c r="F510" s="295"/>
      <c r="G510" s="295"/>
      <c r="H510" s="563"/>
      <c r="I510" s="295"/>
      <c r="J510" s="563"/>
      <c r="K510" s="295"/>
      <c r="L510" s="475"/>
      <c r="M510" s="295"/>
      <c r="N510" s="475"/>
      <c r="O510" s="620"/>
      <c r="P510" s="620"/>
      <c r="R510" s="597"/>
    </row>
    <row r="511" spans="1:18" s="291" customFormat="1">
      <c r="A511" s="292"/>
      <c r="B511" s="292"/>
      <c r="C511" s="644"/>
      <c r="D511" s="410"/>
      <c r="E511" s="295"/>
      <c r="F511" s="295"/>
      <c r="G511" s="295"/>
      <c r="H511" s="563"/>
      <c r="I511" s="295"/>
      <c r="J511" s="563"/>
      <c r="K511" s="295"/>
      <c r="L511" s="475"/>
      <c r="M511" s="295"/>
      <c r="N511" s="475"/>
      <c r="O511" s="691"/>
      <c r="P511" s="690"/>
    </row>
    <row r="512" spans="1:18" s="291" customFormat="1">
      <c r="A512" s="292"/>
      <c r="B512" s="292"/>
      <c r="C512" s="644"/>
      <c r="D512" s="410"/>
      <c r="E512" s="295"/>
      <c r="F512" s="295"/>
      <c r="G512" s="295"/>
      <c r="H512" s="563"/>
      <c r="I512" s="295"/>
      <c r="J512" s="563"/>
      <c r="K512" s="295"/>
      <c r="L512" s="475"/>
      <c r="M512" s="295"/>
      <c r="N512" s="506"/>
      <c r="O512" s="620"/>
      <c r="P512" s="620"/>
      <c r="Q512" s="295"/>
    </row>
    <row r="513" spans="1:22" s="291" customFormat="1" ht="14.1" customHeight="1">
      <c r="A513" s="292"/>
      <c r="B513" s="292"/>
      <c r="C513" s="644"/>
      <c r="D513" s="410"/>
      <c r="E513" s="410"/>
      <c r="F513" s="295"/>
      <c r="G513" s="295"/>
      <c r="H513" s="295"/>
      <c r="I513" s="295"/>
      <c r="J513" s="295"/>
      <c r="K513" s="295"/>
      <c r="L513" s="563"/>
      <c r="M513" s="295"/>
      <c r="N513" s="506"/>
      <c r="O513" s="691"/>
      <c r="P513" s="690"/>
    </row>
    <row r="514" spans="1:22" s="291" customFormat="1" ht="14.1" customHeight="1">
      <c r="A514" s="292"/>
      <c r="B514" s="292"/>
      <c r="C514" s="644"/>
      <c r="D514" s="681"/>
      <c r="E514" s="682"/>
      <c r="F514" s="683"/>
      <c r="G514" s="682"/>
      <c r="H514" s="684"/>
      <c r="I514" s="682"/>
      <c r="J514" s="685"/>
      <c r="K514" s="684"/>
      <c r="L514" s="684"/>
      <c r="M514" s="686"/>
      <c r="N514" s="684"/>
      <c r="O514" s="648"/>
      <c r="P514" s="620"/>
    </row>
    <row r="515" spans="1:22" s="291" customFormat="1" ht="14.1" customHeight="1">
      <c r="A515" s="292"/>
      <c r="B515" s="292"/>
      <c r="C515" s="644"/>
      <c r="D515" s="410"/>
      <c r="E515" s="410"/>
      <c r="F515" s="295"/>
      <c r="G515" s="295"/>
      <c r="H515" s="295"/>
      <c r="I515" s="295"/>
      <c r="J515" s="295"/>
      <c r="K515" s="295"/>
      <c r="L515" s="563"/>
      <c r="M515" s="295"/>
      <c r="N515" s="506"/>
      <c r="O515" s="691"/>
      <c r="P515" s="690"/>
    </row>
    <row r="516" spans="1:22" s="291" customFormat="1" ht="14.1" customHeight="1">
      <c r="A516" s="292"/>
      <c r="B516" s="292"/>
      <c r="C516" s="644"/>
      <c r="D516" s="410"/>
      <c r="E516" s="410"/>
      <c r="F516" s="295"/>
      <c r="G516" s="295"/>
      <c r="H516" s="295"/>
      <c r="I516" s="295"/>
      <c r="J516" s="295"/>
      <c r="K516" s="295"/>
      <c r="L516" s="295"/>
      <c r="M516" s="295"/>
      <c r="N516" s="506"/>
      <c r="O516" s="620"/>
      <c r="P516" s="620"/>
    </row>
    <row r="517" spans="1:22">
      <c r="A517" s="292"/>
      <c r="B517" s="292"/>
      <c r="C517" s="644"/>
      <c r="D517" s="659"/>
      <c r="E517" s="659"/>
      <c r="F517" s="659"/>
      <c r="G517" s="659"/>
      <c r="H517" s="659"/>
      <c r="O517" s="704"/>
      <c r="P517" s="704"/>
    </row>
    <row r="518" spans="1:22">
      <c r="A518" s="292"/>
      <c r="B518" s="292"/>
      <c r="C518" s="644"/>
      <c r="D518" s="644"/>
      <c r="E518" s="659"/>
      <c r="F518" s="659"/>
      <c r="G518" s="706"/>
      <c r="H518" s="706"/>
      <c r="O518" s="704"/>
      <c r="P518" s="704"/>
    </row>
    <row r="519" spans="1:22">
      <c r="A519" s="292"/>
      <c r="B519" s="292"/>
      <c r="C519" s="644"/>
      <c r="D519" s="410"/>
      <c r="E519" s="295"/>
      <c r="F519" s="295"/>
      <c r="G519" s="295"/>
      <c r="H519" s="563"/>
      <c r="I519" s="295"/>
      <c r="J519" s="506"/>
      <c r="K519" s="295"/>
      <c r="L519" s="466"/>
      <c r="M519" s="295"/>
      <c r="N519" s="475"/>
      <c r="O519" s="620"/>
      <c r="P519" s="620"/>
      <c r="R519" s="707"/>
      <c r="U519" s="707" t="e">
        <f>#REF!-703.09</f>
        <v>#REF!</v>
      </c>
    </row>
    <row r="520" spans="1:22">
      <c r="A520" s="292"/>
      <c r="B520" s="292"/>
      <c r="C520" s="644"/>
      <c r="D520" s="410"/>
      <c r="E520" s="295"/>
      <c r="F520" s="295"/>
      <c r="G520" s="295"/>
      <c r="H520" s="563"/>
      <c r="I520" s="295"/>
      <c r="J520" s="506"/>
      <c r="K520" s="295"/>
      <c r="L520" s="466"/>
      <c r="M520" s="295"/>
      <c r="N520" s="475"/>
      <c r="O520" s="620"/>
      <c r="P520" s="620"/>
      <c r="R520" s="707"/>
      <c r="U520" s="707"/>
    </row>
    <row r="521" spans="1:22">
      <c r="A521" s="292"/>
      <c r="B521" s="292"/>
      <c r="C521" s="644"/>
      <c r="D521" s="410"/>
      <c r="E521" s="295"/>
      <c r="F521" s="295"/>
      <c r="G521" s="295"/>
      <c r="H521" s="563"/>
      <c r="I521" s="295"/>
      <c r="J521" s="506"/>
      <c r="K521" s="295"/>
      <c r="L521" s="466"/>
      <c r="M521" s="295"/>
      <c r="N521" s="475"/>
      <c r="O521" s="691"/>
      <c r="P521" s="690"/>
      <c r="U521" s="705" t="e">
        <f>U519/0.09</f>
        <v>#REF!</v>
      </c>
      <c r="V521" s="708" t="e">
        <f>U521*R519</f>
        <v>#REF!</v>
      </c>
    </row>
    <row r="522" spans="1:22">
      <c r="A522" s="292"/>
      <c r="B522" s="292"/>
      <c r="C522" s="644"/>
      <c r="D522" s="410"/>
      <c r="E522" s="295"/>
      <c r="F522" s="295"/>
      <c r="G522" s="295"/>
      <c r="H522" s="563"/>
      <c r="I522" s="295"/>
      <c r="J522" s="506"/>
      <c r="K522" s="295"/>
      <c r="L522" s="466"/>
      <c r="M522" s="295"/>
      <c r="N522" s="506"/>
      <c r="O522" s="620"/>
      <c r="P522" s="620"/>
    </row>
    <row r="523" spans="1:22">
      <c r="A523" s="292"/>
      <c r="B523" s="292"/>
      <c r="C523" s="644"/>
      <c r="D523" s="410"/>
      <c r="E523" s="410"/>
      <c r="F523" s="295"/>
      <c r="G523" s="295"/>
      <c r="H523" s="295"/>
      <c r="I523" s="295"/>
      <c r="J523" s="295"/>
      <c r="K523" s="295"/>
      <c r="L523" s="506"/>
      <c r="M523" s="295"/>
      <c r="N523" s="506"/>
      <c r="O523" s="696"/>
      <c r="P523" s="690"/>
    </row>
    <row r="524" spans="1:22" ht="15.75">
      <c r="A524" s="292"/>
      <c r="B524" s="292"/>
      <c r="C524" s="644"/>
      <c r="D524" s="681"/>
      <c r="E524" s="682"/>
      <c r="F524" s="683"/>
      <c r="G524" s="682"/>
      <c r="H524" s="684"/>
      <c r="I524" s="682"/>
      <c r="J524" s="685"/>
      <c r="K524" s="684"/>
      <c r="L524" s="684"/>
      <c r="M524" s="686"/>
      <c r="N524" s="685"/>
      <c r="O524" s="671"/>
      <c r="P524" s="620"/>
    </row>
    <row r="525" spans="1:22">
      <c r="A525" s="292"/>
      <c r="B525" s="292"/>
      <c r="C525" s="644"/>
      <c r="D525" s="410"/>
      <c r="E525" s="410"/>
      <c r="G525" s="295"/>
      <c r="H525" s="295"/>
      <c r="I525" s="295"/>
      <c r="J525" s="295"/>
      <c r="K525" s="295"/>
      <c r="L525" s="295"/>
      <c r="M525" s="295"/>
      <c r="N525" s="295"/>
      <c r="O525" s="704"/>
      <c r="P525" s="704"/>
    </row>
    <row r="526" spans="1:22" ht="17.100000000000001" customHeight="1">
      <c r="A526" s="292"/>
      <c r="B526" s="292"/>
      <c r="C526" s="644"/>
      <c r="D526" s="644"/>
      <c r="E526" s="644"/>
      <c r="F526" s="644"/>
      <c r="G526" s="295"/>
      <c r="H526" s="295"/>
      <c r="I526" s="295"/>
      <c r="J526" s="295"/>
      <c r="K526" s="295"/>
      <c r="L526" s="295"/>
      <c r="M526" s="295"/>
      <c r="N526" s="704"/>
      <c r="O526" s="704"/>
      <c r="P526" s="703"/>
    </row>
    <row r="527" spans="1:22" ht="17.100000000000001" customHeight="1">
      <c r="A527" s="292"/>
      <c r="B527" s="292"/>
      <c r="C527" s="644"/>
      <c r="D527" s="410"/>
      <c r="E527" s="295"/>
      <c r="F527" s="295"/>
      <c r="G527" s="295"/>
      <c r="H527" s="506"/>
      <c r="I527" s="295"/>
      <c r="J527" s="506"/>
      <c r="K527" s="295"/>
      <c r="L527" s="466"/>
      <c r="M527" s="295"/>
      <c r="N527" s="704"/>
      <c r="O527" s="709"/>
      <c r="P527" s="703"/>
    </row>
    <row r="528" spans="1:22" ht="17.100000000000001" customHeight="1">
      <c r="A528" s="292"/>
      <c r="B528" s="292"/>
      <c r="C528" s="644"/>
      <c r="D528" s="681"/>
      <c r="E528" s="682"/>
      <c r="F528" s="683"/>
      <c r="G528" s="682"/>
      <c r="H528" s="684"/>
      <c r="I528" s="682"/>
      <c r="J528" s="685"/>
      <c r="K528" s="684"/>
      <c r="L528" s="684"/>
      <c r="M528" s="686"/>
      <c r="N528" s="685"/>
      <c r="O528" s="671"/>
      <c r="P528" s="620"/>
    </row>
    <row r="529" spans="1:22" ht="14.1" customHeight="1">
      <c r="A529" s="292"/>
      <c r="B529" s="292"/>
      <c r="C529" s="644"/>
      <c r="D529" s="410"/>
      <c r="E529" s="410"/>
      <c r="F529" s="424"/>
      <c r="G529" s="424"/>
      <c r="H529" s="424"/>
      <c r="I529" s="570"/>
      <c r="J529" s="475"/>
      <c r="K529" s="424"/>
      <c r="L529" s="475"/>
      <c r="M529" s="424"/>
      <c r="N529" s="475"/>
      <c r="O529" s="704"/>
      <c r="P529" s="703"/>
    </row>
    <row r="530" spans="1:22" ht="12" customHeight="1">
      <c r="A530" s="292"/>
      <c r="B530" s="292"/>
      <c r="C530" s="644"/>
      <c r="D530" s="659"/>
      <c r="E530" s="659"/>
      <c r="F530" s="659"/>
      <c r="G530" s="659"/>
      <c r="H530" s="659"/>
      <c r="I530" s="295"/>
      <c r="J530" s="295"/>
      <c r="K530" s="295"/>
      <c r="L530" s="295"/>
      <c r="M530" s="295"/>
      <c r="N530" s="295"/>
      <c r="O530" s="704"/>
      <c r="P530" s="704"/>
      <c r="V530" s="707"/>
    </row>
    <row r="531" spans="1:22" ht="17.100000000000001" customHeight="1">
      <c r="A531" s="292"/>
      <c r="B531" s="292"/>
      <c r="C531" s="644"/>
      <c r="D531" s="710"/>
      <c r="E531" s="644"/>
      <c r="F531" s="644"/>
      <c r="G531" s="644"/>
      <c r="H531" s="711"/>
      <c r="O531" s="704"/>
      <c r="P531" s="704"/>
    </row>
    <row r="532" spans="1:22" ht="17.100000000000001" customHeight="1">
      <c r="A532" s="292"/>
      <c r="B532" s="292"/>
      <c r="C532" s="644"/>
      <c r="D532" s="644"/>
      <c r="E532" s="644"/>
      <c r="F532" s="712"/>
      <c r="G532" s="295"/>
      <c r="H532" s="295"/>
      <c r="I532" s="295"/>
      <c r="J532" s="506"/>
      <c r="K532" s="295"/>
      <c r="L532" s="506"/>
      <c r="M532" s="295"/>
      <c r="N532" s="466"/>
      <c r="O532" s="713"/>
      <c r="P532" s="714"/>
      <c r="R532" s="707"/>
      <c r="S532" s="707"/>
    </row>
    <row r="533" spans="1:22" ht="17.100000000000001" customHeight="1">
      <c r="A533" s="292"/>
      <c r="B533" s="292"/>
      <c r="C533" s="644"/>
      <c r="D533" s="644"/>
      <c r="E533" s="644"/>
      <c r="F533" s="712"/>
      <c r="G533" s="295"/>
      <c r="H533" s="295"/>
      <c r="I533" s="295"/>
      <c r="J533" s="506"/>
      <c r="K533" s="295"/>
      <c r="L533" s="506"/>
      <c r="M533" s="295"/>
      <c r="N533" s="466"/>
      <c r="O533" s="715"/>
      <c r="P533" s="704"/>
      <c r="R533" s="707"/>
    </row>
    <row r="534" spans="1:22" ht="17.100000000000001" customHeight="1">
      <c r="A534" s="292"/>
      <c r="B534" s="292"/>
      <c r="C534" s="644"/>
      <c r="D534" s="644"/>
      <c r="E534" s="644"/>
      <c r="F534" s="712"/>
      <c r="G534" s="295"/>
      <c r="H534" s="295"/>
      <c r="I534" s="295"/>
      <c r="J534" s="506"/>
      <c r="K534" s="295"/>
      <c r="L534" s="506"/>
      <c r="M534" s="295"/>
      <c r="N534" s="466"/>
      <c r="O534" s="715"/>
      <c r="P534" s="704"/>
      <c r="R534" s="707"/>
    </row>
    <row r="535" spans="1:22" ht="17.100000000000001" customHeight="1">
      <c r="A535" s="292"/>
      <c r="B535" s="292"/>
      <c r="C535" s="644"/>
      <c r="D535" s="644"/>
      <c r="E535" s="644"/>
      <c r="F535" s="712"/>
      <c r="G535" s="295"/>
      <c r="H535" s="295"/>
      <c r="I535" s="295"/>
      <c r="J535" s="506"/>
      <c r="K535" s="295"/>
      <c r="L535" s="506"/>
      <c r="M535" s="295"/>
      <c r="N535" s="466"/>
      <c r="O535" s="715"/>
      <c r="P535" s="704"/>
      <c r="R535" s="707"/>
    </row>
    <row r="536" spans="1:22" ht="17.100000000000001" customHeight="1">
      <c r="A536" s="292"/>
      <c r="B536" s="292"/>
      <c r="C536" s="644"/>
      <c r="D536" s="410"/>
      <c r="E536" s="410"/>
      <c r="F536" s="712"/>
      <c r="H536" s="716"/>
      <c r="I536" s="717"/>
      <c r="J536" s="716"/>
      <c r="K536" s="718"/>
      <c r="L536" s="692"/>
      <c r="M536" s="692"/>
      <c r="N536" s="719"/>
      <c r="O536" s="713"/>
      <c r="P536" s="714"/>
      <c r="R536" s="707"/>
    </row>
    <row r="537" spans="1:22" ht="17.100000000000001" customHeight="1">
      <c r="A537" s="292"/>
      <c r="B537" s="292"/>
      <c r="C537" s="644"/>
      <c r="D537" s="681"/>
      <c r="E537" s="682"/>
      <c r="F537" s="683"/>
      <c r="G537" s="682"/>
      <c r="H537" s="684"/>
      <c r="I537" s="682"/>
      <c r="J537" s="685"/>
      <c r="K537" s="684"/>
      <c r="L537" s="684"/>
      <c r="M537" s="686"/>
      <c r="N537" s="684"/>
      <c r="O537" s="648"/>
      <c r="P537" s="620"/>
      <c r="R537" s="707"/>
    </row>
    <row r="538" spans="1:22" ht="17.100000000000001" customHeight="1">
      <c r="A538" s="292"/>
      <c r="B538" s="292"/>
      <c r="C538" s="644"/>
      <c r="D538" s="410"/>
      <c r="E538" s="410"/>
      <c r="F538" s="712"/>
      <c r="H538" s="716"/>
      <c r="I538" s="717"/>
      <c r="J538" s="716"/>
      <c r="K538" s="718"/>
      <c r="L538" s="692"/>
      <c r="M538" s="692"/>
      <c r="N538" s="719"/>
      <c r="O538" s="713"/>
      <c r="P538" s="714"/>
      <c r="R538" s="707"/>
    </row>
    <row r="539" spans="1:22" ht="17.100000000000001" customHeight="1">
      <c r="A539" s="292"/>
      <c r="B539" s="292"/>
      <c r="C539" s="644"/>
      <c r="D539" s="410"/>
      <c r="E539" s="410"/>
      <c r="O539" s="704"/>
      <c r="P539" s="704"/>
    </row>
    <row r="540" spans="1:22" ht="17.100000000000001" customHeight="1">
      <c r="A540" s="292"/>
      <c r="B540" s="292"/>
      <c r="C540" s="644"/>
      <c r="D540" s="644"/>
      <c r="E540" s="659"/>
      <c r="F540" s="659"/>
      <c r="G540" s="706"/>
      <c r="H540" s="706"/>
      <c r="O540" s="704"/>
      <c r="P540" s="704"/>
    </row>
    <row r="541" spans="1:22" ht="17.100000000000001" customHeight="1">
      <c r="A541" s="292"/>
      <c r="B541" s="292"/>
      <c r="C541" s="644"/>
      <c r="D541" s="410"/>
      <c r="E541" s="295"/>
      <c r="F541" s="295"/>
      <c r="G541" s="295"/>
      <c r="H541" s="506"/>
      <c r="I541" s="295"/>
      <c r="J541" s="506"/>
      <c r="K541" s="295"/>
      <c r="L541" s="466"/>
      <c r="M541" s="295"/>
      <c r="N541" s="475"/>
      <c r="O541" s="620"/>
      <c r="P541" s="620"/>
      <c r="R541" s="707"/>
    </row>
    <row r="542" spans="1:22" ht="17.100000000000001" customHeight="1">
      <c r="A542" s="292"/>
      <c r="B542" s="292"/>
      <c r="C542" s="644"/>
      <c r="D542" s="410"/>
      <c r="E542" s="295"/>
      <c r="F542" s="295"/>
      <c r="G542" s="295"/>
      <c r="H542" s="506"/>
      <c r="I542" s="295"/>
      <c r="J542" s="506"/>
      <c r="K542" s="295"/>
      <c r="L542" s="466"/>
      <c r="M542" s="295"/>
      <c r="N542" s="475"/>
      <c r="O542" s="620"/>
      <c r="P542" s="620"/>
    </row>
    <row r="543" spans="1:22" ht="17.100000000000001" customHeight="1">
      <c r="A543" s="292"/>
      <c r="B543" s="292"/>
      <c r="C543" s="644"/>
      <c r="D543" s="410"/>
      <c r="E543" s="295"/>
      <c r="F543" s="295"/>
      <c r="G543" s="295"/>
      <c r="H543" s="506"/>
      <c r="I543" s="295"/>
      <c r="J543" s="506"/>
      <c r="K543" s="295"/>
      <c r="L543" s="466"/>
      <c r="M543" s="295"/>
      <c r="N543" s="475"/>
      <c r="O543" s="691"/>
      <c r="P543" s="690"/>
    </row>
    <row r="544" spans="1:22" ht="17.100000000000001" customHeight="1">
      <c r="A544" s="292"/>
      <c r="B544" s="292"/>
      <c r="C544" s="644"/>
      <c r="D544" s="410"/>
      <c r="E544" s="295"/>
      <c r="F544" s="295"/>
      <c r="G544" s="295"/>
      <c r="H544" s="506"/>
      <c r="I544" s="295"/>
      <c r="J544" s="506"/>
      <c r="K544" s="295"/>
      <c r="L544" s="466"/>
      <c r="M544" s="295"/>
      <c r="N544" s="506"/>
      <c r="O544" s="620"/>
      <c r="P544" s="620"/>
    </row>
    <row r="545" spans="1:18">
      <c r="A545" s="292"/>
      <c r="B545" s="292"/>
      <c r="C545" s="644"/>
      <c r="D545" s="410"/>
      <c r="E545" s="410"/>
      <c r="F545" s="295"/>
      <c r="G545" s="295"/>
      <c r="H545" s="295"/>
      <c r="I545" s="295"/>
      <c r="J545" s="295"/>
      <c r="K545" s="295"/>
      <c r="L545" s="506"/>
      <c r="M545" s="295"/>
      <c r="N545" s="506"/>
      <c r="O545" s="696"/>
      <c r="P545" s="690"/>
    </row>
    <row r="546" spans="1:18" ht="15.75">
      <c r="A546" s="292"/>
      <c r="B546" s="292"/>
      <c r="C546" s="644"/>
      <c r="D546" s="681"/>
      <c r="E546" s="682"/>
      <c r="F546" s="683"/>
      <c r="G546" s="682"/>
      <c r="H546" s="684"/>
      <c r="I546" s="682"/>
      <c r="J546" s="685"/>
      <c r="K546" s="684"/>
      <c r="L546" s="684"/>
      <c r="M546" s="686"/>
      <c r="N546" s="685"/>
      <c r="O546" s="671"/>
      <c r="P546" s="620"/>
    </row>
    <row r="547" spans="1:18">
      <c r="A547" s="292"/>
      <c r="B547" s="292"/>
      <c r="C547" s="644"/>
      <c r="D547" s="644"/>
      <c r="E547" s="644"/>
      <c r="F547" s="424"/>
      <c r="G547" s="424"/>
      <c r="H547" s="424"/>
      <c r="I547" s="570"/>
      <c r="J547" s="475"/>
      <c r="K547" s="424"/>
      <c r="L547" s="475"/>
      <c r="M547" s="424"/>
      <c r="N547" s="475"/>
      <c r="O547" s="704"/>
      <c r="P547" s="704"/>
    </row>
    <row r="548" spans="1:18">
      <c r="A548" s="292"/>
      <c r="B548" s="292"/>
      <c r="C548" s="644"/>
      <c r="D548" s="720"/>
      <c r="E548" s="694"/>
      <c r="F548" s="424"/>
      <c r="G548" s="424"/>
      <c r="H548" s="466"/>
      <c r="I548" s="424"/>
      <c r="J548" s="466"/>
      <c r="K548" s="424"/>
      <c r="L548" s="475"/>
      <c r="M548" s="424"/>
      <c r="N548" s="475"/>
      <c r="O548" s="704"/>
      <c r="P548" s="704"/>
    </row>
    <row r="549" spans="1:18">
      <c r="A549" s="292"/>
      <c r="B549" s="292"/>
      <c r="C549" s="644"/>
      <c r="D549" s="410"/>
      <c r="E549" s="410"/>
      <c r="F549" s="424"/>
      <c r="G549" s="424"/>
      <c r="H549" s="424"/>
      <c r="I549" s="570"/>
      <c r="J549" s="475"/>
      <c r="K549" s="424"/>
      <c r="L549" s="475"/>
      <c r="M549" s="424"/>
      <c r="N549" s="475"/>
      <c r="O549" s="704"/>
      <c r="P549" s="704"/>
    </row>
    <row r="550" spans="1:18">
      <c r="A550" s="292"/>
      <c r="B550" s="292"/>
      <c r="C550" s="688"/>
      <c r="D550" s="410"/>
      <c r="E550" s="410"/>
      <c r="O550" s="704"/>
      <c r="P550" s="704"/>
    </row>
    <row r="551" spans="1:18">
      <c r="A551" s="292"/>
      <c r="B551" s="292"/>
      <c r="C551" s="644"/>
      <c r="D551" s="721"/>
      <c r="E551" s="410"/>
      <c r="O551" s="704"/>
      <c r="P551" s="704"/>
    </row>
    <row r="552" spans="1:18">
      <c r="A552" s="292"/>
      <c r="B552" s="292"/>
      <c r="C552" s="644"/>
      <c r="D552" s="410"/>
      <c r="E552" s="295"/>
      <c r="F552" s="295"/>
      <c r="G552" s="295"/>
      <c r="H552" s="563"/>
      <c r="I552" s="295"/>
      <c r="J552" s="563"/>
      <c r="K552" s="295"/>
      <c r="L552" s="475"/>
      <c r="M552" s="295"/>
      <c r="N552" s="475"/>
      <c r="O552" s="620"/>
      <c r="P552" s="620"/>
    </row>
    <row r="553" spans="1:18">
      <c r="A553" s="292"/>
      <c r="B553" s="292"/>
      <c r="C553" s="644"/>
      <c r="D553" s="410"/>
      <c r="E553" s="295"/>
      <c r="F553" s="295"/>
      <c r="G553" s="295"/>
      <c r="H553" s="563"/>
      <c r="I553" s="295"/>
      <c r="J553" s="563"/>
      <c r="K553" s="295"/>
      <c r="L553" s="475"/>
      <c r="M553" s="295"/>
      <c r="N553" s="475"/>
      <c r="O553" s="691"/>
      <c r="P553" s="690"/>
      <c r="R553" s="722"/>
    </row>
    <row r="554" spans="1:18">
      <c r="A554" s="292"/>
      <c r="B554" s="292"/>
      <c r="C554" s="644"/>
      <c r="D554" s="410"/>
      <c r="E554" s="295"/>
      <c r="F554" s="295"/>
      <c r="G554" s="295"/>
      <c r="H554" s="563"/>
      <c r="I554" s="295"/>
      <c r="J554" s="563"/>
      <c r="K554" s="295"/>
      <c r="L554" s="475"/>
      <c r="M554" s="295"/>
      <c r="N554" s="506"/>
      <c r="O554" s="620"/>
      <c r="P554" s="620"/>
    </row>
    <row r="555" spans="1:18">
      <c r="A555" s="292"/>
      <c r="B555" s="292"/>
      <c r="C555" s="644"/>
      <c r="D555" s="410"/>
      <c r="E555" s="410"/>
      <c r="F555" s="295"/>
      <c r="G555" s="295"/>
      <c r="H555" s="295"/>
      <c r="I555" s="295"/>
      <c r="J555" s="295"/>
      <c r="K555" s="295"/>
      <c r="L555" s="563"/>
      <c r="M555" s="295"/>
      <c r="N555" s="506"/>
      <c r="O555" s="691"/>
      <c r="P555" s="690"/>
    </row>
    <row r="556" spans="1:18" ht="15.75">
      <c r="A556" s="292"/>
      <c r="B556" s="292"/>
      <c r="C556" s="644"/>
      <c r="D556" s="681"/>
      <c r="E556" s="682"/>
      <c r="F556" s="683"/>
      <c r="G556" s="682"/>
      <c r="H556" s="684"/>
      <c r="I556" s="682"/>
      <c r="J556" s="685"/>
      <c r="K556" s="684"/>
      <c r="L556" s="684"/>
      <c r="M556" s="686"/>
      <c r="N556" s="685"/>
      <c r="O556" s="671"/>
      <c r="P556" s="620"/>
    </row>
    <row r="557" spans="1:18">
      <c r="A557" s="292"/>
      <c r="B557" s="292"/>
      <c r="C557" s="644"/>
      <c r="D557" s="410"/>
      <c r="E557" s="410"/>
      <c r="O557" s="704"/>
      <c r="P557" s="704"/>
    </row>
    <row r="558" spans="1:18">
      <c r="A558" s="292"/>
      <c r="B558" s="292"/>
      <c r="C558" s="644"/>
      <c r="D558" s="644"/>
      <c r="E558" s="644"/>
      <c r="F558" s="644"/>
      <c r="O558" s="704"/>
      <c r="P558" s="704"/>
    </row>
    <row r="559" spans="1:18">
      <c r="A559" s="292"/>
      <c r="B559" s="292"/>
      <c r="C559" s="644"/>
      <c r="D559" s="410"/>
      <c r="E559" s="295"/>
      <c r="F559" s="295"/>
      <c r="G559" s="295"/>
      <c r="H559" s="723"/>
      <c r="I559" s="694"/>
      <c r="J559" s="723"/>
      <c r="K559" s="295"/>
      <c r="L559" s="295"/>
      <c r="M559" s="295"/>
      <c r="N559" s="506"/>
      <c r="O559" s="704"/>
      <c r="P559" s="704"/>
    </row>
    <row r="560" spans="1:18">
      <c r="A560" s="292"/>
      <c r="B560" s="292"/>
      <c r="C560" s="644"/>
      <c r="D560" s="694"/>
      <c r="E560" s="295"/>
      <c r="F560" s="295"/>
      <c r="G560" s="295"/>
      <c r="H560" s="723"/>
      <c r="I560" s="694"/>
      <c r="J560" s="723"/>
      <c r="K560" s="295"/>
      <c r="L560" s="295"/>
      <c r="M560" s="295"/>
      <c r="N560" s="506"/>
      <c r="O560" s="715"/>
      <c r="P560" s="704"/>
      <c r="R560" s="724"/>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295"/>
      <c r="F562" s="295"/>
      <c r="G562" s="295"/>
      <c r="H562" s="723"/>
      <c r="I562" s="694"/>
      <c r="J562" s="723"/>
      <c r="K562" s="295"/>
      <c r="L562" s="295"/>
      <c r="M562" s="295"/>
      <c r="N562" s="506"/>
      <c r="O562" s="704"/>
      <c r="P562" s="704"/>
      <c r="R562" s="703"/>
    </row>
    <row r="563" spans="1:18">
      <c r="A563" s="292"/>
      <c r="B563" s="292"/>
      <c r="C563" s="644"/>
      <c r="D563" s="410"/>
      <c r="E563" s="295"/>
      <c r="F563" s="295"/>
      <c r="G563" s="295"/>
      <c r="H563" s="723"/>
      <c r="I563" s="694"/>
      <c r="J563" s="723"/>
      <c r="K563" s="295"/>
      <c r="L563" s="295"/>
      <c r="M563" s="295"/>
      <c r="N563" s="506"/>
      <c r="O563" s="704"/>
      <c r="P563" s="704"/>
      <c r="R563" s="703"/>
    </row>
    <row r="564" spans="1:18">
      <c r="A564" s="292"/>
      <c r="B564" s="292"/>
      <c r="C564" s="644"/>
      <c r="D564" s="410"/>
      <c r="E564" s="295"/>
      <c r="F564" s="295"/>
      <c r="G564" s="295"/>
      <c r="H564" s="723"/>
      <c r="I564" s="694"/>
      <c r="J564" s="723"/>
      <c r="K564" s="295"/>
      <c r="L564" s="295"/>
      <c r="M564" s="295"/>
      <c r="N564" s="506"/>
      <c r="O564" s="704"/>
      <c r="P564" s="704"/>
      <c r="R564" s="703"/>
    </row>
    <row r="565" spans="1:18">
      <c r="A565" s="292"/>
      <c r="B565" s="292"/>
      <c r="C565" s="644"/>
      <c r="D565" s="410"/>
      <c r="E565" s="410"/>
      <c r="N565" s="724"/>
      <c r="O565" s="725"/>
      <c r="P565" s="714"/>
      <c r="R565" s="703"/>
    </row>
    <row r="566" spans="1:18" ht="15.75">
      <c r="A566" s="292"/>
      <c r="B566" s="292"/>
      <c r="C566" s="644"/>
      <c r="D566" s="681"/>
      <c r="E566" s="682"/>
      <c r="F566" s="683"/>
      <c r="G566" s="682"/>
      <c r="H566" s="684"/>
      <c r="I566" s="682"/>
      <c r="J566" s="685"/>
      <c r="K566" s="684"/>
      <c r="L566" s="684"/>
      <c r="M566" s="686"/>
      <c r="N566" s="684"/>
      <c r="O566" s="648"/>
      <c r="P566" s="620"/>
      <c r="R566" s="703"/>
    </row>
    <row r="567" spans="1:18">
      <c r="A567" s="292"/>
      <c r="B567" s="292"/>
      <c r="C567" s="644"/>
      <c r="D567" s="410"/>
      <c r="E567" s="410"/>
      <c r="N567" s="716"/>
      <c r="O567" s="704"/>
      <c r="P567" s="704"/>
      <c r="R567" s="703"/>
    </row>
    <row r="568" spans="1:18">
      <c r="A568" s="292"/>
      <c r="B568" s="292"/>
      <c r="C568" s="644"/>
      <c r="D568" s="410"/>
      <c r="E568" s="410"/>
      <c r="N568" s="716"/>
      <c r="O568" s="704"/>
      <c r="P568" s="704"/>
      <c r="R568" s="703"/>
    </row>
    <row r="569" spans="1:18">
      <c r="A569" s="292"/>
      <c r="B569" s="292"/>
      <c r="C569" s="644"/>
      <c r="D569" s="644"/>
      <c r="E569" s="644"/>
      <c r="F569" s="644"/>
      <c r="N569" s="716"/>
      <c r="O569" s="704"/>
      <c r="P569" s="704"/>
      <c r="R569" s="703"/>
    </row>
    <row r="570" spans="1:18">
      <c r="A570" s="292"/>
      <c r="B570" s="292"/>
      <c r="C570" s="644"/>
      <c r="D570" s="410"/>
      <c r="E570" s="410"/>
      <c r="F570" s="295"/>
      <c r="G570" s="295"/>
      <c r="H570" s="723"/>
      <c r="I570" s="694"/>
      <c r="J570" s="723"/>
      <c r="K570" s="295"/>
      <c r="L570" s="563"/>
      <c r="M570" s="295"/>
      <c r="N570" s="563"/>
      <c r="O570" s="713"/>
      <c r="P570" s="714"/>
      <c r="R570" s="703"/>
    </row>
    <row r="571" spans="1:18" ht="15.75">
      <c r="A571" s="292"/>
      <c r="B571" s="292"/>
      <c r="C571" s="644"/>
      <c r="D571" s="681"/>
      <c r="E571" s="682"/>
      <c r="F571" s="683"/>
      <c r="G571" s="682"/>
      <c r="H571" s="684"/>
      <c r="I571" s="682"/>
      <c r="J571" s="685"/>
      <c r="K571" s="684"/>
      <c r="L571" s="684"/>
      <c r="M571" s="686"/>
      <c r="N571" s="684"/>
      <c r="O571" s="648"/>
      <c r="P571" s="620"/>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292"/>
      <c r="B575" s="292"/>
      <c r="C575" s="644"/>
      <c r="D575" s="410"/>
      <c r="E575" s="410"/>
      <c r="N575" s="716"/>
      <c r="O575" s="704"/>
      <c r="P575" s="704"/>
      <c r="R575" s="703"/>
    </row>
    <row r="576" spans="1:18">
      <c r="A576" s="292"/>
      <c r="B576" s="292"/>
      <c r="C576" s="644"/>
      <c r="D576" s="410"/>
      <c r="E576" s="410"/>
      <c r="N576" s="716"/>
      <c r="O576" s="704"/>
      <c r="P576" s="704"/>
      <c r="R576" s="703"/>
    </row>
    <row r="577" spans="1:18">
      <c r="A577" s="292"/>
      <c r="B577" s="292"/>
      <c r="C577" s="644"/>
      <c r="D577" s="410"/>
      <c r="E577" s="410"/>
      <c r="N577" s="716"/>
      <c r="O577" s="704"/>
      <c r="P577" s="704"/>
      <c r="R577" s="703"/>
    </row>
    <row r="578" spans="1:18">
      <c r="A578" s="726"/>
      <c r="B578" s="726"/>
      <c r="C578" s="625"/>
      <c r="D578" s="625"/>
      <c r="E578" s="625"/>
      <c r="F578" s="625"/>
      <c r="G578" s="727"/>
      <c r="H578" s="727"/>
      <c r="I578" s="727"/>
      <c r="J578" s="727"/>
      <c r="K578" s="727"/>
      <c r="L578" s="727"/>
      <c r="M578" s="727"/>
      <c r="N578" s="727"/>
      <c r="O578" s="728"/>
      <c r="P578" s="728"/>
      <c r="R578" s="703"/>
    </row>
    <row r="579" spans="1:18">
      <c r="A579" s="726"/>
      <c r="B579" s="726"/>
      <c r="C579" s="625"/>
      <c r="D579" s="626"/>
      <c r="E579" s="626"/>
      <c r="F579" s="626"/>
      <c r="G579" s="626"/>
      <c r="H579" s="626"/>
      <c r="I579" s="626"/>
      <c r="J579" s="626"/>
      <c r="K579" s="628"/>
      <c r="L579" s="631"/>
      <c r="M579" s="628"/>
      <c r="N579" s="627"/>
      <c r="O579" s="729"/>
      <c r="P579" s="730"/>
    </row>
    <row r="580" spans="1:18">
      <c r="A580" s="726"/>
      <c r="B580" s="726"/>
      <c r="C580" s="625"/>
      <c r="D580" s="625"/>
      <c r="E580" s="625"/>
      <c r="F580" s="625"/>
      <c r="G580" s="625"/>
      <c r="H580" s="627"/>
      <c r="I580" s="726"/>
      <c r="J580" s="628"/>
      <c r="K580" s="628"/>
      <c r="L580" s="631"/>
      <c r="M580" s="628"/>
      <c r="N580" s="631"/>
      <c r="O580" s="731"/>
      <c r="P580" s="730"/>
    </row>
    <row r="581" spans="1:18">
      <c r="A581" s="726"/>
      <c r="B581" s="726"/>
      <c r="C581" s="625"/>
      <c r="D581" s="625"/>
      <c r="E581" s="625"/>
      <c r="F581" s="625"/>
      <c r="G581" s="625"/>
      <c r="H581" s="627"/>
      <c r="I581" s="726"/>
      <c r="J581" s="628"/>
      <c r="K581" s="628"/>
      <c r="L581" s="631"/>
      <c r="M581" s="628"/>
      <c r="N581" s="631"/>
      <c r="O581" s="731"/>
      <c r="P581" s="730"/>
    </row>
    <row r="582" spans="1:18">
      <c r="A582" s="726"/>
      <c r="B582" s="726"/>
      <c r="C582" s="625"/>
      <c r="D582" s="642"/>
      <c r="E582" s="642"/>
      <c r="F582" s="628"/>
      <c r="G582" s="628"/>
      <c r="H582" s="732"/>
      <c r="I582" s="633"/>
      <c r="J582" s="732"/>
      <c r="K582" s="628"/>
      <c r="L582" s="627"/>
      <c r="M582" s="628"/>
      <c r="N582" s="627"/>
      <c r="O582" s="731"/>
      <c r="P582" s="730"/>
    </row>
    <row r="583" spans="1:18">
      <c r="A583" s="726"/>
      <c r="B583" s="726"/>
      <c r="C583" s="625"/>
      <c r="D583" s="642"/>
      <c r="E583" s="642"/>
      <c r="F583" s="628"/>
      <c r="G583" s="628"/>
      <c r="H583" s="732"/>
      <c r="I583" s="633"/>
      <c r="J583" s="732"/>
      <c r="K583" s="628"/>
      <c r="L583" s="627"/>
      <c r="M583" s="628"/>
      <c r="N583" s="627"/>
      <c r="O583" s="731"/>
      <c r="P583" s="730"/>
    </row>
    <row r="584" spans="1:18">
      <c r="A584" s="726"/>
      <c r="B584" s="726"/>
      <c r="C584" s="625"/>
      <c r="D584" s="642"/>
      <c r="E584" s="642"/>
      <c r="F584" s="642"/>
      <c r="G584" s="625"/>
      <c r="H584" s="627"/>
      <c r="I584" s="726"/>
      <c r="J584" s="628"/>
      <c r="K584" s="628"/>
      <c r="L584" s="631"/>
      <c r="M584" s="628"/>
      <c r="N584" s="631"/>
      <c r="O584" s="731"/>
      <c r="P584" s="730"/>
    </row>
    <row r="585" spans="1:18" ht="15.75">
      <c r="A585" s="726"/>
      <c r="B585" s="726"/>
      <c r="C585" s="625"/>
      <c r="D585" s="681"/>
      <c r="E585" s="682"/>
      <c r="F585" s="683"/>
      <c r="G585" s="682"/>
      <c r="H585" s="684"/>
      <c r="I585" s="682"/>
      <c r="J585" s="685"/>
      <c r="K585" s="684"/>
      <c r="L585" s="684"/>
      <c r="M585" s="686"/>
      <c r="N585" s="685"/>
      <c r="O585" s="731"/>
      <c r="P585" s="730"/>
    </row>
    <row r="586" spans="1:18">
      <c r="A586" s="726"/>
      <c r="B586" s="726"/>
      <c r="C586" s="625"/>
      <c r="D586" s="642"/>
      <c r="E586" s="642"/>
      <c r="F586" s="642"/>
      <c r="G586" s="625"/>
      <c r="H586" s="627"/>
      <c r="I586" s="726"/>
      <c r="J586" s="628"/>
      <c r="K586" s="628"/>
      <c r="L586" s="631"/>
      <c r="M586" s="628"/>
      <c r="N586" s="471"/>
      <c r="O586" s="731"/>
      <c r="P586" s="730"/>
    </row>
    <row r="587" spans="1:18">
      <c r="A587" s="726"/>
      <c r="B587" s="726"/>
      <c r="C587" s="625"/>
      <c r="D587" s="642"/>
      <c r="E587" s="642"/>
      <c r="F587" s="727"/>
      <c r="G587" s="727"/>
      <c r="H587" s="727"/>
      <c r="I587" s="727"/>
      <c r="J587" s="727"/>
      <c r="K587" s="727"/>
      <c r="L587" s="727"/>
      <c r="M587" s="727"/>
      <c r="N587" s="727"/>
      <c r="O587" s="728"/>
      <c r="P587" s="728"/>
    </row>
    <row r="588" spans="1:18">
      <c r="A588" s="292"/>
      <c r="B588" s="292"/>
      <c r="C588" s="619"/>
      <c r="D588" s="373"/>
      <c r="E588" s="373"/>
      <c r="F588" s="373"/>
      <c r="G588" s="295"/>
      <c r="H588" s="295"/>
      <c r="I588" s="295"/>
      <c r="J588" s="563"/>
      <c r="K588" s="295"/>
      <c r="L588" s="506"/>
      <c r="M588" s="295"/>
      <c r="N588" s="475"/>
      <c r="O588" s="715"/>
      <c r="P588" s="704"/>
      <c r="R588" s="707"/>
    </row>
    <row r="589" spans="1:18">
      <c r="A589" s="292"/>
      <c r="B589" s="292"/>
      <c r="C589" s="619"/>
      <c r="D589" s="373"/>
      <c r="E589" s="373"/>
      <c r="F589" s="373"/>
      <c r="G589" s="295"/>
      <c r="H589" s="295"/>
      <c r="I589" s="295"/>
      <c r="J589" s="563"/>
      <c r="K589" s="295"/>
      <c r="L589" s="563"/>
      <c r="M589" s="295"/>
      <c r="N589" s="475"/>
      <c r="O589" s="704"/>
      <c r="P589" s="704"/>
    </row>
    <row r="590" spans="1:18">
      <c r="A590" s="292"/>
      <c r="B590" s="292"/>
      <c r="C590" s="619"/>
      <c r="D590" s="733"/>
      <c r="E590" s="410"/>
      <c r="G590" s="295"/>
      <c r="H590" s="295"/>
      <c r="I590" s="295"/>
      <c r="J590" s="563"/>
      <c r="K590" s="295"/>
      <c r="L590" s="563"/>
      <c r="M590" s="295"/>
      <c r="N590" s="475"/>
      <c r="O590" s="704"/>
      <c r="P590" s="704"/>
    </row>
    <row r="591" spans="1:18">
      <c r="A591" s="292"/>
      <c r="B591" s="292"/>
      <c r="C591" s="619"/>
      <c r="D591" s="308"/>
      <c r="E591" s="308"/>
      <c r="G591" s="295"/>
      <c r="H591" s="295"/>
      <c r="I591" s="295"/>
      <c r="J591" s="563"/>
      <c r="K591" s="295"/>
      <c r="L591" s="563"/>
      <c r="M591" s="295"/>
      <c r="N591" s="475"/>
      <c r="O591" s="704"/>
      <c r="P591" s="704"/>
    </row>
    <row r="592" spans="1:18">
      <c r="A592" s="292"/>
      <c r="B592" s="292"/>
      <c r="C592" s="619"/>
      <c r="D592" s="308"/>
      <c r="E592" s="308"/>
      <c r="G592" s="295"/>
      <c r="H592" s="295"/>
      <c r="I592" s="295"/>
      <c r="J592" s="563"/>
      <c r="K592" s="295"/>
      <c r="L592" s="563"/>
      <c r="M592" s="295"/>
      <c r="N592" s="475"/>
      <c r="O592" s="704"/>
      <c r="P592" s="704"/>
    </row>
    <row r="593" spans="1:16">
      <c r="A593" s="292"/>
      <c r="B593" s="292"/>
      <c r="C593" s="619"/>
      <c r="D593" s="733"/>
      <c r="E593" s="308"/>
      <c r="G593" s="295"/>
      <c r="H593" s="295"/>
      <c r="I593" s="295"/>
      <c r="J593" s="563"/>
      <c r="K593" s="295"/>
      <c r="L593" s="563"/>
      <c r="M593" s="295"/>
      <c r="N593" s="475"/>
      <c r="O593" s="704"/>
      <c r="P593" s="704"/>
    </row>
    <row r="594" spans="1:16">
      <c r="A594" s="292"/>
      <c r="B594" s="292"/>
      <c r="C594" s="619"/>
      <c r="D594" s="733"/>
      <c r="E594" s="308"/>
      <c r="G594" s="295"/>
      <c r="H594" s="295"/>
      <c r="I594" s="295"/>
      <c r="J594" s="563"/>
      <c r="K594" s="295"/>
      <c r="L594" s="563"/>
      <c r="M594" s="295"/>
      <c r="N594" s="475"/>
      <c r="O594" s="704"/>
      <c r="P594" s="704"/>
    </row>
    <row r="595" spans="1:16">
      <c r="A595" s="292"/>
      <c r="B595" s="292"/>
      <c r="C595" s="619"/>
      <c r="D595" s="733"/>
      <c r="E595" s="308"/>
      <c r="G595" s="295"/>
      <c r="H595" s="295"/>
      <c r="I595" s="295"/>
      <c r="J595" s="563"/>
      <c r="K595" s="295"/>
      <c r="L595" s="563"/>
      <c r="M595" s="295"/>
      <c r="N595" s="475"/>
      <c r="O595" s="704"/>
      <c r="P595" s="704"/>
    </row>
    <row r="596" spans="1:16">
      <c r="A596" s="292"/>
      <c r="B596" s="292"/>
      <c r="C596" s="619"/>
      <c r="D596" s="308"/>
      <c r="E596" s="308"/>
      <c r="N596" s="716"/>
      <c r="O596" s="704"/>
      <c r="P596" s="704"/>
    </row>
    <row r="597" spans="1:16">
      <c r="A597" s="292"/>
      <c r="B597" s="292"/>
      <c r="C597" s="619"/>
      <c r="D597" s="308"/>
      <c r="E597" s="308"/>
      <c r="O597" s="704"/>
      <c r="P597" s="704"/>
    </row>
    <row r="598" spans="1:16">
      <c r="A598" s="292"/>
      <c r="B598" s="292"/>
      <c r="C598" s="619"/>
      <c r="D598" s="410"/>
      <c r="E598" s="295"/>
      <c r="F598" s="295"/>
      <c r="G598" s="295"/>
      <c r="H598" s="563"/>
      <c r="I598" s="295"/>
      <c r="J598" s="506"/>
      <c r="K598" s="295"/>
      <c r="L598" s="466"/>
      <c r="O598" s="704"/>
      <c r="P598" s="704"/>
    </row>
    <row r="599" spans="1:16">
      <c r="A599" s="292"/>
      <c r="B599" s="292"/>
      <c r="C599" s="619"/>
      <c r="D599" s="410"/>
      <c r="E599" s="295"/>
      <c r="F599" s="295"/>
      <c r="G599" s="295"/>
      <c r="H599" s="563"/>
      <c r="I599" s="295"/>
      <c r="J599" s="506"/>
      <c r="K599" s="295"/>
      <c r="L599" s="466"/>
      <c r="O599" s="704"/>
      <c r="P599" s="704"/>
    </row>
    <row r="600" spans="1:16">
      <c r="A600" s="292"/>
      <c r="B600" s="292"/>
      <c r="C600" s="619"/>
      <c r="D600" s="410"/>
      <c r="E600" s="295"/>
      <c r="F600" s="295"/>
      <c r="G600" s="295"/>
      <c r="H600" s="563"/>
      <c r="I600" s="295"/>
      <c r="J600" s="506"/>
      <c r="K600" s="295"/>
      <c r="L600" s="466"/>
      <c r="O600" s="704"/>
      <c r="P600" s="704"/>
    </row>
    <row r="601" spans="1:16">
      <c r="A601" s="292"/>
      <c r="B601" s="292"/>
      <c r="C601" s="619"/>
      <c r="D601" s="410"/>
      <c r="E601" s="295"/>
      <c r="F601" s="295"/>
      <c r="G601" s="295"/>
      <c r="H601" s="563"/>
      <c r="I601" s="295"/>
      <c r="J601" s="506"/>
      <c r="K601" s="295"/>
      <c r="L601" s="466"/>
      <c r="O601" s="704"/>
      <c r="P601" s="704"/>
    </row>
    <row r="602" spans="1:16">
      <c r="A602" s="292"/>
      <c r="B602" s="292"/>
      <c r="C602" s="619"/>
      <c r="D602" s="410"/>
      <c r="E602" s="295"/>
      <c r="F602" s="295"/>
      <c r="G602" s="295"/>
      <c r="H602" s="563"/>
      <c r="I602" s="295"/>
      <c r="J602" s="506"/>
      <c r="K602" s="295"/>
      <c r="L602" s="466"/>
      <c r="O602" s="704"/>
      <c r="P602" s="704"/>
    </row>
    <row r="603" spans="1:16">
      <c r="A603" s="292"/>
      <c r="B603" s="292"/>
      <c r="C603" s="619"/>
      <c r="D603" s="410"/>
      <c r="E603" s="295"/>
      <c r="F603" s="295"/>
      <c r="G603" s="295"/>
      <c r="H603" s="563"/>
      <c r="I603" s="295"/>
      <c r="J603" s="506"/>
      <c r="K603" s="295"/>
      <c r="L603" s="466"/>
      <c r="O603" s="704"/>
      <c r="P603" s="704"/>
    </row>
    <row r="604" spans="1:16">
      <c r="A604" s="292"/>
      <c r="B604" s="292"/>
      <c r="C604" s="619"/>
      <c r="D604" s="410"/>
      <c r="E604" s="295"/>
      <c r="F604" s="295"/>
      <c r="G604" s="295"/>
      <c r="H604" s="563"/>
      <c r="I604" s="295"/>
      <c r="J604" s="506"/>
      <c r="K604" s="295"/>
      <c r="L604" s="466"/>
      <c r="N604" s="724"/>
      <c r="O604" s="704"/>
      <c r="P604" s="704"/>
    </row>
    <row r="605" spans="1:16">
      <c r="A605" s="292"/>
      <c r="B605" s="292"/>
      <c r="C605" s="619"/>
      <c r="D605" s="308"/>
      <c r="E605" s="703"/>
      <c r="F605" s="724"/>
      <c r="J605" s="716"/>
      <c r="L605" s="622"/>
      <c r="N605" s="716"/>
      <c r="O605" s="704"/>
      <c r="P605" s="704"/>
    </row>
    <row r="606" spans="1:16">
      <c r="A606" s="292"/>
      <c r="B606" s="292"/>
      <c r="C606" s="619"/>
      <c r="D606" s="308"/>
      <c r="E606" s="308"/>
      <c r="N606" s="716"/>
      <c r="O606" s="713"/>
      <c r="P606" s="714"/>
    </row>
    <row r="607" spans="1:16" ht="15.75">
      <c r="A607" s="677"/>
      <c r="B607" s="677"/>
      <c r="C607" s="734"/>
      <c r="D607" s="681"/>
      <c r="E607" s="682"/>
      <c r="F607" s="683"/>
      <c r="G607" s="682"/>
      <c r="H607" s="684"/>
      <c r="I607" s="682"/>
      <c r="J607" s="685"/>
      <c r="K607" s="684"/>
      <c r="L607" s="684"/>
      <c r="M607" s="686"/>
      <c r="N607" s="685"/>
      <c r="O607" s="713"/>
      <c r="P607" s="714"/>
    </row>
    <row r="608" spans="1:16">
      <c r="A608" s="677"/>
      <c r="B608" s="677"/>
      <c r="C608" s="734"/>
      <c r="D608" s="308"/>
      <c r="E608" s="308"/>
      <c r="N608" s="716"/>
      <c r="O608" s="713"/>
      <c r="P608" s="714"/>
    </row>
    <row r="609" spans="1:18">
      <c r="A609" s="570"/>
      <c r="B609" s="570"/>
      <c r="C609" s="619"/>
      <c r="D609" s="619"/>
      <c r="E609" s="619"/>
      <c r="F609" s="619"/>
      <c r="G609" s="619"/>
      <c r="H609" s="619"/>
      <c r="I609" s="619"/>
      <c r="J609" s="619"/>
      <c r="K609" s="619"/>
      <c r="L609" s="619"/>
      <c r="M609" s="431"/>
      <c r="N609" s="431"/>
      <c r="O609" s="616"/>
      <c r="P609" s="616"/>
    </row>
    <row r="610" spans="1:18">
      <c r="A610" s="570"/>
      <c r="B610" s="570"/>
      <c r="C610" s="619"/>
      <c r="D610" s="619"/>
      <c r="E610" s="619"/>
      <c r="F610" s="619"/>
      <c r="G610" s="295"/>
      <c r="H610" s="295"/>
      <c r="I610" s="295"/>
      <c r="J610" s="563"/>
      <c r="K610" s="295"/>
      <c r="L610" s="506"/>
      <c r="M610" s="295"/>
      <c r="N610" s="466"/>
      <c r="O610" s="735"/>
      <c r="P610" s="736"/>
      <c r="R610" s="707"/>
    </row>
    <row r="611" spans="1:18" ht="15.75">
      <c r="A611" s="570"/>
      <c r="B611" s="570"/>
      <c r="C611" s="619"/>
      <c r="D611" s="681"/>
      <c r="E611" s="682"/>
      <c r="F611" s="683"/>
      <c r="G611" s="682"/>
      <c r="H611" s="684"/>
      <c r="I611" s="682"/>
      <c r="J611" s="685"/>
      <c r="K611" s="684"/>
      <c r="L611" s="684"/>
      <c r="M611" s="686"/>
      <c r="N611" s="685"/>
      <c r="O611" s="713"/>
      <c r="P611" s="714"/>
    </row>
    <row r="612" spans="1:18">
      <c r="A612" s="570"/>
      <c r="B612" s="570"/>
      <c r="C612" s="619"/>
      <c r="D612" s="619"/>
      <c r="E612" s="619"/>
      <c r="F612" s="619"/>
      <c r="G612" s="619"/>
      <c r="H612" s="619"/>
      <c r="I612" s="619"/>
      <c r="J612" s="619"/>
      <c r="K612" s="431"/>
      <c r="L612" s="737"/>
      <c r="M612" s="431"/>
      <c r="N612" s="431"/>
      <c r="O612" s="616"/>
      <c r="P612" s="616"/>
    </row>
    <row r="613" spans="1:18">
      <c r="A613" s="570"/>
      <c r="B613" s="570"/>
      <c r="C613" s="619"/>
      <c r="D613" s="547"/>
      <c r="E613" s="547"/>
      <c r="F613" s="547"/>
      <c r="G613" s="547"/>
      <c r="H613" s="547"/>
      <c r="I613" s="547"/>
      <c r="J613" s="547"/>
      <c r="K613" s="431"/>
      <c r="L613" s="737"/>
      <c r="M613" s="431"/>
      <c r="N613" s="737"/>
      <c r="O613" s="616"/>
      <c r="P613" s="616"/>
    </row>
    <row r="614" spans="1:18">
      <c r="A614" s="292"/>
      <c r="B614" s="292"/>
      <c r="C614" s="461"/>
      <c r="D614" s="644"/>
      <c r="E614" s="644"/>
      <c r="F614" s="644"/>
      <c r="O614" s="704"/>
      <c r="P614" s="704"/>
    </row>
    <row r="615" spans="1:18">
      <c r="A615" s="292"/>
      <c r="B615" s="292"/>
      <c r="C615" s="461"/>
      <c r="D615" s="674"/>
      <c r="E615" s="402"/>
      <c r="F615" s="563"/>
      <c r="G615" s="360"/>
      <c r="H615" s="738"/>
      <c r="I615" s="295"/>
      <c r="J615" s="506"/>
      <c r="K615" s="360"/>
      <c r="L615" s="673"/>
      <c r="M615" s="295"/>
      <c r="N615" s="475"/>
      <c r="O615" s="725"/>
      <c r="P615" s="714"/>
      <c r="R615" s="707"/>
    </row>
    <row r="616" spans="1:18">
      <c r="A616" s="292"/>
      <c r="B616" s="292"/>
      <c r="C616" s="461"/>
      <c r="D616" s="402"/>
      <c r="E616" s="402"/>
      <c r="F616" s="295"/>
      <c r="G616" s="295"/>
      <c r="H616" s="563"/>
      <c r="I616" s="295"/>
      <c r="J616" s="563"/>
      <c r="K616" s="295"/>
      <c r="L616" s="506"/>
      <c r="M616" s="295"/>
      <c r="N616" s="475"/>
      <c r="O616" s="704"/>
      <c r="P616" s="704"/>
    </row>
    <row r="617" spans="1:18">
      <c r="A617" s="292"/>
      <c r="B617" s="292"/>
      <c r="C617" s="461"/>
      <c r="D617" s="720"/>
      <c r="E617" s="694"/>
      <c r="F617" s="563"/>
      <c r="G617" s="295"/>
      <c r="H617" s="563"/>
      <c r="I617" s="620"/>
      <c r="J617" s="506"/>
      <c r="K617" s="295"/>
      <c r="L617" s="506"/>
      <c r="M617" s="295"/>
      <c r="N617" s="563"/>
      <c r="O617" s="715"/>
      <c r="P617" s="704"/>
    </row>
    <row r="618" spans="1:18">
      <c r="A618" s="292"/>
      <c r="B618" s="292"/>
      <c r="C618" s="461"/>
      <c r="D618" s="410"/>
      <c r="E618" s="410"/>
      <c r="F618" s="295"/>
      <c r="G618" s="295"/>
      <c r="H618" s="295"/>
      <c r="I618" s="292"/>
      <c r="J618" s="295"/>
      <c r="K618" s="295"/>
      <c r="L618" s="295"/>
      <c r="M618" s="295"/>
      <c r="N618" s="563"/>
      <c r="O618" s="704"/>
      <c r="P618" s="704"/>
    </row>
    <row r="619" spans="1:18">
      <c r="A619" s="292"/>
      <c r="B619" s="292"/>
      <c r="C619" s="461"/>
      <c r="D619" s="410"/>
      <c r="E619" s="410"/>
      <c r="O619" s="704"/>
      <c r="P619" s="704"/>
    </row>
    <row r="620" spans="1:18">
      <c r="A620" s="292"/>
      <c r="B620" s="292"/>
      <c r="C620" s="644"/>
      <c r="D620" s="644"/>
      <c r="E620" s="644"/>
      <c r="F620" s="644"/>
      <c r="O620" s="704"/>
      <c r="P620" s="703"/>
      <c r="R620" s="707"/>
    </row>
    <row r="621" spans="1:18">
      <c r="A621" s="292"/>
      <c r="B621" s="292"/>
      <c r="C621" s="644"/>
      <c r="D621" s="674"/>
      <c r="E621" s="402"/>
      <c r="F621" s="563"/>
      <c r="G621" s="360"/>
      <c r="H621" s="738"/>
      <c r="I621" s="295"/>
      <c r="J621" s="506"/>
      <c r="K621" s="360"/>
      <c r="L621" s="673"/>
      <c r="M621" s="295"/>
      <c r="N621" s="475"/>
      <c r="O621" s="715"/>
      <c r="P621" s="704"/>
    </row>
    <row r="622" spans="1:18">
      <c r="A622" s="292"/>
      <c r="B622" s="292"/>
      <c r="C622" s="644"/>
      <c r="D622" s="402"/>
      <c r="E622" s="402"/>
      <c r="F622" s="295"/>
      <c r="G622" s="295"/>
      <c r="H622" s="563"/>
      <c r="I622" s="295"/>
      <c r="J622" s="563"/>
      <c r="K622" s="295"/>
      <c r="L622" s="506"/>
      <c r="M622" s="295"/>
      <c r="N622" s="475"/>
      <c r="O622" s="704"/>
      <c r="P622" s="704"/>
    </row>
    <row r="623" spans="1:18">
      <c r="A623" s="292"/>
      <c r="B623" s="292"/>
      <c r="C623" s="644"/>
      <c r="D623" s="720"/>
      <c r="E623" s="694"/>
      <c r="F623" s="563"/>
      <c r="G623" s="360"/>
      <c r="H623" s="738"/>
      <c r="I623" s="295"/>
      <c r="J623" s="506"/>
      <c r="K623" s="360"/>
      <c r="L623" s="673"/>
      <c r="M623" s="295"/>
      <c r="N623" s="475"/>
      <c r="O623" s="725"/>
      <c r="P623" s="714"/>
    </row>
    <row r="624" spans="1:18">
      <c r="A624" s="292"/>
      <c r="B624" s="292"/>
      <c r="C624" s="644"/>
      <c r="D624" s="410"/>
      <c r="E624" s="410"/>
      <c r="F624" s="295"/>
      <c r="G624" s="295"/>
      <c r="H624" s="295"/>
      <c r="I624" s="292"/>
      <c r="J624" s="295"/>
      <c r="K624" s="295"/>
      <c r="L624" s="295"/>
      <c r="M624" s="295"/>
      <c r="N624" s="563"/>
      <c r="O624" s="704"/>
      <c r="P624" s="704"/>
    </row>
    <row r="625" spans="1:19">
      <c r="A625" s="292"/>
      <c r="B625" s="292"/>
      <c r="C625" s="644"/>
      <c r="D625" s="410"/>
      <c r="E625" s="410"/>
      <c r="O625" s="704"/>
      <c r="P625" s="704"/>
    </row>
    <row r="626" spans="1:19">
      <c r="A626" s="292"/>
      <c r="B626" s="292"/>
      <c r="C626" s="644"/>
      <c r="D626" s="644"/>
      <c r="E626" s="644"/>
      <c r="F626" s="644"/>
      <c r="G626" s="295"/>
      <c r="J626" s="716"/>
      <c r="L626" s="716"/>
      <c r="N626" s="716"/>
      <c r="O626" s="715"/>
      <c r="P626" s="704"/>
      <c r="R626" s="707"/>
    </row>
    <row r="627" spans="1:19">
      <c r="A627" s="292"/>
      <c r="B627" s="292"/>
      <c r="C627" s="644"/>
      <c r="D627" s="410"/>
      <c r="E627" s="410"/>
      <c r="F627" s="563"/>
      <c r="G627" s="360"/>
      <c r="H627" s="738"/>
      <c r="I627" s="295"/>
      <c r="J627" s="506"/>
      <c r="K627" s="360"/>
      <c r="L627" s="673"/>
      <c r="M627" s="295"/>
      <c r="N627" s="475"/>
      <c r="O627" s="725"/>
      <c r="P627" s="714"/>
    </row>
    <row r="628" spans="1:19">
      <c r="A628" s="292"/>
      <c r="B628" s="292"/>
      <c r="C628" s="644"/>
      <c r="D628" s="410"/>
      <c r="E628" s="410"/>
      <c r="O628" s="704"/>
      <c r="P628" s="704"/>
    </row>
    <row r="629" spans="1:19">
      <c r="A629" s="292"/>
      <c r="B629" s="292"/>
      <c r="C629" s="644"/>
      <c r="D629" s="410"/>
      <c r="E629" s="410"/>
      <c r="O629" s="704"/>
      <c r="P629" s="704"/>
    </row>
    <row r="630" spans="1:19">
      <c r="A630" s="292"/>
      <c r="B630" s="292"/>
      <c r="C630" s="625"/>
      <c r="D630" s="410"/>
      <c r="E630" s="410"/>
      <c r="O630" s="704"/>
      <c r="P630" s="704"/>
      <c r="R630" s="707">
        <v>0</v>
      </c>
      <c r="S630" s="707">
        <f>R630*1</f>
        <v>0</v>
      </c>
    </row>
    <row r="631" spans="1:19">
      <c r="A631" s="292"/>
      <c r="B631" s="292"/>
      <c r="C631" s="625"/>
      <c r="D631" s="644"/>
      <c r="E631" s="644"/>
      <c r="F631" s="563"/>
      <c r="G631" s="360"/>
      <c r="H631" s="738"/>
      <c r="I631" s="295"/>
      <c r="J631" s="506"/>
      <c r="K631" s="360"/>
      <c r="L631" s="673"/>
      <c r="M631" s="295"/>
      <c r="N631" s="475"/>
      <c r="O631" s="725"/>
      <c r="P631" s="714"/>
      <c r="S631" s="707">
        <f>SUM(S12:S630)</f>
        <v>0</v>
      </c>
    </row>
    <row r="632" spans="1:19">
      <c r="A632" s="292"/>
      <c r="B632" s="292"/>
      <c r="C632" s="625"/>
      <c r="D632" s="410"/>
      <c r="E632" s="410"/>
      <c r="F632" s="563"/>
      <c r="G632" s="360"/>
      <c r="H632" s="738"/>
      <c r="I632" s="295"/>
      <c r="J632" s="506"/>
      <c r="K632" s="360"/>
      <c r="L632" s="673"/>
      <c r="M632" s="295"/>
      <c r="N632" s="475"/>
      <c r="O632" s="725"/>
      <c r="P632" s="714"/>
    </row>
    <row r="633" spans="1:19">
      <c r="A633" s="292"/>
      <c r="B633" s="292"/>
      <c r="C633" s="461"/>
      <c r="D633" s="410"/>
      <c r="E633" s="410"/>
      <c r="O633" s="704"/>
      <c r="P633" s="704"/>
    </row>
    <row r="634" spans="1:19">
      <c r="A634" s="292"/>
      <c r="B634" s="292"/>
      <c r="C634" s="461"/>
      <c r="D634" s="739"/>
      <c r="E634" s="739"/>
      <c r="F634" s="739"/>
      <c r="G634" s="295"/>
      <c r="H634" s="295"/>
      <c r="I634" s="295"/>
      <c r="J634" s="563"/>
      <c r="K634" s="295"/>
      <c r="L634" s="506"/>
      <c r="M634" s="295"/>
      <c r="N634" s="466"/>
      <c r="O634" s="725"/>
      <c r="P634" s="714"/>
    </row>
    <row r="635" spans="1:19" ht="15.75">
      <c r="A635" s="292"/>
      <c r="B635" s="292"/>
      <c r="C635" s="461"/>
      <c r="D635" s="681"/>
      <c r="E635" s="682"/>
      <c r="F635" s="683"/>
      <c r="G635" s="682"/>
      <c r="H635" s="684"/>
      <c r="I635" s="682"/>
      <c r="J635" s="685"/>
      <c r="K635" s="684"/>
      <c r="L635" s="684"/>
      <c r="M635" s="686"/>
      <c r="N635" s="685"/>
      <c r="O635" s="713"/>
      <c r="P635" s="714"/>
    </row>
    <row r="636" spans="1:19">
      <c r="A636" s="292"/>
      <c r="B636" s="292"/>
      <c r="C636" s="461"/>
      <c r="D636" s="644"/>
      <c r="E636" s="644"/>
      <c r="F636" s="563"/>
      <c r="G636" s="360"/>
      <c r="H636" s="738"/>
      <c r="I636" s="295"/>
      <c r="J636" s="506"/>
      <c r="K636" s="360"/>
      <c r="L636" s="673"/>
      <c r="M636" s="295"/>
      <c r="N636" s="475"/>
      <c r="O636" s="725"/>
      <c r="P636" s="714"/>
    </row>
    <row r="637" spans="1:19">
      <c r="A637" s="292"/>
      <c r="B637" s="292"/>
      <c r="C637" s="461"/>
      <c r="D637" s="410"/>
      <c r="E637" s="410"/>
      <c r="O637" s="704"/>
      <c r="P637" s="704"/>
    </row>
    <row r="638" spans="1:19">
      <c r="A638" s="292"/>
      <c r="B638" s="292"/>
      <c r="C638" s="461"/>
      <c r="D638" s="644"/>
      <c r="E638" s="644"/>
      <c r="F638" s="644"/>
      <c r="G638" s="295"/>
      <c r="H638" s="295"/>
      <c r="I638" s="295"/>
      <c r="J638" s="563"/>
      <c r="K638" s="295"/>
      <c r="L638" s="506"/>
      <c r="M638" s="295"/>
      <c r="N638" s="466"/>
      <c r="O638" s="725"/>
      <c r="P638" s="714"/>
    </row>
    <row r="639" spans="1:19">
      <c r="A639" s="292"/>
      <c r="B639" s="292"/>
      <c r="C639" s="461"/>
      <c r="D639" s="644"/>
      <c r="E639" s="644"/>
      <c r="F639" s="563"/>
      <c r="G639" s="360"/>
      <c r="H639" s="738"/>
      <c r="I639" s="295"/>
      <c r="J639" s="506"/>
      <c r="K639" s="360"/>
      <c r="L639" s="673"/>
      <c r="M639" s="295"/>
      <c r="N639" s="475"/>
      <c r="O639" s="725"/>
      <c r="P639" s="714"/>
    </row>
    <row r="640" spans="1:19">
      <c r="A640" s="292"/>
      <c r="B640" s="292"/>
      <c r="C640" s="461"/>
      <c r="D640" s="644"/>
      <c r="E640" s="644"/>
      <c r="F640" s="563"/>
      <c r="G640" s="295"/>
      <c r="H640" s="672"/>
      <c r="I640" s="295"/>
      <c r="J640" s="506"/>
      <c r="K640" s="360"/>
      <c r="L640" s="673"/>
      <c r="M640" s="295"/>
      <c r="N640" s="475"/>
      <c r="O640" s="740"/>
      <c r="P640" s="714"/>
    </row>
    <row r="641" spans="1:16">
      <c r="A641" s="292"/>
      <c r="B641" s="292"/>
      <c r="C641" s="461"/>
      <c r="D641" s="644"/>
      <c r="E641" s="644"/>
      <c r="F641" s="644"/>
      <c r="G641" s="644"/>
      <c r="H641" s="672"/>
      <c r="I641" s="295"/>
      <c r="J641" s="672"/>
      <c r="K641" s="360"/>
      <c r="L641" s="672"/>
      <c r="M641" s="620"/>
      <c r="N641" s="475"/>
      <c r="O641" s="740"/>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644"/>
      <c r="E644" s="644"/>
      <c r="F644" s="563"/>
      <c r="G644" s="360"/>
      <c r="H644" s="738"/>
      <c r="I644" s="295"/>
      <c r="J644" s="506"/>
      <c r="K644" s="360"/>
      <c r="L644" s="673"/>
      <c r="M644" s="295"/>
      <c r="N644" s="475"/>
      <c r="O644" s="725"/>
      <c r="P644" s="714"/>
    </row>
    <row r="645" spans="1:16">
      <c r="A645" s="292"/>
      <c r="B645" s="292"/>
      <c r="C645" s="461"/>
      <c r="D645" s="644"/>
      <c r="E645" s="644"/>
      <c r="F645" s="563"/>
      <c r="G645" s="360"/>
      <c r="H645" s="738"/>
      <c r="I645" s="295"/>
      <c r="J645" s="506"/>
      <c r="K645" s="360"/>
      <c r="L645" s="673"/>
      <c r="M645" s="295"/>
      <c r="N645" s="475"/>
      <c r="O645" s="725"/>
      <c r="P645" s="714"/>
    </row>
    <row r="646" spans="1:16">
      <c r="A646" s="292"/>
      <c r="B646" s="292"/>
      <c r="C646" s="461"/>
      <c r="D646" s="644"/>
      <c r="E646" s="644"/>
      <c r="F646" s="563"/>
      <c r="G646" s="360"/>
      <c r="H646" s="738"/>
      <c r="I646" s="295"/>
      <c r="J646" s="506"/>
      <c r="K646" s="360"/>
      <c r="L646" s="673"/>
      <c r="M646" s="295"/>
      <c r="N646" s="475"/>
      <c r="O646" s="725"/>
      <c r="P646" s="714"/>
    </row>
    <row r="647" spans="1:16">
      <c r="A647" s="292"/>
      <c r="B647" s="292"/>
      <c r="C647" s="461"/>
      <c r="D647" s="410"/>
      <c r="E647" s="410"/>
      <c r="O647" s="704"/>
      <c r="P647" s="704"/>
    </row>
    <row r="648" spans="1:16">
      <c r="A648" s="292"/>
      <c r="B648" s="292"/>
      <c r="C648" s="461"/>
      <c r="D648" s="644"/>
      <c r="E648" s="644"/>
      <c r="F648" s="644"/>
      <c r="G648" s="295"/>
      <c r="H648" s="295"/>
      <c r="I648" s="295"/>
      <c r="J648" s="563"/>
      <c r="K648" s="295"/>
      <c r="L648" s="506"/>
      <c r="M648" s="295"/>
      <c r="N648" s="466"/>
      <c r="O648" s="725"/>
      <c r="P648" s="714"/>
    </row>
    <row r="649" spans="1:16">
      <c r="A649" s="292"/>
      <c r="B649" s="292"/>
      <c r="C649" s="461"/>
      <c r="D649" s="644"/>
      <c r="E649" s="644"/>
      <c r="F649" s="563"/>
      <c r="G649" s="360"/>
      <c r="H649" s="738"/>
      <c r="I649" s="295"/>
      <c r="J649" s="506"/>
      <c r="K649" s="360"/>
      <c r="L649" s="673"/>
      <c r="M649" s="295"/>
      <c r="N649" s="475"/>
      <c r="O649" s="725"/>
      <c r="P649" s="714"/>
    </row>
    <row r="650" spans="1:16">
      <c r="A650" s="292"/>
      <c r="B650" s="292"/>
      <c r="C650" s="461"/>
      <c r="D650" s="644"/>
      <c r="E650" s="644"/>
      <c r="F650" s="563"/>
      <c r="G650" s="295"/>
      <c r="H650" s="672"/>
      <c r="I650" s="295"/>
      <c r="J650" s="506"/>
      <c r="K650" s="360"/>
      <c r="L650" s="673"/>
      <c r="M650" s="295"/>
      <c r="N650" s="475"/>
      <c r="O650" s="740"/>
      <c r="P650" s="714"/>
    </row>
    <row r="651" spans="1:16">
      <c r="A651" s="292"/>
      <c r="B651" s="292"/>
      <c r="C651" s="461"/>
      <c r="D651" s="644"/>
      <c r="E651" s="644"/>
      <c r="F651" s="644"/>
      <c r="G651" s="644"/>
      <c r="H651" s="672"/>
      <c r="I651" s="295"/>
      <c r="J651" s="672"/>
      <c r="K651" s="360"/>
      <c r="L651" s="672"/>
      <c r="M651" s="620"/>
      <c r="N651" s="475"/>
      <c r="O651" s="740"/>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644"/>
      <c r="E654" s="644"/>
      <c r="F654" s="563"/>
      <c r="G654" s="360"/>
      <c r="H654" s="738"/>
      <c r="I654" s="295"/>
      <c r="J654" s="506"/>
      <c r="K654" s="360"/>
      <c r="L654" s="673"/>
      <c r="M654" s="295"/>
      <c r="N654" s="475"/>
      <c r="O654" s="725"/>
      <c r="P654" s="714"/>
    </row>
    <row r="655" spans="1:16">
      <c r="A655" s="292"/>
      <c r="B655" s="292"/>
      <c r="C655" s="461"/>
      <c r="D655" s="644"/>
      <c r="E655" s="644"/>
      <c r="F655" s="563"/>
      <c r="G655" s="360"/>
      <c r="H655" s="738"/>
      <c r="I655" s="295"/>
      <c r="J655" s="506"/>
      <c r="K655" s="360"/>
      <c r="L655" s="673"/>
      <c r="M655" s="295"/>
      <c r="N655" s="475"/>
      <c r="O655" s="725"/>
      <c r="P655" s="714"/>
    </row>
    <row r="656" spans="1:16">
      <c r="A656" s="292"/>
      <c r="B656" s="292"/>
      <c r="C656" s="461"/>
      <c r="D656" s="644"/>
      <c r="E656" s="644"/>
      <c r="F656" s="563"/>
      <c r="G656" s="360"/>
      <c r="H656" s="738"/>
      <c r="I656" s="295"/>
      <c r="J656" s="506"/>
      <c r="K656" s="360"/>
      <c r="L656" s="673"/>
      <c r="M656" s="295"/>
      <c r="N656" s="475"/>
      <c r="O656" s="725"/>
      <c r="P656" s="714"/>
    </row>
    <row r="657" spans="1:16">
      <c r="A657" s="292"/>
      <c r="B657" s="292"/>
      <c r="C657" s="461"/>
      <c r="D657" s="410"/>
      <c r="E657" s="410"/>
      <c r="O657" s="704"/>
      <c r="P657" s="704"/>
    </row>
    <row r="658" spans="1:16">
      <c r="A658" s="292"/>
      <c r="B658" s="292"/>
      <c r="C658" s="461"/>
      <c r="D658" s="644"/>
      <c r="E658" s="644"/>
      <c r="F658" s="644"/>
      <c r="G658" s="295"/>
      <c r="H658" s="620"/>
      <c r="I658" s="620"/>
      <c r="J658" s="672"/>
      <c r="K658" s="620"/>
      <c r="L658" s="672"/>
      <c r="M658" s="620"/>
      <c r="N658" s="463"/>
      <c r="O658" s="740"/>
      <c r="P658" s="714"/>
    </row>
    <row r="659" spans="1:16">
      <c r="A659" s="292"/>
      <c r="B659" s="292"/>
      <c r="C659" s="461"/>
      <c r="D659" s="644"/>
      <c r="E659" s="644"/>
      <c r="F659" s="644"/>
      <c r="G659" s="644"/>
      <c r="H659" s="672"/>
      <c r="I659" s="295"/>
      <c r="J659" s="672"/>
      <c r="K659" s="360"/>
      <c r="L659" s="672"/>
      <c r="M659" s="620"/>
      <c r="N659" s="475"/>
      <c r="O659" s="740"/>
      <c r="P659" s="714"/>
    </row>
    <row r="660" spans="1:16">
      <c r="A660" s="292"/>
      <c r="B660" s="292"/>
      <c r="C660" s="461"/>
      <c r="D660" s="410"/>
      <c r="E660" s="410"/>
      <c r="F660" s="410"/>
      <c r="G660" s="295"/>
      <c r="H660" s="295"/>
      <c r="I660" s="295"/>
      <c r="J660" s="676"/>
      <c r="K660" s="295"/>
      <c r="L660" s="676"/>
      <c r="M660" s="295"/>
      <c r="N660" s="466"/>
      <c r="O660" s="740"/>
      <c r="P660" s="714"/>
    </row>
    <row r="661" spans="1:16">
      <c r="A661" s="292"/>
      <c r="B661" s="292"/>
      <c r="C661" s="461"/>
      <c r="D661" s="410"/>
      <c r="E661" s="410"/>
      <c r="O661" s="704"/>
      <c r="P661" s="704"/>
    </row>
    <row r="662" spans="1:16">
      <c r="A662" s="292"/>
      <c r="B662" s="292"/>
      <c r="C662" s="461"/>
      <c r="D662" s="644"/>
      <c r="E662" s="644"/>
      <c r="F662" s="644"/>
      <c r="G662" s="295"/>
      <c r="H662" s="295"/>
      <c r="I662" s="295"/>
      <c r="J662" s="563"/>
      <c r="K662" s="295"/>
      <c r="L662" s="506"/>
      <c r="M662" s="295"/>
      <c r="N662" s="466"/>
      <c r="O662" s="725"/>
      <c r="P662" s="714"/>
    </row>
    <row r="663" spans="1:16">
      <c r="A663" s="292"/>
      <c r="B663" s="292"/>
      <c r="C663" s="461"/>
      <c r="D663" s="739"/>
      <c r="E663" s="739"/>
      <c r="F663" s="739"/>
      <c r="G663" s="739"/>
      <c r="H663" s="739"/>
      <c r="I663" s="620"/>
      <c r="J663" s="563"/>
      <c r="K663" s="295"/>
      <c r="L663" s="648"/>
      <c r="M663" s="295"/>
      <c r="N663" s="475"/>
      <c r="O663" s="725"/>
      <c r="P663" s="714"/>
    </row>
    <row r="664" spans="1:16">
      <c r="A664" s="292"/>
      <c r="B664" s="292"/>
      <c r="C664" s="461"/>
      <c r="D664" s="644"/>
      <c r="E664" s="644"/>
      <c r="F664" s="644"/>
      <c r="G664" s="644"/>
      <c r="H664" s="672"/>
      <c r="I664" s="295"/>
      <c r="J664" s="672"/>
      <c r="K664" s="360"/>
      <c r="L664" s="672"/>
      <c r="M664" s="620"/>
      <c r="N664" s="475"/>
      <c r="O664" s="740"/>
      <c r="P664" s="714"/>
    </row>
    <row r="665" spans="1:16">
      <c r="A665" s="292"/>
      <c r="B665" s="292"/>
      <c r="C665" s="461"/>
      <c r="D665" s="694"/>
      <c r="E665" s="694"/>
      <c r="F665" s="694"/>
      <c r="G665" s="739"/>
      <c r="H665" s="739"/>
      <c r="I665" s="620"/>
      <c r="J665" s="563"/>
      <c r="K665" s="295"/>
      <c r="L665" s="648"/>
      <c r="M665" s="295"/>
      <c r="N665" s="475"/>
      <c r="O665" s="725"/>
      <c r="P665" s="714"/>
    </row>
    <row r="666" spans="1:16">
      <c r="A666" s="292"/>
      <c r="B666" s="292"/>
      <c r="C666" s="461"/>
      <c r="D666" s="694"/>
      <c r="E666" s="694"/>
      <c r="F666" s="694"/>
      <c r="G666" s="739"/>
      <c r="H666" s="739"/>
      <c r="I666" s="620"/>
      <c r="J666" s="563"/>
      <c r="K666" s="295"/>
      <c r="L666" s="648"/>
      <c r="M666" s="295"/>
      <c r="N666" s="475"/>
      <c r="O666" s="725"/>
      <c r="P666" s="714"/>
    </row>
    <row r="667" spans="1:16">
      <c r="A667" s="292"/>
      <c r="B667" s="292"/>
      <c r="C667" s="461"/>
      <c r="D667" s="644"/>
      <c r="E667" s="644"/>
      <c r="F667" s="563"/>
      <c r="G667" s="295"/>
      <c r="H667" s="672"/>
      <c r="I667" s="295"/>
      <c r="J667" s="506"/>
      <c r="K667" s="360"/>
      <c r="L667" s="673"/>
      <c r="M667" s="295"/>
      <c r="N667" s="475"/>
      <c r="O667" s="740"/>
      <c r="P667" s="714"/>
    </row>
    <row r="668" spans="1:16">
      <c r="A668" s="292"/>
      <c r="B668" s="292"/>
      <c r="C668" s="461"/>
      <c r="D668" s="410"/>
      <c r="E668" s="410"/>
      <c r="O668" s="704"/>
      <c r="P668" s="704"/>
    </row>
    <row r="669" spans="1:16">
      <c r="A669" s="292"/>
      <c r="B669" s="292"/>
      <c r="C669" s="461"/>
      <c r="D669" s="644"/>
      <c r="E669" s="644"/>
      <c r="F669" s="644"/>
      <c r="G669" s="295"/>
      <c r="H669" s="295"/>
      <c r="I669" s="295"/>
      <c r="J669" s="563"/>
      <c r="K669" s="295"/>
      <c r="L669" s="563"/>
      <c r="M669" s="295"/>
      <c r="N669" s="466"/>
      <c r="O669" s="725"/>
      <c r="P669" s="714"/>
    </row>
    <row r="670" spans="1:16">
      <c r="A670" s="292"/>
      <c r="B670" s="292"/>
      <c r="C670" s="461"/>
      <c r="D670" s="644"/>
      <c r="E670" s="644"/>
      <c r="F670" s="644"/>
      <c r="G670" s="644"/>
      <c r="H670" s="672"/>
      <c r="I670" s="295"/>
      <c r="J670" s="672"/>
      <c r="K670" s="360"/>
      <c r="L670" s="672"/>
      <c r="M670" s="673"/>
      <c r="N670" s="475"/>
      <c r="O670" s="740"/>
      <c r="P670" s="714"/>
    </row>
    <row r="671" spans="1:16">
      <c r="A671" s="292"/>
      <c r="B671" s="292"/>
      <c r="C671" s="461"/>
      <c r="D671" s="644"/>
      <c r="E671" s="644"/>
      <c r="F671" s="563"/>
      <c r="G671" s="295"/>
      <c r="H671" s="672"/>
      <c r="I671" s="295"/>
      <c r="J671" s="506"/>
      <c r="K671" s="360"/>
      <c r="M671" s="295"/>
      <c r="N671" s="475"/>
      <c r="O671" s="740"/>
      <c r="P671" s="714"/>
    </row>
    <row r="672" spans="1:16">
      <c r="A672" s="292"/>
      <c r="B672" s="292"/>
      <c r="C672" s="461"/>
      <c r="D672" s="410"/>
      <c r="E672" s="410"/>
      <c r="O672" s="704"/>
      <c r="P672" s="704"/>
    </row>
    <row r="673" spans="1:16">
      <c r="A673" s="292"/>
      <c r="B673" s="292"/>
      <c r="C673" s="461"/>
      <c r="D673" s="739"/>
      <c r="E673" s="739"/>
      <c r="F673" s="739"/>
      <c r="G673" s="739"/>
      <c r="H673" s="739"/>
      <c r="I673" s="620"/>
      <c r="J673" s="563"/>
      <c r="K673" s="295"/>
      <c r="L673" s="648"/>
      <c r="M673" s="295"/>
      <c r="N673" s="475"/>
      <c r="O673" s="725"/>
      <c r="P673" s="714"/>
    </row>
    <row r="674" spans="1:16">
      <c r="A674" s="292"/>
      <c r="B674" s="292"/>
      <c r="C674" s="461"/>
      <c r="D674" s="625"/>
      <c r="E674" s="625"/>
      <c r="F674" s="625"/>
      <c r="G674" s="625"/>
      <c r="H674" s="629"/>
      <c r="I674" s="628"/>
      <c r="J674" s="629"/>
      <c r="K674" s="741"/>
      <c r="L674" s="629"/>
      <c r="M674" s="742"/>
      <c r="N674" s="627"/>
      <c r="O674" s="743"/>
      <c r="P674" s="730"/>
    </row>
    <row r="675" spans="1:16">
      <c r="A675" s="292"/>
      <c r="B675" s="292"/>
      <c r="C675" s="461"/>
      <c r="D675" s="644"/>
      <c r="E675" s="644"/>
      <c r="F675" s="563"/>
      <c r="G675" s="360"/>
      <c r="H675" s="738"/>
      <c r="I675" s="295"/>
      <c r="J675" s="506"/>
      <c r="K675" s="360"/>
      <c r="L675" s="673"/>
      <c r="M675" s="295"/>
      <c r="N675" s="475"/>
      <c r="O675" s="725"/>
      <c r="P675" s="714"/>
    </row>
    <row r="676" spans="1:16">
      <c r="A676" s="292"/>
      <c r="B676" s="292"/>
      <c r="C676" s="461"/>
      <c r="D676" s="410"/>
      <c r="E676" s="410"/>
      <c r="O676" s="704"/>
      <c r="P676" s="704"/>
    </row>
    <row r="677" spans="1:16">
      <c r="A677" s="292"/>
      <c r="B677" s="292"/>
      <c r="C677" s="461"/>
      <c r="D677" s="644"/>
      <c r="E677" s="644"/>
      <c r="F677" s="644"/>
      <c r="G677" s="295"/>
      <c r="H677" s="739"/>
      <c r="I677" s="620"/>
      <c r="J677" s="563"/>
      <c r="K677" s="295"/>
      <c r="L677" s="648"/>
      <c r="M677" s="295"/>
      <c r="N677" s="475"/>
      <c r="O677" s="725"/>
      <c r="P677" s="714"/>
    </row>
    <row r="678" spans="1:16">
      <c r="A678" s="292"/>
      <c r="B678" s="292"/>
      <c r="C678" s="461"/>
      <c r="D678" s="625"/>
      <c r="E678" s="625"/>
      <c r="F678" s="625"/>
      <c r="G678" s="625"/>
      <c r="H678" s="629"/>
      <c r="I678" s="628"/>
      <c r="J678" s="629"/>
      <c r="K678" s="741"/>
      <c r="L678" s="629"/>
      <c r="M678" s="742"/>
      <c r="N678" s="627"/>
      <c r="O678" s="743"/>
      <c r="P678" s="730"/>
    </row>
    <row r="679" spans="1:16">
      <c r="A679" s="292"/>
      <c r="B679" s="292"/>
      <c r="C679" s="461"/>
      <c r="D679" s="739"/>
      <c r="E679" s="739"/>
      <c r="F679" s="739"/>
      <c r="G679" s="739"/>
      <c r="H679" s="739"/>
      <c r="I679" s="620"/>
      <c r="J679" s="563"/>
      <c r="K679" s="295"/>
      <c r="L679" s="648"/>
      <c r="M679" s="295"/>
      <c r="N679" s="475"/>
      <c r="O679" s="725"/>
      <c r="P679" s="714"/>
    </row>
    <row r="680" spans="1:16">
      <c r="A680" s="292"/>
      <c r="B680" s="292"/>
      <c r="C680" s="461"/>
      <c r="D680" s="410"/>
      <c r="E680" s="410"/>
      <c r="O680" s="704"/>
      <c r="P680" s="704"/>
    </row>
    <row r="681" spans="1:16">
      <c r="A681" s="292"/>
      <c r="B681" s="292"/>
      <c r="C681" s="461"/>
      <c r="D681" s="644"/>
      <c r="E681" s="644"/>
      <c r="F681" s="644"/>
      <c r="G681" s="295"/>
      <c r="H681" s="295"/>
      <c r="I681" s="295"/>
      <c r="J681" s="563"/>
      <c r="K681" s="295"/>
      <c r="L681" s="506"/>
      <c r="M681" s="295"/>
      <c r="N681" s="466"/>
      <c r="O681" s="725"/>
      <c r="P681" s="714"/>
    </row>
    <row r="682" spans="1:16">
      <c r="A682" s="292"/>
      <c r="B682" s="292"/>
      <c r="C682" s="461"/>
      <c r="D682" s="739"/>
      <c r="E682" s="739"/>
      <c r="F682" s="739"/>
      <c r="G682" s="739"/>
      <c r="H682" s="739"/>
      <c r="I682" s="295"/>
      <c r="J682" s="563"/>
      <c r="K682" s="295"/>
      <c r="L682" s="648"/>
      <c r="M682" s="295"/>
      <c r="N682" s="475"/>
      <c r="O682" s="725"/>
      <c r="P682" s="714"/>
    </row>
    <row r="683" spans="1:16">
      <c r="A683" s="292"/>
      <c r="B683" s="292"/>
      <c r="C683" s="461"/>
      <c r="D683" s="625"/>
      <c r="E683" s="625"/>
      <c r="F683" s="625"/>
      <c r="G683" s="625"/>
      <c r="H683" s="629"/>
      <c r="I683" s="628"/>
      <c r="J683" s="629"/>
      <c r="K683" s="741"/>
      <c r="L683" s="629"/>
      <c r="M683" s="742"/>
      <c r="N683" s="627"/>
      <c r="O683" s="743"/>
      <c r="P683" s="730"/>
    </row>
    <row r="684" spans="1:16">
      <c r="A684" s="292"/>
      <c r="B684" s="292"/>
      <c r="C684" s="461"/>
      <c r="D684" s="644"/>
      <c r="E684" s="644"/>
      <c r="F684" s="563"/>
      <c r="G684" s="295"/>
      <c r="H684" s="672"/>
      <c r="I684" s="295"/>
      <c r="J684" s="506"/>
      <c r="K684" s="360"/>
      <c r="L684" s="673"/>
      <c r="M684" s="295"/>
      <c r="N684" s="475"/>
      <c r="O684" s="740"/>
      <c r="P684" s="714"/>
    </row>
    <row r="685" spans="1:16">
      <c r="A685" s="292"/>
      <c r="B685" s="292"/>
      <c r="C685" s="461"/>
      <c r="D685" s="644"/>
      <c r="E685" s="644"/>
      <c r="F685" s="563"/>
      <c r="G685" s="360"/>
      <c r="H685" s="738"/>
      <c r="I685" s="295"/>
      <c r="J685" s="506"/>
      <c r="K685" s="360"/>
      <c r="L685" s="673"/>
      <c r="M685" s="295"/>
      <c r="N685" s="475"/>
      <c r="O685" s="725"/>
      <c r="P685" s="714"/>
    </row>
    <row r="686" spans="1:16">
      <c r="A686" s="292"/>
      <c r="B686" s="292"/>
      <c r="C686" s="461"/>
      <c r="D686" s="410"/>
      <c r="E686" s="410"/>
      <c r="O686" s="704"/>
      <c r="P686" s="704"/>
    </row>
    <row r="687" spans="1:16">
      <c r="A687" s="292"/>
      <c r="B687" s="292"/>
      <c r="C687" s="461"/>
      <c r="D687" s="644"/>
      <c r="E687" s="644"/>
      <c r="F687" s="644"/>
      <c r="G687" s="295"/>
      <c r="H687" s="295"/>
      <c r="I687" s="295"/>
      <c r="J687" s="563"/>
      <c r="K687" s="295"/>
      <c r="L687" s="563"/>
      <c r="M687" s="295"/>
      <c r="N687" s="466"/>
      <c r="O687" s="713"/>
      <c r="P687" s="714"/>
    </row>
    <row r="688" spans="1:16">
      <c r="A688" s="292"/>
      <c r="B688" s="292"/>
      <c r="C688" s="461"/>
      <c r="D688" s="625"/>
      <c r="E688" s="625"/>
      <c r="F688" s="625"/>
      <c r="G688" s="625"/>
      <c r="H688" s="629"/>
      <c r="I688" s="628"/>
      <c r="J688" s="629"/>
      <c r="K688" s="741"/>
      <c r="L688" s="629"/>
      <c r="M688" s="742"/>
      <c r="N688" s="627"/>
      <c r="O688" s="743"/>
      <c r="P688" s="730"/>
    </row>
    <row r="689" spans="1:16">
      <c r="A689" s="292"/>
      <c r="B689" s="292"/>
      <c r="C689" s="461"/>
      <c r="D689" s="644"/>
      <c r="E689" s="644"/>
      <c r="F689" s="563"/>
      <c r="G689" s="360"/>
      <c r="H689" s="738"/>
      <c r="I689" s="295"/>
      <c r="J689" s="506"/>
      <c r="K689" s="360"/>
      <c r="L689" s="673"/>
      <c r="M689" s="295"/>
      <c r="N689" s="475"/>
      <c r="O689" s="725"/>
      <c r="P689" s="714"/>
    </row>
    <row r="690" spans="1:16">
      <c r="A690" s="292"/>
      <c r="B690" s="292"/>
      <c r="C690" s="461"/>
      <c r="D690" s="410"/>
      <c r="E690" s="410"/>
      <c r="O690" s="704"/>
      <c r="P690" s="704"/>
    </row>
    <row r="691" spans="1:16">
      <c r="A691" s="292"/>
      <c r="B691" s="292"/>
      <c r="C691" s="461"/>
      <c r="D691" s="644"/>
      <c r="E691" s="644"/>
      <c r="F691" s="644"/>
      <c r="G691" s="295"/>
      <c r="H691" s="295"/>
      <c r="I691" s="295"/>
      <c r="J691" s="563"/>
      <c r="K691" s="295"/>
      <c r="L691" s="563"/>
      <c r="M691" s="295"/>
      <c r="N691" s="466"/>
      <c r="O691" s="713"/>
      <c r="P691" s="714"/>
    </row>
    <row r="692" spans="1:16">
      <c r="A692" s="292"/>
      <c r="B692" s="292"/>
      <c r="C692" s="461"/>
      <c r="D692" s="625"/>
      <c r="E692" s="625"/>
      <c r="F692" s="625"/>
      <c r="G692" s="625"/>
      <c r="H692" s="629"/>
      <c r="I692" s="628"/>
      <c r="J692" s="629"/>
      <c r="K692" s="741"/>
      <c r="L692" s="629"/>
      <c r="M692" s="742"/>
      <c r="N692" s="627"/>
      <c r="O692" s="743"/>
      <c r="P692" s="730"/>
    </row>
    <row r="693" spans="1:16">
      <c r="A693" s="292"/>
      <c r="B693" s="292"/>
      <c r="C693" s="461"/>
      <c r="D693" s="644"/>
      <c r="E693" s="644"/>
      <c r="F693" s="563"/>
      <c r="G693" s="360"/>
      <c r="H693" s="738"/>
      <c r="I693" s="295"/>
      <c r="J693" s="506"/>
      <c r="K693" s="360"/>
      <c r="L693" s="673"/>
      <c r="M693" s="295"/>
      <c r="N693" s="475"/>
      <c r="O693" s="725"/>
      <c r="P693" s="714"/>
    </row>
    <row r="694" spans="1:16">
      <c r="A694" s="292"/>
      <c r="B694" s="292"/>
      <c r="C694" s="461"/>
      <c r="D694" s="410"/>
      <c r="E694" s="410"/>
      <c r="O694" s="704"/>
      <c r="P694" s="704"/>
    </row>
    <row r="695" spans="1:16">
      <c r="A695" s="292"/>
      <c r="B695" s="292"/>
      <c r="C695" s="461"/>
      <c r="D695" s="644"/>
      <c r="E695" s="644"/>
      <c r="F695" s="644"/>
      <c r="G695" s="295"/>
      <c r="H695" s="295"/>
      <c r="I695" s="295"/>
      <c r="J695" s="563"/>
      <c r="K695" s="295"/>
      <c r="L695" s="563"/>
      <c r="M695" s="295"/>
      <c r="N695" s="466"/>
      <c r="O695" s="713"/>
      <c r="P695" s="714"/>
    </row>
    <row r="696" spans="1:16">
      <c r="A696" s="292"/>
      <c r="B696" s="292"/>
      <c r="C696" s="461"/>
      <c r="D696" s="625"/>
      <c r="E696" s="625"/>
      <c r="F696" s="625"/>
      <c r="G696" s="625"/>
      <c r="H696" s="629"/>
      <c r="I696" s="628"/>
      <c r="J696" s="629"/>
      <c r="K696" s="741"/>
      <c r="L696" s="629"/>
      <c r="M696" s="742"/>
      <c r="N696" s="627"/>
      <c r="O696" s="743"/>
      <c r="P696" s="730"/>
    </row>
    <row r="697" spans="1:16">
      <c r="A697" s="292"/>
      <c r="B697" s="292"/>
      <c r="C697" s="461"/>
      <c r="D697" s="644"/>
      <c r="E697" s="644"/>
      <c r="F697" s="563"/>
      <c r="G697" s="360"/>
      <c r="H697" s="738"/>
      <c r="I697" s="295"/>
      <c r="J697" s="506"/>
      <c r="K697" s="360"/>
      <c r="L697" s="673"/>
      <c r="M697" s="295"/>
      <c r="N697" s="475"/>
      <c r="O697" s="725"/>
      <c r="P697" s="714"/>
    </row>
    <row r="698" spans="1:16">
      <c r="A698" s="292"/>
      <c r="B698" s="292"/>
      <c r="C698" s="461"/>
      <c r="D698" s="410"/>
      <c r="E698" s="410"/>
      <c r="O698" s="704"/>
      <c r="P698" s="704"/>
    </row>
    <row r="699" spans="1:16">
      <c r="A699" s="292"/>
      <c r="B699" s="292"/>
      <c r="C699" s="461"/>
      <c r="D699" s="644"/>
      <c r="E699" s="644"/>
      <c r="F699" s="644"/>
      <c r="G699" s="295"/>
      <c r="H699" s="295"/>
      <c r="I699" s="295"/>
      <c r="J699" s="563"/>
      <c r="K699" s="295"/>
      <c r="L699" s="563"/>
      <c r="M699" s="295"/>
      <c r="N699" s="466"/>
      <c r="O699" s="713"/>
      <c r="P699" s="714"/>
    </row>
    <row r="700" spans="1:16">
      <c r="A700" s="292"/>
      <c r="B700" s="292"/>
      <c r="C700" s="461"/>
      <c r="D700" s="625"/>
      <c r="E700" s="625"/>
      <c r="F700" s="625"/>
      <c r="G700" s="625"/>
      <c r="H700" s="629"/>
      <c r="I700" s="628"/>
      <c r="J700" s="629"/>
      <c r="K700" s="741"/>
      <c r="L700" s="629"/>
      <c r="M700" s="742"/>
      <c r="N700" s="627"/>
      <c r="O700" s="743"/>
      <c r="P700" s="730"/>
    </row>
    <row r="701" spans="1:16">
      <c r="A701" s="292"/>
      <c r="B701" s="292"/>
      <c r="C701" s="461"/>
      <c r="D701" s="644"/>
      <c r="E701" s="644"/>
      <c r="F701" s="563"/>
      <c r="G701" s="360"/>
      <c r="H701" s="738"/>
      <c r="I701" s="295"/>
      <c r="J701" s="506"/>
      <c r="K701" s="360"/>
      <c r="L701" s="673"/>
      <c r="M701" s="295"/>
      <c r="N701" s="475"/>
      <c r="O701" s="725"/>
      <c r="P701" s="714"/>
    </row>
    <row r="702" spans="1:16">
      <c r="A702" s="292"/>
      <c r="B702" s="292"/>
      <c r="C702" s="461"/>
      <c r="D702" s="410"/>
      <c r="E702" s="410"/>
      <c r="O702" s="704"/>
      <c r="P702" s="704"/>
    </row>
    <row r="703" spans="1:16">
      <c r="A703" s="292"/>
      <c r="B703" s="292"/>
      <c r="C703" s="461"/>
      <c r="D703" s="644"/>
      <c r="E703" s="644"/>
      <c r="F703" s="644"/>
      <c r="G703" s="295"/>
      <c r="H703" s="295"/>
      <c r="I703" s="295"/>
      <c r="J703" s="563"/>
      <c r="K703" s="295"/>
      <c r="L703" s="563"/>
      <c r="M703" s="295"/>
      <c r="N703" s="466"/>
      <c r="O703" s="713"/>
      <c r="P703" s="714"/>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44"/>
      <c r="E705" s="644"/>
      <c r="F705" s="644"/>
      <c r="G705" s="295"/>
      <c r="H705" s="295"/>
      <c r="I705" s="295"/>
      <c r="J705" s="563"/>
      <c r="K705" s="295"/>
      <c r="L705" s="563"/>
      <c r="M705" s="295"/>
      <c r="N705" s="466"/>
      <c r="O705" s="713"/>
      <c r="P705" s="714"/>
    </row>
    <row r="706" spans="1:16">
      <c r="A706" s="292"/>
      <c r="B706" s="292"/>
      <c r="C706" s="461"/>
      <c r="D706" s="625"/>
      <c r="E706" s="625"/>
      <c r="F706" s="625"/>
      <c r="G706" s="625"/>
      <c r="H706" s="629"/>
      <c r="I706" s="628"/>
      <c r="J706" s="629"/>
      <c r="K706" s="741"/>
      <c r="L706" s="744"/>
      <c r="M706" s="742"/>
      <c r="N706" s="627"/>
      <c r="O706" s="729"/>
      <c r="P706" s="730"/>
    </row>
    <row r="707" spans="1:16">
      <c r="A707" s="292"/>
      <c r="B707" s="292"/>
      <c r="C707" s="461"/>
      <c r="D707" s="644"/>
      <c r="E707" s="644"/>
      <c r="F707" s="644"/>
      <c r="G707" s="295"/>
      <c r="H707" s="295"/>
      <c r="I707" s="295"/>
      <c r="J707" s="563"/>
      <c r="K707" s="295"/>
      <c r="L707" s="563"/>
      <c r="M707" s="295"/>
      <c r="N707" s="466"/>
      <c r="O707" s="713"/>
      <c r="P707" s="714"/>
    </row>
    <row r="708" spans="1:16">
      <c r="A708" s="292"/>
      <c r="B708" s="292"/>
      <c r="C708" s="461"/>
      <c r="D708" s="644"/>
      <c r="E708" s="644"/>
      <c r="F708" s="644"/>
      <c r="G708" s="295"/>
      <c r="H708" s="295"/>
      <c r="I708" s="295"/>
      <c r="J708" s="563"/>
      <c r="K708" s="295"/>
      <c r="L708" s="563"/>
      <c r="M708" s="295"/>
      <c r="N708" s="466"/>
      <c r="O708" s="713"/>
      <c r="P708" s="714"/>
    </row>
    <row r="709" spans="1:16">
      <c r="A709" s="292"/>
      <c r="B709" s="292"/>
      <c r="C709" s="461"/>
      <c r="D709" s="739"/>
      <c r="E709" s="739"/>
      <c r="F709" s="739"/>
      <c r="G709" s="739"/>
      <c r="H709" s="739"/>
      <c r="I709" s="295"/>
      <c r="J709" s="563"/>
      <c r="K709" s="295"/>
      <c r="L709" s="648"/>
      <c r="M709" s="295"/>
      <c r="N709" s="475"/>
      <c r="O709" s="725"/>
      <c r="P709" s="714"/>
    </row>
    <row r="710" spans="1:16">
      <c r="A710" s="292"/>
      <c r="B710" s="292"/>
      <c r="C710" s="461"/>
      <c r="D710" s="410"/>
      <c r="E710" s="410"/>
      <c r="O710" s="704"/>
      <c r="P710" s="70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644"/>
      <c r="G712" s="295"/>
      <c r="H712" s="295"/>
      <c r="I712" s="295"/>
      <c r="J712" s="563"/>
      <c r="K712" s="295"/>
      <c r="L712" s="563"/>
      <c r="M712" s="295"/>
      <c r="N712" s="466"/>
      <c r="O712" s="713"/>
      <c r="P712" s="714"/>
    </row>
    <row r="713" spans="1:16">
      <c r="A713" s="292"/>
      <c r="B713" s="292"/>
      <c r="C713" s="461"/>
      <c r="D713" s="644"/>
      <c r="E713" s="644"/>
      <c r="F713" s="295"/>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644"/>
      <c r="E715" s="644"/>
      <c r="F715" s="644"/>
      <c r="G715" s="295"/>
      <c r="H715" s="295"/>
      <c r="I715" s="295"/>
      <c r="J715" s="563"/>
      <c r="K715" s="295"/>
      <c r="L715" s="563"/>
      <c r="M715" s="295"/>
      <c r="N715" s="466"/>
      <c r="O715" s="713"/>
      <c r="P715" s="714"/>
    </row>
    <row r="716" spans="1:16">
      <c r="A716" s="292"/>
      <c r="B716" s="292"/>
      <c r="C716" s="461"/>
      <c r="D716" s="644"/>
      <c r="E716" s="644"/>
      <c r="F716" s="644"/>
      <c r="G716" s="295"/>
      <c r="H716" s="295"/>
      <c r="I716" s="295"/>
      <c r="J716" s="563"/>
      <c r="K716" s="295"/>
      <c r="L716" s="563"/>
      <c r="M716" s="295"/>
      <c r="N716" s="466"/>
      <c r="O716" s="713"/>
      <c r="P716" s="714"/>
    </row>
    <row r="717" spans="1:16">
      <c r="A717" s="292"/>
      <c r="B717" s="292"/>
      <c r="C717" s="461"/>
      <c r="D717" s="644"/>
      <c r="E717" s="644"/>
      <c r="F717" s="644"/>
      <c r="G717" s="295"/>
      <c r="H717" s="295"/>
      <c r="I717" s="295"/>
      <c r="J717" s="563"/>
      <c r="K717" s="295"/>
      <c r="L717" s="563"/>
      <c r="M717" s="295"/>
      <c r="N717" s="466"/>
      <c r="O717" s="713"/>
      <c r="P717" s="714"/>
    </row>
    <row r="718" spans="1:16">
      <c r="A718" s="292"/>
      <c r="B718" s="292"/>
      <c r="C718" s="461"/>
      <c r="D718" s="739"/>
      <c r="E718" s="739"/>
      <c r="F718" s="739"/>
      <c r="G718" s="739"/>
      <c r="H718" s="739"/>
      <c r="I718" s="295"/>
      <c r="J718" s="563"/>
      <c r="K718" s="295"/>
      <c r="L718" s="648"/>
      <c r="M718" s="295"/>
      <c r="N718" s="475"/>
      <c r="O718" s="725"/>
      <c r="P718" s="714"/>
    </row>
    <row r="719" spans="1:16">
      <c r="A719" s="745"/>
      <c r="B719" s="745"/>
      <c r="C719" s="746"/>
      <c r="F719" s="747"/>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H721" s="295"/>
      <c r="I721" s="295"/>
      <c r="J721" s="563"/>
      <c r="K721" s="295"/>
      <c r="L721" s="563"/>
      <c r="M721" s="295"/>
      <c r="N721" s="466"/>
      <c r="O721" s="713"/>
      <c r="P721" s="714"/>
    </row>
    <row r="722" spans="1:16">
      <c r="A722" s="745"/>
      <c r="B722" s="745"/>
      <c r="C722" s="746"/>
      <c r="H722" s="295"/>
      <c r="I722" s="295"/>
      <c r="J722" s="563"/>
      <c r="K722" s="295"/>
      <c r="L722" s="563"/>
      <c r="M722" s="295"/>
      <c r="N722" s="466"/>
      <c r="O722" s="713"/>
      <c r="P722" s="714"/>
    </row>
    <row r="723" spans="1:16">
      <c r="A723" s="745"/>
      <c r="B723" s="745"/>
      <c r="C723" s="746"/>
      <c r="H723" s="295"/>
      <c r="I723" s="295"/>
      <c r="J723" s="563"/>
      <c r="K723" s="295"/>
      <c r="L723" s="563"/>
      <c r="M723" s="295"/>
      <c r="N723" s="466"/>
      <c r="O723" s="713"/>
      <c r="P723" s="714"/>
    </row>
    <row r="724" spans="1:16">
      <c r="A724" s="745"/>
      <c r="B724" s="745"/>
      <c r="C724" s="746"/>
      <c r="F724" s="717"/>
      <c r="H724" s="295"/>
      <c r="I724" s="295"/>
      <c r="J724" s="563"/>
      <c r="K724" s="295"/>
      <c r="L724" s="563"/>
      <c r="M724" s="295"/>
      <c r="N724" s="466"/>
      <c r="O724" s="713"/>
      <c r="P724" s="714"/>
    </row>
    <row r="725" spans="1:16">
      <c r="A725" s="745"/>
      <c r="B725" s="745"/>
      <c r="C725" s="746"/>
      <c r="D725" s="625"/>
      <c r="E725" s="625"/>
      <c r="F725" s="625"/>
      <c r="G725" s="625"/>
      <c r="H725" s="629"/>
      <c r="I725" s="628"/>
      <c r="J725" s="629"/>
      <c r="K725" s="741"/>
      <c r="L725" s="744"/>
      <c r="M725" s="742"/>
      <c r="N725" s="627"/>
      <c r="O725" s="729"/>
      <c r="P725" s="730"/>
    </row>
    <row r="726" spans="1:16">
      <c r="A726" s="745"/>
      <c r="B726" s="745"/>
      <c r="C726" s="746"/>
      <c r="H726" s="295"/>
      <c r="I726" s="295"/>
      <c r="J726" s="563"/>
      <c r="K726" s="295"/>
      <c r="L726" s="563"/>
      <c r="M726" s="295"/>
      <c r="N726" s="466"/>
      <c r="O726" s="713"/>
      <c r="P726" s="714"/>
    </row>
    <row r="727" spans="1:16">
      <c r="A727" s="745"/>
      <c r="B727" s="748"/>
      <c r="C727" s="746"/>
      <c r="D727" s="749"/>
      <c r="H727" s="295"/>
      <c r="I727" s="295"/>
      <c r="J727" s="563"/>
      <c r="K727" s="295"/>
      <c r="L727" s="563"/>
      <c r="M727" s="295"/>
      <c r="N727" s="466"/>
      <c r="O727" s="713"/>
      <c r="P727" s="714"/>
    </row>
    <row r="728" spans="1:16">
      <c r="A728" s="745"/>
      <c r="B728" s="748"/>
      <c r="C728" s="746"/>
      <c r="H728" s="295"/>
      <c r="I728" s="295"/>
      <c r="J728" s="563"/>
      <c r="K728" s="295"/>
      <c r="L728" s="563"/>
      <c r="M728" s="295"/>
      <c r="N728" s="466"/>
      <c r="O728" s="713"/>
      <c r="P728" s="714"/>
    </row>
    <row r="729" spans="1:16">
      <c r="A729" s="745"/>
      <c r="B729" s="748"/>
      <c r="C729" s="746"/>
      <c r="H729" s="295"/>
      <c r="I729" s="295"/>
      <c r="J729" s="563"/>
      <c r="K729" s="295"/>
      <c r="L729" s="563"/>
      <c r="M729" s="295"/>
      <c r="N729" s="466"/>
      <c r="O729" s="713"/>
      <c r="P729" s="714"/>
    </row>
    <row r="730" spans="1:16">
      <c r="A730" s="745"/>
      <c r="B730" s="748"/>
      <c r="C730" s="746"/>
      <c r="F730" s="717"/>
      <c r="G730" s="304"/>
      <c r="H730" s="295"/>
      <c r="I730" s="295"/>
      <c r="J730" s="563"/>
      <c r="K730" s="295"/>
      <c r="L730" s="563"/>
      <c r="M730" s="295"/>
      <c r="N730" s="466"/>
      <c r="O730" s="713"/>
      <c r="P730" s="714"/>
    </row>
    <row r="731" spans="1:16">
      <c r="A731" s="745"/>
      <c r="B731" s="748"/>
      <c r="C731" s="746"/>
      <c r="D731" s="625"/>
      <c r="E731" s="625"/>
      <c r="F731" s="625"/>
      <c r="G731" s="625"/>
      <c r="H731" s="629"/>
      <c r="I731" s="628"/>
      <c r="J731" s="629"/>
      <c r="K731" s="741"/>
      <c r="L731" s="744"/>
      <c r="M731" s="742"/>
      <c r="N731" s="627"/>
      <c r="O731" s="729"/>
      <c r="P731" s="730"/>
    </row>
    <row r="732" spans="1:16">
      <c r="A732" s="745"/>
      <c r="B732" s="748"/>
      <c r="C732" s="746"/>
      <c r="H732" s="295"/>
      <c r="I732" s="295"/>
      <c r="J732" s="563"/>
      <c r="K732" s="295"/>
      <c r="L732" s="563"/>
      <c r="M732" s="295"/>
      <c r="N732" s="466"/>
      <c r="O732" s="713"/>
      <c r="P732" s="714"/>
    </row>
    <row r="733" spans="1:16">
      <c r="A733" s="745"/>
      <c r="B733" s="745"/>
      <c r="C733" s="750"/>
      <c r="H733" s="304"/>
      <c r="I733" s="304"/>
      <c r="J733" s="394"/>
      <c r="K733" s="304"/>
      <c r="L733" s="394"/>
      <c r="M733" s="304"/>
      <c r="N733" s="751"/>
      <c r="O733" s="752"/>
      <c r="P733" s="753"/>
    </row>
    <row r="734" spans="1:16">
      <c r="A734" s="745"/>
      <c r="B734" s="745"/>
      <c r="C734" s="750"/>
      <c r="D734" s="625"/>
      <c r="E734" s="625"/>
      <c r="F734" s="625"/>
      <c r="G734" s="625"/>
      <c r="H734" s="629"/>
      <c r="I734" s="628"/>
      <c r="J734" s="629"/>
      <c r="K734" s="741"/>
      <c r="L734" s="744"/>
      <c r="M734" s="742"/>
      <c r="N734" s="627"/>
      <c r="O734" s="729"/>
      <c r="P734" s="730"/>
    </row>
    <row r="735" spans="1:16">
      <c r="A735" s="745"/>
      <c r="B735" s="745"/>
      <c r="C735" s="750"/>
      <c r="H735" s="304"/>
      <c r="I735" s="304"/>
      <c r="J735" s="394"/>
      <c r="K735" s="304"/>
      <c r="L735" s="394"/>
      <c r="M735" s="304"/>
      <c r="N735" s="751"/>
      <c r="O735" s="752"/>
      <c r="P735" s="753"/>
    </row>
    <row r="736" spans="1:16">
      <c r="A736" s="292"/>
      <c r="B736" s="292"/>
      <c r="C736" s="461"/>
      <c r="D736" s="410"/>
      <c r="E736" s="410"/>
      <c r="O736" s="704"/>
      <c r="P736" s="704"/>
    </row>
    <row r="737" spans="1:16">
      <c r="A737" s="292"/>
      <c r="B737" s="292"/>
      <c r="C737" s="461"/>
      <c r="D737" s="644"/>
      <c r="E737" s="644"/>
      <c r="F737" s="644"/>
      <c r="G737" s="295"/>
      <c r="H737" s="295"/>
      <c r="I737" s="295"/>
      <c r="J737" s="563"/>
      <c r="K737" s="295"/>
      <c r="L737" s="563"/>
      <c r="M737" s="295"/>
      <c r="N737" s="466"/>
      <c r="O737" s="713"/>
      <c r="P737" s="714"/>
    </row>
    <row r="738" spans="1:16">
      <c r="A738" s="292"/>
      <c r="B738" s="292"/>
      <c r="C738" s="461"/>
      <c r="D738" s="644"/>
      <c r="E738" s="644"/>
      <c r="F738" s="644"/>
      <c r="G738" s="295"/>
      <c r="H738" s="295"/>
      <c r="I738" s="295"/>
      <c r="J738" s="563"/>
      <c r="K738" s="295"/>
      <c r="L738" s="563"/>
      <c r="M738" s="295"/>
      <c r="N738" s="466"/>
      <c r="O738" s="713"/>
      <c r="P738" s="714"/>
    </row>
    <row r="739" spans="1:16">
      <c r="A739" s="292"/>
      <c r="B739" s="292"/>
      <c r="C739" s="461"/>
      <c r="D739" s="644"/>
      <c r="E739" s="644"/>
      <c r="F739" s="295"/>
      <c r="G739" s="304"/>
      <c r="H739" s="304"/>
      <c r="I739" s="304"/>
      <c r="J739" s="394"/>
      <c r="K739" s="304"/>
      <c r="L739" s="394"/>
      <c r="M739" s="304"/>
      <c r="N739" s="751"/>
      <c r="O739" s="752"/>
      <c r="P739" s="753"/>
    </row>
    <row r="740" spans="1:16">
      <c r="A740" s="292"/>
      <c r="B740" s="292"/>
      <c r="C740" s="461"/>
      <c r="D740" s="625"/>
      <c r="E740" s="625"/>
      <c r="F740" s="625"/>
      <c r="G740" s="625"/>
      <c r="H740" s="629"/>
      <c r="I740" s="628"/>
      <c r="J740" s="629"/>
      <c r="K740" s="741"/>
      <c r="L740" s="744"/>
      <c r="M740" s="742"/>
      <c r="N740" s="627"/>
      <c r="O740" s="729"/>
      <c r="P740" s="730"/>
    </row>
    <row r="741" spans="1:16">
      <c r="A741" s="292"/>
      <c r="B741" s="292"/>
      <c r="C741" s="461"/>
      <c r="D741" s="644"/>
      <c r="E741" s="644"/>
      <c r="F741" s="644"/>
      <c r="G741" s="295"/>
      <c r="H741" s="295"/>
      <c r="I741" s="295"/>
      <c r="J741" s="563"/>
      <c r="K741" s="295"/>
      <c r="L741" s="563"/>
      <c r="M741" s="295"/>
      <c r="N741" s="466"/>
      <c r="O741" s="713"/>
      <c r="P741" s="714"/>
    </row>
    <row r="742" spans="1:16">
      <c r="A742" s="292"/>
      <c r="B742" s="292"/>
      <c r="C742" s="461"/>
      <c r="D742" s="644"/>
      <c r="E742" s="644"/>
      <c r="F742" s="644"/>
      <c r="G742" s="295"/>
      <c r="H742" s="295"/>
      <c r="I742" s="295"/>
      <c r="J742" s="563"/>
      <c r="K742" s="295"/>
      <c r="L742" s="563"/>
      <c r="M742" s="295"/>
      <c r="N742" s="466"/>
      <c r="O742" s="713"/>
      <c r="P742" s="714"/>
    </row>
    <row r="743" spans="1:16">
      <c r="A743" s="292"/>
      <c r="B743" s="292"/>
      <c r="C743" s="461"/>
      <c r="D743" s="410"/>
      <c r="E743" s="410"/>
      <c r="O743" s="704"/>
      <c r="P743" s="704"/>
    </row>
    <row r="744" spans="1:16">
      <c r="A744" s="292"/>
      <c r="B744" s="292"/>
      <c r="C744" s="461"/>
      <c r="D744" s="644"/>
      <c r="E744" s="644"/>
      <c r="F744" s="644"/>
      <c r="G744" s="304"/>
      <c r="H744" s="295"/>
      <c r="I744" s="295"/>
      <c r="J744" s="563"/>
      <c r="K744" s="295"/>
      <c r="L744" s="563"/>
      <c r="M744" s="295"/>
      <c r="N744" s="466"/>
      <c r="O744" s="713"/>
      <c r="P744" s="714"/>
    </row>
    <row r="745" spans="1:16">
      <c r="A745" s="292"/>
      <c r="B745" s="292"/>
      <c r="C745" s="461"/>
      <c r="D745" s="644"/>
      <c r="E745" s="644"/>
      <c r="F745" s="644"/>
      <c r="G745" s="304"/>
      <c r="H745" s="295"/>
      <c r="I745" s="295"/>
      <c r="J745" s="563"/>
      <c r="K745" s="295"/>
      <c r="L745" s="563"/>
      <c r="M745" s="295"/>
      <c r="N745" s="466"/>
      <c r="O745" s="713"/>
      <c r="P745" s="714"/>
    </row>
    <row r="746" spans="1:16">
      <c r="A746" s="292"/>
      <c r="B746" s="292"/>
      <c r="C746" s="461"/>
      <c r="D746" s="644"/>
      <c r="E746" s="644"/>
      <c r="F746" s="295"/>
      <c r="G746" s="304"/>
      <c r="H746" s="304"/>
      <c r="I746" s="304"/>
      <c r="J746" s="394"/>
      <c r="K746" s="304"/>
      <c r="L746" s="394"/>
      <c r="M746" s="304"/>
      <c r="N746" s="751"/>
      <c r="O746" s="752"/>
      <c r="P746" s="753"/>
    </row>
    <row r="747" spans="1:16">
      <c r="A747" s="292"/>
      <c r="B747" s="292"/>
      <c r="C747" s="461"/>
      <c r="D747" s="625"/>
      <c r="E747" s="625"/>
      <c r="F747" s="625"/>
      <c r="G747" s="625"/>
      <c r="H747" s="629"/>
      <c r="I747" s="628"/>
      <c r="J747" s="629"/>
      <c r="K747" s="741"/>
      <c r="L747" s="744"/>
      <c r="M747" s="742"/>
      <c r="N747" s="627"/>
      <c r="O747" s="729"/>
      <c r="P747" s="730"/>
    </row>
    <row r="748" spans="1:16">
      <c r="A748" s="292"/>
      <c r="B748" s="292"/>
      <c r="C748" s="461"/>
      <c r="D748" s="644"/>
      <c r="E748" s="644"/>
      <c r="F748" s="644"/>
      <c r="G748" s="295"/>
      <c r="H748" s="295"/>
      <c r="I748" s="295"/>
      <c r="J748" s="563"/>
      <c r="K748" s="295"/>
      <c r="L748" s="563"/>
      <c r="M748" s="295"/>
      <c r="N748" s="466"/>
      <c r="O748" s="713"/>
      <c r="P748" s="714"/>
    </row>
    <row r="749" spans="1:16">
      <c r="A749" s="292"/>
      <c r="B749" s="292"/>
      <c r="C749" s="461"/>
      <c r="D749" s="410"/>
      <c r="E749" s="410"/>
      <c r="O749" s="704"/>
      <c r="P749" s="704"/>
    </row>
    <row r="750" spans="1:16">
      <c r="A750" s="292"/>
      <c r="B750" s="292"/>
      <c r="C750" s="461"/>
      <c r="D750" s="644"/>
      <c r="E750" s="644"/>
      <c r="F750" s="644"/>
      <c r="G750" s="295"/>
      <c r="H750" s="304"/>
      <c r="I750" s="304"/>
      <c r="J750" s="394"/>
      <c r="K750" s="304"/>
      <c r="L750" s="394"/>
      <c r="M750" s="304"/>
      <c r="N750" s="751"/>
      <c r="O750" s="752"/>
      <c r="P750" s="753"/>
    </row>
    <row r="751" spans="1:16">
      <c r="A751" s="292"/>
      <c r="B751" s="292"/>
      <c r="C751" s="461"/>
      <c r="D751" s="625"/>
      <c r="E751" s="625"/>
      <c r="F751" s="625"/>
      <c r="G751" s="625"/>
      <c r="H751" s="629"/>
      <c r="I751" s="628"/>
      <c r="J751" s="629"/>
      <c r="K751" s="741"/>
      <c r="L751" s="744"/>
      <c r="M751" s="742"/>
      <c r="N751" s="627"/>
      <c r="O751" s="729"/>
      <c r="P751" s="730"/>
    </row>
    <row r="752" spans="1:16">
      <c r="A752" s="292"/>
      <c r="B752" s="292"/>
      <c r="C752" s="461"/>
      <c r="D752" s="644"/>
      <c r="E752" s="644"/>
      <c r="F752" s="644"/>
      <c r="G752" s="295"/>
      <c r="H752" s="295"/>
      <c r="I752" s="295"/>
      <c r="J752" s="563"/>
      <c r="K752" s="295"/>
      <c r="L752" s="563"/>
      <c r="M752" s="295"/>
      <c r="N752" s="466"/>
      <c r="O752" s="713"/>
      <c r="P752" s="714"/>
    </row>
    <row r="753" spans="1:16">
      <c r="A753" s="292"/>
      <c r="B753" s="292"/>
      <c r="C753" s="461"/>
      <c r="D753" s="410"/>
      <c r="E753" s="410"/>
      <c r="O753" s="704"/>
      <c r="P753" s="704"/>
    </row>
    <row r="754" spans="1:16">
      <c r="A754" s="292"/>
      <c r="B754" s="292"/>
      <c r="C754" s="461"/>
      <c r="D754" s="754"/>
      <c r="E754" s="754"/>
      <c r="F754" s="754"/>
      <c r="G754" s="304"/>
      <c r="H754" s="304"/>
      <c r="I754" s="304"/>
      <c r="J754" s="394"/>
      <c r="K754" s="304"/>
      <c r="L754" s="394"/>
      <c r="M754" s="304"/>
      <c r="N754" s="751"/>
      <c r="O754" s="752"/>
      <c r="P754" s="753"/>
    </row>
    <row r="755" spans="1:16">
      <c r="A755" s="292"/>
      <c r="B755" s="292"/>
      <c r="C755" s="461"/>
      <c r="D755" s="625"/>
      <c r="E755" s="625"/>
      <c r="F755" s="625"/>
      <c r="G755" s="625"/>
      <c r="H755" s="629"/>
      <c r="I755" s="628"/>
      <c r="J755" s="629"/>
      <c r="K755" s="741"/>
      <c r="L755" s="744"/>
      <c r="M755" s="742"/>
      <c r="N755" s="627"/>
      <c r="O755" s="729"/>
      <c r="P755" s="730"/>
    </row>
    <row r="756" spans="1:16">
      <c r="A756" s="292"/>
      <c r="B756" s="292"/>
      <c r="C756" s="461"/>
      <c r="D756" s="644"/>
      <c r="E756" s="644"/>
      <c r="F756" s="644"/>
      <c r="G756" s="295"/>
      <c r="H756" s="304"/>
      <c r="I756" s="304"/>
      <c r="J756" s="394"/>
      <c r="K756" s="304"/>
      <c r="L756" s="394"/>
      <c r="M756" s="304"/>
      <c r="N756" s="751"/>
      <c r="O756" s="752"/>
      <c r="P756" s="753"/>
    </row>
    <row r="757" spans="1:16">
      <c r="A757" s="292"/>
      <c r="B757" s="292"/>
      <c r="C757" s="461"/>
      <c r="D757" s="410"/>
      <c r="E757" s="410"/>
      <c r="G757" s="304"/>
      <c r="H757" s="304"/>
      <c r="I757" s="304"/>
      <c r="J757" s="394"/>
      <c r="K757" s="304"/>
      <c r="L757" s="394"/>
      <c r="M757" s="304"/>
      <c r="N757" s="751"/>
      <c r="O757" s="752"/>
      <c r="P757" s="753"/>
    </row>
    <row r="758" spans="1:16">
      <c r="A758" s="292"/>
      <c r="B758" s="292"/>
      <c r="C758" s="461"/>
      <c r="D758" s="625"/>
      <c r="E758" s="625"/>
      <c r="F758" s="625"/>
      <c r="G758" s="625"/>
      <c r="H758" s="629"/>
      <c r="I758" s="628"/>
      <c r="J758" s="629"/>
      <c r="K758" s="741"/>
      <c r="L758" s="744"/>
      <c r="M758" s="742"/>
      <c r="N758" s="627"/>
      <c r="O758" s="729"/>
      <c r="P758" s="730"/>
    </row>
    <row r="759" spans="1:16">
      <c r="A759" s="292"/>
      <c r="B759" s="292"/>
      <c r="C759" s="461"/>
      <c r="O759" s="703"/>
      <c r="P759" s="703"/>
    </row>
    <row r="760" spans="1:16">
      <c r="A760" s="292"/>
      <c r="B760" s="292"/>
      <c r="C760" s="461"/>
      <c r="D760" s="410"/>
      <c r="E760" s="410"/>
      <c r="G760" s="304"/>
      <c r="H760" s="304"/>
      <c r="I760" s="304"/>
      <c r="J760" s="394"/>
      <c r="K760" s="304"/>
      <c r="L760" s="394"/>
      <c r="M760" s="304"/>
      <c r="N760" s="751"/>
      <c r="O760" s="752"/>
      <c r="P760" s="753"/>
    </row>
    <row r="761" spans="1:16">
      <c r="A761" s="292"/>
      <c r="B761" s="292"/>
      <c r="C761" s="461"/>
      <c r="D761" s="625"/>
      <c r="E761" s="625"/>
      <c r="F761" s="625"/>
      <c r="G761" s="625"/>
      <c r="H761" s="629"/>
      <c r="I761" s="628"/>
      <c r="J761" s="629"/>
      <c r="K761" s="741"/>
      <c r="L761" s="744"/>
      <c r="M761" s="742"/>
      <c r="N761" s="627"/>
      <c r="O761" s="729"/>
      <c r="P761" s="730"/>
    </row>
    <row r="762" spans="1:16">
      <c r="A762" s="292"/>
      <c r="B762" s="292"/>
      <c r="C762" s="461"/>
      <c r="O762" s="703"/>
      <c r="P762" s="703"/>
    </row>
    <row r="763" spans="1:16">
      <c r="A763" s="292"/>
      <c r="B763" s="292"/>
      <c r="C763" s="461"/>
      <c r="D763" s="410"/>
      <c r="E763" s="410"/>
      <c r="G763" s="304"/>
      <c r="H763" s="304"/>
      <c r="I763" s="304"/>
      <c r="J763" s="394"/>
      <c r="K763" s="304"/>
      <c r="L763" s="394"/>
      <c r="M763" s="304"/>
      <c r="N763" s="751"/>
      <c r="O763" s="752"/>
      <c r="P763" s="753"/>
    </row>
    <row r="764" spans="1:16">
      <c r="A764" s="292"/>
      <c r="B764" s="292"/>
      <c r="C764" s="461"/>
      <c r="D764" s="625"/>
      <c r="E764" s="625"/>
      <c r="F764" s="625"/>
      <c r="G764" s="625"/>
      <c r="H764" s="629"/>
      <c r="I764" s="628"/>
      <c r="J764" s="629"/>
      <c r="K764" s="741"/>
      <c r="L764" s="744"/>
      <c r="M764" s="742"/>
      <c r="N764" s="627"/>
      <c r="O764" s="729"/>
      <c r="P764" s="730"/>
    </row>
    <row r="765" spans="1:16">
      <c r="A765" s="292"/>
      <c r="B765" s="292"/>
      <c r="C765" s="461"/>
      <c r="D765" s="625"/>
      <c r="E765" s="625"/>
      <c r="F765" s="625"/>
      <c r="G765" s="625"/>
      <c r="H765" s="629"/>
      <c r="I765" s="628"/>
      <c r="J765" s="629"/>
      <c r="K765" s="741"/>
      <c r="L765" s="744"/>
      <c r="M765" s="742"/>
      <c r="N765" s="627"/>
      <c r="O765" s="729"/>
      <c r="P765" s="730"/>
    </row>
    <row r="766" spans="1:16">
      <c r="A766" s="292"/>
      <c r="B766" s="292"/>
      <c r="C766" s="461"/>
      <c r="D766" s="642"/>
      <c r="E766" s="642"/>
      <c r="F766" s="642"/>
      <c r="G766" s="625"/>
      <c r="H766" s="629"/>
      <c r="I766" s="628"/>
      <c r="J766" s="629"/>
      <c r="K766" s="741"/>
      <c r="L766" s="744"/>
      <c r="M766" s="742"/>
      <c r="N766" s="627"/>
      <c r="O766" s="729"/>
      <c r="P766" s="730"/>
    </row>
    <row r="767" spans="1:16">
      <c r="A767" s="292"/>
      <c r="B767" s="292"/>
      <c r="C767" s="461"/>
      <c r="O767" s="703"/>
      <c r="P767" s="703"/>
    </row>
    <row r="768" spans="1:16">
      <c r="A768" s="292"/>
      <c r="B768" s="292"/>
      <c r="C768" s="755"/>
      <c r="D768" s="644"/>
      <c r="E768" s="644"/>
      <c r="F768" s="644"/>
      <c r="G768" s="644"/>
      <c r="H768" s="644"/>
      <c r="I768" s="304"/>
      <c r="J768" s="394"/>
      <c r="K768" s="304"/>
      <c r="L768" s="394"/>
      <c r="M768" s="304"/>
      <c r="N768" s="751"/>
      <c r="O768" s="752"/>
      <c r="P768" s="753"/>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c r="A773" s="292"/>
      <c r="B773" s="292"/>
      <c r="C773" s="756"/>
      <c r="D773" s="625"/>
      <c r="E773" s="620"/>
      <c r="F773" s="620"/>
      <c r="G773" s="620"/>
      <c r="H773" s="757"/>
      <c r="I773" s="697"/>
      <c r="J773" s="757"/>
      <c r="K773" s="620"/>
      <c r="L773" s="671"/>
      <c r="M773" s="620"/>
      <c r="N773" s="506"/>
      <c r="O773" s="729"/>
      <c r="P773" s="730"/>
    </row>
    <row r="774" spans="1:16">
      <c r="A774" s="292"/>
      <c r="B774" s="292"/>
      <c r="C774" s="756"/>
      <c r="D774" s="625"/>
      <c r="E774" s="620"/>
      <c r="F774" s="620"/>
      <c r="G774" s="620"/>
      <c r="H774" s="757"/>
      <c r="I774" s="697"/>
      <c r="J774" s="757"/>
      <c r="K774" s="620"/>
      <c r="L774" s="671"/>
      <c r="M774" s="620"/>
      <c r="N774" s="506"/>
      <c r="O774" s="729"/>
      <c r="P774" s="730"/>
    </row>
    <row r="775" spans="1:16">
      <c r="A775" s="292"/>
      <c r="B775" s="292"/>
      <c r="C775" s="756"/>
      <c r="D775" s="625"/>
      <c r="E775" s="620"/>
      <c r="F775" s="620"/>
      <c r="G775" s="620"/>
      <c r="H775" s="757"/>
      <c r="I775" s="697"/>
      <c r="J775" s="757"/>
      <c r="K775" s="620"/>
      <c r="L775" s="671"/>
      <c r="M775" s="620"/>
      <c r="N775" s="506"/>
      <c r="O775" s="729"/>
      <c r="P775" s="730"/>
    </row>
    <row r="776" spans="1:16" ht="15.75">
      <c r="A776" s="292"/>
      <c r="B776" s="292"/>
      <c r="C776" s="756"/>
      <c r="D776" s="681"/>
      <c r="E776" s="682"/>
      <c r="F776" s="683"/>
      <c r="G776" s="682"/>
      <c r="H776" s="684"/>
      <c r="I776" s="682"/>
      <c r="J776" s="685"/>
      <c r="K776" s="684"/>
      <c r="L776" s="684"/>
      <c r="M776" s="686"/>
      <c r="N776" s="685"/>
      <c r="O776" s="713"/>
      <c r="P776" s="714"/>
    </row>
    <row r="777" spans="1:16">
      <c r="A777" s="292"/>
      <c r="B777" s="292"/>
      <c r="C777" s="756"/>
      <c r="O777" s="703"/>
      <c r="P777" s="703"/>
    </row>
    <row r="778" spans="1:16">
      <c r="A778" s="677"/>
      <c r="B778" s="677"/>
      <c r="C778" s="678"/>
      <c r="O778" s="703"/>
      <c r="P778" s="703"/>
    </row>
    <row r="779" spans="1:16">
      <c r="A779" s="745"/>
      <c r="B779" s="745"/>
      <c r="C779" s="293"/>
      <c r="O779" s="703"/>
      <c r="P779" s="703"/>
    </row>
    <row r="780" spans="1:16" ht="18.75">
      <c r="A780" s="758"/>
      <c r="B780" s="759"/>
      <c r="C780" s="759"/>
      <c r="O780" s="703"/>
      <c r="P780" s="703"/>
    </row>
    <row r="781" spans="1:16">
      <c r="A781" s="292"/>
      <c r="B781" s="366"/>
      <c r="C781" s="461"/>
      <c r="D781" s="410"/>
      <c r="E781" s="410"/>
      <c r="G781" s="304"/>
      <c r="H781" s="304"/>
      <c r="I781" s="304"/>
      <c r="J781" s="394"/>
      <c r="K781" s="304"/>
      <c r="L781" s="394"/>
      <c r="M781" s="304"/>
      <c r="N781" s="751"/>
      <c r="O781" s="752"/>
      <c r="P781" s="753"/>
    </row>
    <row r="782" spans="1:16">
      <c r="A782" s="292"/>
      <c r="B782" s="366"/>
      <c r="C782" s="461"/>
      <c r="D782" s="625"/>
      <c r="E782" s="625"/>
      <c r="F782" s="625"/>
      <c r="G782" s="625"/>
      <c r="H782" s="629"/>
      <c r="I782" s="628"/>
      <c r="J782" s="629"/>
      <c r="K782" s="741"/>
      <c r="L782" s="744"/>
      <c r="M782" s="742"/>
      <c r="N782" s="627"/>
      <c r="O782" s="729"/>
      <c r="P782" s="730"/>
    </row>
    <row r="783" spans="1:16">
      <c r="A783" s="292"/>
      <c r="B783" s="366"/>
      <c r="C783" s="461"/>
      <c r="D783" s="625"/>
      <c r="E783" s="625"/>
      <c r="F783" s="625"/>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D786" s="642"/>
      <c r="E786" s="642"/>
      <c r="F786" s="642"/>
      <c r="G786" s="625"/>
      <c r="H786" s="629"/>
      <c r="I786" s="628"/>
      <c r="J786" s="629"/>
      <c r="K786" s="741"/>
      <c r="L786" s="744"/>
      <c r="M786" s="742"/>
      <c r="N786" s="627"/>
      <c r="O786" s="729"/>
      <c r="P786" s="730"/>
    </row>
    <row r="787" spans="1:16">
      <c r="A787" s="292"/>
      <c r="B787" s="366"/>
      <c r="C787" s="461"/>
      <c r="D787" s="642"/>
      <c r="E787" s="642"/>
      <c r="F787" s="642"/>
      <c r="G787" s="625"/>
      <c r="H787" s="629"/>
      <c r="I787" s="628"/>
      <c r="J787" s="629"/>
      <c r="K787" s="741"/>
      <c r="L787" s="744"/>
      <c r="M787" s="742"/>
      <c r="N787" s="627"/>
      <c r="O787" s="729"/>
      <c r="P787" s="730"/>
    </row>
    <row r="788" spans="1:16">
      <c r="A788" s="292"/>
      <c r="B788" s="366"/>
      <c r="C788" s="461"/>
      <c r="D788" s="642"/>
      <c r="E788" s="642"/>
      <c r="F788" s="642"/>
      <c r="G788" s="625"/>
      <c r="H788" s="629"/>
      <c r="I788" s="628"/>
      <c r="J788" s="629"/>
      <c r="K788" s="741"/>
      <c r="L788" s="744"/>
      <c r="M788" s="742"/>
      <c r="N788" s="627"/>
      <c r="O788" s="729"/>
      <c r="P788" s="730"/>
    </row>
    <row r="789" spans="1:16">
      <c r="A789" s="292"/>
      <c r="B789" s="366"/>
      <c r="C789" s="461"/>
      <c r="O789" s="703"/>
      <c r="P789" s="703"/>
    </row>
    <row r="790" spans="1:16">
      <c r="A790" s="292"/>
      <c r="B790" s="366"/>
      <c r="C790" s="461"/>
      <c r="D790" s="410"/>
      <c r="E790" s="410"/>
      <c r="G790" s="304"/>
      <c r="H790" s="304"/>
      <c r="I790" s="304"/>
      <c r="J790" s="394"/>
      <c r="K790" s="304"/>
      <c r="L790" s="394"/>
      <c r="M790" s="304"/>
      <c r="N790" s="751"/>
      <c r="O790" s="752"/>
      <c r="P790" s="753"/>
    </row>
    <row r="791" spans="1:16">
      <c r="A791" s="292"/>
      <c r="B791" s="366"/>
      <c r="C791" s="461"/>
      <c r="D791" s="625"/>
      <c r="E791" s="625"/>
      <c r="F791" s="625"/>
      <c r="G791" s="625"/>
      <c r="H791" s="629"/>
      <c r="I791" s="628"/>
      <c r="J791" s="629"/>
      <c r="K791" s="741"/>
      <c r="L791" s="744"/>
      <c r="M791" s="742"/>
      <c r="N791" s="627"/>
      <c r="O791" s="729"/>
      <c r="P791" s="730"/>
    </row>
    <row r="792" spans="1:16">
      <c r="A792" s="292"/>
      <c r="B792" s="366"/>
      <c r="C792" s="461"/>
      <c r="D792" s="625"/>
      <c r="E792" s="625"/>
      <c r="F792" s="625"/>
      <c r="G792" s="625"/>
      <c r="H792" s="629"/>
      <c r="I792" s="628"/>
      <c r="J792" s="629"/>
      <c r="K792" s="741"/>
      <c r="L792" s="744"/>
      <c r="M792" s="742"/>
      <c r="N792" s="627"/>
      <c r="O792" s="729"/>
      <c r="P792" s="730"/>
    </row>
    <row r="793" spans="1:16">
      <c r="A793" s="292"/>
      <c r="B793" s="366"/>
      <c r="C793" s="461"/>
      <c r="D793" s="642"/>
      <c r="E793" s="642"/>
      <c r="F793" s="642"/>
      <c r="G793" s="625"/>
      <c r="H793" s="629"/>
      <c r="I793" s="628"/>
      <c r="J793" s="629"/>
      <c r="K793" s="741"/>
      <c r="L793" s="744"/>
      <c r="M793" s="742"/>
      <c r="N793" s="627"/>
      <c r="O793" s="729"/>
      <c r="P793" s="730"/>
    </row>
    <row r="794" spans="1:16">
      <c r="A794" s="292"/>
      <c r="B794" s="366"/>
      <c r="C794" s="461"/>
      <c r="D794" s="642"/>
      <c r="E794" s="642"/>
      <c r="F794" s="642"/>
      <c r="G794" s="625"/>
      <c r="H794" s="629"/>
      <c r="I794" s="628"/>
      <c r="J794" s="629"/>
      <c r="K794" s="741"/>
      <c r="L794" s="744"/>
      <c r="M794" s="742"/>
      <c r="N794" s="627"/>
      <c r="O794" s="729"/>
      <c r="P794" s="730"/>
    </row>
    <row r="795" spans="1:16">
      <c r="A795" s="292"/>
      <c r="B795" s="366"/>
      <c r="C795" s="461"/>
      <c r="O795" s="703"/>
      <c r="P795" s="703"/>
    </row>
    <row r="796" spans="1:16">
      <c r="A796" s="292"/>
      <c r="B796" s="366"/>
      <c r="C796" s="461"/>
      <c r="D796" s="410"/>
      <c r="E796" s="410"/>
      <c r="G796" s="304"/>
      <c r="H796" s="304"/>
      <c r="I796" s="304"/>
      <c r="J796" s="394"/>
      <c r="K796" s="304"/>
      <c r="L796" s="394"/>
      <c r="M796" s="304"/>
      <c r="N796" s="751"/>
      <c r="O796" s="752"/>
      <c r="P796" s="753"/>
    </row>
    <row r="797" spans="1:16">
      <c r="A797" s="292"/>
      <c r="B797" s="366"/>
      <c r="C797" s="461"/>
      <c r="D797" s="625"/>
      <c r="E797" s="625"/>
      <c r="F797" s="625"/>
      <c r="G797" s="625"/>
      <c r="H797" s="629"/>
      <c r="I797" s="628"/>
      <c r="J797" s="629"/>
      <c r="K797" s="741"/>
      <c r="L797" s="744"/>
      <c r="M797" s="742"/>
      <c r="N797" s="627"/>
      <c r="O797" s="729"/>
      <c r="P797" s="730"/>
    </row>
    <row r="798" spans="1:16">
      <c r="A798" s="292"/>
      <c r="B798" s="366"/>
      <c r="C798" s="461"/>
      <c r="D798" s="625"/>
      <c r="E798" s="625"/>
      <c r="F798" s="625"/>
      <c r="G798" s="625"/>
      <c r="H798" s="629"/>
      <c r="I798" s="628"/>
      <c r="J798" s="629"/>
      <c r="K798" s="741"/>
      <c r="L798" s="744"/>
      <c r="M798" s="742"/>
      <c r="N798" s="627"/>
      <c r="O798" s="729"/>
      <c r="P798" s="730"/>
    </row>
    <row r="799" spans="1:16">
      <c r="A799" s="292"/>
      <c r="B799" s="366"/>
      <c r="C799" s="461"/>
      <c r="D799" s="642"/>
      <c r="E799" s="642"/>
      <c r="F799" s="642"/>
      <c r="G799" s="625"/>
      <c r="H799" s="629"/>
      <c r="I799" s="628"/>
      <c r="J799" s="629"/>
      <c r="K799" s="741"/>
      <c r="L799" s="744"/>
      <c r="M799" s="742"/>
      <c r="N799" s="627"/>
      <c r="O799" s="729"/>
      <c r="P799" s="730"/>
    </row>
    <row r="800" spans="1:16">
      <c r="A800" s="292"/>
      <c r="B800" s="366"/>
      <c r="C800" s="461"/>
      <c r="O800" s="703"/>
      <c r="P800" s="703"/>
    </row>
    <row r="801" spans="1:16">
      <c r="A801" s="292"/>
      <c r="B801" s="366"/>
      <c r="C801" s="461"/>
      <c r="D801" s="410"/>
      <c r="E801" s="410"/>
      <c r="G801" s="304"/>
      <c r="H801" s="304"/>
      <c r="I801" s="304"/>
      <c r="J801" s="394"/>
      <c r="K801" s="304"/>
      <c r="L801" s="394"/>
      <c r="M801" s="304"/>
      <c r="N801" s="751"/>
      <c r="O801" s="752"/>
      <c r="P801" s="753"/>
    </row>
    <row r="802" spans="1:16">
      <c r="A802" s="292"/>
      <c r="B802" s="366"/>
      <c r="C802" s="461"/>
      <c r="D802" s="625"/>
      <c r="E802" s="625"/>
      <c r="F802" s="625"/>
      <c r="G802" s="625"/>
      <c r="H802" s="629"/>
      <c r="I802" s="628"/>
      <c r="J802" s="629"/>
      <c r="K802" s="741"/>
      <c r="L802" s="744"/>
      <c r="M802" s="742"/>
      <c r="N802" s="627"/>
      <c r="O802" s="729"/>
      <c r="P802" s="730"/>
    </row>
    <row r="803" spans="1:16">
      <c r="A803" s="292"/>
      <c r="B803" s="366"/>
      <c r="C803" s="461"/>
      <c r="D803" s="625"/>
      <c r="E803" s="625"/>
      <c r="F803" s="625"/>
      <c r="G803" s="625"/>
      <c r="H803" s="629"/>
      <c r="I803" s="628"/>
      <c r="J803" s="629"/>
      <c r="K803" s="741"/>
      <c r="L803" s="744"/>
      <c r="M803" s="742"/>
      <c r="N803" s="627"/>
      <c r="O803" s="729"/>
      <c r="P803" s="730"/>
    </row>
    <row r="804" spans="1:16">
      <c r="A804" s="292"/>
      <c r="B804" s="366"/>
      <c r="C804" s="461"/>
      <c r="D804" s="642"/>
      <c r="E804" s="642"/>
      <c r="F804" s="642"/>
      <c r="G804" s="625"/>
      <c r="H804" s="629"/>
      <c r="I804" s="628"/>
      <c r="J804" s="629"/>
      <c r="K804" s="741"/>
      <c r="L804" s="744"/>
      <c r="M804" s="742"/>
      <c r="N804" s="627"/>
      <c r="O804" s="729"/>
      <c r="P804" s="730"/>
    </row>
    <row r="805" spans="1:16">
      <c r="A805" s="292"/>
      <c r="B805" s="366"/>
      <c r="C805" s="461"/>
      <c r="O805" s="703"/>
      <c r="P805" s="703"/>
    </row>
    <row r="806" spans="1:16">
      <c r="A806" s="292"/>
      <c r="B806" s="292"/>
      <c r="C806" s="461"/>
      <c r="D806" s="410"/>
      <c r="E806" s="410"/>
      <c r="G806" s="304"/>
      <c r="H806" s="304"/>
      <c r="I806" s="304"/>
      <c r="J806" s="394"/>
      <c r="K806" s="304"/>
      <c r="L806" s="394"/>
      <c r="M806" s="304"/>
      <c r="N806" s="751"/>
      <c r="O806" s="752"/>
      <c r="P806" s="753"/>
    </row>
    <row r="807" spans="1:16">
      <c r="A807" s="292"/>
      <c r="B807" s="292"/>
      <c r="C807" s="461"/>
      <c r="D807" s="625"/>
      <c r="E807" s="625"/>
      <c r="F807" s="625"/>
      <c r="G807" s="625"/>
      <c r="H807" s="629"/>
      <c r="I807" s="628"/>
      <c r="J807" s="629"/>
      <c r="K807" s="741"/>
      <c r="L807" s="744"/>
      <c r="M807" s="742"/>
      <c r="N807" s="627"/>
      <c r="O807" s="729"/>
      <c r="P807" s="730"/>
    </row>
    <row r="808" spans="1:16">
      <c r="A808" s="292"/>
      <c r="B808" s="292"/>
      <c r="C808" s="461"/>
      <c r="D808" s="625"/>
      <c r="E808" s="625"/>
      <c r="F808" s="625"/>
      <c r="G808" s="625"/>
      <c r="H808" s="629"/>
      <c r="I808" s="628"/>
      <c r="J808" s="629"/>
      <c r="K808" s="741"/>
      <c r="L808" s="744"/>
      <c r="M808" s="742"/>
      <c r="N808" s="627"/>
      <c r="O808" s="729"/>
      <c r="P808" s="730"/>
    </row>
    <row r="809" spans="1:16">
      <c r="A809" s="292"/>
      <c r="B809" s="292"/>
      <c r="C809" s="461"/>
      <c r="D809" s="642"/>
      <c r="E809" s="642"/>
      <c r="F809" s="642"/>
      <c r="G809" s="625"/>
      <c r="H809" s="629"/>
      <c r="I809" s="628"/>
      <c r="J809" s="629"/>
      <c r="K809" s="741"/>
      <c r="L809" s="744"/>
      <c r="M809" s="742"/>
      <c r="N809" s="627"/>
      <c r="O809" s="729"/>
      <c r="P809" s="730"/>
    </row>
    <row r="810" spans="1:16">
      <c r="A810" s="292"/>
      <c r="B810" s="292"/>
      <c r="C810" s="461"/>
      <c r="O810" s="703"/>
      <c r="P810" s="703"/>
    </row>
    <row r="811" spans="1:16">
      <c r="A811" s="745"/>
      <c r="B811" s="745"/>
      <c r="C811" s="293"/>
      <c r="O811" s="703"/>
      <c r="P811" s="703"/>
    </row>
    <row r="812" spans="1:16">
      <c r="A812" s="745"/>
      <c r="B812" s="745"/>
      <c r="C812" s="293"/>
      <c r="O812" s="703"/>
      <c r="P812" s="703"/>
    </row>
    <row r="813" spans="1:16">
      <c r="A813" s="745"/>
      <c r="B813" s="745"/>
      <c r="C813" s="293"/>
      <c r="O813" s="703"/>
      <c r="P813" s="703"/>
    </row>
    <row r="814" spans="1:16">
      <c r="A814" s="745"/>
      <c r="B814" s="745"/>
      <c r="C814" s="293"/>
      <c r="O814" s="703"/>
      <c r="P814" s="703"/>
    </row>
    <row r="815" spans="1:16">
      <c r="A815" s="745"/>
      <c r="B815" s="745"/>
      <c r="C815" s="293"/>
      <c r="O815" s="703"/>
      <c r="P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row r="8412" spans="1:15">
      <c r="A8412" s="745"/>
      <c r="B8412" s="745"/>
      <c r="C8412" s="293"/>
      <c r="O8412" s="703"/>
    </row>
    <row r="8413" spans="1:15">
      <c r="A8413" s="745"/>
      <c r="B8413" s="745"/>
      <c r="C8413" s="293"/>
      <c r="O8413" s="703"/>
    </row>
    <row r="8414" spans="1:15">
      <c r="A8414" s="745"/>
      <c r="B8414" s="745"/>
      <c r="C8414" s="293"/>
      <c r="O8414" s="703"/>
    </row>
  </sheetData>
  <mergeCells count="142">
    <mergeCell ref="A1:P2"/>
    <mergeCell ref="F4:N4"/>
    <mergeCell ref="A5:A11"/>
    <mergeCell ref="B5:B11"/>
    <mergeCell ref="C5:C11"/>
    <mergeCell ref="A12:A21"/>
    <mergeCell ref="B12:B21"/>
    <mergeCell ref="C12:C21"/>
    <mergeCell ref="D12:H12"/>
    <mergeCell ref="O12:O21"/>
    <mergeCell ref="P12:P21"/>
    <mergeCell ref="D14:I14"/>
    <mergeCell ref="D16:I16"/>
    <mergeCell ref="D17:I17"/>
    <mergeCell ref="D19:E19"/>
    <mergeCell ref="A22:A50"/>
    <mergeCell ref="B22:B50"/>
    <mergeCell ref="C22:C50"/>
    <mergeCell ref="O22:O50"/>
    <mergeCell ref="P22:P46"/>
    <mergeCell ref="A52:A70"/>
    <mergeCell ref="B52:B70"/>
    <mergeCell ref="C52:C70"/>
    <mergeCell ref="D56:E56"/>
    <mergeCell ref="D58:F58"/>
    <mergeCell ref="D64:I64"/>
    <mergeCell ref="D27:E27"/>
    <mergeCell ref="D29:H29"/>
    <mergeCell ref="D32:E32"/>
    <mergeCell ref="D36:H36"/>
    <mergeCell ref="D39:H39"/>
    <mergeCell ref="D43:I43"/>
    <mergeCell ref="A89:A106"/>
    <mergeCell ref="B89:B106"/>
    <mergeCell ref="C89:C106"/>
    <mergeCell ref="D95:H95"/>
    <mergeCell ref="D98:H98"/>
    <mergeCell ref="D102:I102"/>
    <mergeCell ref="D105:H105"/>
    <mergeCell ref="A71:A88"/>
    <mergeCell ref="B71:B88"/>
    <mergeCell ref="C71:C88"/>
    <mergeCell ref="D76:H76"/>
    <mergeCell ref="D79:H79"/>
    <mergeCell ref="D83:I83"/>
    <mergeCell ref="A107:A108"/>
    <mergeCell ref="B107:B108"/>
    <mergeCell ref="C107:C108"/>
    <mergeCell ref="D107:H107"/>
    <mergeCell ref="A109:A121"/>
    <mergeCell ref="B109:B121"/>
    <mergeCell ref="C109:C121"/>
    <mergeCell ref="D111:E111"/>
    <mergeCell ref="D113:F113"/>
    <mergeCell ref="D116:F116"/>
    <mergeCell ref="A136:A145"/>
    <mergeCell ref="B136:B145"/>
    <mergeCell ref="C136:C145"/>
    <mergeCell ref="D137:F137"/>
    <mergeCell ref="D138:F138"/>
    <mergeCell ref="D140:F140"/>
    <mergeCell ref="D141:E141"/>
    <mergeCell ref="D143:G143"/>
    <mergeCell ref="D117:F117"/>
    <mergeCell ref="D118:G118"/>
    <mergeCell ref="A122:A135"/>
    <mergeCell ref="B122:B135"/>
    <mergeCell ref="C122:C135"/>
    <mergeCell ref="D123:E123"/>
    <mergeCell ref="D125:F125"/>
    <mergeCell ref="D131:F131"/>
    <mergeCell ref="D132:E132"/>
    <mergeCell ref="D133:G133"/>
    <mergeCell ref="A146:A163"/>
    <mergeCell ref="B146:B163"/>
    <mergeCell ref="C146:C163"/>
    <mergeCell ref="D147:F147"/>
    <mergeCell ref="D148:I148"/>
    <mergeCell ref="D151:F151"/>
    <mergeCell ref="D159:F159"/>
    <mergeCell ref="D160:E160"/>
    <mergeCell ref="D161:G161"/>
    <mergeCell ref="A164:A178"/>
    <mergeCell ref="B164:B178"/>
    <mergeCell ref="C164:C178"/>
    <mergeCell ref="D165:I165"/>
    <mergeCell ref="D167:I167"/>
    <mergeCell ref="D169:I169"/>
    <mergeCell ref="D171:I171"/>
    <mergeCell ref="D173:I173"/>
    <mergeCell ref="D176:H176"/>
    <mergeCell ref="D177:F177"/>
    <mergeCell ref="A179:A181"/>
    <mergeCell ref="B179:B181"/>
    <mergeCell ref="C179:C181"/>
    <mergeCell ref="D179:H179"/>
    <mergeCell ref="D180:F180"/>
    <mergeCell ref="A182:A190"/>
    <mergeCell ref="B182:B190"/>
    <mergeCell ref="C182:C190"/>
    <mergeCell ref="D185:G185"/>
    <mergeCell ref="D200:F200"/>
    <mergeCell ref="D201:F201"/>
    <mergeCell ref="D206:F206"/>
    <mergeCell ref="D207:F207"/>
    <mergeCell ref="A213:A215"/>
    <mergeCell ref="B213:B215"/>
    <mergeCell ref="C213:C215"/>
    <mergeCell ref="A191:A199"/>
    <mergeCell ref="B191:B199"/>
    <mergeCell ref="C191:C199"/>
    <mergeCell ref="A200:A212"/>
    <mergeCell ref="B200:B212"/>
    <mergeCell ref="C200:C212"/>
    <mergeCell ref="A217:A225"/>
    <mergeCell ref="B217:B225"/>
    <mergeCell ref="C217:C225"/>
    <mergeCell ref="D218:F218"/>
    <mergeCell ref="A226:A240"/>
    <mergeCell ref="B226:B240"/>
    <mergeCell ref="C226:C240"/>
    <mergeCell ref="D227:H227"/>
    <mergeCell ref="D231:G231"/>
    <mergeCell ref="A241:A245"/>
    <mergeCell ref="B241:B245"/>
    <mergeCell ref="C241:C245"/>
    <mergeCell ref="D242:H242"/>
    <mergeCell ref="A246:A251"/>
    <mergeCell ref="B246:B251"/>
    <mergeCell ref="C246:C251"/>
    <mergeCell ref="D248:F248"/>
    <mergeCell ref="D250:H250"/>
    <mergeCell ref="A252:A258"/>
    <mergeCell ref="B252:B258"/>
    <mergeCell ref="C252:C258"/>
    <mergeCell ref="D253:E253"/>
    <mergeCell ref="D256:H256"/>
    <mergeCell ref="A259:A265"/>
    <mergeCell ref="B259:B265"/>
    <mergeCell ref="C259:C265"/>
    <mergeCell ref="D260:E260"/>
    <mergeCell ref="D263:H26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23" zoomScale="145" zoomScaleNormal="145" workbookViewId="0">
      <selection activeCell="B29" sqref="B29"/>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9" ht="64.900000000000006" customHeight="1">
      <c r="A1" s="968" t="s">
        <v>436</v>
      </c>
      <c r="B1" s="968"/>
      <c r="C1" s="968"/>
      <c r="D1" s="968"/>
      <c r="E1" s="968"/>
      <c r="F1" s="968"/>
      <c r="G1" s="968"/>
    </row>
    <row r="2" spans="1:9" ht="24" customHeight="1">
      <c r="C2" s="237"/>
    </row>
    <row r="3" spans="1:9" ht="30" customHeight="1">
      <c r="A3" s="763" t="s">
        <v>270</v>
      </c>
      <c r="B3" s="763" t="s">
        <v>271</v>
      </c>
      <c r="C3" s="764" t="s">
        <v>272</v>
      </c>
      <c r="D3" s="764" t="s">
        <v>1</v>
      </c>
      <c r="E3" s="764" t="s">
        <v>31</v>
      </c>
      <c r="F3" s="763" t="s">
        <v>273</v>
      </c>
      <c r="G3" s="763" t="s">
        <v>274</v>
      </c>
    </row>
    <row r="4" spans="1:9" ht="97.5" customHeight="1">
      <c r="A4" s="240">
        <v>1</v>
      </c>
      <c r="B4" s="240" t="s">
        <v>275</v>
      </c>
      <c r="C4" s="241" t="s">
        <v>40</v>
      </c>
      <c r="D4" s="242">
        <f>'Fuse 4.52 detail'!O9</f>
        <v>1482</v>
      </c>
      <c r="E4" s="243" t="s">
        <v>4</v>
      </c>
      <c r="F4" s="240">
        <v>207.13</v>
      </c>
      <c r="G4" s="240">
        <f>F4*D4</f>
        <v>306966.65999999997</v>
      </c>
    </row>
    <row r="5" spans="1:9" ht="122.25" customHeight="1">
      <c r="A5" s="244">
        <v>2</v>
      </c>
      <c r="B5" s="244" t="s">
        <v>276</v>
      </c>
      <c r="C5" s="245" t="s">
        <v>277</v>
      </c>
      <c r="D5" s="246">
        <f>'Fuse 4.52 detail'!N20</f>
        <v>1192.7249999999999</v>
      </c>
      <c r="E5" s="247" t="s">
        <v>4</v>
      </c>
      <c r="F5" s="247">
        <v>341.37</v>
      </c>
      <c r="G5" s="248">
        <f t="shared" ref="G5:G23" si="0">D5*F5</f>
        <v>407160.53324999998</v>
      </c>
    </row>
    <row r="6" spans="1:9" ht="79.5" customHeight="1">
      <c r="A6" s="244">
        <v>3</v>
      </c>
      <c r="B6" s="244" t="s">
        <v>278</v>
      </c>
      <c r="C6" s="245" t="s">
        <v>279</v>
      </c>
      <c r="D6" s="246">
        <f>'Fuse 4.52 detail'!N48</f>
        <v>267.29497500000002</v>
      </c>
      <c r="E6" s="247" t="s">
        <v>4</v>
      </c>
      <c r="F6" s="247">
        <v>1267.96</v>
      </c>
      <c r="G6" s="248">
        <f t="shared" si="0"/>
        <v>338919.33650100004</v>
      </c>
    </row>
    <row r="7" spans="1:9" ht="304.5" customHeight="1">
      <c r="A7" s="249">
        <v>4</v>
      </c>
      <c r="B7" s="249" t="s">
        <v>280</v>
      </c>
      <c r="C7" s="250" t="s">
        <v>281</v>
      </c>
      <c r="D7" s="246">
        <f>'Fuse 4.52 detail'!O67</f>
        <v>1837.9665</v>
      </c>
      <c r="E7" s="247" t="s">
        <v>16</v>
      </c>
      <c r="F7" s="247">
        <v>250.13</v>
      </c>
      <c r="G7" s="251">
        <f t="shared" si="0"/>
        <v>459730.56064500002</v>
      </c>
    </row>
    <row r="8" spans="1:9" ht="297.75" customHeight="1">
      <c r="A8" s="249">
        <v>5</v>
      </c>
      <c r="B8" s="249" t="s">
        <v>282</v>
      </c>
      <c r="C8" s="250" t="s">
        <v>437</v>
      </c>
      <c r="D8" s="252">
        <f>'Fuse 4.52 detail'!O84</f>
        <v>1851.0077319587626</v>
      </c>
      <c r="E8" s="247" t="s">
        <v>3</v>
      </c>
      <c r="F8" s="247">
        <v>439.81</v>
      </c>
      <c r="G8" s="248">
        <f t="shared" si="0"/>
        <v>814091.71059278341</v>
      </c>
    </row>
    <row r="9" spans="1:9" ht="84.75" customHeight="1">
      <c r="A9" s="244">
        <v>6</v>
      </c>
      <c r="B9" s="244" t="s">
        <v>284</v>
      </c>
      <c r="C9" s="253" t="s">
        <v>285</v>
      </c>
      <c r="D9" s="246">
        <f>'Fuse 4.52 detail'!O104</f>
        <v>178.19665000000001</v>
      </c>
      <c r="E9" s="247" t="s">
        <v>155</v>
      </c>
      <c r="F9" s="247">
        <v>5771.61</v>
      </c>
      <c r="G9" s="248">
        <f t="shared" si="0"/>
        <v>1028481.5671064999</v>
      </c>
    </row>
    <row r="10" spans="1:9" s="258" customFormat="1" ht="19.5" customHeight="1">
      <c r="A10" s="254"/>
      <c r="B10" s="254"/>
      <c r="C10" s="255" t="s">
        <v>8</v>
      </c>
      <c r="D10" s="256">
        <f>D9</f>
        <v>178.19665000000001</v>
      </c>
      <c r="E10" s="209" t="s">
        <v>286</v>
      </c>
      <c r="F10" s="209">
        <v>6135.23</v>
      </c>
      <c r="G10" s="257">
        <f t="shared" si="0"/>
        <v>1093277.4329794999</v>
      </c>
    </row>
    <row r="11" spans="1:9" ht="140.25" customHeight="1">
      <c r="A11" s="249">
        <v>7</v>
      </c>
      <c r="B11" s="249" t="s">
        <v>287</v>
      </c>
      <c r="C11" s="250" t="s">
        <v>288</v>
      </c>
      <c r="D11" s="252">
        <f>'Fuse 4.52 detail'!N118</f>
        <v>1355.6499999999999</v>
      </c>
      <c r="E11" s="247" t="s">
        <v>3</v>
      </c>
      <c r="F11" s="247">
        <v>1646.08</v>
      </c>
      <c r="G11" s="248">
        <f t="shared" si="0"/>
        <v>2231508.3519999995</v>
      </c>
    </row>
    <row r="12" spans="1:9" ht="17.25" customHeight="1">
      <c r="A12" s="249"/>
      <c r="B12" s="249"/>
      <c r="C12" s="250" t="s">
        <v>9</v>
      </c>
      <c r="D12" s="252">
        <f>'Fuse 4.52 detail'!O132</f>
        <v>2950.8386999999998</v>
      </c>
      <c r="E12" s="247" t="s">
        <v>3</v>
      </c>
      <c r="F12" s="259">
        <v>1006.89</v>
      </c>
      <c r="G12" s="248">
        <f t="shared" si="0"/>
        <v>2971169.9786429997</v>
      </c>
    </row>
    <row r="13" spans="1:9" ht="22.5" customHeight="1">
      <c r="A13" s="249"/>
      <c r="B13" s="249"/>
      <c r="C13" s="250" t="s">
        <v>289</v>
      </c>
      <c r="D13" s="252">
        <f>'Fuse 4.52 detail'!O142</f>
        <v>1781.2499999999995</v>
      </c>
      <c r="E13" s="247" t="s">
        <v>3</v>
      </c>
      <c r="F13" s="247">
        <v>891.24</v>
      </c>
      <c r="G13" s="248">
        <f t="shared" si="0"/>
        <v>1587521.2499999995</v>
      </c>
    </row>
    <row r="14" spans="1:9" ht="24.75" customHeight="1">
      <c r="A14" s="249"/>
      <c r="B14" s="249"/>
      <c r="C14" s="250" t="s">
        <v>290</v>
      </c>
      <c r="D14" s="252">
        <f>'Fuse 4.52 detail'!O162</f>
        <v>3916.85</v>
      </c>
      <c r="E14" s="247" t="s">
        <v>3</v>
      </c>
      <c r="F14" s="247">
        <v>457.33</v>
      </c>
      <c r="G14" s="248">
        <f t="shared" si="0"/>
        <v>1791293.0104999999</v>
      </c>
      <c r="I14" s="824"/>
    </row>
    <row r="15" spans="1:9" ht="70.5" customHeight="1">
      <c r="A15" s="249">
        <v>8</v>
      </c>
      <c r="B15" s="249" t="s">
        <v>291</v>
      </c>
      <c r="C15" s="260" t="s">
        <v>292</v>
      </c>
      <c r="D15" s="246">
        <f>'Fuse 4.52 detail'!O177</f>
        <v>315.05417625000001</v>
      </c>
      <c r="E15" s="247" t="s">
        <v>4</v>
      </c>
      <c r="F15" s="247">
        <v>1395.03</v>
      </c>
      <c r="G15" s="248">
        <f t="shared" si="0"/>
        <v>439510.02749403752</v>
      </c>
    </row>
    <row r="16" spans="1:9" ht="22.5" customHeight="1">
      <c r="A16" s="249"/>
      <c r="B16" s="249"/>
      <c r="C16" s="261" t="s">
        <v>293</v>
      </c>
      <c r="D16" s="246">
        <f>D15</f>
        <v>315.05417625000001</v>
      </c>
      <c r="E16" s="247" t="s">
        <v>4</v>
      </c>
      <c r="F16" s="259">
        <v>2185.1</v>
      </c>
      <c r="G16" s="248">
        <f t="shared" si="0"/>
        <v>688424.88052387501</v>
      </c>
    </row>
    <row r="17" spans="1:7" ht="110.25" customHeight="1">
      <c r="A17" s="249">
        <v>9</v>
      </c>
      <c r="B17" s="249" t="s">
        <v>294</v>
      </c>
      <c r="C17" s="250" t="s">
        <v>295</v>
      </c>
      <c r="D17" s="246">
        <f>'Fuse 4.52 detail'!O188</f>
        <v>23.439999999999998</v>
      </c>
      <c r="E17" s="247" t="s">
        <v>4</v>
      </c>
      <c r="F17" s="247">
        <v>12907.66</v>
      </c>
      <c r="G17" s="248">
        <f t="shared" si="0"/>
        <v>302555.55039999995</v>
      </c>
    </row>
    <row r="18" spans="1:7" ht="148.5" customHeight="1">
      <c r="A18" s="249">
        <v>10</v>
      </c>
      <c r="B18" s="249" t="s">
        <v>296</v>
      </c>
      <c r="C18" s="250" t="s">
        <v>297</v>
      </c>
      <c r="D18" s="246">
        <f>'Fuse 4.52 detail'!O196</f>
        <v>94.236000000000004</v>
      </c>
      <c r="E18" s="247" t="s">
        <v>286</v>
      </c>
      <c r="F18" s="247">
        <v>1143.8399999999999</v>
      </c>
      <c r="G18" s="248">
        <f t="shared" si="0"/>
        <v>107790.90624</v>
      </c>
    </row>
    <row r="19" spans="1:7" ht="102.75" customHeight="1">
      <c r="A19" s="249">
        <v>11</v>
      </c>
      <c r="B19" s="249" t="s">
        <v>298</v>
      </c>
      <c r="C19" s="250" t="s">
        <v>299</v>
      </c>
      <c r="D19" s="246">
        <f>'Fuse 4.52 detail'!O209</f>
        <v>142.67239999999998</v>
      </c>
      <c r="E19" s="247" t="s">
        <v>107</v>
      </c>
      <c r="F19" s="247">
        <v>102.44</v>
      </c>
      <c r="G19" s="248">
        <f t="shared" si="0"/>
        <v>14615.360655999997</v>
      </c>
    </row>
    <row r="20" spans="1:7" ht="75" customHeight="1">
      <c r="A20" s="249">
        <v>12</v>
      </c>
      <c r="B20" s="249" t="s">
        <v>300</v>
      </c>
      <c r="C20" s="250" t="s">
        <v>301</v>
      </c>
      <c r="D20" s="246">
        <f>'Fuse 4.52 detail'!O213</f>
        <v>2</v>
      </c>
      <c r="E20" s="247" t="s">
        <v>16</v>
      </c>
      <c r="F20" s="247">
        <v>445.19</v>
      </c>
      <c r="G20" s="248">
        <f t="shared" si="0"/>
        <v>890.38</v>
      </c>
    </row>
    <row r="21" spans="1:7" ht="186.75" customHeight="1">
      <c r="A21" s="262">
        <v>13</v>
      </c>
      <c r="B21" s="262" t="s">
        <v>302</v>
      </c>
      <c r="C21" s="250" t="s">
        <v>303</v>
      </c>
      <c r="D21" s="246">
        <f>'Fuse 4.52 detail'!O221</f>
        <v>1.2361740000000001</v>
      </c>
      <c r="E21" s="247" t="s">
        <v>155</v>
      </c>
      <c r="F21" s="247">
        <v>14581.84</v>
      </c>
      <c r="G21" s="248">
        <f t="shared" si="0"/>
        <v>18025.691480160003</v>
      </c>
    </row>
    <row r="22" spans="1:7" ht="251.25" customHeight="1">
      <c r="A22" s="249">
        <v>14</v>
      </c>
      <c r="B22" s="249" t="s">
        <v>304</v>
      </c>
      <c r="C22" s="250" t="s">
        <v>305</v>
      </c>
      <c r="D22" s="246">
        <f>'Fuse 4.52 detail'!O229</f>
        <v>1022.6</v>
      </c>
      <c r="E22" s="247" t="s">
        <v>4</v>
      </c>
      <c r="F22" s="259">
        <v>245.6</v>
      </c>
      <c r="G22" s="248">
        <f t="shared" si="0"/>
        <v>251150.56</v>
      </c>
    </row>
    <row r="23" spans="1:7" ht="57" customHeight="1">
      <c r="A23" s="244">
        <v>15</v>
      </c>
      <c r="B23" s="244" t="s">
        <v>306</v>
      </c>
      <c r="C23" s="253" t="s">
        <v>5</v>
      </c>
      <c r="D23" s="246">
        <f>'Fuse 4.52 detail'!O241</f>
        <v>1022.6</v>
      </c>
      <c r="E23" s="247" t="s">
        <v>4</v>
      </c>
      <c r="F23" s="208">
        <v>16.97</v>
      </c>
      <c r="G23" s="248">
        <f t="shared" si="0"/>
        <v>17353.522000000001</v>
      </c>
    </row>
    <row r="24" spans="1:7" ht="49.5" customHeight="1">
      <c r="A24" s="249">
        <v>16</v>
      </c>
      <c r="B24" s="263" t="s">
        <v>307</v>
      </c>
      <c r="C24" s="264" t="s">
        <v>98</v>
      </c>
      <c r="D24" s="265">
        <f>'Fuse 4.52 detail'!O249</f>
        <v>1022.6</v>
      </c>
      <c r="E24" s="266" t="s">
        <v>4</v>
      </c>
      <c r="F24" s="267" t="s">
        <v>438</v>
      </c>
      <c r="G24" s="268"/>
    </row>
    <row r="25" spans="1:7" ht="21" customHeight="1">
      <c r="A25" s="254"/>
      <c r="B25" s="269"/>
      <c r="C25" s="270" t="s">
        <v>309</v>
      </c>
      <c r="D25" s="271"/>
      <c r="E25" s="272"/>
      <c r="F25" s="210">
        <v>59.38</v>
      </c>
      <c r="G25" s="273">
        <f>D24*F25</f>
        <v>60721.988000000005</v>
      </c>
    </row>
    <row r="26" spans="1:7" ht="47.25" customHeight="1">
      <c r="A26" s="249">
        <v>17</v>
      </c>
      <c r="B26" s="263" t="s">
        <v>310</v>
      </c>
      <c r="C26" s="264" t="s">
        <v>311</v>
      </c>
      <c r="D26" s="265">
        <f>'Fuse 4.52 detail'!O255</f>
        <v>1022.6</v>
      </c>
      <c r="E26" s="274" t="s">
        <v>4</v>
      </c>
      <c r="F26" s="275" t="s">
        <v>439</v>
      </c>
      <c r="G26" s="268"/>
    </row>
    <row r="27" spans="1:7" ht="18.75" customHeight="1">
      <c r="A27" s="276"/>
      <c r="B27" s="277"/>
      <c r="C27" s="278" t="s">
        <v>313</v>
      </c>
      <c r="D27" s="279"/>
      <c r="E27" s="280"/>
      <c r="F27" s="280">
        <v>30.72</v>
      </c>
      <c r="G27" s="282">
        <f>D26*F27</f>
        <v>31414.272000000001</v>
      </c>
    </row>
    <row r="28" spans="1:7" ht="70.5" customHeight="1">
      <c r="A28" s="244">
        <v>18</v>
      </c>
      <c r="B28" s="283" t="s">
        <v>314</v>
      </c>
      <c r="C28" s="284" t="s">
        <v>41</v>
      </c>
      <c r="D28" s="285">
        <f>'Fuse 4.52 detail'!O262</f>
        <v>1185.6000000000001</v>
      </c>
      <c r="E28" s="286" t="s">
        <v>4</v>
      </c>
      <c r="F28" s="286">
        <v>207.19</v>
      </c>
      <c r="G28" s="287">
        <f>F28*D28</f>
        <v>245644.46400000004</v>
      </c>
    </row>
    <row r="29" spans="1:7" ht="17.100000000000001" customHeight="1">
      <c r="A29" s="288"/>
      <c r="B29" s="288"/>
      <c r="C29" s="288"/>
      <c r="D29" s="288"/>
      <c r="E29" s="288"/>
      <c r="F29" s="288"/>
      <c r="G29" s="765">
        <f>SUM(G4:G28)</f>
        <v>15208217.995011855</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3"/>
  <sheetViews>
    <sheetView topLeftCell="A130" workbookViewId="0">
      <selection activeCell="K236" sqref="K236"/>
    </sheetView>
  </sheetViews>
  <sheetFormatPr defaultColWidth="9.140625" defaultRowHeight="15"/>
  <cols>
    <col min="1" max="1" width="4.42578125" style="760" customWidth="1"/>
    <col min="2" max="2" width="9.42578125" style="760" bestFit="1" customWidth="1"/>
    <col min="3" max="3" width="68.42578125" style="761" customWidth="1"/>
    <col min="4" max="4" width="10.85546875" style="294" customWidth="1"/>
    <col min="5" max="5" width="4.42578125" style="294" customWidth="1"/>
    <col min="6" max="6" width="7.7109375" style="703" customWidth="1"/>
    <col min="7" max="7" width="4.140625" style="703" customWidth="1"/>
    <col min="8" max="8" width="8.85546875" style="703" customWidth="1"/>
    <col min="9" max="9" width="5.7109375" style="703" customWidth="1"/>
    <col min="10" max="10" width="9.42578125" style="703" customWidth="1"/>
    <col min="11" max="11" width="4.5703125" style="703" customWidth="1"/>
    <col min="12" max="12" width="8" style="703" customWidth="1"/>
    <col min="13" max="13" width="4.5703125" style="703" customWidth="1"/>
    <col min="14" max="14" width="12.7109375" style="703" customWidth="1"/>
    <col min="15" max="15" width="11.85546875" style="762" customWidth="1"/>
    <col min="16" max="16" width="7" style="705" customWidth="1"/>
    <col min="17" max="17" width="9.140625" style="705"/>
    <col min="18" max="18" width="10.7109375" style="705" bestFit="1" customWidth="1"/>
    <col min="19" max="19" width="13.85546875" style="705" customWidth="1"/>
    <col min="20" max="20" width="11.28515625" style="705" customWidth="1"/>
    <col min="21" max="21" width="11.85546875" style="705" customWidth="1"/>
    <col min="22" max="22" width="10.7109375" style="705" customWidth="1"/>
    <col min="23" max="16384" width="9.140625" style="705"/>
  </cols>
  <sheetData>
    <row r="1" spans="1:16" s="291" customFormat="1">
      <c r="A1" s="968" t="s">
        <v>440</v>
      </c>
      <c r="B1" s="968"/>
      <c r="C1" s="968"/>
      <c r="D1" s="968"/>
      <c r="E1" s="968"/>
      <c r="F1" s="968"/>
      <c r="G1" s="968"/>
      <c r="H1" s="968"/>
      <c r="I1" s="968"/>
      <c r="J1" s="968"/>
      <c r="K1" s="968"/>
      <c r="L1" s="968"/>
      <c r="M1" s="968"/>
      <c r="N1" s="968"/>
      <c r="O1" s="968"/>
      <c r="P1" s="968"/>
    </row>
    <row r="2" spans="1:16" s="291" customFormat="1">
      <c r="A2" s="968"/>
      <c r="B2" s="968"/>
      <c r="C2" s="968"/>
      <c r="D2" s="968"/>
      <c r="E2" s="968"/>
      <c r="F2" s="968"/>
      <c r="G2" s="968"/>
      <c r="H2" s="968"/>
      <c r="I2" s="968"/>
      <c r="J2" s="968"/>
      <c r="K2" s="968"/>
      <c r="L2" s="968"/>
      <c r="M2" s="968"/>
      <c r="N2" s="968"/>
      <c r="O2" s="968"/>
      <c r="P2" s="968"/>
    </row>
    <row r="3" spans="1:16" s="291" customFormat="1">
      <c r="A3" s="292"/>
      <c r="B3" s="292"/>
      <c r="C3" s="293"/>
      <c r="D3" s="294"/>
      <c r="E3" s="294"/>
      <c r="F3" s="295"/>
      <c r="G3" s="295"/>
      <c r="H3" s="295"/>
      <c r="I3" s="295"/>
      <c r="J3" s="295"/>
      <c r="K3" s="295"/>
      <c r="L3" s="295"/>
      <c r="M3" s="295"/>
      <c r="N3" s="295"/>
      <c r="O3" s="295"/>
    </row>
    <row r="4" spans="1:16" s="302" customFormat="1" ht="30">
      <c r="A4" s="296" t="s">
        <v>270</v>
      </c>
      <c r="B4" s="296" t="s">
        <v>316</v>
      </c>
      <c r="C4" s="297" t="s">
        <v>272</v>
      </c>
      <c r="D4" s="298"/>
      <c r="E4" s="299"/>
      <c r="F4" s="959" t="s">
        <v>317</v>
      </c>
      <c r="G4" s="959"/>
      <c r="H4" s="959"/>
      <c r="I4" s="959"/>
      <c r="J4" s="959"/>
      <c r="K4" s="959"/>
      <c r="L4" s="959"/>
      <c r="M4" s="959"/>
      <c r="N4" s="960"/>
      <c r="O4" s="300" t="s">
        <v>1</v>
      </c>
      <c r="P4" s="301" t="s">
        <v>31</v>
      </c>
    </row>
    <row r="5" spans="1:16" s="302" customFormat="1">
      <c r="A5" s="962">
        <v>1</v>
      </c>
      <c r="B5" s="962" t="s">
        <v>318</v>
      </c>
      <c r="C5" s="939" t="s">
        <v>40</v>
      </c>
      <c r="D5" s="303"/>
      <c r="E5" s="304"/>
      <c r="F5" s="304"/>
      <c r="G5" s="304"/>
      <c r="H5" s="304"/>
      <c r="I5" s="304"/>
      <c r="J5" s="304"/>
      <c r="K5" s="305"/>
      <c r="L5" s="305"/>
      <c r="M5" s="305"/>
      <c r="N5" s="306"/>
      <c r="O5" s="307"/>
      <c r="P5" s="307"/>
    </row>
    <row r="6" spans="1:16" s="302" customFormat="1">
      <c r="A6" s="962"/>
      <c r="B6" s="962"/>
      <c r="C6" s="939"/>
      <c r="D6" s="303" t="s">
        <v>319</v>
      </c>
      <c r="E6" s="304"/>
      <c r="F6" s="304"/>
      <c r="G6" s="304"/>
      <c r="H6" s="304"/>
      <c r="I6" s="304"/>
      <c r="J6" s="304"/>
      <c r="K6" s="305"/>
      <c r="L6" s="305"/>
      <c r="M6" s="305"/>
      <c r="N6" s="306"/>
      <c r="O6" s="307"/>
      <c r="P6" s="307"/>
    </row>
    <row r="7" spans="1:16" s="302" customFormat="1">
      <c r="A7" s="962"/>
      <c r="B7" s="962"/>
      <c r="C7" s="939"/>
      <c r="D7" s="303" t="s">
        <v>320</v>
      </c>
      <c r="E7" s="308" t="s">
        <v>88</v>
      </c>
      <c r="F7" s="309"/>
      <c r="G7" s="309"/>
      <c r="H7" s="310"/>
      <c r="I7" s="310"/>
      <c r="J7" s="311"/>
      <c r="K7" s="311"/>
      <c r="L7" s="311"/>
      <c r="M7" s="312"/>
      <c r="N7" s="313"/>
      <c r="O7" s="307"/>
      <c r="P7" s="307"/>
    </row>
    <row r="8" spans="1:16" s="302" customFormat="1">
      <c r="A8" s="962"/>
      <c r="B8" s="962"/>
      <c r="C8" s="939"/>
      <c r="D8" s="314"/>
      <c r="E8" s="315"/>
      <c r="F8" s="316">
        <v>2</v>
      </c>
      <c r="G8" s="315" t="s">
        <v>321</v>
      </c>
      <c r="H8" s="315">
        <v>16</v>
      </c>
      <c r="I8" s="315" t="s">
        <v>119</v>
      </c>
      <c r="J8" s="315">
        <v>3</v>
      </c>
      <c r="K8" s="315" t="s">
        <v>322</v>
      </c>
      <c r="L8" s="315"/>
      <c r="M8" s="315"/>
      <c r="N8" s="306"/>
      <c r="O8" s="307"/>
      <c r="P8" s="307"/>
    </row>
    <row r="9" spans="1:16" s="302" customFormat="1">
      <c r="A9" s="962"/>
      <c r="B9" s="962"/>
      <c r="C9" s="939"/>
      <c r="D9" s="317"/>
      <c r="E9" s="315" t="s">
        <v>321</v>
      </c>
      <c r="F9" s="315">
        <v>20</v>
      </c>
      <c r="G9" s="315" t="s">
        <v>119</v>
      </c>
      <c r="H9" s="315">
        <v>32</v>
      </c>
      <c r="I9" s="315" t="s">
        <v>322</v>
      </c>
      <c r="J9" s="318" t="s">
        <v>149</v>
      </c>
      <c r="K9" s="318"/>
      <c r="L9" s="315">
        <v>3</v>
      </c>
      <c r="M9" s="315" t="s">
        <v>88</v>
      </c>
      <c r="N9" s="319">
        <f>F8*L9*((H8+J8)/2*(F9+H9)/2)</f>
        <v>1482</v>
      </c>
      <c r="O9" s="320">
        <f>N9</f>
        <v>1482</v>
      </c>
      <c r="P9" s="307" t="s">
        <v>4</v>
      </c>
    </row>
    <row r="10" spans="1:16" s="302" customFormat="1">
      <c r="A10" s="962"/>
      <c r="B10" s="962"/>
      <c r="C10" s="939"/>
      <c r="D10" s="321"/>
      <c r="E10" s="322"/>
      <c r="F10" s="305"/>
      <c r="G10" s="305"/>
      <c r="H10" s="305"/>
      <c r="I10" s="305"/>
      <c r="J10" s="305"/>
      <c r="K10" s="305"/>
      <c r="L10" s="305"/>
      <c r="M10" s="305"/>
      <c r="N10" s="306" t="s">
        <v>4</v>
      </c>
      <c r="O10" s="307"/>
      <c r="P10" s="307"/>
    </row>
    <row r="11" spans="1:16" s="302" customFormat="1">
      <c r="A11" s="962"/>
      <c r="B11" s="962"/>
      <c r="C11" s="939"/>
      <c r="D11" s="323"/>
      <c r="E11" s="324"/>
      <c r="F11" s="325"/>
      <c r="G11" s="325"/>
      <c r="H11" s="325"/>
      <c r="I11" s="325"/>
      <c r="J11" s="325"/>
      <c r="K11" s="325"/>
      <c r="L11" s="325"/>
      <c r="M11" s="325"/>
      <c r="N11" s="326"/>
      <c r="O11" s="327"/>
      <c r="P11" s="327"/>
    </row>
    <row r="12" spans="1:16" s="302" customFormat="1">
      <c r="A12" s="963"/>
      <c r="B12" s="963"/>
      <c r="C12" s="981"/>
      <c r="D12" s="323"/>
      <c r="E12" s="324"/>
      <c r="F12" s="325"/>
      <c r="G12" s="325"/>
      <c r="H12" s="325"/>
      <c r="I12" s="325"/>
      <c r="J12" s="325"/>
      <c r="K12" s="325"/>
      <c r="L12" s="325"/>
      <c r="M12" s="325"/>
      <c r="N12" s="326"/>
      <c r="O12" s="327"/>
      <c r="P12" s="327"/>
    </row>
    <row r="13" spans="1:16" s="291" customFormat="1">
      <c r="A13" s="894">
        <v>2</v>
      </c>
      <c r="B13" s="894" t="s">
        <v>276</v>
      </c>
      <c r="C13" s="945" t="s">
        <v>441</v>
      </c>
      <c r="D13" s="979" t="s">
        <v>324</v>
      </c>
      <c r="E13" s="980"/>
      <c r="F13" s="980"/>
      <c r="G13" s="980"/>
      <c r="H13" s="980"/>
      <c r="I13" s="309" t="s">
        <v>88</v>
      </c>
      <c r="J13" s="766">
        <v>2.5</v>
      </c>
      <c r="K13" s="309" t="s">
        <v>325</v>
      </c>
      <c r="L13" s="309"/>
      <c r="M13" s="309"/>
      <c r="N13" s="329"/>
      <c r="O13" s="967">
        <f>N20</f>
        <v>1192.7249999999999</v>
      </c>
      <c r="P13" s="951" t="s">
        <v>4</v>
      </c>
    </row>
    <row r="14" spans="1:16" s="291" customFormat="1">
      <c r="A14" s="895"/>
      <c r="B14" s="895"/>
      <c r="C14" s="946"/>
      <c r="D14" s="979" t="s">
        <v>442</v>
      </c>
      <c r="E14" s="980"/>
      <c r="F14" s="980"/>
      <c r="G14" s="980"/>
      <c r="H14" s="980"/>
      <c r="I14" s="309" t="s">
        <v>88</v>
      </c>
      <c r="J14" s="328">
        <v>15</v>
      </c>
      <c r="K14" s="309" t="s">
        <v>325</v>
      </c>
      <c r="L14" s="309"/>
      <c r="M14" s="309"/>
      <c r="N14" s="329"/>
      <c r="O14" s="967"/>
      <c r="P14" s="951"/>
    </row>
    <row r="15" spans="1:16" s="291" customFormat="1">
      <c r="A15" s="895"/>
      <c r="B15" s="895"/>
      <c r="C15" s="946"/>
      <c r="D15" s="939" t="s">
        <v>327</v>
      </c>
      <c r="E15" s="940"/>
      <c r="F15" s="940"/>
      <c r="G15" s="940"/>
      <c r="H15" s="940"/>
      <c r="I15" s="940"/>
      <c r="J15" s="309"/>
      <c r="K15" s="309"/>
      <c r="L15" s="309"/>
      <c r="M15" s="309"/>
      <c r="N15" s="329"/>
      <c r="O15" s="967"/>
      <c r="P15" s="951"/>
    </row>
    <row r="16" spans="1:16" s="291" customFormat="1">
      <c r="A16" s="895"/>
      <c r="B16" s="895"/>
      <c r="C16" s="946"/>
      <c r="D16" s="332" t="s">
        <v>88</v>
      </c>
      <c r="E16" s="333" t="s">
        <v>118</v>
      </c>
      <c r="F16" s="333">
        <v>6</v>
      </c>
      <c r="G16" s="333" t="s">
        <v>149</v>
      </c>
      <c r="H16" s="334">
        <f>J13</f>
        <v>2.5</v>
      </c>
      <c r="I16" s="333" t="s">
        <v>328</v>
      </c>
      <c r="J16" s="335">
        <v>4.3</v>
      </c>
      <c r="K16" s="336" t="s">
        <v>88</v>
      </c>
      <c r="L16" s="767">
        <f>(F16*H16)+J16</f>
        <v>19.3</v>
      </c>
      <c r="M16" s="337" t="s">
        <v>325</v>
      </c>
      <c r="N16" s="338"/>
      <c r="O16" s="967"/>
      <c r="P16" s="951"/>
    </row>
    <row r="17" spans="1:18" s="291" customFormat="1">
      <c r="A17" s="895"/>
      <c r="B17" s="895"/>
      <c r="C17" s="946"/>
      <c r="D17" s="939" t="s">
        <v>329</v>
      </c>
      <c r="E17" s="940"/>
      <c r="F17" s="940"/>
      <c r="G17" s="940"/>
      <c r="H17" s="940"/>
      <c r="I17" s="940"/>
      <c r="J17" s="339"/>
      <c r="K17" s="336" t="s">
        <v>88</v>
      </c>
      <c r="L17" s="336">
        <v>17</v>
      </c>
      <c r="M17" s="337" t="s">
        <v>325</v>
      </c>
      <c r="N17" s="340"/>
      <c r="O17" s="967"/>
      <c r="P17" s="951"/>
    </row>
    <row r="18" spans="1:18" s="291" customFormat="1">
      <c r="A18" s="895"/>
      <c r="B18" s="895"/>
      <c r="C18" s="946"/>
      <c r="D18" s="939" t="s">
        <v>330</v>
      </c>
      <c r="E18" s="940"/>
      <c r="F18" s="940"/>
      <c r="G18" s="940"/>
      <c r="H18" s="940"/>
      <c r="I18" s="940"/>
      <c r="J18" s="341"/>
      <c r="K18" s="342" t="s">
        <v>88</v>
      </c>
      <c r="L18" s="342">
        <v>15</v>
      </c>
      <c r="M18" s="343" t="s">
        <v>325</v>
      </c>
      <c r="N18" s="344"/>
      <c r="O18" s="967"/>
      <c r="P18" s="951"/>
    </row>
    <row r="19" spans="1:18" s="291" customFormat="1">
      <c r="A19" s="895"/>
      <c r="B19" s="895"/>
      <c r="C19" s="946"/>
      <c r="D19" s="345"/>
      <c r="E19" s="308"/>
      <c r="F19" s="308"/>
      <c r="G19" s="308"/>
      <c r="H19" s="308"/>
      <c r="I19" s="308"/>
      <c r="J19" s="339" t="s">
        <v>184</v>
      </c>
      <c r="K19" s="336"/>
      <c r="L19" s="336">
        <f>SUM(L16:L18)</f>
        <v>51.3</v>
      </c>
      <c r="M19" s="337" t="s">
        <v>325</v>
      </c>
      <c r="N19" s="340"/>
      <c r="O19" s="967"/>
      <c r="P19" s="951"/>
    </row>
    <row r="20" spans="1:18" s="291" customFormat="1">
      <c r="A20" s="895"/>
      <c r="B20" s="895"/>
      <c r="C20" s="946"/>
      <c r="D20" s="939" t="s">
        <v>331</v>
      </c>
      <c r="E20" s="940"/>
      <c r="F20" s="309">
        <v>1</v>
      </c>
      <c r="G20" s="309" t="s">
        <v>149</v>
      </c>
      <c r="H20" s="310">
        <f>L19</f>
        <v>51.3</v>
      </c>
      <c r="I20" s="310" t="s">
        <v>149</v>
      </c>
      <c r="J20" s="768">
        <f>J14</f>
        <v>15</v>
      </c>
      <c r="K20" s="311" t="s">
        <v>149</v>
      </c>
      <c r="L20" s="311">
        <v>1.55</v>
      </c>
      <c r="M20" s="312" t="s">
        <v>88</v>
      </c>
      <c r="N20" s="340">
        <f>L20*J20*H20*F20</f>
        <v>1192.7249999999999</v>
      </c>
      <c r="O20" s="967"/>
      <c r="P20" s="951"/>
    </row>
    <row r="21" spans="1:18" s="291" customFormat="1">
      <c r="A21" s="895"/>
      <c r="B21" s="895"/>
      <c r="C21" s="946"/>
      <c r="D21" s="345"/>
      <c r="E21" s="308"/>
      <c r="F21" s="308"/>
      <c r="G21" s="308"/>
      <c r="H21" s="308"/>
      <c r="I21" s="308"/>
      <c r="J21" s="346"/>
      <c r="K21" s="347"/>
      <c r="L21" s="347"/>
      <c r="M21" s="348"/>
      <c r="N21" s="329"/>
      <c r="O21" s="967"/>
      <c r="P21" s="951"/>
    </row>
    <row r="22" spans="1:18" s="291" customFormat="1">
      <c r="A22" s="895"/>
      <c r="B22" s="895"/>
      <c r="C22" s="946"/>
      <c r="D22" s="345"/>
      <c r="E22" s="308"/>
      <c r="F22" s="309"/>
      <c r="G22" s="309"/>
      <c r="H22" s="309"/>
      <c r="I22" s="309"/>
      <c r="J22" s="309"/>
      <c r="K22" s="309"/>
      <c r="L22" s="309"/>
      <c r="M22" s="309"/>
      <c r="N22" s="329"/>
      <c r="O22" s="967"/>
      <c r="P22" s="951"/>
    </row>
    <row r="23" spans="1:18" s="291" customFormat="1">
      <c r="A23" s="894">
        <v>3</v>
      </c>
      <c r="B23" s="894" t="s">
        <v>278</v>
      </c>
      <c r="C23" s="945" t="s">
        <v>443</v>
      </c>
      <c r="D23" s="349" t="s">
        <v>333</v>
      </c>
      <c r="E23" s="350" t="s">
        <v>88</v>
      </c>
      <c r="F23" s="351">
        <v>1</v>
      </c>
      <c r="G23" s="352" t="s">
        <v>149</v>
      </c>
      <c r="H23" s="353">
        <f>L19</f>
        <v>51.3</v>
      </c>
      <c r="I23" s="354"/>
      <c r="J23" s="353"/>
      <c r="K23" s="354"/>
      <c r="L23" s="355"/>
      <c r="M23" s="355"/>
      <c r="N23" s="356"/>
      <c r="O23" s="947">
        <f>N48</f>
        <v>267.29497500000002</v>
      </c>
      <c r="P23" s="950" t="s">
        <v>4</v>
      </c>
      <c r="R23" s="357"/>
    </row>
    <row r="24" spans="1:18" s="291" customFormat="1">
      <c r="A24" s="895"/>
      <c r="B24" s="895"/>
      <c r="C24" s="946"/>
      <c r="D24" s="358">
        <f>L19</f>
        <v>51.3</v>
      </c>
      <c r="E24" s="359" t="s">
        <v>335</v>
      </c>
      <c r="F24" s="360">
        <v>2</v>
      </c>
      <c r="G24" s="360" t="s">
        <v>149</v>
      </c>
      <c r="H24" s="361">
        <v>5</v>
      </c>
      <c r="I24" s="360" t="s">
        <v>336</v>
      </c>
      <c r="J24" s="361">
        <v>2</v>
      </c>
      <c r="K24" s="360" t="s">
        <v>149</v>
      </c>
      <c r="L24" s="361">
        <v>0.6</v>
      </c>
      <c r="M24" s="361" t="s">
        <v>337</v>
      </c>
      <c r="N24" s="362"/>
      <c r="O24" s="948"/>
      <c r="P24" s="951"/>
      <c r="R24" s="357"/>
    </row>
    <row r="25" spans="1:18" s="291" customFormat="1">
      <c r="A25" s="895"/>
      <c r="B25" s="895"/>
      <c r="C25" s="946"/>
      <c r="D25" s="363"/>
      <c r="E25" s="309"/>
      <c r="F25" s="360"/>
      <c r="G25" s="360"/>
      <c r="H25" s="361"/>
      <c r="I25" s="360"/>
      <c r="J25" s="361"/>
      <c r="K25" s="360" t="s">
        <v>88</v>
      </c>
      <c r="L25" s="364">
        <f>D24-((F24*H24)+(J24*L24))</f>
        <v>40.099999999999994</v>
      </c>
      <c r="M25" s="361" t="s">
        <v>325</v>
      </c>
      <c r="N25" s="362"/>
      <c r="O25" s="948"/>
      <c r="P25" s="951"/>
      <c r="R25" s="357"/>
    </row>
    <row r="26" spans="1:18" s="291" customFormat="1">
      <c r="A26" s="895"/>
      <c r="B26" s="895"/>
      <c r="C26" s="946"/>
      <c r="D26" s="345" t="s">
        <v>338</v>
      </c>
      <c r="E26" s="308" t="s">
        <v>88</v>
      </c>
      <c r="F26" s="309">
        <v>1</v>
      </c>
      <c r="G26" s="309" t="s">
        <v>149</v>
      </c>
      <c r="H26" s="310">
        <f>L25</f>
        <v>40.099999999999994</v>
      </c>
      <c r="I26" s="310" t="s">
        <v>149</v>
      </c>
      <c r="J26" s="768">
        <f>J14</f>
        <v>15</v>
      </c>
      <c r="K26" s="311" t="s">
        <v>149</v>
      </c>
      <c r="L26" s="311">
        <v>0.15</v>
      </c>
      <c r="M26" s="312" t="s">
        <v>88</v>
      </c>
      <c r="N26" s="313">
        <f>L26*J26*H26*F26</f>
        <v>90.224999999999994</v>
      </c>
      <c r="O26" s="948"/>
      <c r="P26" s="951"/>
      <c r="R26" s="357"/>
    </row>
    <row r="27" spans="1:18" s="291" customFormat="1">
      <c r="A27" s="895"/>
      <c r="B27" s="895"/>
      <c r="C27" s="946"/>
      <c r="D27" s="365" t="s">
        <v>339</v>
      </c>
      <c r="E27" s="366" t="s">
        <v>88</v>
      </c>
      <c r="F27" s="309"/>
      <c r="G27" s="309"/>
      <c r="H27" s="310"/>
      <c r="I27" s="310"/>
      <c r="J27" s="311"/>
      <c r="K27" s="311"/>
      <c r="L27" s="311"/>
      <c r="M27" s="312"/>
      <c r="N27" s="340"/>
      <c r="O27" s="948"/>
      <c r="P27" s="951"/>
      <c r="R27" s="357"/>
    </row>
    <row r="28" spans="1:18" s="291" customFormat="1">
      <c r="A28" s="895"/>
      <c r="B28" s="895"/>
      <c r="C28" s="946"/>
      <c r="D28" s="939" t="s">
        <v>340</v>
      </c>
      <c r="E28" s="940"/>
      <c r="F28" s="769" t="s">
        <v>444</v>
      </c>
      <c r="G28" s="770" t="s">
        <v>119</v>
      </c>
      <c r="H28" s="771" t="s">
        <v>445</v>
      </c>
      <c r="I28" s="771" t="s">
        <v>88</v>
      </c>
      <c r="J28" s="768">
        <v>7.91</v>
      </c>
      <c r="K28" s="311" t="s">
        <v>325</v>
      </c>
      <c r="L28" s="311"/>
      <c r="M28" s="312"/>
      <c r="N28" s="340"/>
      <c r="O28" s="948"/>
      <c r="P28" s="951"/>
      <c r="R28" s="357"/>
    </row>
    <row r="29" spans="1:18" s="291" customFormat="1">
      <c r="A29" s="895"/>
      <c r="B29" s="895"/>
      <c r="C29" s="946"/>
      <c r="D29" s="345" t="s">
        <v>338</v>
      </c>
      <c r="E29" s="308" t="s">
        <v>88</v>
      </c>
      <c r="F29" s="309">
        <v>2</v>
      </c>
      <c r="G29" s="309" t="s">
        <v>149</v>
      </c>
      <c r="H29" s="310">
        <f>J28</f>
        <v>7.91</v>
      </c>
      <c r="I29" s="310" t="s">
        <v>149</v>
      </c>
      <c r="J29" s="311">
        <v>4.3</v>
      </c>
      <c r="K29" s="311" t="s">
        <v>149</v>
      </c>
      <c r="L29" s="311">
        <v>0.15</v>
      </c>
      <c r="M29" s="312" t="s">
        <v>88</v>
      </c>
      <c r="N29" s="313">
        <f>L29*J29*H29*F29</f>
        <v>10.203899999999999</v>
      </c>
      <c r="O29" s="948"/>
      <c r="P29" s="951"/>
      <c r="R29" s="357"/>
    </row>
    <row r="30" spans="1:18" s="291" customFormat="1">
      <c r="A30" s="895"/>
      <c r="B30" s="895"/>
      <c r="C30" s="946"/>
      <c r="D30" s="939" t="s">
        <v>343</v>
      </c>
      <c r="E30" s="940"/>
      <c r="F30" s="940"/>
      <c r="G30" s="940"/>
      <c r="H30" s="940"/>
      <c r="I30" s="310" t="s">
        <v>88</v>
      </c>
      <c r="J30" s="369" t="s">
        <v>344</v>
      </c>
      <c r="K30" s="311"/>
      <c r="L30" s="311"/>
      <c r="M30" s="312"/>
      <c r="N30" s="340"/>
      <c r="O30" s="948"/>
      <c r="P30" s="951"/>
      <c r="R30" s="357"/>
    </row>
    <row r="31" spans="1:18" s="291" customFormat="1">
      <c r="A31" s="895"/>
      <c r="B31" s="895"/>
      <c r="C31" s="946"/>
      <c r="D31" s="309">
        <v>0.5</v>
      </c>
      <c r="E31" s="309" t="s">
        <v>149</v>
      </c>
      <c r="F31" s="380">
        <v>2</v>
      </c>
      <c r="G31" s="310" t="s">
        <v>149</v>
      </c>
      <c r="H31" s="311">
        <v>3.14</v>
      </c>
      <c r="I31" s="311" t="s">
        <v>149</v>
      </c>
      <c r="J31" s="772">
        <f>J13*3</f>
        <v>7.5</v>
      </c>
      <c r="K31" s="312" t="s">
        <v>88</v>
      </c>
      <c r="L31" s="370">
        <f>J31*H31*F31*D31</f>
        <v>23.55</v>
      </c>
      <c r="M31" s="337" t="s">
        <v>325</v>
      </c>
      <c r="N31" s="371"/>
      <c r="O31" s="948"/>
      <c r="P31" s="951"/>
    </row>
    <row r="32" spans="1:18" s="291" customFormat="1">
      <c r="A32" s="895"/>
      <c r="B32" s="895"/>
      <c r="C32" s="946"/>
      <c r="D32" s="372" t="s">
        <v>345</v>
      </c>
      <c r="E32" s="373"/>
      <c r="F32" s="373"/>
      <c r="G32" s="310"/>
      <c r="H32" s="311"/>
      <c r="I32" s="311"/>
      <c r="J32" s="311"/>
      <c r="K32" s="312" t="s">
        <v>88</v>
      </c>
      <c r="L32" s="370">
        <v>0</v>
      </c>
      <c r="M32" s="337" t="s">
        <v>325</v>
      </c>
      <c r="N32" s="371"/>
      <c r="O32" s="948"/>
      <c r="P32" s="951"/>
    </row>
    <row r="33" spans="1:16" s="291" customFormat="1">
      <c r="A33" s="895"/>
      <c r="B33" s="895"/>
      <c r="C33" s="946"/>
      <c r="D33" s="955" t="s">
        <v>346</v>
      </c>
      <c r="E33" s="956"/>
      <c r="F33" s="310">
        <f>L31</f>
        <v>23.55</v>
      </c>
      <c r="G33" s="310" t="s">
        <v>119</v>
      </c>
      <c r="H33" s="311">
        <v>0</v>
      </c>
      <c r="I33" s="369" t="s">
        <v>140</v>
      </c>
      <c r="J33" s="374">
        <v>2</v>
      </c>
      <c r="K33" s="312" t="s">
        <v>88</v>
      </c>
      <c r="L33" s="771">
        <f>F33/J33</f>
        <v>11.775</v>
      </c>
      <c r="M33" s="337" t="s">
        <v>325</v>
      </c>
      <c r="N33" s="371"/>
      <c r="O33" s="948"/>
      <c r="P33" s="951"/>
    </row>
    <row r="34" spans="1:16" s="291" customFormat="1">
      <c r="A34" s="895"/>
      <c r="B34" s="895"/>
      <c r="C34" s="946"/>
      <c r="D34" s="345" t="s">
        <v>338</v>
      </c>
      <c r="E34" s="308" t="s">
        <v>88</v>
      </c>
      <c r="F34" s="309">
        <v>2</v>
      </c>
      <c r="G34" s="309" t="s">
        <v>149</v>
      </c>
      <c r="H34" s="771">
        <f>L33</f>
        <v>11.775</v>
      </c>
      <c r="I34" s="310" t="s">
        <v>149</v>
      </c>
      <c r="J34" s="768">
        <f>J28</f>
        <v>7.91</v>
      </c>
      <c r="K34" s="311" t="s">
        <v>149</v>
      </c>
      <c r="L34" s="311">
        <v>0.15</v>
      </c>
      <c r="M34" s="312" t="s">
        <v>88</v>
      </c>
      <c r="N34" s="313">
        <f>L34*J34*H34*F34</f>
        <v>27.942074999999999</v>
      </c>
      <c r="O34" s="948"/>
      <c r="P34" s="951"/>
    </row>
    <row r="35" spans="1:16" s="291" customFormat="1">
      <c r="A35" s="895"/>
      <c r="B35" s="895"/>
      <c r="C35" s="946"/>
      <c r="D35" s="308" t="s">
        <v>347</v>
      </c>
      <c r="E35" s="308" t="s">
        <v>88</v>
      </c>
      <c r="F35" s="309">
        <v>2</v>
      </c>
      <c r="G35" s="309" t="s">
        <v>149</v>
      </c>
      <c r="H35" s="310">
        <v>7</v>
      </c>
      <c r="I35" s="310" t="s">
        <v>149</v>
      </c>
      <c r="J35" s="311">
        <v>4.3</v>
      </c>
      <c r="K35" s="311" t="s">
        <v>149</v>
      </c>
      <c r="L35" s="311">
        <v>0.15</v>
      </c>
      <c r="M35" s="312" t="s">
        <v>88</v>
      </c>
      <c r="N35" s="313">
        <f>L35*J35*H35*F35</f>
        <v>9.0299999999999994</v>
      </c>
      <c r="O35" s="948"/>
      <c r="P35" s="951"/>
    </row>
    <row r="36" spans="1:16" s="291" customFormat="1">
      <c r="A36" s="895"/>
      <c r="B36" s="895"/>
      <c r="C36" s="946"/>
      <c r="D36" s="376" t="s">
        <v>348</v>
      </c>
      <c r="E36" s="308" t="s">
        <v>88</v>
      </c>
      <c r="F36" s="309">
        <v>4</v>
      </c>
      <c r="G36" s="309" t="s">
        <v>149</v>
      </c>
      <c r="H36" s="310">
        <v>7</v>
      </c>
      <c r="I36" s="310" t="s">
        <v>149</v>
      </c>
      <c r="J36" s="768">
        <f>J28</f>
        <v>7.91</v>
      </c>
      <c r="K36" s="311" t="s">
        <v>149</v>
      </c>
      <c r="L36" s="311">
        <v>0.15</v>
      </c>
      <c r="M36" s="312" t="s">
        <v>88</v>
      </c>
      <c r="N36" s="313">
        <f>L36*J36*H36*F36</f>
        <v>33.221999999999994</v>
      </c>
      <c r="O36" s="948"/>
      <c r="P36" s="951"/>
    </row>
    <row r="37" spans="1:16" s="291" customFormat="1">
      <c r="A37" s="895"/>
      <c r="B37" s="895"/>
      <c r="C37" s="946"/>
      <c r="D37" s="939" t="s">
        <v>349</v>
      </c>
      <c r="E37" s="940"/>
      <c r="F37" s="940"/>
      <c r="G37" s="940"/>
      <c r="H37" s="940"/>
      <c r="I37" s="311"/>
      <c r="J37" s="311"/>
      <c r="K37" s="312"/>
      <c r="L37" s="370"/>
      <c r="M37" s="337"/>
      <c r="N37" s="371"/>
      <c r="O37" s="948"/>
      <c r="P37" s="951"/>
    </row>
    <row r="38" spans="1:16" s="291" customFormat="1">
      <c r="A38" s="895"/>
      <c r="B38" s="895"/>
      <c r="C38" s="946"/>
      <c r="D38" s="309">
        <v>2</v>
      </c>
      <c r="E38" s="309" t="s">
        <v>321</v>
      </c>
      <c r="F38" s="377">
        <v>7</v>
      </c>
      <c r="G38" s="377" t="s">
        <v>119</v>
      </c>
      <c r="H38" s="378">
        <v>3</v>
      </c>
      <c r="I38" s="311" t="s">
        <v>350</v>
      </c>
      <c r="J38" s="311">
        <v>12</v>
      </c>
      <c r="K38" s="312" t="s">
        <v>149</v>
      </c>
      <c r="L38" s="370">
        <v>0.15</v>
      </c>
      <c r="M38" s="337" t="s">
        <v>88</v>
      </c>
      <c r="N38" s="379">
        <f>((F38+H38)/2)*L38*J38*D38</f>
        <v>18</v>
      </c>
      <c r="O38" s="948"/>
      <c r="P38" s="951"/>
    </row>
    <row r="39" spans="1:16" s="291" customFormat="1">
      <c r="A39" s="895"/>
      <c r="B39" s="895"/>
      <c r="C39" s="946"/>
      <c r="D39" s="309"/>
      <c r="E39" s="309"/>
      <c r="F39" s="310"/>
      <c r="G39" s="380">
        <v>2</v>
      </c>
      <c r="H39" s="311"/>
      <c r="I39" s="311"/>
      <c r="J39" s="311"/>
      <c r="K39" s="312"/>
      <c r="L39" s="370"/>
      <c r="M39" s="337"/>
      <c r="N39" s="371"/>
      <c r="O39" s="948"/>
      <c r="P39" s="951"/>
    </row>
    <row r="40" spans="1:16" s="291" customFormat="1">
      <c r="A40" s="895"/>
      <c r="B40" s="895"/>
      <c r="C40" s="946"/>
      <c r="D40" s="939" t="s">
        <v>351</v>
      </c>
      <c r="E40" s="940"/>
      <c r="F40" s="940"/>
      <c r="G40" s="940"/>
      <c r="H40" s="940"/>
      <c r="I40" s="311"/>
      <c r="J40" s="311"/>
      <c r="K40" s="312"/>
      <c r="L40" s="370"/>
      <c r="M40" s="337"/>
      <c r="N40" s="371"/>
      <c r="O40" s="948"/>
      <c r="P40" s="951"/>
    </row>
    <row r="41" spans="1:16" s="291" customFormat="1">
      <c r="A41" s="895"/>
      <c r="B41" s="895"/>
      <c r="C41" s="946"/>
      <c r="D41" s="309">
        <v>2</v>
      </c>
      <c r="E41" s="309" t="s">
        <v>321</v>
      </c>
      <c r="F41" s="377">
        <v>7</v>
      </c>
      <c r="G41" s="377" t="s">
        <v>119</v>
      </c>
      <c r="H41" s="378">
        <v>3</v>
      </c>
      <c r="I41" s="311" t="s">
        <v>350</v>
      </c>
      <c r="J41" s="311">
        <v>10</v>
      </c>
      <c r="K41" s="312" t="s">
        <v>149</v>
      </c>
      <c r="L41" s="370">
        <v>0.15</v>
      </c>
      <c r="M41" s="337" t="s">
        <v>88</v>
      </c>
      <c r="N41" s="379">
        <f>((F41+H41)/2)*L41*J41*D41</f>
        <v>15</v>
      </c>
      <c r="O41" s="948"/>
      <c r="P41" s="951"/>
    </row>
    <row r="42" spans="1:16" s="291" customFormat="1">
      <c r="A42" s="895"/>
      <c r="B42" s="895"/>
      <c r="C42" s="946"/>
      <c r="D42" s="309"/>
      <c r="E42" s="309"/>
      <c r="F42" s="310"/>
      <c r="G42" s="380">
        <v>2</v>
      </c>
      <c r="H42" s="311"/>
      <c r="I42" s="311"/>
      <c r="J42" s="311"/>
      <c r="K42" s="312"/>
      <c r="L42" s="370"/>
      <c r="M42" s="337"/>
      <c r="N42" s="371"/>
      <c r="O42" s="948"/>
      <c r="P42" s="951"/>
    </row>
    <row r="43" spans="1:16" s="291" customFormat="1">
      <c r="A43" s="895"/>
      <c r="B43" s="895"/>
      <c r="C43" s="946"/>
      <c r="D43" s="309" t="s">
        <v>320</v>
      </c>
      <c r="E43" s="308" t="s">
        <v>88</v>
      </c>
      <c r="F43" s="309">
        <v>4</v>
      </c>
      <c r="G43" s="309" t="s">
        <v>149</v>
      </c>
      <c r="H43" s="310">
        <v>5</v>
      </c>
      <c r="I43" s="310" t="s">
        <v>149</v>
      </c>
      <c r="J43" s="311">
        <v>1</v>
      </c>
      <c r="K43" s="311" t="s">
        <v>149</v>
      </c>
      <c r="L43" s="311">
        <v>0.15</v>
      </c>
      <c r="M43" s="312" t="s">
        <v>88</v>
      </c>
      <c r="N43" s="370">
        <f>L43*J43*H43*F43</f>
        <v>3</v>
      </c>
      <c r="O43" s="978"/>
      <c r="P43" s="951"/>
    </row>
    <row r="44" spans="1:16" s="291" customFormat="1">
      <c r="A44" s="895"/>
      <c r="B44" s="895"/>
      <c r="C44" s="946"/>
      <c r="D44" s="890" t="s">
        <v>446</v>
      </c>
      <c r="E44" s="891"/>
      <c r="F44" s="891"/>
      <c r="G44" s="891"/>
      <c r="H44" s="891"/>
      <c r="I44" s="424"/>
      <c r="J44" s="475"/>
      <c r="K44" s="369"/>
      <c r="L44" s="466"/>
      <c r="M44" s="424"/>
      <c r="N44" s="475"/>
      <c r="O44" s="948"/>
      <c r="P44" s="951"/>
    </row>
    <row r="45" spans="1:16" s="291" customFormat="1">
      <c r="A45" s="895"/>
      <c r="B45" s="895"/>
      <c r="C45" s="946"/>
      <c r="D45" s="890" t="s">
        <v>447</v>
      </c>
      <c r="E45" s="891"/>
      <c r="F45" s="891"/>
      <c r="G45" s="769"/>
      <c r="H45" s="773" t="s">
        <v>448</v>
      </c>
      <c r="I45" s="774" t="s">
        <v>119</v>
      </c>
      <c r="J45" s="775" t="s">
        <v>449</v>
      </c>
      <c r="K45" s="771" t="s">
        <v>88</v>
      </c>
      <c r="L45" s="368">
        <v>6.32</v>
      </c>
      <c r="M45" s="311" t="s">
        <v>325</v>
      </c>
      <c r="N45" s="475"/>
      <c r="O45" s="948"/>
      <c r="P45" s="951"/>
    </row>
    <row r="46" spans="1:16" s="291" customFormat="1">
      <c r="A46" s="895"/>
      <c r="B46" s="895"/>
      <c r="C46" s="946"/>
      <c r="D46" s="423" t="s">
        <v>360</v>
      </c>
      <c r="E46" s="308" t="s">
        <v>88</v>
      </c>
      <c r="F46" s="309">
        <v>2</v>
      </c>
      <c r="G46" s="309" t="s">
        <v>149</v>
      </c>
      <c r="H46" s="310">
        <v>17</v>
      </c>
      <c r="I46" s="310" t="s">
        <v>149</v>
      </c>
      <c r="J46" s="311">
        <f>L45</f>
        <v>6.32</v>
      </c>
      <c r="K46" s="311" t="s">
        <v>149</v>
      </c>
      <c r="L46" s="311">
        <v>0.15</v>
      </c>
      <c r="M46" s="312" t="s">
        <v>88</v>
      </c>
      <c r="N46" s="313">
        <f>L46*J46*H46*F46</f>
        <v>32.231999999999999</v>
      </c>
      <c r="O46" s="948"/>
      <c r="P46" s="951"/>
    </row>
    <row r="47" spans="1:16" s="291" customFormat="1">
      <c r="A47" s="895"/>
      <c r="B47" s="895"/>
      <c r="C47" s="946"/>
      <c r="D47" s="423" t="s">
        <v>361</v>
      </c>
      <c r="E47" s="308" t="s">
        <v>88</v>
      </c>
      <c r="F47" s="309">
        <v>2</v>
      </c>
      <c r="G47" s="309" t="s">
        <v>149</v>
      </c>
      <c r="H47" s="377">
        <v>15</v>
      </c>
      <c r="I47" s="377" t="s">
        <v>149</v>
      </c>
      <c r="J47" s="378">
        <f>L45</f>
        <v>6.32</v>
      </c>
      <c r="K47" s="378" t="s">
        <v>149</v>
      </c>
      <c r="L47" s="378">
        <v>0.15</v>
      </c>
      <c r="M47" s="382" t="s">
        <v>88</v>
      </c>
      <c r="N47" s="383">
        <f>L47*J47*H47*F47</f>
        <v>28.439999999999998</v>
      </c>
      <c r="O47" s="948"/>
      <c r="P47" s="951"/>
    </row>
    <row r="48" spans="1:16" s="291" customFormat="1">
      <c r="A48" s="895"/>
      <c r="B48" s="895"/>
      <c r="C48" s="946"/>
      <c r="D48" s="309"/>
      <c r="E48" s="309"/>
      <c r="F48" s="310"/>
      <c r="G48" s="380"/>
      <c r="H48" s="311"/>
      <c r="I48" s="311"/>
      <c r="J48" s="311"/>
      <c r="K48" s="312"/>
      <c r="L48" s="370" t="s">
        <v>91</v>
      </c>
      <c r="M48" s="337" t="s">
        <v>88</v>
      </c>
      <c r="N48" s="371">
        <f>SUM(N26:N47)</f>
        <v>267.29497500000002</v>
      </c>
      <c r="O48" s="948"/>
      <c r="P48" s="951"/>
    </row>
    <row r="49" spans="1:16" s="291" customFormat="1">
      <c r="A49" s="895"/>
      <c r="B49" s="895"/>
      <c r="C49" s="946"/>
      <c r="D49" s="345"/>
      <c r="E49" s="308"/>
      <c r="F49" s="384"/>
      <c r="G49" s="385"/>
      <c r="H49" s="360"/>
      <c r="I49" s="360"/>
      <c r="J49" s="360"/>
      <c r="K49" s="360"/>
      <c r="L49" s="360"/>
      <c r="M49" s="360"/>
      <c r="N49" s="362"/>
      <c r="O49" s="948"/>
      <c r="P49" s="386"/>
    </row>
    <row r="50" spans="1:16" s="291" customFormat="1">
      <c r="A50" s="895"/>
      <c r="B50" s="895"/>
      <c r="C50" s="946"/>
      <c r="D50" s="345"/>
      <c r="E50" s="308"/>
      <c r="F50" s="384"/>
      <c r="G50" s="385"/>
      <c r="H50" s="360"/>
      <c r="I50" s="360"/>
      <c r="J50" s="360"/>
      <c r="K50" s="360"/>
      <c r="L50" s="360"/>
      <c r="M50" s="360"/>
      <c r="N50" s="362"/>
      <c r="O50" s="948"/>
    </row>
    <row r="51" spans="1:16" s="291" customFormat="1">
      <c r="A51" s="895"/>
      <c r="B51" s="895"/>
      <c r="C51" s="946"/>
      <c r="D51" s="345"/>
      <c r="E51" s="308"/>
      <c r="F51" s="384"/>
      <c r="G51" s="385"/>
      <c r="H51" s="360"/>
      <c r="I51" s="360"/>
      <c r="J51" s="360"/>
      <c r="K51" s="360"/>
      <c r="L51" s="360"/>
      <c r="M51" s="360"/>
      <c r="N51" s="362"/>
      <c r="O51" s="948"/>
    </row>
    <row r="52" spans="1:16" s="291" customFormat="1">
      <c r="A52" s="895"/>
      <c r="B52" s="895"/>
      <c r="C52" s="946"/>
      <c r="D52" s="345"/>
      <c r="E52" s="308"/>
      <c r="F52" s="384"/>
      <c r="G52" s="385"/>
      <c r="H52" s="360"/>
      <c r="I52" s="360"/>
      <c r="J52" s="360"/>
      <c r="K52" s="360"/>
      <c r="L52" s="360"/>
      <c r="M52" s="360"/>
      <c r="N52" s="362"/>
      <c r="O52" s="949"/>
    </row>
    <row r="53" spans="1:16" s="291" customFormat="1">
      <c r="A53" s="387"/>
      <c r="B53" s="387"/>
      <c r="C53" s="388"/>
      <c r="D53" s="389"/>
      <c r="E53" s="390"/>
      <c r="F53" s="391"/>
      <c r="G53" s="392"/>
      <c r="H53" s="392"/>
      <c r="I53" s="392"/>
      <c r="J53" s="392"/>
      <c r="K53" s="392"/>
      <c r="L53" s="392"/>
      <c r="M53" s="392"/>
      <c r="N53" s="393"/>
      <c r="O53" s="394"/>
      <c r="P53" s="395"/>
    </row>
    <row r="54" spans="1:16" s="291" customFormat="1">
      <c r="A54" s="894">
        <v>4</v>
      </c>
      <c r="B54" s="894" t="s">
        <v>280</v>
      </c>
      <c r="C54" s="952" t="s">
        <v>353</v>
      </c>
      <c r="D54" s="396"/>
      <c r="E54" s="397"/>
      <c r="F54" s="398"/>
      <c r="G54" s="352"/>
      <c r="H54" s="352"/>
      <c r="I54" s="352"/>
      <c r="J54" s="352"/>
      <c r="K54" s="352"/>
      <c r="L54" s="352"/>
      <c r="M54" s="352"/>
      <c r="N54" s="352"/>
      <c r="O54" s="399"/>
      <c r="P54" s="400"/>
    </row>
    <row r="55" spans="1:16" s="291" customFormat="1">
      <c r="A55" s="895"/>
      <c r="B55" s="895"/>
      <c r="C55" s="953"/>
      <c r="D55" s="401" t="s">
        <v>354</v>
      </c>
      <c r="E55" s="402" t="s">
        <v>88</v>
      </c>
      <c r="F55" s="403"/>
      <c r="G55" s="360"/>
      <c r="H55" s="360">
        <v>1</v>
      </c>
      <c r="I55" s="360" t="s">
        <v>149</v>
      </c>
      <c r="J55" s="404">
        <f>L25</f>
        <v>40.099999999999994</v>
      </c>
      <c r="K55" s="360" t="s">
        <v>149</v>
      </c>
      <c r="L55" s="404">
        <f>J14</f>
        <v>15</v>
      </c>
      <c r="M55" s="360" t="s">
        <v>88</v>
      </c>
      <c r="N55" s="405">
        <f>H55*J55*L55</f>
        <v>601.49999999999989</v>
      </c>
      <c r="O55" s="406"/>
      <c r="P55" s="407"/>
    </row>
    <row r="56" spans="1:16" s="291" customFormat="1">
      <c r="A56" s="895"/>
      <c r="B56" s="895"/>
      <c r="C56" s="953"/>
      <c r="D56" s="401" t="s">
        <v>355</v>
      </c>
      <c r="E56" s="402" t="s">
        <v>88</v>
      </c>
      <c r="F56" s="403"/>
      <c r="G56" s="360"/>
      <c r="H56" s="360">
        <v>2</v>
      </c>
      <c r="I56" s="360" t="s">
        <v>149</v>
      </c>
      <c r="J56" s="404">
        <f>J28</f>
        <v>7.91</v>
      </c>
      <c r="K56" s="360" t="s">
        <v>149</v>
      </c>
      <c r="L56" s="408">
        <v>4.3</v>
      </c>
      <c r="M56" s="360" t="s">
        <v>88</v>
      </c>
      <c r="N56" s="405">
        <f>H56*J56*L56</f>
        <v>68.025999999999996</v>
      </c>
      <c r="O56" s="406"/>
      <c r="P56" s="407"/>
    </row>
    <row r="57" spans="1:16" s="291" customFormat="1">
      <c r="A57" s="895"/>
      <c r="B57" s="895"/>
      <c r="C57" s="953"/>
      <c r="D57" s="401" t="s">
        <v>356</v>
      </c>
      <c r="E57" s="402" t="s">
        <v>88</v>
      </c>
      <c r="F57" s="403"/>
      <c r="G57" s="360"/>
      <c r="H57" s="360">
        <v>2</v>
      </c>
      <c r="I57" s="360" t="s">
        <v>149</v>
      </c>
      <c r="J57" s="404">
        <f>L33</f>
        <v>11.775</v>
      </c>
      <c r="K57" s="360" t="s">
        <v>149</v>
      </c>
      <c r="L57" s="404">
        <f>J28</f>
        <v>7.91</v>
      </c>
      <c r="M57" s="360" t="s">
        <v>88</v>
      </c>
      <c r="N57" s="405">
        <f>H57*J57*L57</f>
        <v>186.28050000000002</v>
      </c>
      <c r="O57" s="406"/>
      <c r="P57" s="407"/>
    </row>
    <row r="58" spans="1:16" s="291" customFormat="1">
      <c r="A58" s="895"/>
      <c r="B58" s="895"/>
      <c r="C58" s="953"/>
      <c r="D58" s="931" t="s">
        <v>357</v>
      </c>
      <c r="E58" s="932"/>
      <c r="F58" s="409"/>
      <c r="G58" s="385" t="s">
        <v>88</v>
      </c>
      <c r="H58" s="360">
        <v>2</v>
      </c>
      <c r="I58" s="360" t="s">
        <v>149</v>
      </c>
      <c r="J58" s="408">
        <v>7</v>
      </c>
      <c r="K58" s="360" t="s">
        <v>149</v>
      </c>
      <c r="L58" s="408">
        <v>4.3</v>
      </c>
      <c r="M58" s="360" t="s">
        <v>88</v>
      </c>
      <c r="N58" s="405">
        <f>H58*J58*L58</f>
        <v>60.199999999999996</v>
      </c>
      <c r="O58" s="406"/>
      <c r="P58" s="407"/>
    </row>
    <row r="59" spans="1:16" s="291" customFormat="1">
      <c r="A59" s="895"/>
      <c r="B59" s="895"/>
      <c r="C59" s="953"/>
      <c r="D59" s="401" t="s">
        <v>358</v>
      </c>
      <c r="E59" s="402" t="s">
        <v>88</v>
      </c>
      <c r="F59" s="403"/>
      <c r="G59" s="360"/>
      <c r="H59" s="360">
        <v>4</v>
      </c>
      <c r="I59" s="360" t="s">
        <v>149</v>
      </c>
      <c r="J59" s="408">
        <v>7</v>
      </c>
      <c r="K59" s="360" t="s">
        <v>149</v>
      </c>
      <c r="L59" s="404">
        <f>J28+2</f>
        <v>9.91</v>
      </c>
      <c r="M59" s="360" t="s">
        <v>88</v>
      </c>
      <c r="N59" s="405">
        <f>H59*J59*L59</f>
        <v>277.48</v>
      </c>
      <c r="O59" s="406"/>
      <c r="P59" s="407"/>
    </row>
    <row r="60" spans="1:16" s="291" customFormat="1">
      <c r="A60" s="895"/>
      <c r="B60" s="895"/>
      <c r="C60" s="953"/>
      <c r="D60" s="931" t="s">
        <v>359</v>
      </c>
      <c r="E60" s="932"/>
      <c r="F60" s="932"/>
      <c r="G60" s="385"/>
      <c r="H60" s="385"/>
      <c r="I60" s="385"/>
      <c r="J60" s="385"/>
      <c r="K60" s="385"/>
      <c r="L60" s="385"/>
      <c r="M60" s="385"/>
      <c r="N60" s="385"/>
      <c r="O60" s="406"/>
      <c r="P60" s="407"/>
    </row>
    <row r="61" spans="1:16" s="291" customFormat="1">
      <c r="A61" s="895"/>
      <c r="B61" s="895"/>
      <c r="C61" s="953"/>
      <c r="D61" s="401" t="s">
        <v>360</v>
      </c>
      <c r="E61" s="410" t="s">
        <v>88</v>
      </c>
      <c r="F61" s="309">
        <v>2</v>
      </c>
      <c r="G61" s="309" t="s">
        <v>321</v>
      </c>
      <c r="H61" s="377">
        <v>7</v>
      </c>
      <c r="I61" s="377" t="s">
        <v>119</v>
      </c>
      <c r="J61" s="378">
        <v>3</v>
      </c>
      <c r="K61" s="311" t="s">
        <v>350</v>
      </c>
      <c r="L61" s="311">
        <v>12</v>
      </c>
      <c r="M61" s="385" t="s">
        <v>88</v>
      </c>
      <c r="N61" s="405">
        <f>((H61+J61)/2)*L61*F61</f>
        <v>120</v>
      </c>
      <c r="O61" s="406"/>
      <c r="P61" s="407"/>
    </row>
    <row r="62" spans="1:16" s="291" customFormat="1">
      <c r="A62" s="895"/>
      <c r="B62" s="895"/>
      <c r="C62" s="953"/>
      <c r="D62" s="401"/>
      <c r="E62" s="410"/>
      <c r="F62" s="309"/>
      <c r="G62" s="309"/>
      <c r="H62" s="310"/>
      <c r="I62" s="380">
        <v>2</v>
      </c>
      <c r="J62" s="311"/>
      <c r="K62" s="311"/>
      <c r="L62" s="311"/>
      <c r="M62" s="385"/>
      <c r="N62" s="385"/>
      <c r="O62" s="406"/>
      <c r="P62" s="407"/>
    </row>
    <row r="63" spans="1:16" s="291" customFormat="1">
      <c r="A63" s="895"/>
      <c r="B63" s="895"/>
      <c r="C63" s="953"/>
      <c r="D63" s="401" t="s">
        <v>361</v>
      </c>
      <c r="E63" s="410" t="s">
        <v>88</v>
      </c>
      <c r="F63" s="309">
        <v>2</v>
      </c>
      <c r="G63" s="309" t="s">
        <v>321</v>
      </c>
      <c r="H63" s="377">
        <v>7</v>
      </c>
      <c r="I63" s="377" t="s">
        <v>119</v>
      </c>
      <c r="J63" s="378">
        <v>3</v>
      </c>
      <c r="K63" s="311" t="s">
        <v>350</v>
      </c>
      <c r="L63" s="311">
        <v>10</v>
      </c>
      <c r="M63" s="385" t="s">
        <v>88</v>
      </c>
      <c r="N63" s="405">
        <f>((H63+J63)/2)*L63*F63</f>
        <v>100</v>
      </c>
      <c r="O63" s="406"/>
      <c r="P63" s="407"/>
    </row>
    <row r="64" spans="1:16" s="291" customFormat="1">
      <c r="A64" s="895"/>
      <c r="B64" s="895"/>
      <c r="C64" s="953"/>
      <c r="D64" s="401"/>
      <c r="E64" s="410"/>
      <c r="F64" s="309"/>
      <c r="G64" s="309"/>
      <c r="H64" s="310"/>
      <c r="I64" s="380">
        <v>2</v>
      </c>
      <c r="J64" s="311"/>
      <c r="K64" s="311"/>
      <c r="L64" s="311"/>
      <c r="M64" s="385"/>
      <c r="N64" s="385"/>
      <c r="O64" s="406"/>
      <c r="P64" s="407"/>
    </row>
    <row r="65" spans="1:18" s="291" customFormat="1">
      <c r="A65" s="895"/>
      <c r="B65" s="895"/>
      <c r="C65" s="953"/>
      <c r="D65" s="309" t="s">
        <v>320</v>
      </c>
      <c r="E65" s="308" t="s">
        <v>88</v>
      </c>
      <c r="F65" s="309">
        <v>2</v>
      </c>
      <c r="G65" s="309" t="s">
        <v>149</v>
      </c>
      <c r="H65" s="380">
        <v>2</v>
      </c>
      <c r="I65" s="310" t="s">
        <v>149</v>
      </c>
      <c r="J65" s="311">
        <v>5</v>
      </c>
      <c r="K65" s="311" t="s">
        <v>149</v>
      </c>
      <c r="L65" s="311">
        <v>1</v>
      </c>
      <c r="M65" s="312" t="s">
        <v>88</v>
      </c>
      <c r="N65" s="411">
        <f>L65*J65*H65*F65</f>
        <v>20</v>
      </c>
      <c r="O65" s="406"/>
      <c r="P65" s="407"/>
    </row>
    <row r="66" spans="1:18" s="291" customFormat="1">
      <c r="A66" s="895"/>
      <c r="B66" s="895"/>
      <c r="C66" s="953"/>
      <c r="D66" s="890" t="s">
        <v>446</v>
      </c>
      <c r="E66" s="891"/>
      <c r="F66" s="891"/>
      <c r="G66" s="891"/>
      <c r="H66" s="891"/>
      <c r="I66" s="424"/>
      <c r="J66" s="475"/>
      <c r="K66" s="369"/>
      <c r="L66" s="466"/>
      <c r="M66" s="424"/>
      <c r="N66" s="475"/>
      <c r="O66" s="406"/>
      <c r="P66" s="407"/>
    </row>
    <row r="67" spans="1:18" s="291" customFormat="1">
      <c r="A67" s="895"/>
      <c r="B67" s="895"/>
      <c r="C67" s="953"/>
      <c r="D67" s="890" t="s">
        <v>447</v>
      </c>
      <c r="E67" s="891"/>
      <c r="F67" s="891"/>
      <c r="G67" s="769"/>
      <c r="H67" s="773" t="s">
        <v>448</v>
      </c>
      <c r="I67" s="774" t="s">
        <v>119</v>
      </c>
      <c r="J67" s="775" t="s">
        <v>449</v>
      </c>
      <c r="K67" s="771" t="s">
        <v>88</v>
      </c>
      <c r="L67" s="368">
        <v>6.32</v>
      </c>
      <c r="M67" s="311" t="s">
        <v>325</v>
      </c>
      <c r="N67" s="475"/>
      <c r="O67" s="406">
        <f>N70</f>
        <v>1837.9665</v>
      </c>
      <c r="P67" s="407" t="s">
        <v>16</v>
      </c>
    </row>
    <row r="68" spans="1:18" s="291" customFormat="1">
      <c r="A68" s="895"/>
      <c r="B68" s="895"/>
      <c r="C68" s="953"/>
      <c r="D68" s="423" t="s">
        <v>360</v>
      </c>
      <c r="E68" s="308" t="s">
        <v>88</v>
      </c>
      <c r="F68" s="309"/>
      <c r="G68" s="309"/>
      <c r="H68" s="360">
        <v>2</v>
      </c>
      <c r="I68" s="360" t="s">
        <v>149</v>
      </c>
      <c r="J68" s="408">
        <v>17</v>
      </c>
      <c r="K68" s="360" t="s">
        <v>149</v>
      </c>
      <c r="L68" s="404">
        <f>L45</f>
        <v>6.32</v>
      </c>
      <c r="M68" s="360" t="s">
        <v>88</v>
      </c>
      <c r="N68" s="405">
        <f>H68*J68*L68</f>
        <v>214.88</v>
      </c>
      <c r="O68" s="406"/>
      <c r="P68" s="407"/>
    </row>
    <row r="69" spans="1:18" s="291" customFormat="1">
      <c r="A69" s="895"/>
      <c r="B69" s="895"/>
      <c r="C69" s="953"/>
      <c r="D69" s="423" t="s">
        <v>361</v>
      </c>
      <c r="E69" s="308" t="s">
        <v>88</v>
      </c>
      <c r="F69" s="309"/>
      <c r="G69" s="309"/>
      <c r="H69" s="414">
        <v>2</v>
      </c>
      <c r="I69" s="414" t="s">
        <v>149</v>
      </c>
      <c r="J69" s="415">
        <v>15</v>
      </c>
      <c r="K69" s="414" t="s">
        <v>149</v>
      </c>
      <c r="L69" s="776">
        <f>L67</f>
        <v>6.32</v>
      </c>
      <c r="M69" s="414" t="s">
        <v>88</v>
      </c>
      <c r="N69" s="416">
        <f>H69*J69*L69</f>
        <v>189.60000000000002</v>
      </c>
      <c r="O69" s="406"/>
      <c r="P69" s="418"/>
    </row>
    <row r="70" spans="1:18" s="291" customFormat="1">
      <c r="A70" s="895"/>
      <c r="B70" s="895"/>
      <c r="C70" s="953"/>
      <c r="D70" s="309"/>
      <c r="E70" s="309"/>
      <c r="F70" s="310"/>
      <c r="G70" s="380"/>
      <c r="H70" s="311"/>
      <c r="I70" s="311"/>
      <c r="J70" s="311"/>
      <c r="K70" s="312"/>
      <c r="L70" s="370" t="s">
        <v>91</v>
      </c>
      <c r="M70" s="337" t="s">
        <v>88</v>
      </c>
      <c r="N70" s="371">
        <f>SUM(N55:N69)</f>
        <v>1837.9665</v>
      </c>
      <c r="O70" s="406"/>
      <c r="P70" s="418"/>
    </row>
    <row r="71" spans="1:18" s="291" customFormat="1">
      <c r="A71" s="921"/>
      <c r="B71" s="921"/>
      <c r="C71" s="954"/>
      <c r="D71" s="389"/>
      <c r="E71" s="390"/>
      <c r="F71" s="419"/>
      <c r="G71" s="392"/>
      <c r="H71" s="392"/>
      <c r="I71" s="392"/>
      <c r="J71" s="414"/>
      <c r="K71" s="414"/>
      <c r="L71" s="414"/>
      <c r="M71" s="392"/>
      <c r="N71" s="414"/>
      <c r="O71" s="420"/>
      <c r="P71" s="421"/>
    </row>
    <row r="72" spans="1:18" s="291" customFormat="1">
      <c r="A72" s="899">
        <v>5</v>
      </c>
      <c r="B72" s="899" t="s">
        <v>282</v>
      </c>
      <c r="C72" s="901" t="s">
        <v>362</v>
      </c>
      <c r="D72" s="422"/>
      <c r="E72" s="423"/>
      <c r="F72" s="424"/>
      <c r="G72" s="424"/>
      <c r="H72" s="424"/>
      <c r="I72" s="424"/>
      <c r="J72" s="424"/>
      <c r="K72" s="424"/>
      <c r="L72" s="424"/>
      <c r="M72" s="424"/>
      <c r="N72" s="425"/>
      <c r="O72" s="426"/>
      <c r="P72" s="427"/>
    </row>
    <row r="73" spans="1:18" s="291" customFormat="1">
      <c r="A73" s="899"/>
      <c r="B73" s="943"/>
      <c r="C73" s="944"/>
      <c r="D73" s="428" t="s">
        <v>354</v>
      </c>
      <c r="E73" s="308" t="s">
        <v>88</v>
      </c>
      <c r="F73" s="309">
        <v>1</v>
      </c>
      <c r="G73" s="309" t="s">
        <v>149</v>
      </c>
      <c r="H73" s="771">
        <f>L25</f>
        <v>40.099999999999994</v>
      </c>
      <c r="I73" s="310" t="s">
        <v>149</v>
      </c>
      <c r="J73" s="768">
        <f>J14</f>
        <v>15</v>
      </c>
      <c r="K73" s="311" t="s">
        <v>149</v>
      </c>
      <c r="L73" s="311">
        <v>0.2</v>
      </c>
      <c r="M73" s="312" t="s">
        <v>88</v>
      </c>
      <c r="N73" s="313">
        <f t="shared" ref="N73:N76" si="0">L73*J73*H73*F73</f>
        <v>120.29999999999998</v>
      </c>
      <c r="O73" s="426"/>
      <c r="P73" s="427"/>
    </row>
    <row r="74" spans="1:18" s="291" customFormat="1">
      <c r="A74" s="899"/>
      <c r="B74" s="943"/>
      <c r="C74" s="944"/>
      <c r="D74" s="429" t="s">
        <v>355</v>
      </c>
      <c r="E74" s="308" t="s">
        <v>88</v>
      </c>
      <c r="F74" s="309">
        <v>2</v>
      </c>
      <c r="G74" s="309" t="s">
        <v>149</v>
      </c>
      <c r="H74" s="771">
        <f>J28</f>
        <v>7.91</v>
      </c>
      <c r="I74" s="310" t="s">
        <v>149</v>
      </c>
      <c r="J74" s="311">
        <v>4.3</v>
      </c>
      <c r="K74" s="311" t="s">
        <v>149</v>
      </c>
      <c r="L74" s="311">
        <v>0.2</v>
      </c>
      <c r="M74" s="312" t="s">
        <v>88</v>
      </c>
      <c r="N74" s="313">
        <f t="shared" si="0"/>
        <v>13.6052</v>
      </c>
      <c r="O74" s="430"/>
      <c r="P74" s="427"/>
    </row>
    <row r="75" spans="1:18" s="291" customFormat="1">
      <c r="A75" s="899"/>
      <c r="B75" s="943"/>
      <c r="C75" s="944"/>
      <c r="D75" s="429" t="s">
        <v>363</v>
      </c>
      <c r="E75" s="308" t="s">
        <v>88</v>
      </c>
      <c r="F75" s="309">
        <v>2</v>
      </c>
      <c r="G75" s="309" t="s">
        <v>149</v>
      </c>
      <c r="H75" s="771">
        <f>J57</f>
        <v>11.775</v>
      </c>
      <c r="I75" s="310" t="s">
        <v>149</v>
      </c>
      <c r="J75" s="768">
        <f>J28</f>
        <v>7.91</v>
      </c>
      <c r="K75" s="311" t="s">
        <v>149</v>
      </c>
      <c r="L75" s="311">
        <v>0.2</v>
      </c>
      <c r="M75" s="312" t="s">
        <v>88</v>
      </c>
      <c r="N75" s="313">
        <f t="shared" si="0"/>
        <v>37.256100000000004</v>
      </c>
      <c r="O75" s="426"/>
      <c r="P75" s="427"/>
      <c r="R75" s="357"/>
    </row>
    <row r="76" spans="1:18" s="291" customFormat="1">
      <c r="A76" s="899"/>
      <c r="B76" s="943"/>
      <c r="C76" s="944"/>
      <c r="D76" s="429" t="s">
        <v>364</v>
      </c>
      <c r="E76" s="308" t="s">
        <v>88</v>
      </c>
      <c r="F76" s="309">
        <v>4</v>
      </c>
      <c r="G76" s="309" t="s">
        <v>149</v>
      </c>
      <c r="H76" s="310">
        <v>7</v>
      </c>
      <c r="I76" s="310" t="s">
        <v>149</v>
      </c>
      <c r="J76" s="768">
        <f>J28</f>
        <v>7.91</v>
      </c>
      <c r="K76" s="311" t="s">
        <v>149</v>
      </c>
      <c r="L76" s="311">
        <v>0.2</v>
      </c>
      <c r="M76" s="312" t="s">
        <v>88</v>
      </c>
      <c r="N76" s="313">
        <f t="shared" si="0"/>
        <v>44.295999999999999</v>
      </c>
      <c r="O76" s="426"/>
      <c r="P76" s="427"/>
      <c r="R76" s="357"/>
    </row>
    <row r="77" spans="1:18" s="291" customFormat="1">
      <c r="A77" s="899"/>
      <c r="B77" s="943"/>
      <c r="C77" s="944"/>
      <c r="D77" s="372"/>
      <c r="E77" s="373"/>
      <c r="F77" s="373"/>
      <c r="G77" s="373"/>
      <c r="H77" s="373"/>
      <c r="I77" s="311"/>
      <c r="J77" s="311"/>
      <c r="K77" s="312"/>
      <c r="L77" s="370"/>
      <c r="M77" s="337"/>
      <c r="N77" s="371"/>
      <c r="O77" s="426"/>
      <c r="P77" s="427"/>
      <c r="R77" s="357"/>
    </row>
    <row r="78" spans="1:18" s="291" customFormat="1">
      <c r="A78" s="899"/>
      <c r="B78" s="943"/>
      <c r="C78" s="944"/>
      <c r="D78" s="309"/>
      <c r="E78" s="309"/>
      <c r="F78" s="310"/>
      <c r="G78" s="310"/>
      <c r="H78" s="311"/>
      <c r="I78" s="311"/>
      <c r="J78" s="311"/>
      <c r="K78" s="312"/>
      <c r="L78" s="370"/>
      <c r="M78" s="337"/>
      <c r="N78" s="379"/>
      <c r="O78" s="426"/>
      <c r="P78" s="427"/>
      <c r="R78" s="357"/>
    </row>
    <row r="79" spans="1:18" s="291" customFormat="1">
      <c r="A79" s="899"/>
      <c r="B79" s="943"/>
      <c r="C79" s="944"/>
      <c r="D79" s="309"/>
      <c r="E79" s="309"/>
      <c r="F79" s="310"/>
      <c r="G79" s="380"/>
      <c r="H79" s="311"/>
      <c r="I79" s="311"/>
      <c r="J79" s="311"/>
      <c r="K79" s="312"/>
      <c r="L79" s="370"/>
      <c r="M79" s="337"/>
      <c r="N79" s="371"/>
      <c r="O79" s="426"/>
      <c r="P79" s="427"/>
      <c r="R79" s="357"/>
    </row>
    <row r="80" spans="1:18" s="291" customFormat="1">
      <c r="A80" s="899"/>
      <c r="B80" s="943"/>
      <c r="C80" s="944"/>
      <c r="D80" s="309"/>
      <c r="E80" s="309"/>
      <c r="F80" s="310"/>
      <c r="G80" s="310"/>
      <c r="H80" s="311"/>
      <c r="I80" s="311"/>
      <c r="J80" s="311"/>
      <c r="K80" s="312"/>
      <c r="L80" s="370"/>
      <c r="M80" s="337"/>
      <c r="N80" s="379"/>
      <c r="O80" s="426"/>
      <c r="P80" s="427"/>
    </row>
    <row r="81" spans="1:18" s="291" customFormat="1">
      <c r="A81" s="899"/>
      <c r="B81" s="943"/>
      <c r="C81" s="944"/>
      <c r="D81" s="423"/>
      <c r="E81" s="308"/>
      <c r="F81" s="309"/>
      <c r="G81" s="309"/>
      <c r="H81" s="377"/>
      <c r="I81" s="377"/>
      <c r="J81" s="777"/>
      <c r="K81" s="378"/>
      <c r="L81" s="378"/>
      <c r="M81" s="382"/>
      <c r="N81" s="383"/>
      <c r="O81" s="426"/>
      <c r="P81" s="427"/>
    </row>
    <row r="82" spans="1:18" s="291" customFormat="1">
      <c r="A82" s="899"/>
      <c r="B82" s="943"/>
      <c r="C82" s="944"/>
      <c r="D82" s="309"/>
      <c r="E82" s="309"/>
      <c r="F82" s="310"/>
      <c r="G82" s="380"/>
      <c r="H82" s="311"/>
      <c r="I82" s="311"/>
      <c r="J82" s="311"/>
      <c r="K82" s="312"/>
      <c r="L82" s="370" t="s">
        <v>91</v>
      </c>
      <c r="M82" s="337" t="s">
        <v>88</v>
      </c>
      <c r="N82" s="371">
        <f>SUM(N73:N81)</f>
        <v>215.45729999999998</v>
      </c>
      <c r="O82" s="426"/>
      <c r="P82" s="427"/>
    </row>
    <row r="83" spans="1:18" s="291" customFormat="1">
      <c r="A83" s="899"/>
      <c r="B83" s="943"/>
      <c r="C83" s="944"/>
      <c r="D83" s="431"/>
      <c r="E83" s="409"/>
      <c r="F83" s="424"/>
      <c r="G83" s="409"/>
      <c r="H83" s="336"/>
      <c r="I83" s="409"/>
      <c r="J83" s="336"/>
      <c r="K83" s="336"/>
      <c r="L83" s="385"/>
      <c r="M83" s="385"/>
      <c r="N83" s="360" t="s">
        <v>4</v>
      </c>
      <c r="O83" s="426"/>
      <c r="P83" s="427"/>
    </row>
    <row r="84" spans="1:18" s="291" customFormat="1">
      <c r="A84" s="899"/>
      <c r="B84" s="943"/>
      <c r="C84" s="944"/>
      <c r="D84" s="431" t="s">
        <v>365</v>
      </c>
      <c r="E84" s="409" t="s">
        <v>88</v>
      </c>
      <c r="F84" s="424"/>
      <c r="G84" s="409"/>
      <c r="H84" s="336"/>
      <c r="I84" s="409"/>
      <c r="J84" s="336">
        <f>N82</f>
        <v>215.45729999999998</v>
      </c>
      <c r="K84" s="369" t="s">
        <v>140</v>
      </c>
      <c r="L84" s="385">
        <v>0.1164</v>
      </c>
      <c r="M84" s="385" t="s">
        <v>88</v>
      </c>
      <c r="N84" s="361">
        <f>J84/L84</f>
        <v>1851.0077319587626</v>
      </c>
      <c r="O84" s="778">
        <f>N84</f>
        <v>1851.0077319587626</v>
      </c>
      <c r="P84" s="427" t="s">
        <v>3</v>
      </c>
    </row>
    <row r="85" spans="1:18" s="291" customFormat="1">
      <c r="A85" s="899"/>
      <c r="B85" s="943"/>
      <c r="C85" s="944"/>
      <c r="D85" s="432"/>
      <c r="E85" s="433"/>
      <c r="F85" s="434"/>
      <c r="G85" s="434"/>
      <c r="H85" s="434"/>
      <c r="I85" s="434"/>
      <c r="J85" s="434"/>
      <c r="K85" s="434"/>
      <c r="L85" s="434"/>
      <c r="M85" s="434"/>
      <c r="N85" s="435"/>
      <c r="O85" s="436"/>
      <c r="P85" s="437"/>
    </row>
    <row r="86" spans="1:18" s="291" customFormat="1">
      <c r="A86" s="898">
        <v>6</v>
      </c>
      <c r="B86" s="898" t="s">
        <v>284</v>
      </c>
      <c r="C86" s="900" t="s">
        <v>366</v>
      </c>
      <c r="D86" s="438"/>
      <c r="E86" s="439"/>
      <c r="F86" s="439"/>
      <c r="G86" s="440"/>
      <c r="H86" s="441"/>
      <c r="I86" s="441"/>
      <c r="J86" s="442"/>
      <c r="K86" s="441"/>
      <c r="L86" s="443"/>
      <c r="M86" s="441"/>
      <c r="N86" s="443"/>
      <c r="O86" s="444"/>
      <c r="P86" s="445"/>
      <c r="R86" s="357"/>
    </row>
    <row r="87" spans="1:18" s="291" customFormat="1">
      <c r="A87" s="899"/>
      <c r="B87" s="899"/>
      <c r="C87" s="901"/>
      <c r="D87" s="428" t="s">
        <v>354</v>
      </c>
      <c r="E87" s="308" t="s">
        <v>88</v>
      </c>
      <c r="F87" s="309">
        <v>1</v>
      </c>
      <c r="G87" s="309" t="s">
        <v>149</v>
      </c>
      <c r="H87" s="771">
        <f>L25</f>
        <v>40.099999999999994</v>
      </c>
      <c r="I87" s="310" t="s">
        <v>149</v>
      </c>
      <c r="J87" s="768">
        <f>J14</f>
        <v>15</v>
      </c>
      <c r="K87" s="311" t="s">
        <v>149</v>
      </c>
      <c r="L87" s="311">
        <v>0.2</v>
      </c>
      <c r="M87" s="312" t="s">
        <v>88</v>
      </c>
      <c r="N87" s="313">
        <f t="shared" ref="N87:N91" si="1">L87*J87*H87*F87</f>
        <v>120.29999999999998</v>
      </c>
      <c r="O87" s="426"/>
      <c r="P87" s="427"/>
      <c r="R87" s="357"/>
    </row>
    <row r="88" spans="1:18" s="291" customFormat="1">
      <c r="A88" s="899"/>
      <c r="B88" s="899"/>
      <c r="C88" s="901"/>
      <c r="D88" s="446" t="s">
        <v>355</v>
      </c>
      <c r="E88" s="308" t="s">
        <v>88</v>
      </c>
      <c r="F88" s="309">
        <v>2</v>
      </c>
      <c r="G88" s="309" t="s">
        <v>149</v>
      </c>
      <c r="H88" s="771">
        <f>J28</f>
        <v>7.91</v>
      </c>
      <c r="I88" s="310" t="s">
        <v>149</v>
      </c>
      <c r="J88" s="311">
        <v>4.3</v>
      </c>
      <c r="K88" s="311" t="s">
        <v>149</v>
      </c>
      <c r="L88" s="311">
        <v>0.2</v>
      </c>
      <c r="M88" s="312" t="s">
        <v>88</v>
      </c>
      <c r="N88" s="313">
        <f t="shared" si="1"/>
        <v>13.6052</v>
      </c>
      <c r="O88" s="426"/>
      <c r="P88" s="427"/>
      <c r="R88" s="357"/>
    </row>
    <row r="89" spans="1:18" s="291" customFormat="1">
      <c r="A89" s="899"/>
      <c r="B89" s="899"/>
      <c r="C89" s="901"/>
      <c r="D89" s="446" t="s">
        <v>363</v>
      </c>
      <c r="E89" s="308" t="s">
        <v>88</v>
      </c>
      <c r="F89" s="309">
        <v>2</v>
      </c>
      <c r="G89" s="309" t="s">
        <v>149</v>
      </c>
      <c r="H89" s="771">
        <f>L33</f>
        <v>11.775</v>
      </c>
      <c r="I89" s="310" t="s">
        <v>149</v>
      </c>
      <c r="J89" s="768">
        <f>J28</f>
        <v>7.91</v>
      </c>
      <c r="K89" s="311" t="s">
        <v>149</v>
      </c>
      <c r="L89" s="311">
        <v>0.2</v>
      </c>
      <c r="M89" s="312" t="s">
        <v>88</v>
      </c>
      <c r="N89" s="313">
        <f t="shared" si="1"/>
        <v>37.256100000000004</v>
      </c>
      <c r="O89" s="426"/>
      <c r="P89" s="427"/>
      <c r="R89" s="357"/>
    </row>
    <row r="90" spans="1:18" s="291" customFormat="1">
      <c r="A90" s="899"/>
      <c r="B90" s="899"/>
      <c r="C90" s="901"/>
      <c r="D90" s="446" t="s">
        <v>367</v>
      </c>
      <c r="E90" s="308" t="s">
        <v>88</v>
      </c>
      <c r="F90" s="309">
        <v>2</v>
      </c>
      <c r="G90" s="309" t="s">
        <v>149</v>
      </c>
      <c r="H90" s="310">
        <v>7</v>
      </c>
      <c r="I90" s="310" t="s">
        <v>149</v>
      </c>
      <c r="J90" s="311">
        <v>4.3</v>
      </c>
      <c r="K90" s="311" t="s">
        <v>149</v>
      </c>
      <c r="L90" s="311">
        <v>0.2</v>
      </c>
      <c r="M90" s="312" t="s">
        <v>88</v>
      </c>
      <c r="N90" s="313">
        <f t="shared" si="1"/>
        <v>12.04</v>
      </c>
      <c r="O90" s="426"/>
      <c r="P90" s="427"/>
      <c r="R90" s="357"/>
    </row>
    <row r="91" spans="1:18" s="291" customFormat="1">
      <c r="A91" s="899"/>
      <c r="B91" s="899"/>
      <c r="C91" s="901"/>
      <c r="D91" s="446" t="s">
        <v>364</v>
      </c>
      <c r="E91" s="308" t="s">
        <v>88</v>
      </c>
      <c r="F91" s="309">
        <v>4</v>
      </c>
      <c r="G91" s="309" t="s">
        <v>149</v>
      </c>
      <c r="H91" s="310">
        <v>7</v>
      </c>
      <c r="I91" s="310" t="s">
        <v>149</v>
      </c>
      <c r="J91" s="768">
        <f>J28</f>
        <v>7.91</v>
      </c>
      <c r="K91" s="311" t="s">
        <v>149</v>
      </c>
      <c r="L91" s="311">
        <v>0.2</v>
      </c>
      <c r="M91" s="312" t="s">
        <v>88</v>
      </c>
      <c r="N91" s="313">
        <f t="shared" si="1"/>
        <v>44.295999999999999</v>
      </c>
      <c r="O91" s="426"/>
      <c r="P91" s="427"/>
      <c r="R91" s="357"/>
    </row>
    <row r="92" spans="1:18" s="291" customFormat="1">
      <c r="A92" s="899"/>
      <c r="B92" s="899"/>
      <c r="C92" s="901"/>
      <c r="D92" s="939" t="s">
        <v>349</v>
      </c>
      <c r="E92" s="940"/>
      <c r="F92" s="940"/>
      <c r="G92" s="940"/>
      <c r="H92" s="940"/>
      <c r="I92" s="311"/>
      <c r="J92" s="311"/>
      <c r="K92" s="312"/>
      <c r="L92" s="370"/>
      <c r="M92" s="337"/>
      <c r="N92" s="371"/>
      <c r="O92" s="426"/>
      <c r="P92" s="427"/>
      <c r="R92" s="357"/>
    </row>
    <row r="93" spans="1:18" s="291" customFormat="1">
      <c r="A93" s="899"/>
      <c r="B93" s="899"/>
      <c r="C93" s="901"/>
      <c r="D93" s="363">
        <v>2</v>
      </c>
      <c r="E93" s="309" t="s">
        <v>321</v>
      </c>
      <c r="F93" s="377">
        <v>7</v>
      </c>
      <c r="G93" s="377" t="s">
        <v>119</v>
      </c>
      <c r="H93" s="378">
        <v>3</v>
      </c>
      <c r="I93" s="311" t="s">
        <v>350</v>
      </c>
      <c r="J93" s="311">
        <v>12</v>
      </c>
      <c r="K93" s="312" t="s">
        <v>149</v>
      </c>
      <c r="L93" s="370">
        <v>0.2</v>
      </c>
      <c r="M93" s="337" t="s">
        <v>88</v>
      </c>
      <c r="N93" s="379">
        <f>((F93+H93)/2)*L93*J93*D93</f>
        <v>24</v>
      </c>
      <c r="O93" s="426"/>
      <c r="P93" s="427"/>
      <c r="R93" s="357"/>
    </row>
    <row r="94" spans="1:18" s="291" customFormat="1">
      <c r="A94" s="899"/>
      <c r="B94" s="899"/>
      <c r="C94" s="901"/>
      <c r="D94" s="363"/>
      <c r="E94" s="309"/>
      <c r="F94" s="310"/>
      <c r="G94" s="380">
        <v>2</v>
      </c>
      <c r="H94" s="311"/>
      <c r="I94" s="311"/>
      <c r="J94" s="311"/>
      <c r="K94" s="312"/>
      <c r="L94" s="370"/>
      <c r="M94" s="337"/>
      <c r="N94" s="371"/>
      <c r="O94" s="426"/>
      <c r="P94" s="427"/>
      <c r="R94" s="357"/>
    </row>
    <row r="95" spans="1:18" s="291" customFormat="1">
      <c r="A95" s="899"/>
      <c r="B95" s="899"/>
      <c r="C95" s="901"/>
      <c r="D95" s="939" t="s">
        <v>351</v>
      </c>
      <c r="E95" s="940"/>
      <c r="F95" s="940"/>
      <c r="G95" s="940"/>
      <c r="H95" s="940"/>
      <c r="I95" s="311"/>
      <c r="J95" s="311"/>
      <c r="K95" s="312"/>
      <c r="L95" s="370"/>
      <c r="M95" s="337"/>
      <c r="N95" s="371"/>
      <c r="O95" s="426"/>
      <c r="P95" s="427"/>
      <c r="R95" s="357"/>
    </row>
    <row r="96" spans="1:18" s="291" customFormat="1">
      <c r="A96" s="899"/>
      <c r="B96" s="899"/>
      <c r="C96" s="901"/>
      <c r="D96" s="363">
        <v>2</v>
      </c>
      <c r="E96" s="309" t="s">
        <v>321</v>
      </c>
      <c r="F96" s="377">
        <v>7</v>
      </c>
      <c r="G96" s="377" t="s">
        <v>119</v>
      </c>
      <c r="H96" s="378">
        <v>3</v>
      </c>
      <c r="I96" s="311" t="s">
        <v>350</v>
      </c>
      <c r="J96" s="311">
        <v>10</v>
      </c>
      <c r="K96" s="312" t="s">
        <v>149</v>
      </c>
      <c r="L96" s="370">
        <v>0.2</v>
      </c>
      <c r="M96" s="337" t="s">
        <v>88</v>
      </c>
      <c r="N96" s="379">
        <f>((F96+H96)/2)*L96*J96*D96</f>
        <v>20</v>
      </c>
      <c r="O96" s="426"/>
      <c r="P96" s="427"/>
      <c r="R96" s="357"/>
    </row>
    <row r="97" spans="1:19" s="291" customFormat="1">
      <c r="A97" s="899"/>
      <c r="B97" s="899"/>
      <c r="C97" s="901"/>
      <c r="D97" s="363"/>
      <c r="E97" s="309"/>
      <c r="F97" s="310"/>
      <c r="G97" s="380">
        <v>2</v>
      </c>
      <c r="H97" s="311"/>
      <c r="I97" s="311"/>
      <c r="J97" s="311"/>
      <c r="K97" s="312"/>
      <c r="L97" s="370"/>
      <c r="M97" s="337"/>
      <c r="N97" s="371"/>
      <c r="O97" s="426"/>
      <c r="P97" s="427"/>
      <c r="R97" s="357"/>
    </row>
    <row r="98" spans="1:19" s="291" customFormat="1">
      <c r="A98" s="899"/>
      <c r="B98" s="899"/>
      <c r="C98" s="901"/>
      <c r="D98" s="363" t="s">
        <v>320</v>
      </c>
      <c r="E98" s="308" t="s">
        <v>88</v>
      </c>
      <c r="F98" s="309">
        <v>4</v>
      </c>
      <c r="G98" s="309" t="s">
        <v>149</v>
      </c>
      <c r="H98" s="310">
        <v>5</v>
      </c>
      <c r="I98" s="310" t="s">
        <v>149</v>
      </c>
      <c r="J98" s="311">
        <v>1</v>
      </c>
      <c r="K98" s="311" t="s">
        <v>149</v>
      </c>
      <c r="L98" s="311">
        <v>0.2</v>
      </c>
      <c r="M98" s="312" t="s">
        <v>88</v>
      </c>
      <c r="N98" s="370">
        <f>L98*J98*H98*F98</f>
        <v>4</v>
      </c>
      <c r="O98" s="426"/>
      <c r="P98" s="427"/>
      <c r="R98" s="357"/>
    </row>
    <row r="99" spans="1:19" s="291" customFormat="1">
      <c r="A99" s="899"/>
      <c r="B99" s="899"/>
      <c r="C99" s="901"/>
      <c r="D99" s="890" t="s">
        <v>446</v>
      </c>
      <c r="E99" s="891"/>
      <c r="F99" s="891"/>
      <c r="G99" s="891"/>
      <c r="H99" s="891"/>
      <c r="I99" s="424"/>
      <c r="J99" s="475"/>
      <c r="K99" s="369"/>
      <c r="L99" s="466"/>
      <c r="M99" s="424"/>
      <c r="N99" s="475"/>
      <c r="O99" s="426"/>
      <c r="P99" s="427"/>
      <c r="R99" s="357"/>
    </row>
    <row r="100" spans="1:19" s="291" customFormat="1">
      <c r="A100" s="899"/>
      <c r="B100" s="899"/>
      <c r="C100" s="901"/>
      <c r="D100" s="890" t="s">
        <v>447</v>
      </c>
      <c r="E100" s="891"/>
      <c r="F100" s="891"/>
      <c r="G100" s="769"/>
      <c r="H100" s="773" t="s">
        <v>448</v>
      </c>
      <c r="I100" s="774" t="s">
        <v>119</v>
      </c>
      <c r="J100" s="775" t="s">
        <v>449</v>
      </c>
      <c r="K100" s="771" t="s">
        <v>88</v>
      </c>
      <c r="L100" s="368">
        <v>6.32</v>
      </c>
      <c r="M100" s="311" t="s">
        <v>325</v>
      </c>
      <c r="N100" s="475"/>
      <c r="O100" s="426"/>
      <c r="P100" s="427"/>
      <c r="R100" s="357"/>
    </row>
    <row r="101" spans="1:19" s="291" customFormat="1">
      <c r="A101" s="899"/>
      <c r="B101" s="899"/>
      <c r="C101" s="901"/>
      <c r="D101" s="423" t="s">
        <v>360</v>
      </c>
      <c r="E101" s="308" t="s">
        <v>88</v>
      </c>
      <c r="F101" s="309">
        <v>2</v>
      </c>
      <c r="G101" s="309" t="s">
        <v>149</v>
      </c>
      <c r="H101" s="310">
        <v>17</v>
      </c>
      <c r="I101" s="310" t="s">
        <v>149</v>
      </c>
      <c r="J101" s="311">
        <f>L100</f>
        <v>6.32</v>
      </c>
      <c r="K101" s="311" t="s">
        <v>149</v>
      </c>
      <c r="L101" s="311">
        <v>0.2</v>
      </c>
      <c r="M101" s="312" t="s">
        <v>88</v>
      </c>
      <c r="N101" s="313">
        <f>L101*J101*H101*F101</f>
        <v>42.976000000000006</v>
      </c>
      <c r="O101" s="426"/>
      <c r="P101" s="427"/>
      <c r="R101" s="357"/>
    </row>
    <row r="102" spans="1:19" s="291" customFormat="1">
      <c r="A102" s="899"/>
      <c r="B102" s="899"/>
      <c r="C102" s="901"/>
      <c r="D102" s="423" t="s">
        <v>361</v>
      </c>
      <c r="E102" s="308" t="s">
        <v>88</v>
      </c>
      <c r="F102" s="309">
        <v>2</v>
      </c>
      <c r="G102" s="309" t="s">
        <v>149</v>
      </c>
      <c r="H102" s="377">
        <v>15</v>
      </c>
      <c r="I102" s="377" t="s">
        <v>149</v>
      </c>
      <c r="J102" s="378">
        <f>L100</f>
        <v>6.32</v>
      </c>
      <c r="K102" s="378" t="s">
        <v>149</v>
      </c>
      <c r="L102" s="378">
        <v>0.2</v>
      </c>
      <c r="M102" s="382" t="s">
        <v>88</v>
      </c>
      <c r="N102" s="383">
        <f>L102*J102*H102*F102</f>
        <v>37.920000000000009</v>
      </c>
      <c r="O102" s="426"/>
      <c r="P102" s="427"/>
      <c r="R102" s="357"/>
    </row>
    <row r="103" spans="1:19" s="291" customFormat="1">
      <c r="A103" s="899"/>
      <c r="B103" s="899"/>
      <c r="C103" s="901"/>
      <c r="D103" s="363"/>
      <c r="E103" s="308"/>
      <c r="F103" s="309"/>
      <c r="G103" s="309"/>
      <c r="H103" s="310"/>
      <c r="I103" s="310"/>
      <c r="J103" s="311"/>
      <c r="K103" s="311"/>
      <c r="L103" s="385"/>
      <c r="M103" s="385"/>
      <c r="N103" s="447">
        <f>SUM(N87:N102)</f>
        <v>356.39330000000001</v>
      </c>
      <c r="O103" s="426"/>
      <c r="P103" s="427"/>
      <c r="R103" s="357"/>
    </row>
    <row r="104" spans="1:19" s="291" customFormat="1">
      <c r="A104" s="899"/>
      <c r="B104" s="899"/>
      <c r="C104" s="901"/>
      <c r="D104" s="941" t="s">
        <v>368</v>
      </c>
      <c r="E104" s="942"/>
      <c r="F104" s="942"/>
      <c r="G104" s="942"/>
      <c r="H104" s="942"/>
      <c r="I104" s="310" t="s">
        <v>88</v>
      </c>
      <c r="J104" s="311">
        <f>N103</f>
        <v>356.39330000000001</v>
      </c>
      <c r="K104" s="311" t="s">
        <v>149</v>
      </c>
      <c r="L104" s="385">
        <v>0.5</v>
      </c>
      <c r="M104" s="385" t="s">
        <v>88</v>
      </c>
      <c r="N104" s="447">
        <f>J104*L104</f>
        <v>178.19665000000001</v>
      </c>
      <c r="O104" s="430">
        <f>N104</f>
        <v>178.19665000000001</v>
      </c>
      <c r="P104" s="430" t="str">
        <f>N105</f>
        <v>Cum</v>
      </c>
      <c r="R104" s="357"/>
    </row>
    <row r="105" spans="1:19" s="291" customFormat="1">
      <c r="A105" s="899"/>
      <c r="B105" s="899"/>
      <c r="C105" s="938"/>
      <c r="D105" s="363"/>
      <c r="E105" s="308"/>
      <c r="F105" s="309"/>
      <c r="G105" s="309"/>
      <c r="H105" s="310"/>
      <c r="I105" s="310"/>
      <c r="J105" s="311"/>
      <c r="K105" s="311"/>
      <c r="L105" s="385"/>
      <c r="M105" s="385"/>
      <c r="N105" s="448" t="s">
        <v>4</v>
      </c>
      <c r="O105" s="426"/>
      <c r="P105" s="427"/>
      <c r="R105" s="357"/>
    </row>
    <row r="106" spans="1:19" s="291" customFormat="1">
      <c r="A106" s="899"/>
      <c r="B106" s="899"/>
      <c r="C106" s="933" t="s">
        <v>8</v>
      </c>
      <c r="D106" s="936" t="s">
        <v>368</v>
      </c>
      <c r="E106" s="937"/>
      <c r="F106" s="937"/>
      <c r="G106" s="937"/>
      <c r="H106" s="937"/>
      <c r="I106" s="449" t="s">
        <v>88</v>
      </c>
      <c r="J106" s="450">
        <f>N103</f>
        <v>356.39330000000001</v>
      </c>
      <c r="K106" s="450" t="s">
        <v>149</v>
      </c>
      <c r="L106" s="352">
        <v>0.5</v>
      </c>
      <c r="M106" s="352" t="s">
        <v>88</v>
      </c>
      <c r="N106" s="451">
        <f>J106*L106</f>
        <v>178.19665000000001</v>
      </c>
      <c r="O106" s="452">
        <f>N106</f>
        <v>178.19665000000001</v>
      </c>
      <c r="P106" s="453" t="str">
        <f>N107</f>
        <v>Cum</v>
      </c>
    </row>
    <row r="107" spans="1:19" s="291" customFormat="1">
      <c r="A107" s="917"/>
      <c r="B107" s="917"/>
      <c r="C107" s="935"/>
      <c r="D107" s="454"/>
      <c r="E107" s="455"/>
      <c r="F107" s="343"/>
      <c r="G107" s="343"/>
      <c r="H107" s="343"/>
      <c r="I107" s="343"/>
      <c r="J107" s="343"/>
      <c r="K107" s="343"/>
      <c r="L107" s="343"/>
      <c r="M107" s="343"/>
      <c r="N107" s="456" t="s">
        <v>4</v>
      </c>
      <c r="O107" s="457"/>
      <c r="P107" s="458"/>
    </row>
    <row r="108" spans="1:19" s="291" customFormat="1">
      <c r="A108" s="898">
        <v>7</v>
      </c>
      <c r="B108" s="898" t="s">
        <v>287</v>
      </c>
      <c r="C108" s="900" t="s">
        <v>369</v>
      </c>
      <c r="D108" s="438"/>
      <c r="E108" s="439"/>
      <c r="F108" s="440"/>
      <c r="G108" s="440"/>
      <c r="H108" s="443"/>
      <c r="I108" s="441"/>
      <c r="J108" s="442"/>
      <c r="K108" s="441"/>
      <c r="L108" s="442"/>
      <c r="M108" s="441"/>
      <c r="N108" s="442"/>
      <c r="O108" s="973">
        <f>N118</f>
        <v>1355.6499999999999</v>
      </c>
      <c r="P108" s="976" t="s">
        <v>3</v>
      </c>
      <c r="R108" s="357"/>
      <c r="S108" s="357"/>
    </row>
    <row r="109" spans="1:19" s="291" customFormat="1">
      <c r="A109" s="899"/>
      <c r="B109" s="899"/>
      <c r="C109" s="901"/>
      <c r="D109" s="460" t="s">
        <v>370</v>
      </c>
      <c r="E109" s="461"/>
      <c r="F109" s="462"/>
      <c r="G109" s="462"/>
      <c r="H109" s="463"/>
      <c r="I109" s="369"/>
      <c r="J109" s="463"/>
      <c r="K109" s="464"/>
      <c r="L109" s="465"/>
      <c r="M109" s="464"/>
      <c r="N109" s="466"/>
      <c r="O109" s="974"/>
      <c r="P109" s="977"/>
      <c r="R109" s="357"/>
      <c r="S109" s="357"/>
    </row>
    <row r="110" spans="1:19" s="291" customFormat="1">
      <c r="A110" s="899"/>
      <c r="B110" s="899"/>
      <c r="C110" s="901"/>
      <c r="D110" s="890" t="s">
        <v>371</v>
      </c>
      <c r="E110" s="891"/>
      <c r="F110" s="403"/>
      <c r="G110" s="360"/>
      <c r="H110" s="360">
        <v>1</v>
      </c>
      <c r="I110" s="360" t="s">
        <v>149</v>
      </c>
      <c r="J110" s="404">
        <f>L25</f>
        <v>40.099999999999994</v>
      </c>
      <c r="K110" s="360" t="s">
        <v>149</v>
      </c>
      <c r="L110" s="404">
        <f>J14</f>
        <v>15</v>
      </c>
      <c r="M110" s="360" t="s">
        <v>88</v>
      </c>
      <c r="N110" s="405">
        <f>H110*J110*L110</f>
        <v>601.49999999999989</v>
      </c>
      <c r="O110" s="975"/>
      <c r="P110" s="977"/>
      <c r="R110" s="357"/>
      <c r="S110" s="357"/>
    </row>
    <row r="111" spans="1:19" s="291" customFormat="1">
      <c r="A111" s="899"/>
      <c r="B111" s="899"/>
      <c r="C111" s="901"/>
      <c r="D111" s="422"/>
      <c r="E111" s="423"/>
      <c r="F111" s="403"/>
      <c r="G111" s="360"/>
      <c r="H111" s="360"/>
      <c r="I111" s="360"/>
      <c r="J111" s="404"/>
      <c r="K111" s="360"/>
      <c r="L111" s="404"/>
      <c r="M111" s="360"/>
      <c r="N111" s="405"/>
      <c r="O111" s="975"/>
      <c r="P111" s="977"/>
      <c r="R111" s="357"/>
      <c r="S111" s="357"/>
    </row>
    <row r="112" spans="1:19" s="291" customFormat="1">
      <c r="A112" s="899"/>
      <c r="B112" s="899"/>
      <c r="C112" s="901"/>
      <c r="D112" s="890" t="s">
        <v>372</v>
      </c>
      <c r="E112" s="891"/>
      <c r="F112" s="891"/>
      <c r="G112" s="462"/>
      <c r="H112" s="463">
        <f>N110</f>
        <v>601.49999999999989</v>
      </c>
      <c r="I112" s="464" t="s">
        <v>149</v>
      </c>
      <c r="J112" s="463">
        <v>0.5</v>
      </c>
      <c r="K112" s="464"/>
      <c r="L112" s="465"/>
      <c r="M112" s="464" t="s">
        <v>88</v>
      </c>
      <c r="N112" s="466">
        <f>H112*J112</f>
        <v>300.74999999999994</v>
      </c>
      <c r="O112" s="974"/>
      <c r="P112" s="977"/>
      <c r="R112" s="357"/>
      <c r="S112" s="357"/>
    </row>
    <row r="113" spans="1:19" s="291" customFormat="1">
      <c r="A113" s="899"/>
      <c r="B113" s="899"/>
      <c r="C113" s="901"/>
      <c r="D113" s="423" t="s">
        <v>373</v>
      </c>
      <c r="E113" s="402" t="s">
        <v>88</v>
      </c>
      <c r="F113" s="403"/>
      <c r="G113" s="360"/>
      <c r="H113" s="414">
        <v>4</v>
      </c>
      <c r="I113" s="414" t="s">
        <v>149</v>
      </c>
      <c r="J113" s="415">
        <v>7</v>
      </c>
      <c r="K113" s="414" t="s">
        <v>149</v>
      </c>
      <c r="L113" s="415">
        <v>2</v>
      </c>
      <c r="M113" s="414" t="s">
        <v>88</v>
      </c>
      <c r="N113" s="469">
        <f>H113*J113*L113</f>
        <v>56</v>
      </c>
      <c r="O113" s="974"/>
      <c r="P113" s="977"/>
      <c r="R113" s="357"/>
      <c r="S113" s="357"/>
    </row>
    <row r="114" spans="1:19" s="291" customFormat="1">
      <c r="A114" s="899"/>
      <c r="B114" s="899"/>
      <c r="C114" s="901"/>
      <c r="D114" s="423"/>
      <c r="E114" s="402"/>
      <c r="F114" s="403"/>
      <c r="G114" s="360"/>
      <c r="H114" s="360"/>
      <c r="I114" s="360"/>
      <c r="J114" s="408"/>
      <c r="K114" s="360"/>
      <c r="L114" s="408" t="s">
        <v>91</v>
      </c>
      <c r="M114" s="360" t="s">
        <v>88</v>
      </c>
      <c r="N114" s="447">
        <f>SUM(N112:N113)</f>
        <v>356.74999999999994</v>
      </c>
      <c r="O114" s="974"/>
      <c r="P114" s="977"/>
      <c r="R114" s="357"/>
      <c r="S114" s="357"/>
    </row>
    <row r="115" spans="1:19" s="291" customFormat="1">
      <c r="A115" s="899"/>
      <c r="B115" s="899"/>
      <c r="C115" s="901"/>
      <c r="D115" s="890" t="s">
        <v>374</v>
      </c>
      <c r="E115" s="891"/>
      <c r="F115" s="891"/>
      <c r="G115" s="360" t="s">
        <v>88</v>
      </c>
      <c r="H115" s="361">
        <v>0.5</v>
      </c>
      <c r="I115" s="360" t="s">
        <v>149</v>
      </c>
      <c r="J115" s="361">
        <v>0.5</v>
      </c>
      <c r="K115" s="360" t="s">
        <v>88</v>
      </c>
      <c r="L115" s="408">
        <v>0.25</v>
      </c>
      <c r="M115" s="360" t="s">
        <v>16</v>
      </c>
      <c r="N115" s="447"/>
      <c r="O115" s="974"/>
      <c r="P115" s="977"/>
      <c r="R115" s="357"/>
      <c r="S115" s="357"/>
    </row>
    <row r="116" spans="1:19" s="291" customFormat="1">
      <c r="A116" s="899"/>
      <c r="B116" s="899"/>
      <c r="C116" s="901"/>
      <c r="D116" s="890" t="s">
        <v>375</v>
      </c>
      <c r="E116" s="891"/>
      <c r="F116" s="891"/>
      <c r="G116" s="462"/>
      <c r="H116" s="471">
        <f>N114</f>
        <v>356.74999999999994</v>
      </c>
      <c r="I116" s="369" t="s">
        <v>140</v>
      </c>
      <c r="J116" s="463">
        <f>L115</f>
        <v>0.25</v>
      </c>
      <c r="K116" s="464"/>
      <c r="L116" s="465"/>
      <c r="M116" s="464" t="s">
        <v>88</v>
      </c>
      <c r="N116" s="466">
        <f>H116/J116</f>
        <v>1426.9999999999998</v>
      </c>
      <c r="O116" s="974"/>
      <c r="P116" s="977"/>
      <c r="R116" s="357"/>
      <c r="S116" s="357"/>
    </row>
    <row r="117" spans="1:19" s="291" customFormat="1">
      <c r="A117" s="899"/>
      <c r="B117" s="899"/>
      <c r="C117" s="901"/>
      <c r="D117" s="890" t="s">
        <v>376</v>
      </c>
      <c r="E117" s="891"/>
      <c r="F117" s="891"/>
      <c r="G117" s="891"/>
      <c r="H117" s="472"/>
      <c r="I117" s="434"/>
      <c r="J117" s="473">
        <f>N116</f>
        <v>1426.9999999999998</v>
      </c>
      <c r="K117" s="434" t="s">
        <v>149</v>
      </c>
      <c r="L117" s="473">
        <v>0.05</v>
      </c>
      <c r="M117" s="434" t="s">
        <v>88</v>
      </c>
      <c r="N117" s="474">
        <f>J117*L117</f>
        <v>71.349999999999994</v>
      </c>
      <c r="O117" s="974"/>
      <c r="P117" s="977"/>
      <c r="R117" s="357"/>
      <c r="S117" s="357"/>
    </row>
    <row r="118" spans="1:19" s="291" customFormat="1">
      <c r="A118" s="899"/>
      <c r="B118" s="899"/>
      <c r="C118" s="901"/>
      <c r="D118" s="422"/>
      <c r="E118" s="337"/>
      <c r="F118" s="337"/>
      <c r="G118" s="337"/>
      <c r="H118" s="475"/>
      <c r="I118" s="424"/>
      <c r="J118" s="466"/>
      <c r="K118" s="424"/>
      <c r="L118" s="466" t="s">
        <v>184</v>
      </c>
      <c r="M118" s="424"/>
      <c r="N118" s="466">
        <f>N116-N117</f>
        <v>1355.6499999999999</v>
      </c>
      <c r="O118" s="974"/>
      <c r="P118" s="977"/>
    </row>
    <row r="119" spans="1:19" s="291" customFormat="1">
      <c r="A119" s="917"/>
      <c r="B119" s="917"/>
      <c r="C119" s="938"/>
      <c r="D119" s="455"/>
      <c r="E119" s="455"/>
      <c r="F119" s="434"/>
      <c r="G119" s="434"/>
      <c r="H119" s="434"/>
      <c r="I119" s="434"/>
      <c r="J119" s="434"/>
      <c r="K119" s="434"/>
      <c r="L119" s="434"/>
      <c r="M119" s="434"/>
      <c r="N119" s="477"/>
      <c r="O119" s="478"/>
      <c r="P119" s="479"/>
    </row>
    <row r="120" spans="1:19" s="291" customFormat="1">
      <c r="A120" s="898"/>
      <c r="B120" s="898"/>
      <c r="C120" s="933" t="s">
        <v>9</v>
      </c>
      <c r="D120" s="480" t="s">
        <v>370</v>
      </c>
      <c r="E120" s="480"/>
      <c r="F120" s="441"/>
      <c r="G120" s="441"/>
      <c r="H120" s="441"/>
      <c r="I120" s="441"/>
      <c r="J120" s="441"/>
      <c r="K120" s="441"/>
      <c r="L120" s="441"/>
      <c r="M120" s="441"/>
      <c r="N120" s="441"/>
      <c r="O120" s="519"/>
      <c r="P120" s="482"/>
    </row>
    <row r="121" spans="1:19" s="291" customFormat="1">
      <c r="A121" s="899"/>
      <c r="B121" s="899"/>
      <c r="C121" s="934"/>
      <c r="D121" s="890" t="s">
        <v>371</v>
      </c>
      <c r="E121" s="891"/>
      <c r="F121" s="403"/>
      <c r="G121" s="360"/>
      <c r="H121" s="360">
        <v>1</v>
      </c>
      <c r="I121" s="360" t="s">
        <v>149</v>
      </c>
      <c r="J121" s="404">
        <f>J110</f>
        <v>40.099999999999994</v>
      </c>
      <c r="K121" s="360" t="s">
        <v>149</v>
      </c>
      <c r="L121" s="404">
        <f>L110</f>
        <v>15</v>
      </c>
      <c r="M121" s="360" t="s">
        <v>88</v>
      </c>
      <c r="N121" s="405">
        <f>H121*J121*L121</f>
        <v>601.49999999999989</v>
      </c>
      <c r="O121" s="522"/>
      <c r="P121" s="484"/>
    </row>
    <row r="122" spans="1:19" s="291" customFormat="1">
      <c r="A122" s="899"/>
      <c r="B122" s="899"/>
      <c r="C122" s="934"/>
      <c r="D122" s="422"/>
      <c r="E122" s="423"/>
      <c r="F122" s="403"/>
      <c r="G122" s="360"/>
      <c r="H122" s="360"/>
      <c r="I122" s="360"/>
      <c r="J122" s="404"/>
      <c r="K122" s="360"/>
      <c r="L122" s="404"/>
      <c r="M122" s="360"/>
      <c r="N122" s="405"/>
      <c r="O122" s="522"/>
      <c r="P122" s="484"/>
    </row>
    <row r="123" spans="1:19" s="291" customFormat="1">
      <c r="A123" s="899"/>
      <c r="B123" s="899"/>
      <c r="C123" s="934"/>
      <c r="D123" s="890" t="s">
        <v>372</v>
      </c>
      <c r="E123" s="891"/>
      <c r="F123" s="891"/>
      <c r="G123" s="462"/>
      <c r="H123" s="463">
        <f>N121</f>
        <v>601.49999999999989</v>
      </c>
      <c r="I123" s="464" t="s">
        <v>149</v>
      </c>
      <c r="J123" s="463">
        <v>0.5</v>
      </c>
      <c r="K123" s="464"/>
      <c r="L123" s="465"/>
      <c r="M123" s="464" t="s">
        <v>88</v>
      </c>
      <c r="N123" s="466">
        <f>H123*J123</f>
        <v>300.74999999999994</v>
      </c>
      <c r="O123" s="522"/>
      <c r="P123" s="484"/>
    </row>
    <row r="124" spans="1:19" s="291" customFormat="1">
      <c r="A124" s="899"/>
      <c r="B124" s="899"/>
      <c r="C124" s="934"/>
      <c r="D124" s="401" t="s">
        <v>355</v>
      </c>
      <c r="E124" s="402" t="s">
        <v>88</v>
      </c>
      <c r="F124" s="403"/>
      <c r="G124" s="360"/>
      <c r="H124" s="360">
        <v>2</v>
      </c>
      <c r="I124" s="360" t="s">
        <v>149</v>
      </c>
      <c r="J124" s="404">
        <f>J28</f>
        <v>7.91</v>
      </c>
      <c r="K124" s="360" t="s">
        <v>149</v>
      </c>
      <c r="L124" s="408">
        <v>4.3</v>
      </c>
      <c r="M124" s="360" t="s">
        <v>88</v>
      </c>
      <c r="N124" s="447">
        <f>H124*J124*L124</f>
        <v>68.025999999999996</v>
      </c>
      <c r="O124" s="522"/>
      <c r="P124" s="484"/>
    </row>
    <row r="125" spans="1:19" s="291" customFormat="1">
      <c r="A125" s="899"/>
      <c r="B125" s="899"/>
      <c r="C125" s="934"/>
      <c r="D125" s="401" t="s">
        <v>356</v>
      </c>
      <c r="E125" s="402" t="s">
        <v>88</v>
      </c>
      <c r="F125" s="403"/>
      <c r="G125" s="360"/>
      <c r="H125" s="360">
        <v>2</v>
      </c>
      <c r="I125" s="360" t="s">
        <v>149</v>
      </c>
      <c r="J125" s="404">
        <f>L33</f>
        <v>11.775</v>
      </c>
      <c r="K125" s="360" t="s">
        <v>149</v>
      </c>
      <c r="L125" s="404">
        <f>J28</f>
        <v>7.91</v>
      </c>
      <c r="M125" s="360" t="s">
        <v>88</v>
      </c>
      <c r="N125" s="447">
        <f>H125*J125*L125</f>
        <v>186.28050000000002</v>
      </c>
      <c r="O125" s="522"/>
      <c r="P125" s="484"/>
    </row>
    <row r="126" spans="1:19" s="291" customFormat="1">
      <c r="A126" s="899"/>
      <c r="B126" s="899"/>
      <c r="C126" s="934"/>
      <c r="D126" s="401" t="s">
        <v>358</v>
      </c>
      <c r="E126" s="402" t="s">
        <v>88</v>
      </c>
      <c r="F126" s="403"/>
      <c r="G126" s="360"/>
      <c r="H126" s="360">
        <v>4</v>
      </c>
      <c r="I126" s="360" t="s">
        <v>149</v>
      </c>
      <c r="J126" s="408">
        <v>7</v>
      </c>
      <c r="K126" s="360" t="s">
        <v>149</v>
      </c>
      <c r="L126" s="404">
        <f>J28</f>
        <v>7.91</v>
      </c>
      <c r="M126" s="360" t="s">
        <v>88</v>
      </c>
      <c r="N126" s="447">
        <f>H126*J126*L126</f>
        <v>221.48000000000002</v>
      </c>
      <c r="O126" s="522"/>
      <c r="P126" s="484"/>
    </row>
    <row r="127" spans="1:19" s="291" customFormat="1">
      <c r="A127" s="899"/>
      <c r="B127" s="899"/>
      <c r="C127" s="934"/>
      <c r="D127" s="423"/>
      <c r="E127" s="402"/>
      <c r="F127" s="403"/>
      <c r="G127" s="360"/>
      <c r="H127" s="414"/>
      <c r="I127" s="414"/>
      <c r="J127" s="415"/>
      <c r="K127" s="414"/>
      <c r="L127" s="415"/>
      <c r="M127" s="414"/>
      <c r="N127" s="469"/>
      <c r="O127" s="522"/>
      <c r="P127" s="484"/>
    </row>
    <row r="128" spans="1:19" s="291" customFormat="1">
      <c r="A128" s="899"/>
      <c r="B128" s="899"/>
      <c r="C128" s="934"/>
      <c r="D128" s="423"/>
      <c r="E128" s="402"/>
      <c r="F128" s="403"/>
      <c r="G128" s="360"/>
      <c r="H128" s="360"/>
      <c r="I128" s="360"/>
      <c r="J128" s="408"/>
      <c r="K128" s="360"/>
      <c r="L128" s="408" t="s">
        <v>91</v>
      </c>
      <c r="M128" s="360" t="s">
        <v>88</v>
      </c>
      <c r="N128" s="405">
        <f>SUM(N123:N127)</f>
        <v>776.53649999999993</v>
      </c>
      <c r="O128" s="522"/>
      <c r="P128" s="484"/>
    </row>
    <row r="129" spans="1:16" s="291" customFormat="1">
      <c r="A129" s="899"/>
      <c r="B129" s="899"/>
      <c r="C129" s="934"/>
      <c r="D129" s="890" t="s">
        <v>374</v>
      </c>
      <c r="E129" s="891"/>
      <c r="F129" s="891"/>
      <c r="G129" s="360" t="s">
        <v>88</v>
      </c>
      <c r="H129" s="361">
        <v>0.5</v>
      </c>
      <c r="I129" s="360" t="s">
        <v>149</v>
      </c>
      <c r="J129" s="361">
        <v>0.5</v>
      </c>
      <c r="K129" s="360" t="s">
        <v>88</v>
      </c>
      <c r="L129" s="408">
        <v>0.25</v>
      </c>
      <c r="M129" s="360" t="s">
        <v>16</v>
      </c>
      <c r="N129" s="405"/>
      <c r="O129" s="522"/>
      <c r="P129" s="484"/>
    </row>
    <row r="130" spans="1:16" s="291" customFormat="1">
      <c r="A130" s="899"/>
      <c r="B130" s="899"/>
      <c r="C130" s="934"/>
      <c r="D130" s="890" t="s">
        <v>192</v>
      </c>
      <c r="E130" s="891"/>
      <c r="F130" s="424"/>
      <c r="G130" s="424"/>
      <c r="H130" s="424"/>
      <c r="I130" s="424"/>
      <c r="J130" s="475">
        <f>N128</f>
        <v>776.53649999999993</v>
      </c>
      <c r="K130" s="369" t="s">
        <v>140</v>
      </c>
      <c r="L130" s="466">
        <f>L129</f>
        <v>0.25</v>
      </c>
      <c r="M130" s="424" t="s">
        <v>88</v>
      </c>
      <c r="N130" s="485">
        <f>J130/L130</f>
        <v>3106.1459999999997</v>
      </c>
      <c r="O130" s="486"/>
      <c r="P130" s="484"/>
    </row>
    <row r="131" spans="1:16" s="291" customFormat="1">
      <c r="A131" s="899"/>
      <c r="B131" s="899"/>
      <c r="C131" s="934"/>
      <c r="D131" s="890" t="s">
        <v>376</v>
      </c>
      <c r="E131" s="891"/>
      <c r="F131" s="891"/>
      <c r="G131" s="891"/>
      <c r="H131" s="472"/>
      <c r="I131" s="434"/>
      <c r="J131" s="473">
        <f>N130</f>
        <v>3106.1459999999997</v>
      </c>
      <c r="K131" s="434" t="s">
        <v>149</v>
      </c>
      <c r="L131" s="473">
        <v>0.05</v>
      </c>
      <c r="M131" s="434" t="s">
        <v>88</v>
      </c>
      <c r="N131" s="474">
        <f>J131*L131</f>
        <v>155.3073</v>
      </c>
      <c r="O131" s="486"/>
      <c r="P131" s="484"/>
    </row>
    <row r="132" spans="1:16" s="291" customFormat="1">
      <c r="A132" s="899"/>
      <c r="B132" s="899"/>
      <c r="C132" s="934"/>
      <c r="D132" s="423"/>
      <c r="E132" s="423"/>
      <c r="F132" s="424"/>
      <c r="G132" s="424"/>
      <c r="H132" s="424"/>
      <c r="I132" s="424"/>
      <c r="J132" s="475"/>
      <c r="K132" s="369"/>
      <c r="L132" s="466" t="s">
        <v>91</v>
      </c>
      <c r="M132" s="424" t="s">
        <v>88</v>
      </c>
      <c r="N132" s="485">
        <f>N130-N131</f>
        <v>2950.8386999999998</v>
      </c>
      <c r="O132" s="465">
        <f>N132</f>
        <v>2950.8386999999998</v>
      </c>
      <c r="P132" s="484" t="s">
        <v>3</v>
      </c>
    </row>
    <row r="133" spans="1:16" s="291" customFormat="1">
      <c r="A133" s="917"/>
      <c r="B133" s="917"/>
      <c r="C133" s="935"/>
      <c r="D133" s="455"/>
      <c r="E133" s="455"/>
      <c r="F133" s="434"/>
      <c r="G133" s="434"/>
      <c r="H133" s="434"/>
      <c r="I133" s="434"/>
      <c r="J133" s="472"/>
      <c r="K133" s="487"/>
      <c r="L133" s="473"/>
      <c r="M133" s="434"/>
      <c r="N133" s="435"/>
      <c r="O133" s="488"/>
      <c r="P133" s="386"/>
    </row>
    <row r="134" spans="1:16" s="291" customFormat="1">
      <c r="A134" s="898"/>
      <c r="B134" s="898"/>
      <c r="C134" s="933" t="s">
        <v>289</v>
      </c>
      <c r="D134" s="480"/>
      <c r="E134" s="480"/>
      <c r="F134" s="441"/>
      <c r="G134" s="441"/>
      <c r="H134" s="441"/>
      <c r="I134" s="441"/>
      <c r="J134" s="441"/>
      <c r="K134" s="441"/>
      <c r="L134" s="441"/>
      <c r="M134" s="441"/>
      <c r="N134" s="490"/>
      <c r="O134" s="491"/>
      <c r="P134" s="484"/>
    </row>
    <row r="135" spans="1:16" s="291" customFormat="1">
      <c r="A135" s="899"/>
      <c r="B135" s="899"/>
      <c r="C135" s="934"/>
      <c r="D135" s="890"/>
      <c r="E135" s="891"/>
      <c r="F135" s="891"/>
      <c r="G135" s="462"/>
      <c r="H135" s="471"/>
      <c r="I135" s="369"/>
      <c r="J135" s="463"/>
      <c r="K135" s="464"/>
      <c r="L135" s="465"/>
      <c r="M135" s="464"/>
      <c r="N135" s="475"/>
      <c r="O135" s="483"/>
      <c r="P135" s="484"/>
    </row>
    <row r="136" spans="1:16" s="291" customFormat="1">
      <c r="A136" s="899"/>
      <c r="B136" s="899"/>
      <c r="C136" s="934"/>
      <c r="D136" s="913" t="s">
        <v>377</v>
      </c>
      <c r="E136" s="914"/>
      <c r="F136" s="914"/>
      <c r="G136" s="424"/>
      <c r="H136" s="424"/>
      <c r="I136" s="424"/>
      <c r="J136" s="424"/>
      <c r="K136" s="424"/>
      <c r="L136" s="424"/>
      <c r="M136" s="424"/>
      <c r="N136" s="425"/>
      <c r="O136" s="486"/>
      <c r="P136" s="484"/>
    </row>
    <row r="137" spans="1:16" s="291" customFormat="1">
      <c r="A137" s="899"/>
      <c r="B137" s="899"/>
      <c r="C137" s="934"/>
      <c r="D137" s="423" t="s">
        <v>378</v>
      </c>
      <c r="E137" s="423" t="s">
        <v>88</v>
      </c>
      <c r="F137" s="424">
        <v>4</v>
      </c>
      <c r="G137" s="424" t="s">
        <v>149</v>
      </c>
      <c r="H137" s="744">
        <f>J14</f>
        <v>15</v>
      </c>
      <c r="I137" s="475" t="s">
        <v>149</v>
      </c>
      <c r="J137" s="475">
        <v>5</v>
      </c>
      <c r="K137" s="424" t="s">
        <v>88</v>
      </c>
      <c r="L137" s="475">
        <f>F137*H137*J137</f>
        <v>300</v>
      </c>
      <c r="M137" s="424" t="s">
        <v>16</v>
      </c>
      <c r="N137" s="425"/>
      <c r="O137" s="486"/>
      <c r="P137" s="484"/>
    </row>
    <row r="138" spans="1:16" s="291" customFormat="1">
      <c r="A138" s="899"/>
      <c r="B138" s="899"/>
      <c r="C138" s="934"/>
      <c r="D138" s="890" t="s">
        <v>374</v>
      </c>
      <c r="E138" s="891"/>
      <c r="F138" s="891"/>
      <c r="G138" s="360" t="s">
        <v>88</v>
      </c>
      <c r="H138" s="361">
        <v>0.4</v>
      </c>
      <c r="I138" s="360" t="s">
        <v>149</v>
      </c>
      <c r="J138" s="361">
        <v>0.4</v>
      </c>
      <c r="K138" s="360" t="s">
        <v>88</v>
      </c>
      <c r="L138" s="408">
        <f>H138*J138</f>
        <v>0.16000000000000003</v>
      </c>
      <c r="M138" s="360" t="s">
        <v>16</v>
      </c>
      <c r="N138" s="425"/>
      <c r="O138" s="486"/>
      <c r="P138" s="484"/>
    </row>
    <row r="139" spans="1:16" s="291" customFormat="1">
      <c r="A139" s="899"/>
      <c r="B139" s="899"/>
      <c r="C139" s="934"/>
      <c r="D139" s="890" t="s">
        <v>192</v>
      </c>
      <c r="E139" s="891"/>
      <c r="F139" s="424"/>
      <c r="G139" s="424"/>
      <c r="H139" s="424"/>
      <c r="I139" s="434"/>
      <c r="J139" s="472">
        <f>L137</f>
        <v>300</v>
      </c>
      <c r="K139" s="487" t="s">
        <v>140</v>
      </c>
      <c r="L139" s="473">
        <f>L138</f>
        <v>0.16000000000000003</v>
      </c>
      <c r="M139" s="434" t="s">
        <v>88</v>
      </c>
      <c r="N139" s="435">
        <f>J139/L139</f>
        <v>1874.9999999999995</v>
      </c>
      <c r="O139" s="486"/>
      <c r="P139" s="484"/>
    </row>
    <row r="140" spans="1:16" s="291" customFormat="1">
      <c r="A140" s="899"/>
      <c r="B140" s="899"/>
      <c r="C140" s="934"/>
      <c r="D140" s="423"/>
      <c r="E140" s="423"/>
      <c r="F140" s="424"/>
      <c r="G140" s="424"/>
      <c r="H140" s="424"/>
      <c r="I140" s="424"/>
      <c r="J140" s="475"/>
      <c r="K140" s="369"/>
      <c r="L140" s="466" t="s">
        <v>91</v>
      </c>
      <c r="M140" s="424" t="s">
        <v>88</v>
      </c>
      <c r="N140" s="492">
        <f>SUM(N135:N139)</f>
        <v>1874.9999999999995</v>
      </c>
      <c r="O140" s="486"/>
      <c r="P140" s="484"/>
    </row>
    <row r="141" spans="1:16" s="291" customFormat="1">
      <c r="A141" s="899"/>
      <c r="B141" s="899"/>
      <c r="C141" s="934"/>
      <c r="D141" s="890" t="s">
        <v>376</v>
      </c>
      <c r="E141" s="891"/>
      <c r="F141" s="891"/>
      <c r="G141" s="891"/>
      <c r="H141" s="472"/>
      <c r="I141" s="434"/>
      <c r="J141" s="473">
        <f>N140</f>
        <v>1874.9999999999995</v>
      </c>
      <c r="K141" s="434" t="s">
        <v>149</v>
      </c>
      <c r="L141" s="473">
        <v>0.05</v>
      </c>
      <c r="M141" s="434" t="s">
        <v>88</v>
      </c>
      <c r="N141" s="474">
        <f>J141*L141</f>
        <v>93.749999999999986</v>
      </c>
      <c r="O141" s="486"/>
      <c r="P141" s="484"/>
    </row>
    <row r="142" spans="1:16" s="291" customFormat="1">
      <c r="A142" s="899"/>
      <c r="B142" s="899"/>
      <c r="C142" s="934"/>
      <c r="D142" s="423"/>
      <c r="E142" s="423"/>
      <c r="F142" s="424"/>
      <c r="G142" s="424"/>
      <c r="H142" s="424"/>
      <c r="I142" s="424"/>
      <c r="J142" s="475"/>
      <c r="K142" s="466"/>
      <c r="L142" s="466" t="s">
        <v>91</v>
      </c>
      <c r="M142" s="424" t="s">
        <v>88</v>
      </c>
      <c r="N142" s="485">
        <f>N140-N141</f>
        <v>1781.2499999999995</v>
      </c>
      <c r="O142" s="465">
        <f>N142</f>
        <v>1781.2499999999995</v>
      </c>
      <c r="P142" s="484" t="s">
        <v>3</v>
      </c>
    </row>
    <row r="143" spans="1:16" s="291" customFormat="1">
      <c r="A143" s="899"/>
      <c r="B143" s="899"/>
      <c r="C143" s="934"/>
      <c r="D143" s="423"/>
      <c r="E143" s="423"/>
      <c r="F143" s="424"/>
      <c r="G143" s="424"/>
      <c r="H143" s="424"/>
      <c r="I143" s="424"/>
      <c r="J143" s="475"/>
      <c r="K143" s="466"/>
      <c r="L143" s="466"/>
      <c r="M143" s="424"/>
      <c r="N143" s="486" t="s">
        <v>3</v>
      </c>
      <c r="O143" s="483"/>
      <c r="P143" s="484"/>
    </row>
    <row r="144" spans="1:16" s="291" customFormat="1">
      <c r="A144" s="917"/>
      <c r="B144" s="917"/>
      <c r="C144" s="935"/>
      <c r="D144" s="455"/>
      <c r="E144" s="455"/>
      <c r="F144" s="434"/>
      <c r="G144" s="434"/>
      <c r="H144" s="434"/>
      <c r="I144" s="434"/>
      <c r="J144" s="472"/>
      <c r="K144" s="487"/>
      <c r="L144" s="473"/>
      <c r="M144" s="434"/>
      <c r="N144" s="493"/>
      <c r="O144" s="488"/>
      <c r="P144" s="489"/>
    </row>
    <row r="145" spans="1:16" s="291" customFormat="1">
      <c r="A145" s="898"/>
      <c r="B145" s="898"/>
      <c r="C145" s="933" t="s">
        <v>290</v>
      </c>
      <c r="D145" s="423"/>
      <c r="E145" s="423"/>
      <c r="F145" s="424"/>
      <c r="G145" s="424"/>
      <c r="H145" s="424"/>
      <c r="I145" s="424"/>
      <c r="J145" s="475"/>
      <c r="K145" s="369"/>
      <c r="L145" s="466"/>
      <c r="M145" s="424"/>
      <c r="N145" s="492"/>
      <c r="O145" s="486"/>
      <c r="P145" s="484"/>
    </row>
    <row r="146" spans="1:16" s="291" customFormat="1">
      <c r="A146" s="899"/>
      <c r="B146" s="899"/>
      <c r="C146" s="934"/>
      <c r="D146" s="890" t="s">
        <v>379</v>
      </c>
      <c r="E146" s="891"/>
      <c r="F146" s="891"/>
      <c r="G146" s="424" t="s">
        <v>88</v>
      </c>
      <c r="H146" s="360">
        <v>2</v>
      </c>
      <c r="I146" s="360" t="s">
        <v>149</v>
      </c>
      <c r="J146" s="524">
        <v>7</v>
      </c>
      <c r="K146" s="360" t="s">
        <v>149</v>
      </c>
      <c r="L146" s="408">
        <v>4.3</v>
      </c>
      <c r="M146" s="360" t="s">
        <v>88</v>
      </c>
      <c r="N146" s="447">
        <f>H146*J146*L146</f>
        <v>60.199999999999996</v>
      </c>
      <c r="O146" s="486"/>
      <c r="P146" s="484"/>
    </row>
    <row r="147" spans="1:16" s="291" customFormat="1">
      <c r="A147" s="899"/>
      <c r="B147" s="899"/>
      <c r="C147" s="934"/>
      <c r="D147" s="907" t="s">
        <v>382</v>
      </c>
      <c r="E147" s="908"/>
      <c r="F147" s="908"/>
      <c r="G147" s="494"/>
      <c r="H147" s="424"/>
      <c r="I147" s="424"/>
      <c r="J147" s="475"/>
      <c r="K147" s="369"/>
      <c r="L147" s="466"/>
      <c r="M147" s="424"/>
      <c r="N147" s="475"/>
      <c r="O147" s="483"/>
      <c r="P147" s="484"/>
    </row>
    <row r="148" spans="1:16" s="291" customFormat="1">
      <c r="A148" s="899"/>
      <c r="B148" s="899"/>
      <c r="C148" s="934"/>
      <c r="D148" s="401" t="s">
        <v>360</v>
      </c>
      <c r="E148" s="410" t="s">
        <v>88</v>
      </c>
      <c r="F148" s="309">
        <v>2</v>
      </c>
      <c r="G148" s="309" t="s">
        <v>321</v>
      </c>
      <c r="H148" s="377">
        <v>10.5</v>
      </c>
      <c r="I148" s="377" t="s">
        <v>119</v>
      </c>
      <c r="J148" s="378">
        <v>3</v>
      </c>
      <c r="K148" s="311" t="s">
        <v>350</v>
      </c>
      <c r="L148" s="311">
        <v>7</v>
      </c>
      <c r="M148" s="385" t="s">
        <v>88</v>
      </c>
      <c r="N148" s="405">
        <f>((H148+J148)/2)*L148*F148</f>
        <v>94.5</v>
      </c>
      <c r="O148" s="483"/>
      <c r="P148" s="484"/>
    </row>
    <row r="149" spans="1:16" s="291" customFormat="1">
      <c r="A149" s="899"/>
      <c r="B149" s="899"/>
      <c r="C149" s="934"/>
      <c r="D149" s="401"/>
      <c r="E149" s="410"/>
      <c r="F149" s="309"/>
      <c r="G149" s="309"/>
      <c r="H149" s="310"/>
      <c r="I149" s="380">
        <v>2</v>
      </c>
      <c r="J149" s="311"/>
      <c r="K149" s="311"/>
      <c r="L149" s="311"/>
      <c r="M149" s="385"/>
      <c r="N149" s="385"/>
      <c r="O149" s="483"/>
      <c r="P149" s="484"/>
    </row>
    <row r="150" spans="1:16" s="291" customFormat="1">
      <c r="A150" s="899"/>
      <c r="B150" s="899"/>
      <c r="C150" s="934"/>
      <c r="D150" s="423"/>
      <c r="G150" s="424" t="s">
        <v>88</v>
      </c>
      <c r="H150" s="360">
        <v>2</v>
      </c>
      <c r="I150" s="360" t="s">
        <v>149</v>
      </c>
      <c r="J150" s="408">
        <v>5</v>
      </c>
      <c r="K150" s="360" t="s">
        <v>149</v>
      </c>
      <c r="L150" s="408">
        <v>1</v>
      </c>
      <c r="M150" s="360" t="s">
        <v>88</v>
      </c>
      <c r="N150" s="447">
        <f>H150*J150*L150</f>
        <v>10</v>
      </c>
      <c r="O150" s="483"/>
      <c r="P150" s="484"/>
    </row>
    <row r="151" spans="1:16" s="291" customFormat="1">
      <c r="A151" s="899"/>
      <c r="B151" s="899"/>
      <c r="C151" s="934"/>
      <c r="D151" s="401" t="s">
        <v>361</v>
      </c>
      <c r="E151" s="410" t="s">
        <v>88</v>
      </c>
      <c r="F151" s="309">
        <v>2</v>
      </c>
      <c r="G151" s="309" t="s">
        <v>321</v>
      </c>
      <c r="H151" s="377">
        <v>8.5</v>
      </c>
      <c r="I151" s="377" t="s">
        <v>119</v>
      </c>
      <c r="J151" s="378">
        <v>3</v>
      </c>
      <c r="K151" s="311" t="s">
        <v>350</v>
      </c>
      <c r="L151" s="311">
        <v>7</v>
      </c>
      <c r="M151" s="385" t="s">
        <v>88</v>
      </c>
      <c r="N151" s="405">
        <f>((H151+J151)/2)*L151*F151</f>
        <v>80.5</v>
      </c>
      <c r="O151" s="483"/>
      <c r="P151" s="484"/>
    </row>
    <row r="152" spans="1:16" s="291" customFormat="1">
      <c r="A152" s="899"/>
      <c r="B152" s="899"/>
      <c r="C152" s="934"/>
      <c r="D152" s="401"/>
      <c r="E152" s="410"/>
      <c r="F152" s="309"/>
      <c r="G152" s="309"/>
      <c r="H152" s="310"/>
      <c r="I152" s="380">
        <v>2</v>
      </c>
      <c r="J152" s="311"/>
      <c r="K152" s="311"/>
      <c r="L152" s="311"/>
      <c r="M152" s="385"/>
      <c r="N152" s="385"/>
      <c r="O152" s="483"/>
      <c r="P152" s="484"/>
    </row>
    <row r="153" spans="1:16" s="291" customFormat="1">
      <c r="A153" s="899"/>
      <c r="B153" s="899"/>
      <c r="C153" s="934"/>
      <c r="D153" s="423"/>
      <c r="F153" s="295"/>
      <c r="G153" s="424" t="s">
        <v>88</v>
      </c>
      <c r="H153" s="360">
        <v>2</v>
      </c>
      <c r="I153" s="360" t="s">
        <v>149</v>
      </c>
      <c r="J153" s="408">
        <v>5</v>
      </c>
      <c r="K153" s="360" t="s">
        <v>149</v>
      </c>
      <c r="L153" s="408">
        <v>1</v>
      </c>
      <c r="M153" s="360" t="s">
        <v>88</v>
      </c>
      <c r="N153" s="447">
        <f>H153*J153*L153</f>
        <v>10</v>
      </c>
      <c r="O153" s="483"/>
      <c r="P153" s="484"/>
    </row>
    <row r="154" spans="1:16" s="291" customFormat="1">
      <c r="A154" s="899"/>
      <c r="B154" s="899"/>
      <c r="C154" s="934"/>
      <c r="D154" s="890" t="s">
        <v>446</v>
      </c>
      <c r="E154" s="891"/>
      <c r="F154" s="891"/>
      <c r="G154" s="891"/>
      <c r="H154" s="891"/>
      <c r="I154" s="424"/>
      <c r="J154" s="475"/>
      <c r="K154" s="369"/>
      <c r="L154" s="466"/>
      <c r="M154" s="424"/>
      <c r="N154" s="475"/>
      <c r="O154" s="483"/>
      <c r="P154" s="484"/>
    </row>
    <row r="155" spans="1:16" s="291" customFormat="1">
      <c r="A155" s="899"/>
      <c r="B155" s="899"/>
      <c r="C155" s="934"/>
      <c r="D155" s="890" t="s">
        <v>447</v>
      </c>
      <c r="E155" s="891"/>
      <c r="F155" s="891"/>
      <c r="G155" s="769"/>
      <c r="H155" s="773" t="s">
        <v>448</v>
      </c>
      <c r="I155" s="774" t="s">
        <v>119</v>
      </c>
      <c r="J155" s="775" t="s">
        <v>449</v>
      </c>
      <c r="K155" s="771" t="s">
        <v>88</v>
      </c>
      <c r="L155" s="368">
        <v>6.32</v>
      </c>
      <c r="M155" s="311" t="s">
        <v>325</v>
      </c>
      <c r="N155" s="475"/>
      <c r="O155" s="483"/>
      <c r="P155" s="484"/>
    </row>
    <row r="156" spans="1:16" s="291" customFormat="1">
      <c r="A156" s="899"/>
      <c r="B156" s="899"/>
      <c r="C156" s="934"/>
      <c r="D156" s="423" t="s">
        <v>360</v>
      </c>
      <c r="E156" s="423"/>
      <c r="F156" s="424"/>
      <c r="G156" s="424" t="s">
        <v>88</v>
      </c>
      <c r="H156" s="360">
        <v>2</v>
      </c>
      <c r="I156" s="360" t="s">
        <v>149</v>
      </c>
      <c r="J156" s="408">
        <v>17</v>
      </c>
      <c r="K156" s="360" t="s">
        <v>149</v>
      </c>
      <c r="L156" s="404">
        <f>L155</f>
        <v>6.32</v>
      </c>
      <c r="M156" s="360" t="s">
        <v>88</v>
      </c>
      <c r="N156" s="447">
        <f>H156*J156*L156</f>
        <v>214.88</v>
      </c>
      <c r="O156" s="483"/>
      <c r="P156" s="484"/>
    </row>
    <row r="157" spans="1:16" s="291" customFormat="1">
      <c r="A157" s="899"/>
      <c r="B157" s="899"/>
      <c r="C157" s="934"/>
      <c r="D157" s="423" t="s">
        <v>361</v>
      </c>
      <c r="E157" s="423"/>
      <c r="F157" s="424"/>
      <c r="G157" s="424" t="s">
        <v>88</v>
      </c>
      <c r="H157" s="360">
        <v>2</v>
      </c>
      <c r="I157" s="414" t="s">
        <v>149</v>
      </c>
      <c r="J157" s="415">
        <v>15</v>
      </c>
      <c r="K157" s="414" t="s">
        <v>149</v>
      </c>
      <c r="L157" s="776">
        <f>L155</f>
        <v>6.32</v>
      </c>
      <c r="M157" s="414" t="s">
        <v>88</v>
      </c>
      <c r="N157" s="540">
        <f>H157*J157*L157</f>
        <v>189.60000000000002</v>
      </c>
      <c r="O157" s="483"/>
      <c r="P157" s="484"/>
    </row>
    <row r="158" spans="1:16" s="291" customFormat="1">
      <c r="A158" s="899"/>
      <c r="B158" s="899"/>
      <c r="C158" s="934"/>
      <c r="D158" s="423"/>
      <c r="E158" s="423"/>
      <c r="F158" s="424"/>
      <c r="G158" s="424"/>
      <c r="H158" s="360"/>
      <c r="I158" s="360"/>
      <c r="J158" s="408"/>
      <c r="K158" s="360"/>
      <c r="L158" s="404" t="s">
        <v>91</v>
      </c>
      <c r="M158" s="360" t="s">
        <v>88</v>
      </c>
      <c r="N158" s="447">
        <f>SUM(N146:N157)</f>
        <v>659.68000000000006</v>
      </c>
      <c r="O158" s="483"/>
      <c r="P158" s="484"/>
    </row>
    <row r="159" spans="1:16" s="291" customFormat="1">
      <c r="A159" s="899"/>
      <c r="B159" s="899"/>
      <c r="C159" s="934"/>
      <c r="D159" s="890" t="s">
        <v>374</v>
      </c>
      <c r="E159" s="891"/>
      <c r="F159" s="891"/>
      <c r="G159" s="360" t="s">
        <v>88</v>
      </c>
      <c r="H159" s="361">
        <v>0.4</v>
      </c>
      <c r="I159" s="360" t="s">
        <v>149</v>
      </c>
      <c r="J159" s="361">
        <v>0.4</v>
      </c>
      <c r="K159" s="360" t="s">
        <v>88</v>
      </c>
      <c r="L159" s="408">
        <f>H159*J159</f>
        <v>0.16000000000000003</v>
      </c>
      <c r="M159" s="360" t="s">
        <v>16</v>
      </c>
      <c r="N159" s="425"/>
      <c r="O159" s="486"/>
      <c r="P159" s="484"/>
    </row>
    <row r="160" spans="1:16" s="291" customFormat="1">
      <c r="A160" s="899"/>
      <c r="B160" s="899"/>
      <c r="C160" s="934"/>
      <c r="D160" s="890" t="s">
        <v>192</v>
      </c>
      <c r="E160" s="891"/>
      <c r="F160" s="424"/>
      <c r="G160" s="424"/>
      <c r="H160" s="424"/>
      <c r="I160" s="424"/>
      <c r="J160" s="475">
        <f>N158</f>
        <v>659.68000000000006</v>
      </c>
      <c r="K160" s="369" t="s">
        <v>140</v>
      </c>
      <c r="L160" s="466">
        <f>L159</f>
        <v>0.16000000000000003</v>
      </c>
      <c r="M160" s="424" t="s">
        <v>88</v>
      </c>
      <c r="N160" s="492">
        <f>J160/L160</f>
        <v>4123</v>
      </c>
      <c r="O160" s="486"/>
      <c r="P160" s="484"/>
    </row>
    <row r="161" spans="1:19" s="291" customFormat="1">
      <c r="A161" s="899"/>
      <c r="B161" s="899"/>
      <c r="C161" s="934"/>
      <c r="D161" s="890" t="s">
        <v>376</v>
      </c>
      <c r="E161" s="891"/>
      <c r="F161" s="891"/>
      <c r="G161" s="891"/>
      <c r="H161" s="472"/>
      <c r="I161" s="434"/>
      <c r="J161" s="473">
        <f>N160</f>
        <v>4123</v>
      </c>
      <c r="K161" s="434" t="s">
        <v>149</v>
      </c>
      <c r="L161" s="473">
        <v>0.05</v>
      </c>
      <c r="M161" s="434" t="s">
        <v>88</v>
      </c>
      <c r="N161" s="474">
        <f>J161*L161</f>
        <v>206.15</v>
      </c>
      <c r="O161" s="486"/>
      <c r="P161" s="484"/>
    </row>
    <row r="162" spans="1:19" s="291" customFormat="1">
      <c r="A162" s="899"/>
      <c r="B162" s="899"/>
      <c r="C162" s="934"/>
      <c r="D162" s="423"/>
      <c r="E162" s="423"/>
      <c r="F162" s="424"/>
      <c r="G162" s="424"/>
      <c r="H162" s="424"/>
      <c r="I162" s="424"/>
      <c r="J162" s="475"/>
      <c r="K162" s="466"/>
      <c r="L162" s="466" t="s">
        <v>91</v>
      </c>
      <c r="M162" s="424" t="s">
        <v>88</v>
      </c>
      <c r="N162" s="485">
        <f>N160-N161</f>
        <v>3916.85</v>
      </c>
      <c r="O162" s="465">
        <f>N162</f>
        <v>3916.85</v>
      </c>
      <c r="P162" s="484" t="s">
        <v>3</v>
      </c>
    </row>
    <row r="163" spans="1:19" s="291" customFormat="1">
      <c r="A163" s="917"/>
      <c r="B163" s="917"/>
      <c r="C163" s="935"/>
      <c r="D163" s="423"/>
      <c r="E163" s="423"/>
      <c r="F163" s="424"/>
      <c r="G163" s="424"/>
      <c r="H163" s="424"/>
      <c r="I163" s="424"/>
      <c r="J163" s="475"/>
      <c r="K163" s="369"/>
      <c r="L163" s="466"/>
      <c r="M163" s="424"/>
      <c r="N163" s="496" t="s">
        <v>3</v>
      </c>
      <c r="O163" s="486"/>
      <c r="P163" s="484"/>
    </row>
    <row r="164" spans="1:19" s="291" customFormat="1">
      <c r="A164" s="894">
        <v>8</v>
      </c>
      <c r="B164" s="894" t="s">
        <v>383</v>
      </c>
      <c r="C164" s="922" t="s">
        <v>450</v>
      </c>
      <c r="D164" s="497" t="s">
        <v>338</v>
      </c>
      <c r="E164" s="498"/>
      <c r="F164" s="498"/>
      <c r="G164" s="499"/>
      <c r="H164" s="500"/>
      <c r="I164" s="501"/>
      <c r="J164" s="502"/>
      <c r="K164" s="499"/>
      <c r="L164" s="502"/>
      <c r="M164" s="499"/>
      <c r="N164" s="503"/>
      <c r="O164" s="504"/>
      <c r="P164" s="505"/>
    </row>
    <row r="165" spans="1:19" s="291" customFormat="1">
      <c r="A165" s="895"/>
      <c r="B165" s="895"/>
      <c r="C165" s="923"/>
      <c r="D165" s="925" t="s">
        <v>385</v>
      </c>
      <c r="E165" s="926"/>
      <c r="F165" s="926"/>
      <c r="G165" s="926"/>
      <c r="H165" s="926"/>
      <c r="I165" s="926"/>
      <c r="J165" s="506"/>
      <c r="K165" s="295"/>
      <c r="L165" s="506"/>
      <c r="M165" s="295"/>
      <c r="N165" s="507"/>
      <c r="O165" s="508"/>
      <c r="P165" s="509"/>
    </row>
    <row r="166" spans="1:19" s="291" customFormat="1">
      <c r="A166" s="895"/>
      <c r="B166" s="895"/>
      <c r="C166" s="923"/>
      <c r="D166" s="510"/>
      <c r="E166" s="308" t="s">
        <v>88</v>
      </c>
      <c r="F166" s="380">
        <f>O108</f>
        <v>1355.6499999999999</v>
      </c>
      <c r="G166" s="309" t="s">
        <v>149</v>
      </c>
      <c r="H166" s="310">
        <v>0.5</v>
      </c>
      <c r="I166" s="310" t="s">
        <v>149</v>
      </c>
      <c r="J166" s="311">
        <v>0.5</v>
      </c>
      <c r="K166" s="311" t="s">
        <v>149</v>
      </c>
      <c r="L166" s="311">
        <v>0.5</v>
      </c>
      <c r="M166" s="312" t="s">
        <v>88</v>
      </c>
      <c r="N166" s="313">
        <f t="shared" ref="N166" si="2">L166*J166*H166*F166</f>
        <v>169.45624999999998</v>
      </c>
      <c r="O166" s="508"/>
      <c r="P166" s="509"/>
    </row>
    <row r="167" spans="1:19" s="291" customFormat="1">
      <c r="A167" s="895"/>
      <c r="B167" s="895"/>
      <c r="C167" s="923"/>
      <c r="D167" s="931" t="s">
        <v>385</v>
      </c>
      <c r="E167" s="932"/>
      <c r="F167" s="932"/>
      <c r="G167" s="932"/>
      <c r="H167" s="932"/>
      <c r="I167" s="932"/>
      <c r="J167" s="506"/>
      <c r="K167" s="295"/>
      <c r="L167" s="506"/>
      <c r="M167" s="295"/>
      <c r="N167" s="507"/>
      <c r="O167" s="508"/>
      <c r="P167" s="509"/>
    </row>
    <row r="168" spans="1:19" s="291" customFormat="1">
      <c r="A168" s="895"/>
      <c r="B168" s="895"/>
      <c r="C168" s="923"/>
      <c r="D168" s="510"/>
      <c r="E168" s="308" t="s">
        <v>88</v>
      </c>
      <c r="F168" s="380">
        <f>O132</f>
        <v>2950.8386999999998</v>
      </c>
      <c r="G168" s="309" t="s">
        <v>149</v>
      </c>
      <c r="H168" s="310">
        <v>0.5</v>
      </c>
      <c r="I168" s="310" t="s">
        <v>149</v>
      </c>
      <c r="J168" s="311">
        <v>0.5</v>
      </c>
      <c r="K168" s="311" t="s">
        <v>149</v>
      </c>
      <c r="L168" s="311">
        <v>0.3</v>
      </c>
      <c r="M168" s="312" t="s">
        <v>88</v>
      </c>
      <c r="N168" s="313">
        <f t="shared" ref="N168" si="3">L168*J168*H168*F168</f>
        <v>221.31290249999998</v>
      </c>
      <c r="O168" s="406"/>
      <c r="P168" s="509"/>
      <c r="R168" s="357"/>
      <c r="S168" s="357"/>
    </row>
    <row r="169" spans="1:19" s="291" customFormat="1">
      <c r="A169" s="895"/>
      <c r="B169" s="895"/>
      <c r="C169" s="923"/>
      <c r="D169" s="931" t="s">
        <v>387</v>
      </c>
      <c r="E169" s="932"/>
      <c r="F169" s="932"/>
      <c r="G169" s="932"/>
      <c r="H169" s="932"/>
      <c r="I169" s="932"/>
      <c r="J169" s="506"/>
      <c r="K169" s="295"/>
      <c r="L169" s="506"/>
      <c r="M169" s="295"/>
      <c r="N169" s="507"/>
      <c r="O169" s="508"/>
      <c r="P169" s="509"/>
      <c r="R169" s="357"/>
      <c r="S169" s="357"/>
    </row>
    <row r="170" spans="1:19" s="291" customFormat="1">
      <c r="A170" s="895"/>
      <c r="B170" s="895"/>
      <c r="C170" s="923"/>
      <c r="D170" s="510"/>
      <c r="E170" s="308" t="s">
        <v>88</v>
      </c>
      <c r="F170" s="380">
        <f>O142</f>
        <v>1781.2499999999995</v>
      </c>
      <c r="G170" s="309" t="s">
        <v>149</v>
      </c>
      <c r="H170" s="310">
        <v>0.4</v>
      </c>
      <c r="I170" s="310" t="s">
        <v>149</v>
      </c>
      <c r="J170" s="311">
        <v>0.4</v>
      </c>
      <c r="K170" s="311" t="s">
        <v>149</v>
      </c>
      <c r="L170" s="311">
        <v>0.4</v>
      </c>
      <c r="M170" s="312" t="s">
        <v>88</v>
      </c>
      <c r="N170" s="313">
        <f t="shared" ref="N170" si="4">L170*J170*H170*F170</f>
        <v>114</v>
      </c>
      <c r="O170" s="508"/>
      <c r="P170" s="509"/>
      <c r="R170" s="357"/>
      <c r="S170" s="357"/>
    </row>
    <row r="171" spans="1:19" s="291" customFormat="1">
      <c r="A171" s="895"/>
      <c r="B171" s="895"/>
      <c r="C171" s="923"/>
      <c r="D171" s="931" t="s">
        <v>388</v>
      </c>
      <c r="E171" s="932"/>
      <c r="F171" s="932"/>
      <c r="G171" s="932"/>
      <c r="H171" s="932"/>
      <c r="I171" s="932"/>
      <c r="J171" s="506"/>
      <c r="K171" s="295"/>
      <c r="L171" s="506"/>
      <c r="M171" s="295"/>
      <c r="N171" s="507"/>
      <c r="O171" s="508"/>
      <c r="P171" s="509"/>
      <c r="R171" s="357"/>
      <c r="S171" s="357"/>
    </row>
    <row r="172" spans="1:19" s="291" customFormat="1">
      <c r="A172" s="895"/>
      <c r="B172" s="895"/>
      <c r="C172" s="923"/>
      <c r="D172" s="510"/>
      <c r="E172" s="308" t="s">
        <v>88</v>
      </c>
      <c r="F172" s="380">
        <f>O162</f>
        <v>3916.85</v>
      </c>
      <c r="G172" s="309" t="s">
        <v>149</v>
      </c>
      <c r="H172" s="310">
        <v>0.4</v>
      </c>
      <c r="I172" s="310" t="s">
        <v>149</v>
      </c>
      <c r="J172" s="311">
        <v>0.4</v>
      </c>
      <c r="K172" s="311" t="s">
        <v>149</v>
      </c>
      <c r="L172" s="311">
        <v>0.2</v>
      </c>
      <c r="M172" s="312" t="s">
        <v>88</v>
      </c>
      <c r="N172" s="313">
        <f t="shared" ref="N172" si="5">L172*J172*H172*F172</f>
        <v>125.33920000000003</v>
      </c>
      <c r="O172" s="508"/>
      <c r="P172" s="509"/>
      <c r="R172" s="357"/>
      <c r="S172" s="357"/>
    </row>
    <row r="173" spans="1:19" s="291" customFormat="1">
      <c r="A173" s="895"/>
      <c r="B173" s="895"/>
      <c r="C173" s="923"/>
      <c r="D173" s="931" t="s">
        <v>389</v>
      </c>
      <c r="E173" s="932"/>
      <c r="F173" s="932"/>
      <c r="G173" s="932"/>
      <c r="H173" s="932"/>
      <c r="I173" s="932"/>
      <c r="J173" s="506"/>
      <c r="K173" s="295"/>
      <c r="L173" s="506"/>
      <c r="M173" s="295"/>
      <c r="N173" s="507"/>
      <c r="O173" s="508"/>
      <c r="P173" s="509"/>
      <c r="R173" s="357"/>
      <c r="S173" s="357"/>
    </row>
    <row r="174" spans="1:19" s="291" customFormat="1">
      <c r="A174" s="895"/>
      <c r="B174" s="895"/>
      <c r="C174" s="923"/>
      <c r="D174" s="510"/>
      <c r="E174" s="308" t="s">
        <v>88</v>
      </c>
      <c r="F174" s="380">
        <v>0</v>
      </c>
      <c r="G174" s="381" t="s">
        <v>149</v>
      </c>
      <c r="H174" s="377">
        <v>0.35</v>
      </c>
      <c r="I174" s="377" t="s">
        <v>149</v>
      </c>
      <c r="J174" s="378">
        <v>0.35</v>
      </c>
      <c r="K174" s="378" t="s">
        <v>149</v>
      </c>
      <c r="L174" s="378">
        <v>0.35</v>
      </c>
      <c r="M174" s="382" t="s">
        <v>88</v>
      </c>
      <c r="N174" s="383">
        <f t="shared" ref="N174" si="6">L174*J174*H174*F174</f>
        <v>0</v>
      </c>
      <c r="O174" s="508"/>
      <c r="P174" s="509"/>
      <c r="R174" s="357"/>
      <c r="S174" s="357"/>
    </row>
    <row r="175" spans="1:19" s="291" customFormat="1">
      <c r="A175" s="895"/>
      <c r="B175" s="895"/>
      <c r="C175" s="923"/>
      <c r="D175" s="510"/>
      <c r="E175" s="308"/>
      <c r="F175" s="310"/>
      <c r="G175" s="309"/>
      <c r="H175" s="310"/>
      <c r="I175" s="310"/>
      <c r="J175" s="311"/>
      <c r="K175" s="311"/>
      <c r="L175" s="311" t="s">
        <v>91</v>
      </c>
      <c r="M175" s="312" t="s">
        <v>88</v>
      </c>
      <c r="N175" s="313">
        <f>SUM(N166:N174)</f>
        <v>630.10835250000002</v>
      </c>
      <c r="O175" s="508"/>
      <c r="P175" s="509"/>
      <c r="R175" s="357"/>
      <c r="S175" s="357"/>
    </row>
    <row r="176" spans="1:19" s="291" customFormat="1">
      <c r="A176" s="895"/>
      <c r="B176" s="895"/>
      <c r="C176" s="923"/>
      <c r="D176" s="925" t="s">
        <v>390</v>
      </c>
      <c r="E176" s="926"/>
      <c r="F176" s="926"/>
      <c r="G176" s="926"/>
      <c r="H176" s="926"/>
      <c r="I176" s="310"/>
      <c r="J176" s="311"/>
      <c r="K176" s="311"/>
      <c r="L176" s="311"/>
      <c r="M176" s="312"/>
      <c r="N176" s="313"/>
      <c r="O176" s="508"/>
      <c r="P176" s="509"/>
      <c r="R176" s="357"/>
      <c r="S176" s="357"/>
    </row>
    <row r="177" spans="1:19" s="291" customFormat="1">
      <c r="A177" s="895"/>
      <c r="B177" s="895"/>
      <c r="C177" s="923"/>
      <c r="D177" s="927" t="s">
        <v>391</v>
      </c>
      <c r="E177" s="928"/>
      <c r="F177" s="928"/>
      <c r="G177" s="511" t="s">
        <v>88</v>
      </c>
      <c r="H177" s="506">
        <f>N175</f>
        <v>630.10835250000002</v>
      </c>
      <c r="I177" s="295" t="s">
        <v>149</v>
      </c>
      <c r="J177" s="512">
        <v>0.5</v>
      </c>
      <c r="K177" s="311" t="s">
        <v>88</v>
      </c>
      <c r="L177" s="311"/>
      <c r="M177" s="312" t="s">
        <v>88</v>
      </c>
      <c r="N177" s="313">
        <f>H177*J177</f>
        <v>315.05417625000001</v>
      </c>
      <c r="O177" s="508">
        <f>N177</f>
        <v>315.05417625000001</v>
      </c>
      <c r="P177" s="513" t="str">
        <f>N178</f>
        <v>Cum</v>
      </c>
      <c r="R177" s="357"/>
      <c r="S177" s="357"/>
    </row>
    <row r="178" spans="1:19" s="291" customFormat="1">
      <c r="A178" s="921"/>
      <c r="B178" s="921"/>
      <c r="C178" s="924"/>
      <c r="D178" s="514"/>
      <c r="E178" s="515"/>
      <c r="F178" s="377"/>
      <c r="G178" s="381"/>
      <c r="H178" s="377"/>
      <c r="I178" s="377"/>
      <c r="J178" s="378"/>
      <c r="K178" s="378"/>
      <c r="L178" s="378"/>
      <c r="M178" s="382"/>
      <c r="N178" s="383" t="s">
        <v>4</v>
      </c>
      <c r="O178" s="516"/>
      <c r="P178" s="517"/>
      <c r="R178" s="357"/>
      <c r="S178" s="357"/>
    </row>
    <row r="179" spans="1:19" s="291" customFormat="1">
      <c r="A179" s="894"/>
      <c r="B179" s="894"/>
      <c r="C179" s="970" t="s">
        <v>293</v>
      </c>
      <c r="D179" s="925" t="s">
        <v>390</v>
      </c>
      <c r="E179" s="926"/>
      <c r="F179" s="926"/>
      <c r="G179" s="926"/>
      <c r="H179" s="926"/>
      <c r="I179" s="310"/>
      <c r="J179" s="311"/>
      <c r="K179" s="311"/>
      <c r="L179" s="311"/>
      <c r="M179" s="312"/>
      <c r="N179" s="313"/>
      <c r="O179" s="508"/>
      <c r="P179" s="509"/>
      <c r="R179" s="357"/>
      <c r="S179" s="357"/>
    </row>
    <row r="180" spans="1:19" s="291" customFormat="1">
      <c r="A180" s="895"/>
      <c r="B180" s="895"/>
      <c r="C180" s="971"/>
      <c r="D180" s="927" t="s">
        <v>391</v>
      </c>
      <c r="E180" s="928"/>
      <c r="F180" s="928"/>
      <c r="G180" s="511" t="s">
        <v>88</v>
      </c>
      <c r="H180" s="506">
        <f>N175</f>
        <v>630.10835250000002</v>
      </c>
      <c r="I180" s="295" t="s">
        <v>149</v>
      </c>
      <c r="J180" s="512">
        <v>0.5</v>
      </c>
      <c r="K180" s="311" t="s">
        <v>88</v>
      </c>
      <c r="L180" s="311"/>
      <c r="M180" s="312" t="s">
        <v>88</v>
      </c>
      <c r="N180" s="313">
        <f>H180*J180</f>
        <v>315.05417625000001</v>
      </c>
      <c r="O180" s="508">
        <f>N180</f>
        <v>315.05417625000001</v>
      </c>
      <c r="P180" s="513" t="str">
        <f>N181</f>
        <v>Cum</v>
      </c>
      <c r="R180" s="357"/>
      <c r="S180" s="357"/>
    </row>
    <row r="181" spans="1:19" s="291" customFormat="1">
      <c r="A181" s="921"/>
      <c r="B181" s="921"/>
      <c r="C181" s="972"/>
      <c r="D181" s="514"/>
      <c r="E181" s="515"/>
      <c r="F181" s="377"/>
      <c r="G181" s="381"/>
      <c r="H181" s="377"/>
      <c r="I181" s="377"/>
      <c r="J181" s="378"/>
      <c r="K181" s="378"/>
      <c r="L181" s="378"/>
      <c r="M181" s="382"/>
      <c r="N181" s="383" t="s">
        <v>4</v>
      </c>
      <c r="O181" s="516"/>
      <c r="P181" s="517"/>
      <c r="R181" s="357"/>
      <c r="S181" s="357"/>
    </row>
    <row r="182" spans="1:19" s="291" customFormat="1">
      <c r="A182" s="898">
        <v>9</v>
      </c>
      <c r="B182" s="898" t="s">
        <v>294</v>
      </c>
      <c r="C182" s="887" t="s">
        <v>392</v>
      </c>
      <c r="D182" s="518"/>
      <c r="E182" s="480"/>
      <c r="F182" s="441"/>
      <c r="G182" s="441"/>
      <c r="H182" s="441"/>
      <c r="I182" s="441"/>
      <c r="J182" s="441"/>
      <c r="K182" s="441"/>
      <c r="L182" s="441"/>
      <c r="M182" s="441"/>
      <c r="N182" s="490"/>
      <c r="O182" s="519"/>
      <c r="P182" s="482"/>
      <c r="R182" s="357"/>
      <c r="S182" s="357"/>
    </row>
    <row r="183" spans="1:19" s="291" customFormat="1">
      <c r="A183" s="899"/>
      <c r="B183" s="899"/>
      <c r="C183" s="888"/>
      <c r="D183" s="520" t="s">
        <v>393</v>
      </c>
      <c r="E183" s="521"/>
      <c r="F183" s="462">
        <v>2</v>
      </c>
      <c r="G183" s="462" t="s">
        <v>149</v>
      </c>
      <c r="H183" s="471">
        <f>J14</f>
        <v>15</v>
      </c>
      <c r="I183" s="464" t="s">
        <v>149</v>
      </c>
      <c r="J183" s="463">
        <v>0.6</v>
      </c>
      <c r="K183" s="464" t="s">
        <v>149</v>
      </c>
      <c r="L183" s="463">
        <v>1.2</v>
      </c>
      <c r="M183" s="464" t="s">
        <v>394</v>
      </c>
      <c r="N183" s="466">
        <f>H183*J183*L183*F183</f>
        <v>21.599999999999998</v>
      </c>
      <c r="O183" s="522"/>
      <c r="P183" s="484"/>
    </row>
    <row r="184" spans="1:19" s="291" customFormat="1">
      <c r="A184" s="899"/>
      <c r="B184" s="899"/>
      <c r="C184" s="888"/>
      <c r="D184" s="929" t="s">
        <v>396</v>
      </c>
      <c r="E184" s="930"/>
      <c r="F184" s="930"/>
      <c r="G184" s="930"/>
      <c r="H184" s="524"/>
      <c r="I184" s="424"/>
      <c r="J184" s="524"/>
      <c r="K184" s="403"/>
      <c r="L184" s="524"/>
      <c r="M184" s="335"/>
      <c r="N184" s="525"/>
      <c r="O184" s="522"/>
      <c r="P184" s="484"/>
    </row>
    <row r="185" spans="1:19" s="291" customFormat="1">
      <c r="A185" s="899"/>
      <c r="B185" s="899"/>
      <c r="C185" s="888"/>
      <c r="D185" s="523">
        <v>4</v>
      </c>
      <c r="E185" s="409" t="s">
        <v>149</v>
      </c>
      <c r="F185" s="486">
        <v>7</v>
      </c>
      <c r="G185" s="464" t="s">
        <v>149</v>
      </c>
      <c r="H185" s="524">
        <v>0.5</v>
      </c>
      <c r="I185" s="424" t="s">
        <v>149</v>
      </c>
      <c r="J185" s="524">
        <v>0.2</v>
      </c>
      <c r="K185" s="403" t="s">
        <v>149</v>
      </c>
      <c r="L185" s="524">
        <v>0.2</v>
      </c>
      <c r="M185" s="335" t="s">
        <v>88</v>
      </c>
      <c r="N185" s="525">
        <f>L185*J185*H185*F185*D185</f>
        <v>0.56000000000000005</v>
      </c>
      <c r="O185" s="522"/>
      <c r="P185" s="484"/>
    </row>
    <row r="186" spans="1:19" s="291" customFormat="1">
      <c r="A186" s="899"/>
      <c r="B186" s="899"/>
      <c r="C186" s="888"/>
      <c r="D186" s="446" t="s">
        <v>397</v>
      </c>
      <c r="E186" s="409"/>
      <c r="F186" s="475"/>
      <c r="G186" s="409"/>
      <c r="H186" s="336"/>
      <c r="I186" s="409"/>
      <c r="J186" s="336"/>
      <c r="K186" s="336"/>
      <c r="L186" s="336"/>
      <c r="M186" s="337"/>
      <c r="N186" s="525"/>
      <c r="O186" s="522"/>
      <c r="P186" s="484"/>
    </row>
    <row r="187" spans="1:19" s="291" customFormat="1">
      <c r="A187" s="899"/>
      <c r="B187" s="899"/>
      <c r="C187" s="888"/>
      <c r="D187" s="523">
        <v>2</v>
      </c>
      <c r="E187" s="409" t="s">
        <v>149</v>
      </c>
      <c r="F187" s="486">
        <v>32</v>
      </c>
      <c r="G187" s="464" t="s">
        <v>149</v>
      </c>
      <c r="H187" s="524">
        <v>0.5</v>
      </c>
      <c r="I187" s="434" t="s">
        <v>149</v>
      </c>
      <c r="J187" s="526">
        <v>0.2</v>
      </c>
      <c r="K187" s="527" t="s">
        <v>149</v>
      </c>
      <c r="L187" s="526">
        <v>0.2</v>
      </c>
      <c r="M187" s="528" t="s">
        <v>88</v>
      </c>
      <c r="N187" s="474">
        <f>L187*J187*H187*F187*D187</f>
        <v>1.2800000000000002</v>
      </c>
      <c r="O187" s="483"/>
      <c r="P187" s="484"/>
    </row>
    <row r="188" spans="1:19" s="291" customFormat="1">
      <c r="A188" s="899"/>
      <c r="B188" s="899"/>
      <c r="C188" s="888"/>
      <c r="D188" s="523"/>
      <c r="E188" s="409"/>
      <c r="F188" s="486"/>
      <c r="G188" s="464"/>
      <c r="H188" s="524"/>
      <c r="I188" s="424"/>
      <c r="J188" s="524"/>
      <c r="K188" s="403"/>
      <c r="L188" s="524" t="s">
        <v>267</v>
      </c>
      <c r="M188" s="335" t="s">
        <v>88</v>
      </c>
      <c r="N188" s="466">
        <f>SUM(N183:N187)</f>
        <v>23.439999999999998</v>
      </c>
      <c r="O188" s="483">
        <f>N188</f>
        <v>23.439999999999998</v>
      </c>
      <c r="P188" s="529" t="str">
        <f>N189</f>
        <v>Cum</v>
      </c>
    </row>
    <row r="189" spans="1:19" s="291" customFormat="1">
      <c r="A189" s="899"/>
      <c r="B189" s="899"/>
      <c r="C189" s="888"/>
      <c r="D189" s="523"/>
      <c r="E189" s="409"/>
      <c r="F189" s="464"/>
      <c r="G189" s="464"/>
      <c r="H189" s="524"/>
      <c r="I189" s="424"/>
      <c r="J189" s="524"/>
      <c r="K189" s="403"/>
      <c r="L189" s="524"/>
      <c r="M189" s="335"/>
      <c r="N189" s="476" t="s">
        <v>4</v>
      </c>
      <c r="O189" s="483"/>
      <c r="P189" s="484"/>
    </row>
    <row r="190" spans="1:19" s="291" customFormat="1">
      <c r="A190" s="898">
        <v>10</v>
      </c>
      <c r="B190" s="898" t="s">
        <v>296</v>
      </c>
      <c r="C190" s="887" t="s">
        <v>398</v>
      </c>
      <c r="D190" s="530"/>
      <c r="E190" s="441"/>
      <c r="F190" s="440"/>
      <c r="G190" s="440"/>
      <c r="H190" s="443"/>
      <c r="I190" s="441"/>
      <c r="J190" s="442"/>
      <c r="K190" s="441"/>
      <c r="L190" s="442"/>
      <c r="M190" s="441"/>
      <c r="N190" s="442"/>
      <c r="O190" s="481"/>
      <c r="P190" s="482"/>
    </row>
    <row r="191" spans="1:19" s="291" customFormat="1">
      <c r="A191" s="899"/>
      <c r="B191" s="899"/>
      <c r="C191" s="888"/>
      <c r="D191" s="531" t="s">
        <v>393</v>
      </c>
      <c r="E191" s="424"/>
      <c r="F191" s="380">
        <v>2</v>
      </c>
      <c r="G191" s="380" t="s">
        <v>149</v>
      </c>
      <c r="H191" s="380">
        <v>2</v>
      </c>
      <c r="I191" s="310" t="s">
        <v>149</v>
      </c>
      <c r="J191" s="768">
        <f>J14</f>
        <v>15</v>
      </c>
      <c r="K191" s="311" t="s">
        <v>149</v>
      </c>
      <c r="L191" s="311">
        <v>1.2</v>
      </c>
      <c r="M191" s="312" t="s">
        <v>88</v>
      </c>
      <c r="N191" s="411">
        <f t="shared" ref="N191:N192" si="7">L191*J191*H191*F191</f>
        <v>72</v>
      </c>
      <c r="O191" s="483"/>
      <c r="P191" s="484"/>
    </row>
    <row r="192" spans="1:19" s="291" customFormat="1">
      <c r="A192" s="899"/>
      <c r="B192" s="899"/>
      <c r="C192" s="888"/>
      <c r="D192" s="531" t="s">
        <v>399</v>
      </c>
      <c r="E192" s="424" t="s">
        <v>88</v>
      </c>
      <c r="F192" s="380">
        <v>2</v>
      </c>
      <c r="G192" s="380" t="s">
        <v>149</v>
      </c>
      <c r="H192" s="380">
        <v>2</v>
      </c>
      <c r="I192" s="310" t="s">
        <v>149</v>
      </c>
      <c r="J192" s="311">
        <v>0.6</v>
      </c>
      <c r="K192" s="311" t="s">
        <v>149</v>
      </c>
      <c r="L192" s="311">
        <v>1.2</v>
      </c>
      <c r="M192" s="312" t="s">
        <v>88</v>
      </c>
      <c r="N192" s="411">
        <f t="shared" si="7"/>
        <v>2.88</v>
      </c>
      <c r="O192" s="483"/>
      <c r="P192" s="484"/>
    </row>
    <row r="193" spans="1:18" s="291" customFormat="1">
      <c r="A193" s="899"/>
      <c r="B193" s="899"/>
      <c r="C193" s="888"/>
      <c r="D193" s="531" t="s">
        <v>400</v>
      </c>
      <c r="E193" s="424"/>
      <c r="F193" s="337"/>
      <c r="G193" s="337"/>
      <c r="H193" s="475"/>
      <c r="I193" s="424"/>
      <c r="J193" s="466"/>
      <c r="K193" s="424"/>
      <c r="L193" s="466"/>
      <c r="M193" s="424"/>
      <c r="N193" s="476"/>
      <c r="O193" s="483"/>
      <c r="P193" s="484"/>
    </row>
    <row r="194" spans="1:18" s="291" customFormat="1">
      <c r="A194" s="899"/>
      <c r="B194" s="899"/>
      <c r="C194" s="888"/>
      <c r="D194" s="531"/>
      <c r="E194" s="424" t="s">
        <v>88</v>
      </c>
      <c r="F194" s="380">
        <v>2</v>
      </c>
      <c r="G194" s="380" t="s">
        <v>149</v>
      </c>
      <c r="H194" s="380">
        <v>4</v>
      </c>
      <c r="I194" s="310" t="s">
        <v>149</v>
      </c>
      <c r="J194" s="311">
        <v>1</v>
      </c>
      <c r="K194" s="311" t="s">
        <v>149</v>
      </c>
      <c r="L194" s="311">
        <v>0.3</v>
      </c>
      <c r="M194" s="312" t="s">
        <v>88</v>
      </c>
      <c r="N194" s="411">
        <f t="shared" ref="N194:N195" si="8">L194*J194*H194*F194</f>
        <v>2.4</v>
      </c>
      <c r="O194" s="483"/>
      <c r="P194" s="484"/>
    </row>
    <row r="195" spans="1:18" s="291" customFormat="1">
      <c r="A195" s="899"/>
      <c r="B195" s="899"/>
      <c r="C195" s="888"/>
      <c r="D195" s="531" t="s">
        <v>401</v>
      </c>
      <c r="E195" s="424" t="s">
        <v>88</v>
      </c>
      <c r="F195" s="380">
        <v>2</v>
      </c>
      <c r="G195" s="380" t="s">
        <v>149</v>
      </c>
      <c r="H195" s="532">
        <v>3.14</v>
      </c>
      <c r="I195" s="377" t="s">
        <v>149</v>
      </c>
      <c r="J195" s="378">
        <v>0.3</v>
      </c>
      <c r="K195" s="378" t="s">
        <v>149</v>
      </c>
      <c r="L195" s="378">
        <v>9</v>
      </c>
      <c r="M195" s="382" t="s">
        <v>88</v>
      </c>
      <c r="N195" s="533">
        <f t="shared" si="8"/>
        <v>16.956</v>
      </c>
      <c r="O195" s="483"/>
      <c r="P195" s="484"/>
    </row>
    <row r="196" spans="1:18" s="291" customFormat="1">
      <c r="A196" s="899"/>
      <c r="B196" s="899"/>
      <c r="C196" s="888"/>
      <c r="D196" s="531"/>
      <c r="E196" s="424"/>
      <c r="F196" s="337"/>
      <c r="G196" s="337"/>
      <c r="H196" s="475"/>
      <c r="I196" s="424"/>
      <c r="J196" s="466"/>
      <c r="K196" s="424"/>
      <c r="L196" s="466" t="s">
        <v>91</v>
      </c>
      <c r="M196" s="424" t="s">
        <v>88</v>
      </c>
      <c r="N196" s="466">
        <f>SUM(N191:N195)</f>
        <v>94.236000000000004</v>
      </c>
      <c r="O196" s="483">
        <f>N196</f>
        <v>94.236000000000004</v>
      </c>
      <c r="P196" s="529" t="str">
        <f>N197</f>
        <v>Sqm</v>
      </c>
    </row>
    <row r="197" spans="1:18" s="291" customFormat="1">
      <c r="A197" s="899"/>
      <c r="B197" s="899"/>
      <c r="C197" s="888"/>
      <c r="D197" s="531"/>
      <c r="E197" s="424"/>
      <c r="F197" s="337"/>
      <c r="G197" s="337"/>
      <c r="H197" s="475"/>
      <c r="I197" s="424"/>
      <c r="J197" s="466"/>
      <c r="K197" s="424"/>
      <c r="L197" s="466"/>
      <c r="M197" s="424"/>
      <c r="N197" s="476" t="s">
        <v>16</v>
      </c>
      <c r="O197" s="483"/>
      <c r="P197" s="484"/>
    </row>
    <row r="198" spans="1:18" s="291" customFormat="1">
      <c r="A198" s="899"/>
      <c r="B198" s="899"/>
      <c r="C198" s="889"/>
      <c r="D198" s="534"/>
      <c r="E198" s="434"/>
      <c r="F198" s="343"/>
      <c r="G198" s="343"/>
      <c r="H198" s="472"/>
      <c r="I198" s="434"/>
      <c r="J198" s="473"/>
      <c r="K198" s="434"/>
      <c r="L198" s="473"/>
      <c r="M198" s="434"/>
      <c r="N198" s="473"/>
      <c r="O198" s="535"/>
      <c r="P198" s="489"/>
    </row>
    <row r="199" spans="1:18" s="291" customFormat="1">
      <c r="A199" s="898">
        <v>11</v>
      </c>
      <c r="B199" s="898" t="s">
        <v>298</v>
      </c>
      <c r="C199" s="918" t="s">
        <v>402</v>
      </c>
      <c r="D199" s="911" t="s">
        <v>403</v>
      </c>
      <c r="E199" s="912"/>
      <c r="F199" s="912"/>
      <c r="G199" s="337"/>
      <c r="H199" s="536"/>
      <c r="I199" s="464"/>
      <c r="J199" s="466"/>
      <c r="K199" s="424"/>
      <c r="L199" s="466"/>
      <c r="M199" s="424"/>
      <c r="N199" s="466"/>
      <c r="O199" s="483"/>
      <c r="P199" s="537"/>
    </row>
    <row r="200" spans="1:18" s="291" customFormat="1">
      <c r="A200" s="899"/>
      <c r="B200" s="899"/>
      <c r="C200" s="919"/>
      <c r="D200" s="913" t="s">
        <v>404</v>
      </c>
      <c r="E200" s="914"/>
      <c r="F200" s="914"/>
      <c r="G200" s="461"/>
      <c r="H200" s="463"/>
      <c r="I200" s="464"/>
      <c r="J200" s="463"/>
      <c r="K200" s="464"/>
      <c r="L200" s="463"/>
      <c r="M200" s="464"/>
      <c r="N200" s="466"/>
      <c r="O200" s="483"/>
      <c r="P200" s="537"/>
    </row>
    <row r="201" spans="1:18" s="291" customFormat="1">
      <c r="A201" s="899"/>
      <c r="B201" s="899"/>
      <c r="C201" s="919"/>
      <c r="D201" s="538"/>
      <c r="E201" s="424" t="s">
        <v>88</v>
      </c>
      <c r="F201" s="380">
        <v>2</v>
      </c>
      <c r="G201" s="380" t="s">
        <v>149</v>
      </c>
      <c r="H201" s="380">
        <v>2</v>
      </c>
      <c r="I201" s="310" t="s">
        <v>149</v>
      </c>
      <c r="J201" s="374">
        <v>8</v>
      </c>
      <c r="K201" s="311" t="s">
        <v>149</v>
      </c>
      <c r="L201" s="311">
        <v>0.88</v>
      </c>
      <c r="M201" s="312" t="s">
        <v>88</v>
      </c>
      <c r="N201" s="411">
        <f t="shared" ref="N201" si="9">L201*J201*H201*F201</f>
        <v>28.16</v>
      </c>
      <c r="O201" s="483"/>
      <c r="P201" s="537"/>
    </row>
    <row r="202" spans="1:18" s="291" customFormat="1">
      <c r="A202" s="899"/>
      <c r="B202" s="899"/>
      <c r="C202" s="919"/>
      <c r="D202" s="422" t="s">
        <v>405</v>
      </c>
      <c r="E202" s="424"/>
      <c r="F202" s="380"/>
      <c r="G202" s="424"/>
      <c r="H202" s="360">
        <v>2</v>
      </c>
      <c r="I202" s="360" t="s">
        <v>149</v>
      </c>
      <c r="J202" s="539">
        <v>4</v>
      </c>
      <c r="K202" s="414" t="s">
        <v>149</v>
      </c>
      <c r="L202" s="415">
        <v>9.6999999999999993</v>
      </c>
      <c r="M202" s="414" t="s">
        <v>88</v>
      </c>
      <c r="N202" s="540">
        <f>H202*J202*L202</f>
        <v>77.599999999999994</v>
      </c>
      <c r="O202" s="483"/>
      <c r="P202" s="537"/>
    </row>
    <row r="203" spans="1:18" s="291" customFormat="1">
      <c r="A203" s="899"/>
      <c r="B203" s="899"/>
      <c r="C203" s="919"/>
      <c r="D203" s="538"/>
      <c r="E203" s="462"/>
      <c r="F203" s="462"/>
      <c r="G203" s="462"/>
      <c r="H203" s="463"/>
      <c r="I203" s="464"/>
      <c r="J203" s="463"/>
      <c r="K203" s="464"/>
      <c r="L203" s="463" t="s">
        <v>267</v>
      </c>
      <c r="M203" s="464" t="s">
        <v>88</v>
      </c>
      <c r="N203" s="466">
        <f>SUM(N201:N202)</f>
        <v>105.75999999999999</v>
      </c>
      <c r="O203" s="483"/>
      <c r="P203" s="537"/>
    </row>
    <row r="204" spans="1:18" s="291" customFormat="1">
      <c r="A204" s="899"/>
      <c r="B204" s="899"/>
      <c r="C204" s="919"/>
      <c r="D204" s="460"/>
      <c r="E204" s="461"/>
      <c r="F204" s="461"/>
      <c r="G204" s="461" t="s">
        <v>406</v>
      </c>
      <c r="H204" s="461">
        <v>0.89</v>
      </c>
      <c r="I204" s="541" t="s">
        <v>407</v>
      </c>
      <c r="J204" s="463"/>
      <c r="K204" s="464"/>
      <c r="L204" s="463"/>
      <c r="M204" s="464" t="s">
        <v>88</v>
      </c>
      <c r="N204" s="466">
        <f>N203*H204</f>
        <v>94.12639999999999</v>
      </c>
      <c r="O204" s="483"/>
      <c r="P204" s="537"/>
    </row>
    <row r="205" spans="1:18" s="291" customFormat="1">
      <c r="A205" s="899"/>
      <c r="B205" s="899"/>
      <c r="C205" s="919"/>
      <c r="D205" s="911" t="s">
        <v>408</v>
      </c>
      <c r="E205" s="912"/>
      <c r="F205" s="912"/>
      <c r="G205" s="337"/>
      <c r="H205" s="536"/>
      <c r="I205" s="464"/>
      <c r="J205" s="466"/>
      <c r="K205" s="424"/>
      <c r="L205" s="466"/>
      <c r="M205" s="424"/>
      <c r="N205" s="476" t="s">
        <v>107</v>
      </c>
      <c r="O205" s="483"/>
      <c r="P205" s="537"/>
    </row>
    <row r="206" spans="1:18" s="291" customFormat="1">
      <c r="A206" s="899"/>
      <c r="B206" s="899"/>
      <c r="C206" s="919"/>
      <c r="D206" s="913" t="s">
        <v>409</v>
      </c>
      <c r="E206" s="914"/>
      <c r="F206" s="914"/>
      <c r="G206" s="461"/>
      <c r="H206" s="463"/>
      <c r="I206" s="464"/>
      <c r="J206" s="463"/>
      <c r="K206" s="464"/>
      <c r="L206" s="463"/>
      <c r="M206" s="464"/>
      <c r="N206" s="466"/>
      <c r="O206" s="483"/>
      <c r="P206" s="537"/>
    </row>
    <row r="207" spans="1:18" s="291" customFormat="1">
      <c r="A207" s="899"/>
      <c r="B207" s="899"/>
      <c r="C207" s="919"/>
      <c r="D207" s="422" t="s">
        <v>405</v>
      </c>
      <c r="E207" s="424"/>
      <c r="F207" s="380"/>
      <c r="G207" s="424"/>
      <c r="H207" s="360">
        <v>2</v>
      </c>
      <c r="I207" s="360" t="s">
        <v>149</v>
      </c>
      <c r="J207" s="539">
        <v>45</v>
      </c>
      <c r="K207" s="414" t="s">
        <v>149</v>
      </c>
      <c r="L207" s="415">
        <v>0.87</v>
      </c>
      <c r="M207" s="414" t="s">
        <v>88</v>
      </c>
      <c r="N207" s="540">
        <f>H207*J207*L207</f>
        <v>78.3</v>
      </c>
      <c r="O207" s="483"/>
      <c r="P207" s="537"/>
      <c r="R207" s="357"/>
    </row>
    <row r="208" spans="1:18" s="291" customFormat="1">
      <c r="A208" s="899"/>
      <c r="B208" s="899"/>
      <c r="C208" s="919"/>
      <c r="D208" s="460"/>
      <c r="E208" s="461"/>
      <c r="F208" s="542"/>
      <c r="G208" s="542" t="s">
        <v>406</v>
      </c>
      <c r="H208" s="542">
        <v>0.62</v>
      </c>
      <c r="I208" s="543" t="s">
        <v>407</v>
      </c>
      <c r="J208" s="544"/>
      <c r="K208" s="545"/>
      <c r="L208" s="544"/>
      <c r="M208" s="545" t="s">
        <v>88</v>
      </c>
      <c r="N208" s="474">
        <f>N207*H208</f>
        <v>48.545999999999999</v>
      </c>
      <c r="O208" s="522"/>
      <c r="P208" s="484"/>
    </row>
    <row r="209" spans="1:18" s="291" customFormat="1">
      <c r="A209" s="899"/>
      <c r="B209" s="899"/>
      <c r="C209" s="919"/>
      <c r="D209" s="546"/>
      <c r="E209" s="462"/>
      <c r="F209" s="462"/>
      <c r="G209" s="462"/>
      <c r="H209" s="463"/>
      <c r="I209" s="464"/>
      <c r="J209" s="463"/>
      <c r="K209" s="464"/>
      <c r="L209" s="463" t="s">
        <v>91</v>
      </c>
      <c r="M209" s="464" t="s">
        <v>88</v>
      </c>
      <c r="N209" s="466">
        <f>N208+N204</f>
        <v>142.67239999999998</v>
      </c>
      <c r="O209" s="522">
        <f>N209</f>
        <v>142.67239999999998</v>
      </c>
      <c r="P209" s="484" t="s">
        <v>32</v>
      </c>
    </row>
    <row r="210" spans="1:18" s="291" customFormat="1">
      <c r="A210" s="899"/>
      <c r="B210" s="899"/>
      <c r="C210" s="919"/>
      <c r="D210" s="546"/>
      <c r="E210" s="547"/>
      <c r="F210" s="337"/>
      <c r="G210" s="337"/>
      <c r="H210" s="475"/>
      <c r="I210" s="424"/>
      <c r="J210" s="466"/>
      <c r="K210" s="424"/>
      <c r="L210" s="548"/>
      <c r="M210" s="549"/>
      <c r="N210" s="550" t="s">
        <v>107</v>
      </c>
      <c r="O210" s="551"/>
      <c r="P210" s="484"/>
    </row>
    <row r="211" spans="1:18" s="291" customFormat="1">
      <c r="A211" s="917"/>
      <c r="B211" s="917"/>
      <c r="C211" s="920"/>
      <c r="D211" s="552"/>
      <c r="E211" s="553"/>
      <c r="F211" s="434"/>
      <c r="G211" s="434"/>
      <c r="H211" s="434"/>
      <c r="I211" s="434"/>
      <c r="J211" s="434"/>
      <c r="K211" s="434"/>
      <c r="L211" s="434"/>
      <c r="M211" s="434"/>
      <c r="N211" s="479"/>
      <c r="O211" s="554"/>
      <c r="P211" s="489"/>
    </row>
    <row r="212" spans="1:18" s="291" customFormat="1">
      <c r="A212" s="915">
        <v>12</v>
      </c>
      <c r="B212" s="898" t="s">
        <v>300</v>
      </c>
      <c r="C212" s="900" t="s">
        <v>410</v>
      </c>
      <c r="D212" s="555"/>
      <c r="E212" s="337"/>
      <c r="F212" s="337"/>
      <c r="G212" s="337"/>
      <c r="H212" s="475"/>
      <c r="I212" s="424"/>
      <c r="J212" s="466"/>
      <c r="K212" s="424"/>
      <c r="L212" s="466"/>
      <c r="M212" s="424"/>
      <c r="N212" s="466"/>
      <c r="O212" s="556"/>
      <c r="P212" s="557"/>
    </row>
    <row r="213" spans="1:18" s="291" customFormat="1" ht="45">
      <c r="A213" s="916"/>
      <c r="B213" s="899"/>
      <c r="C213" s="901"/>
      <c r="D213" s="460" t="s">
        <v>411</v>
      </c>
      <c r="E213" s="461" t="s">
        <v>88</v>
      </c>
      <c r="F213" s="461"/>
      <c r="G213" s="461"/>
      <c r="H213" s="475">
        <v>2</v>
      </c>
      <c r="I213" s="424" t="s">
        <v>149</v>
      </c>
      <c r="J213" s="466">
        <v>1</v>
      </c>
      <c r="K213" s="424" t="s">
        <v>149</v>
      </c>
      <c r="L213" s="466">
        <v>1</v>
      </c>
      <c r="M213" s="424" t="s">
        <v>88</v>
      </c>
      <c r="N213" s="466">
        <f>L213*J213*H213</f>
        <v>2</v>
      </c>
      <c r="O213" s="558">
        <f>N213</f>
        <v>2</v>
      </c>
      <c r="P213" s="484" t="s">
        <v>16</v>
      </c>
    </row>
    <row r="214" spans="1:18" s="291" customFormat="1">
      <c r="A214" s="916"/>
      <c r="B214" s="899"/>
      <c r="C214" s="901"/>
      <c r="D214" s="422"/>
      <c r="E214" s="337"/>
      <c r="F214" s="337"/>
      <c r="G214" s="337"/>
      <c r="H214" s="475"/>
      <c r="I214" s="424"/>
      <c r="J214" s="466"/>
      <c r="K214" s="424"/>
      <c r="L214" s="466"/>
      <c r="M214" s="424"/>
      <c r="N214" s="476" t="s">
        <v>16</v>
      </c>
      <c r="O214" s="556"/>
      <c r="P214" s="557"/>
    </row>
    <row r="215" spans="1:18" s="291" customFormat="1">
      <c r="A215" s="969"/>
      <c r="B215" s="917"/>
      <c r="C215" s="560"/>
      <c r="D215" s="401"/>
      <c r="E215" s="410"/>
      <c r="F215" s="295"/>
      <c r="G215" s="295"/>
      <c r="H215" s="295"/>
      <c r="I215" s="295"/>
      <c r="J215" s="561"/>
      <c r="K215" s="562"/>
      <c r="L215" s="563"/>
      <c r="M215" s="295"/>
      <c r="N215" s="564"/>
      <c r="O215" s="508"/>
      <c r="P215" s="509"/>
      <c r="R215" s="357"/>
    </row>
    <row r="216" spans="1:18" s="291" customFormat="1">
      <c r="A216" s="898">
        <v>13</v>
      </c>
      <c r="B216" s="898" t="s">
        <v>302</v>
      </c>
      <c r="C216" s="900" t="s">
        <v>412</v>
      </c>
      <c r="D216" s="518"/>
      <c r="E216" s="480"/>
      <c r="F216" s="441"/>
      <c r="G216" s="441"/>
      <c r="H216" s="441"/>
      <c r="I216" s="441"/>
      <c r="J216" s="443"/>
      <c r="K216" s="441"/>
      <c r="L216" s="443"/>
      <c r="M216" s="441"/>
      <c r="N216" s="490"/>
      <c r="O216" s="519"/>
      <c r="P216" s="505"/>
      <c r="R216" s="357"/>
    </row>
    <row r="217" spans="1:18" s="291" customFormat="1">
      <c r="A217" s="899"/>
      <c r="B217" s="899"/>
      <c r="C217" s="901"/>
      <c r="D217" s="902" t="s">
        <v>413</v>
      </c>
      <c r="E217" s="903"/>
      <c r="F217" s="903"/>
      <c r="G217" s="424"/>
      <c r="H217" s="475"/>
      <c r="I217" s="424"/>
      <c r="J217" s="424"/>
      <c r="K217" s="424"/>
      <c r="L217" s="475"/>
      <c r="M217" s="424"/>
      <c r="N217" s="475"/>
      <c r="O217" s="484"/>
      <c r="P217" s="509"/>
    </row>
    <row r="218" spans="1:18" s="291" customFormat="1">
      <c r="A218" s="899"/>
      <c r="B218" s="899"/>
      <c r="C218" s="901"/>
      <c r="D218" s="546" t="s">
        <v>414</v>
      </c>
      <c r="E218" s="424" t="s">
        <v>88</v>
      </c>
      <c r="F218" s="380">
        <v>2</v>
      </c>
      <c r="G218" s="380" t="s">
        <v>149</v>
      </c>
      <c r="H218" s="565">
        <v>1</v>
      </c>
      <c r="I218" s="310" t="s">
        <v>149</v>
      </c>
      <c r="J218" s="512">
        <v>1</v>
      </c>
      <c r="K218" s="311" t="s">
        <v>149</v>
      </c>
      <c r="L218" s="311">
        <v>0.3</v>
      </c>
      <c r="M218" s="312" t="s">
        <v>88</v>
      </c>
      <c r="N218" s="411">
        <f t="shared" ref="N218" si="10">L218*J218*H218*F218</f>
        <v>0.6</v>
      </c>
      <c r="O218" s="484"/>
      <c r="P218" s="509"/>
    </row>
    <row r="219" spans="1:18" s="291" customFormat="1">
      <c r="A219" s="899"/>
      <c r="B219" s="899"/>
      <c r="C219" s="901"/>
      <c r="D219" s="546" t="s">
        <v>415</v>
      </c>
      <c r="E219" s="566"/>
      <c r="F219" s="566"/>
      <c r="G219" s="424"/>
      <c r="H219" s="475"/>
      <c r="I219" s="424"/>
      <c r="J219" s="424"/>
      <c r="K219" s="424"/>
      <c r="L219" s="475"/>
      <c r="M219" s="424"/>
      <c r="N219" s="475"/>
      <c r="O219" s="484"/>
      <c r="P219" s="509"/>
    </row>
    <row r="220" spans="1:18" s="291" customFormat="1">
      <c r="A220" s="899"/>
      <c r="B220" s="899"/>
      <c r="C220" s="901"/>
      <c r="D220" s="567">
        <v>2</v>
      </c>
      <c r="E220" s="424" t="s">
        <v>149</v>
      </c>
      <c r="F220" s="565">
        <v>9</v>
      </c>
      <c r="G220" s="380" t="s">
        <v>149</v>
      </c>
      <c r="H220" s="779">
        <v>0.78539999999999999</v>
      </c>
      <c r="I220" s="310" t="s">
        <v>149</v>
      </c>
      <c r="J220" s="378">
        <v>0.3</v>
      </c>
      <c r="K220" s="378" t="s">
        <v>149</v>
      </c>
      <c r="L220" s="378">
        <v>0.3</v>
      </c>
      <c r="M220" s="382" t="s">
        <v>88</v>
      </c>
      <c r="N220" s="533">
        <f t="shared" ref="N220" si="11">L220*J220*H220*F220</f>
        <v>0.63617400000000002</v>
      </c>
      <c r="O220" s="484"/>
      <c r="P220" s="509"/>
    </row>
    <row r="221" spans="1:18" s="291" customFormat="1">
      <c r="A221" s="899"/>
      <c r="B221" s="899"/>
      <c r="C221" s="901"/>
      <c r="D221" s="546"/>
      <c r="E221" s="566"/>
      <c r="F221" s="566"/>
      <c r="G221" s="424"/>
      <c r="H221" s="475"/>
      <c r="I221" s="424"/>
      <c r="J221" s="424"/>
      <c r="K221" s="424"/>
      <c r="L221" s="475" t="s">
        <v>91</v>
      </c>
      <c r="M221" s="424" t="s">
        <v>88</v>
      </c>
      <c r="N221" s="466">
        <f>SUM(N218:N220)</f>
        <v>1.2361740000000001</v>
      </c>
      <c r="O221" s="529">
        <f>N221</f>
        <v>1.2361740000000001</v>
      </c>
      <c r="P221" s="509" t="s">
        <v>155</v>
      </c>
    </row>
    <row r="222" spans="1:18" s="291" customFormat="1">
      <c r="A222" s="899"/>
      <c r="B222" s="899"/>
      <c r="C222" s="901"/>
      <c r="D222" s="546"/>
      <c r="E222" s="566"/>
      <c r="F222" s="566"/>
      <c r="G222" s="424"/>
      <c r="H222" s="475"/>
      <c r="I222" s="424"/>
      <c r="J222" s="424"/>
      <c r="K222" s="424"/>
      <c r="L222" s="475"/>
      <c r="M222" s="424"/>
      <c r="N222" s="569" t="s">
        <v>4</v>
      </c>
      <c r="O222" s="484"/>
      <c r="P222" s="509"/>
    </row>
    <row r="223" spans="1:18" s="291" customFormat="1">
      <c r="A223" s="899"/>
      <c r="B223" s="899"/>
      <c r="C223" s="901"/>
      <c r="D223" s="422"/>
      <c r="E223" s="423"/>
      <c r="F223" s="424"/>
      <c r="G223" s="424"/>
      <c r="H223" s="424"/>
      <c r="I223" s="424"/>
      <c r="J223" s="424"/>
      <c r="K223" s="570"/>
      <c r="L223" s="424"/>
      <c r="M223" s="424"/>
      <c r="N223" s="424"/>
      <c r="O223" s="484"/>
      <c r="P223" s="509"/>
    </row>
    <row r="224" spans="1:18" s="291" customFormat="1">
      <c r="A224" s="899"/>
      <c r="B224" s="899"/>
      <c r="C224" s="901"/>
      <c r="D224" s="552"/>
      <c r="E224" s="571"/>
      <c r="F224" s="571"/>
      <c r="G224" s="434"/>
      <c r="H224" s="472"/>
      <c r="I224" s="434"/>
      <c r="J224" s="434"/>
      <c r="K224" s="434"/>
      <c r="L224" s="472"/>
      <c r="M224" s="434"/>
      <c r="N224" s="472"/>
      <c r="O224" s="489"/>
      <c r="P224" s="517"/>
    </row>
    <row r="225" spans="1:18" s="291" customFormat="1">
      <c r="A225" s="898">
        <v>14</v>
      </c>
      <c r="B225" s="898" t="s">
        <v>416</v>
      </c>
      <c r="C225" s="904" t="s">
        <v>417</v>
      </c>
      <c r="D225" s="572"/>
      <c r="E225" s="337"/>
      <c r="F225" s="462"/>
      <c r="G225" s="462"/>
      <c r="H225" s="475"/>
      <c r="I225" s="464"/>
      <c r="J225" s="466"/>
      <c r="K225" s="464"/>
      <c r="L225" s="573"/>
      <c r="M225" s="424"/>
      <c r="N225" s="466"/>
      <c r="O225" s="522"/>
      <c r="P225" s="509"/>
      <c r="R225" s="357"/>
    </row>
    <row r="226" spans="1:18" s="291" customFormat="1">
      <c r="A226" s="899"/>
      <c r="B226" s="899"/>
      <c r="C226" s="905"/>
      <c r="D226" s="907" t="s">
        <v>418</v>
      </c>
      <c r="E226" s="908"/>
      <c r="F226" s="908"/>
      <c r="G226" s="908"/>
      <c r="H226" s="908"/>
      <c r="I226" s="464"/>
      <c r="J226" s="463"/>
      <c r="K226" s="464"/>
      <c r="L226" s="573"/>
      <c r="M226" s="424"/>
      <c r="N226" s="466"/>
      <c r="O226" s="483"/>
      <c r="P226" s="509"/>
      <c r="R226" s="357"/>
    </row>
    <row r="227" spans="1:18" s="291" customFormat="1" ht="15.75">
      <c r="A227" s="899"/>
      <c r="B227" s="899"/>
      <c r="C227" s="905"/>
      <c r="D227" s="574">
        <v>1</v>
      </c>
      <c r="E227" s="575" t="s">
        <v>321</v>
      </c>
      <c r="F227" s="780">
        <f>J14</f>
        <v>15</v>
      </c>
      <c r="G227" s="576" t="s">
        <v>119</v>
      </c>
      <c r="H227" s="577">
        <v>27</v>
      </c>
      <c r="I227" s="578" t="s">
        <v>419</v>
      </c>
      <c r="J227" s="579">
        <v>4.3</v>
      </c>
      <c r="K227" s="580" t="s">
        <v>119</v>
      </c>
      <c r="L227" s="579">
        <v>16.3</v>
      </c>
      <c r="M227" s="578" t="s">
        <v>420</v>
      </c>
      <c r="N227" s="581"/>
      <c r="O227" s="582"/>
      <c r="P227" s="509"/>
      <c r="R227" s="357"/>
    </row>
    <row r="228" spans="1:18" s="291" customFormat="1" ht="15.75">
      <c r="A228" s="899"/>
      <c r="B228" s="899"/>
      <c r="C228" s="905"/>
      <c r="D228" s="574"/>
      <c r="E228" s="575"/>
      <c r="F228" s="575"/>
      <c r="G228" s="575">
        <v>2</v>
      </c>
      <c r="H228" s="583"/>
      <c r="I228" s="578"/>
      <c r="J228" s="584"/>
      <c r="K228" s="578">
        <v>2</v>
      </c>
      <c r="L228" s="584"/>
      <c r="M228" s="578"/>
      <c r="N228" s="581"/>
      <c r="O228" s="582"/>
      <c r="P228" s="509"/>
      <c r="R228" s="357"/>
    </row>
    <row r="229" spans="1:18" s="291" customFormat="1" ht="15.75">
      <c r="A229" s="899"/>
      <c r="B229" s="899"/>
      <c r="C229" s="905"/>
      <c r="D229" s="574"/>
      <c r="E229" s="575"/>
      <c r="F229" s="575"/>
      <c r="G229" s="575"/>
      <c r="H229" s="583"/>
      <c r="I229" s="578"/>
      <c r="J229" s="584"/>
      <c r="K229" s="578" t="s">
        <v>149</v>
      </c>
      <c r="L229" s="584">
        <v>2</v>
      </c>
      <c r="M229" s="578" t="s">
        <v>88</v>
      </c>
      <c r="N229" s="581">
        <f>((F227+H227)/2*(J227+L227)/2)*L229</f>
        <v>432.6</v>
      </c>
      <c r="O229" s="582">
        <f>N233</f>
        <v>1022.6</v>
      </c>
      <c r="P229" s="513" t="s">
        <v>4</v>
      </c>
      <c r="R229" s="357"/>
    </row>
    <row r="230" spans="1:18" s="291" customFormat="1" ht="15.75">
      <c r="A230" s="899"/>
      <c r="B230" s="899"/>
      <c r="C230" s="905"/>
      <c r="D230" s="909" t="s">
        <v>421</v>
      </c>
      <c r="E230" s="910"/>
      <c r="F230" s="910"/>
      <c r="G230" s="910"/>
      <c r="H230" s="585"/>
      <c r="I230" s="578"/>
      <c r="J230" s="584"/>
      <c r="K230" s="578"/>
      <c r="L230" s="586"/>
      <c r="M230" s="587"/>
      <c r="N230" s="581"/>
      <c r="O230" s="582"/>
      <c r="P230" s="509"/>
      <c r="R230" s="357"/>
    </row>
    <row r="231" spans="1:18" s="291" customFormat="1" ht="15.75">
      <c r="A231" s="899"/>
      <c r="B231" s="899"/>
      <c r="C231" s="905"/>
      <c r="D231" s="574">
        <v>2</v>
      </c>
      <c r="E231" s="588" t="s">
        <v>149</v>
      </c>
      <c r="F231" s="781">
        <v>10</v>
      </c>
      <c r="G231" s="575" t="s">
        <v>321</v>
      </c>
      <c r="H231" s="577">
        <v>4.3</v>
      </c>
      <c r="I231" s="580" t="s">
        <v>119</v>
      </c>
      <c r="J231" s="579">
        <f>H231+(J13*6)</f>
        <v>19.3</v>
      </c>
      <c r="K231" s="578" t="s">
        <v>120</v>
      </c>
      <c r="L231" s="584">
        <v>2.5</v>
      </c>
      <c r="M231" s="578" t="s">
        <v>88</v>
      </c>
      <c r="N231" s="581">
        <f>((H231+J231)/2)*L231*F231*D231</f>
        <v>590</v>
      </c>
      <c r="O231" s="582"/>
      <c r="P231" s="509"/>
      <c r="R231" s="357"/>
    </row>
    <row r="232" spans="1:18" s="291" customFormat="1">
      <c r="A232" s="899"/>
      <c r="B232" s="899"/>
      <c r="C232" s="905"/>
      <c r="D232" s="589"/>
      <c r="E232" s="462"/>
      <c r="F232" s="462"/>
      <c r="G232" s="462"/>
      <c r="H232" s="486"/>
      <c r="I232" s="545">
        <v>2</v>
      </c>
      <c r="J232" s="544"/>
      <c r="K232" s="545"/>
      <c r="L232" s="544"/>
      <c r="M232" s="545"/>
      <c r="N232" s="474"/>
      <c r="O232" s="483"/>
      <c r="P232" s="509"/>
      <c r="R232" s="357"/>
    </row>
    <row r="233" spans="1:18" s="291" customFormat="1">
      <c r="A233" s="899"/>
      <c r="B233" s="899"/>
      <c r="C233" s="897"/>
      <c r="D233" s="422"/>
      <c r="E233" s="337"/>
      <c r="F233" s="462"/>
      <c r="G233" s="462"/>
      <c r="H233" s="475"/>
      <c r="I233" s="464"/>
      <c r="J233" s="463"/>
      <c r="K233" s="464"/>
      <c r="L233" s="573" t="s">
        <v>91</v>
      </c>
      <c r="M233" s="424" t="s">
        <v>88</v>
      </c>
      <c r="N233" s="466">
        <f>SUM(N229:N232)</f>
        <v>1022.6</v>
      </c>
      <c r="O233" s="484"/>
      <c r="P233" s="509"/>
    </row>
    <row r="234" spans="1:18" s="291" customFormat="1">
      <c r="A234" s="899"/>
      <c r="B234" s="899"/>
      <c r="C234" s="897"/>
      <c r="D234" s="461"/>
      <c r="E234" s="337"/>
      <c r="F234" s="462"/>
      <c r="G234" s="462"/>
      <c r="H234" s="475"/>
      <c r="I234" s="464"/>
      <c r="J234" s="463"/>
      <c r="K234" s="464"/>
      <c r="L234" s="573"/>
      <c r="M234" s="424"/>
      <c r="N234" s="466"/>
      <c r="O234" s="484"/>
      <c r="P234" s="509"/>
    </row>
    <row r="235" spans="1:18" s="291" customFormat="1">
      <c r="A235" s="899"/>
      <c r="B235" s="899"/>
      <c r="C235" s="897"/>
      <c r="D235" s="422"/>
      <c r="E235" s="337"/>
      <c r="F235" s="462"/>
      <c r="G235" s="462"/>
      <c r="H235" s="475"/>
      <c r="I235" s="464"/>
      <c r="J235" s="463"/>
      <c r="K235" s="464"/>
      <c r="L235" s="573"/>
      <c r="M235" s="424"/>
      <c r="N235" s="466"/>
      <c r="O235" s="484"/>
      <c r="P235" s="509"/>
    </row>
    <row r="236" spans="1:18" s="291" customFormat="1">
      <c r="A236" s="899"/>
      <c r="B236" s="899"/>
      <c r="C236" s="897"/>
      <c r="D236" s="423"/>
      <c r="E236" s="337"/>
      <c r="F236" s="462"/>
      <c r="G236" s="462"/>
      <c r="H236" s="475"/>
      <c r="I236" s="464"/>
      <c r="J236" s="463"/>
      <c r="K236" s="464"/>
      <c r="L236" s="573"/>
      <c r="M236" s="424"/>
      <c r="N236" s="466"/>
      <c r="O236" s="484"/>
      <c r="P236" s="509"/>
    </row>
    <row r="237" spans="1:18" s="291" customFormat="1">
      <c r="A237" s="899"/>
      <c r="B237" s="899"/>
      <c r="C237" s="897"/>
      <c r="D237" s="461"/>
      <c r="E237" s="337"/>
      <c r="F237" s="462"/>
      <c r="G237" s="462"/>
      <c r="H237" s="475"/>
      <c r="I237" s="464"/>
      <c r="J237" s="463"/>
      <c r="K237" s="464"/>
      <c r="L237" s="573"/>
      <c r="M237" s="424"/>
      <c r="N237" s="466"/>
      <c r="O237" s="484"/>
      <c r="P237" s="509"/>
    </row>
    <row r="238" spans="1:18" s="291" customFormat="1">
      <c r="A238" s="899"/>
      <c r="B238" s="899"/>
      <c r="C238" s="897"/>
      <c r="D238" s="461"/>
      <c r="E238" s="337"/>
      <c r="F238" s="462"/>
      <c r="G238" s="462"/>
      <c r="H238" s="475"/>
      <c r="I238" s="464"/>
      <c r="J238" s="463"/>
      <c r="K238" s="464"/>
      <c r="L238" s="573"/>
      <c r="M238" s="424"/>
      <c r="N238" s="466"/>
      <c r="O238" s="484"/>
      <c r="P238" s="509"/>
    </row>
    <row r="239" spans="1:18" s="291" customFormat="1">
      <c r="A239" s="899"/>
      <c r="B239" s="899"/>
      <c r="C239" s="906"/>
      <c r="D239" s="454"/>
      <c r="E239" s="455"/>
      <c r="F239" s="590"/>
      <c r="G239" s="434"/>
      <c r="H239" s="434"/>
      <c r="I239" s="591"/>
      <c r="J239" s="434"/>
      <c r="K239" s="434"/>
      <c r="L239" s="434"/>
      <c r="M239" s="434"/>
      <c r="N239" s="477"/>
      <c r="O239" s="464"/>
      <c r="P239" s="509"/>
    </row>
    <row r="240" spans="1:18" s="291" customFormat="1">
      <c r="A240" s="894">
        <v>15</v>
      </c>
      <c r="B240" s="894" t="s">
        <v>306</v>
      </c>
      <c r="C240" s="896" t="s">
        <v>422</v>
      </c>
      <c r="D240" s="592"/>
      <c r="E240" s="593"/>
      <c r="F240" s="593"/>
      <c r="G240" s="464"/>
      <c r="H240" s="475"/>
      <c r="I240" s="424"/>
      <c r="J240" s="475"/>
      <c r="K240" s="464"/>
      <c r="L240" s="594"/>
      <c r="M240" s="424"/>
      <c r="N240" s="525"/>
      <c r="O240" s="595"/>
      <c r="P240" s="596"/>
      <c r="R240" s="597"/>
    </row>
    <row r="241" spans="1:16" s="291" customFormat="1">
      <c r="A241" s="895"/>
      <c r="B241" s="895"/>
      <c r="C241" s="897"/>
      <c r="D241" s="892" t="s">
        <v>423</v>
      </c>
      <c r="E241" s="893"/>
      <c r="F241" s="893"/>
      <c r="G241" s="893"/>
      <c r="H241" s="893"/>
      <c r="I241" s="463" t="s">
        <v>88</v>
      </c>
      <c r="J241" s="463">
        <f>O229</f>
        <v>1022.6</v>
      </c>
      <c r="K241" s="464"/>
      <c r="L241" s="573" t="s">
        <v>4</v>
      </c>
      <c r="M241" s="424"/>
      <c r="N241" s="466"/>
      <c r="O241" s="529">
        <f>J241</f>
        <v>1022.6</v>
      </c>
      <c r="P241" s="598" t="str">
        <f>L241</f>
        <v>Cum</v>
      </c>
    </row>
    <row r="242" spans="1:16" s="291" customFormat="1">
      <c r="A242" s="895"/>
      <c r="B242" s="895"/>
      <c r="C242" s="897"/>
      <c r="D242" s="599"/>
      <c r="E242" s="337"/>
      <c r="F242" s="462"/>
      <c r="G242" s="462"/>
      <c r="H242" s="600"/>
      <c r="I242" s="464"/>
      <c r="J242" s="463"/>
      <c r="K242" s="464"/>
      <c r="L242" s="573"/>
      <c r="M242" s="424"/>
      <c r="N242" s="466"/>
      <c r="O242" s="484"/>
      <c r="P242" s="601"/>
    </row>
    <row r="243" spans="1:16" s="291" customFormat="1">
      <c r="A243" s="895"/>
      <c r="B243" s="895"/>
      <c r="C243" s="897"/>
      <c r="D243" s="409"/>
      <c r="E243" s="337"/>
      <c r="F243" s="462"/>
      <c r="G243" s="462"/>
      <c r="H243" s="600"/>
      <c r="I243" s="424"/>
      <c r="J243" s="602"/>
      <c r="K243" s="603"/>
      <c r="L243" s="466"/>
      <c r="M243" s="424"/>
      <c r="N243" s="466"/>
      <c r="O243" s="484"/>
      <c r="P243" s="601"/>
    </row>
    <row r="244" spans="1:16" s="291" customFormat="1">
      <c r="A244" s="895"/>
      <c r="B244" s="895"/>
      <c r="C244" s="897"/>
      <c r="D244" s="422"/>
      <c r="E244" s="423"/>
      <c r="F244" s="424"/>
      <c r="G244" s="424"/>
      <c r="H244" s="424"/>
      <c r="I244" s="434"/>
      <c r="J244" s="604"/>
      <c r="K244" s="605"/>
      <c r="L244" s="606"/>
      <c r="M244" s="607"/>
      <c r="N244" s="608"/>
      <c r="O244" s="484"/>
      <c r="P244" s="601"/>
    </row>
    <row r="245" spans="1:16" s="291" customFormat="1">
      <c r="A245" s="884">
        <v>16</v>
      </c>
      <c r="B245" s="884" t="s">
        <v>307</v>
      </c>
      <c r="C245" s="896" t="s">
        <v>424</v>
      </c>
      <c r="D245" s="438"/>
      <c r="E245" s="439"/>
      <c r="F245" s="439"/>
      <c r="G245" s="439"/>
      <c r="H245" s="439"/>
      <c r="I245" s="424"/>
      <c r="J245" s="424"/>
      <c r="K245" s="424"/>
      <c r="L245" s="424"/>
      <c r="M245" s="424"/>
      <c r="N245" s="425"/>
      <c r="O245" s="609"/>
      <c r="P245" s="609"/>
    </row>
    <row r="246" spans="1:16" s="291" customFormat="1">
      <c r="A246" s="885"/>
      <c r="B246" s="885"/>
      <c r="C246" s="897"/>
      <c r="D246" s="460"/>
      <c r="E246" s="461"/>
      <c r="F246" s="461"/>
      <c r="G246" s="461"/>
      <c r="H246" s="461"/>
      <c r="I246" s="424"/>
      <c r="J246" s="424"/>
      <c r="K246" s="424"/>
      <c r="L246" s="424"/>
      <c r="M246" s="424"/>
      <c r="N246" s="425"/>
      <c r="O246" s="537"/>
      <c r="P246" s="537"/>
    </row>
    <row r="247" spans="1:16" s="291" customFormat="1">
      <c r="A247" s="885"/>
      <c r="B247" s="885"/>
      <c r="C247" s="897"/>
      <c r="D247" s="890" t="s">
        <v>425</v>
      </c>
      <c r="E247" s="891"/>
      <c r="F247" s="891"/>
      <c r="G247" s="462" t="s">
        <v>88</v>
      </c>
      <c r="H247" s="600" t="s">
        <v>426</v>
      </c>
      <c r="I247" s="424"/>
      <c r="J247" s="602"/>
      <c r="K247" s="603"/>
      <c r="L247" s="466" t="s">
        <v>427</v>
      </c>
      <c r="M247" s="424"/>
      <c r="N247" s="466"/>
      <c r="O247" s="484"/>
      <c r="P247" s="537"/>
    </row>
    <row r="248" spans="1:16" s="291" customFormat="1">
      <c r="A248" s="885"/>
      <c r="B248" s="885"/>
      <c r="C248" s="897"/>
      <c r="D248" s="460"/>
      <c r="E248" s="337"/>
      <c r="F248" s="462"/>
      <c r="G248" s="369"/>
      <c r="H248" s="600"/>
      <c r="I248" s="424"/>
      <c r="J248" s="602"/>
      <c r="K248" s="603"/>
      <c r="L248" s="466" t="s">
        <v>428</v>
      </c>
      <c r="M248" s="424"/>
      <c r="N248" s="466"/>
      <c r="O248" s="484"/>
      <c r="P248" s="537"/>
    </row>
    <row r="249" spans="1:16" s="291" customFormat="1">
      <c r="A249" s="885"/>
      <c r="B249" s="885"/>
      <c r="C249" s="897"/>
      <c r="D249" s="892" t="s">
        <v>423</v>
      </c>
      <c r="E249" s="893"/>
      <c r="F249" s="893"/>
      <c r="G249" s="893"/>
      <c r="H249" s="893"/>
      <c r="I249" s="463" t="s">
        <v>88</v>
      </c>
      <c r="J249" s="463">
        <f>O229</f>
        <v>1022.6</v>
      </c>
      <c r="K249" s="464"/>
      <c r="L249" s="573" t="s">
        <v>4</v>
      </c>
      <c r="M249" s="424"/>
      <c r="N249" s="466"/>
      <c r="O249" s="529">
        <f>J249</f>
        <v>1022.6</v>
      </c>
      <c r="P249" s="598" t="str">
        <f>L249</f>
        <v>Cum</v>
      </c>
    </row>
    <row r="250" spans="1:16" s="291" customFormat="1">
      <c r="A250" s="885"/>
      <c r="B250" s="885"/>
      <c r="C250" s="897"/>
      <c r="D250" s="610"/>
      <c r="E250" s="611"/>
      <c r="F250" s="475"/>
      <c r="G250" s="424"/>
      <c r="H250" s="600"/>
      <c r="I250" s="424"/>
      <c r="J250" s="466"/>
      <c r="K250" s="424"/>
      <c r="L250" s="466"/>
      <c r="M250" s="424"/>
      <c r="N250" s="466"/>
      <c r="O250" s="484"/>
      <c r="P250" s="537"/>
    </row>
    <row r="251" spans="1:16" s="291" customFormat="1">
      <c r="A251" s="884">
        <v>17</v>
      </c>
      <c r="B251" s="884" t="s">
        <v>310</v>
      </c>
      <c r="C251" s="887" t="s">
        <v>429</v>
      </c>
      <c r="D251" s="612"/>
      <c r="E251" s="613"/>
      <c r="F251" s="443"/>
      <c r="G251" s="441"/>
      <c r="H251" s="443"/>
      <c r="I251" s="441"/>
      <c r="J251" s="442"/>
      <c r="K251" s="441"/>
      <c r="L251" s="614"/>
      <c r="M251" s="615"/>
      <c r="N251" s="614"/>
      <c r="O251" s="482"/>
      <c r="P251" s="596"/>
    </row>
    <row r="252" spans="1:16" s="291" customFormat="1">
      <c r="A252" s="885"/>
      <c r="B252" s="885"/>
      <c r="C252" s="888"/>
      <c r="D252" s="890" t="s">
        <v>430</v>
      </c>
      <c r="E252" s="891"/>
      <c r="F252" s="424"/>
      <c r="G252" s="424"/>
      <c r="H252" s="424"/>
      <c r="I252" s="424"/>
      <c r="J252" s="424"/>
      <c r="K252" s="424"/>
      <c r="L252" s="424"/>
      <c r="M252" s="424"/>
      <c r="N252" s="424"/>
      <c r="O252" s="484"/>
      <c r="P252" s="601"/>
    </row>
    <row r="253" spans="1:16" s="291" customFormat="1">
      <c r="A253" s="885"/>
      <c r="B253" s="885"/>
      <c r="C253" s="888"/>
      <c r="D253" s="520"/>
      <c r="E253" s="521"/>
      <c r="F253" s="521" t="s">
        <v>431</v>
      </c>
      <c r="G253" s="521"/>
      <c r="H253" s="521"/>
      <c r="I253" s="521"/>
      <c r="J253" s="521" t="s">
        <v>432</v>
      </c>
      <c r="K253" s="335" t="s">
        <v>433</v>
      </c>
      <c r="L253" s="524"/>
      <c r="M253" s="409"/>
      <c r="N253" s="525"/>
      <c r="O253" s="484"/>
      <c r="P253" s="601"/>
    </row>
    <row r="254" spans="1:16" s="291" customFormat="1">
      <c r="A254" s="885"/>
      <c r="B254" s="885"/>
      <c r="C254" s="888"/>
      <c r="D254" s="616"/>
      <c r="E254" s="409"/>
      <c r="F254" s="464"/>
      <c r="G254" s="464"/>
      <c r="H254" s="524"/>
      <c r="I254" s="424"/>
      <c r="J254" s="524"/>
      <c r="K254" s="403"/>
      <c r="L254" s="524"/>
      <c r="M254" s="335"/>
      <c r="N254" s="525"/>
      <c r="O254" s="484"/>
      <c r="P254" s="601"/>
    </row>
    <row r="255" spans="1:16" s="291" customFormat="1">
      <c r="A255" s="885"/>
      <c r="B255" s="885"/>
      <c r="C255" s="888"/>
      <c r="D255" s="892" t="s">
        <v>423</v>
      </c>
      <c r="E255" s="893"/>
      <c r="F255" s="893"/>
      <c r="G255" s="893"/>
      <c r="H255" s="893"/>
      <c r="I255" s="463" t="s">
        <v>88</v>
      </c>
      <c r="J255" s="463">
        <f>O241</f>
        <v>1022.6</v>
      </c>
      <c r="K255" s="464"/>
      <c r="L255" s="573" t="s">
        <v>4</v>
      </c>
      <c r="M255" s="424"/>
      <c r="N255" s="466"/>
      <c r="O255" s="529">
        <f>J255</f>
        <v>1022.6</v>
      </c>
      <c r="P255" s="598" t="str">
        <f>L255</f>
        <v>Cum</v>
      </c>
    </row>
    <row r="256" spans="1:16" s="291" customFormat="1">
      <c r="A256" s="885"/>
      <c r="B256" s="885"/>
      <c r="C256" s="888"/>
      <c r="D256" s="424"/>
      <c r="E256" s="424"/>
      <c r="F256" s="337"/>
      <c r="G256" s="337"/>
      <c r="H256" s="475"/>
      <c r="I256" s="424"/>
      <c r="J256" s="466"/>
      <c r="K256" s="424"/>
      <c r="L256" s="466"/>
      <c r="M256" s="424"/>
      <c r="N256" s="466"/>
      <c r="O256" s="484"/>
      <c r="P256" s="601"/>
    </row>
    <row r="257" spans="1:16" s="291" customFormat="1">
      <c r="A257" s="886"/>
      <c r="B257" s="886"/>
      <c r="C257" s="889"/>
      <c r="D257" s="454"/>
      <c r="E257" s="455"/>
      <c r="F257" s="343"/>
      <c r="G257" s="343"/>
      <c r="H257" s="472"/>
      <c r="I257" s="434"/>
      <c r="J257" s="473"/>
      <c r="K257" s="434"/>
      <c r="L257" s="473"/>
      <c r="M257" s="434"/>
      <c r="N257" s="473"/>
      <c r="O257" s="489"/>
      <c r="P257" s="617"/>
    </row>
    <row r="258" spans="1:16" s="291" customFormat="1">
      <c r="A258" s="884">
        <v>18</v>
      </c>
      <c r="B258" s="884" t="s">
        <v>314</v>
      </c>
      <c r="C258" s="887" t="s">
        <v>41</v>
      </c>
      <c r="D258" s="612"/>
      <c r="E258" s="613"/>
      <c r="F258" s="443"/>
      <c r="G258" s="441"/>
      <c r="H258" s="443"/>
      <c r="I258" s="441"/>
      <c r="J258" s="442"/>
      <c r="K258" s="441"/>
      <c r="L258" s="614"/>
      <c r="M258" s="615"/>
      <c r="N258" s="614"/>
      <c r="O258" s="482"/>
      <c r="P258" s="596"/>
    </row>
    <row r="259" spans="1:16" s="291" customFormat="1">
      <c r="A259" s="885"/>
      <c r="B259" s="885"/>
      <c r="C259" s="888"/>
      <c r="D259" s="890"/>
      <c r="E259" s="891"/>
      <c r="F259" s="424"/>
      <c r="G259" s="424"/>
      <c r="H259" s="424"/>
      <c r="I259" s="424"/>
      <c r="J259" s="424"/>
      <c r="K259" s="424"/>
      <c r="L259" s="424"/>
      <c r="M259" s="424"/>
      <c r="N259" s="424"/>
      <c r="O259" s="484"/>
      <c r="P259" s="601"/>
    </row>
    <row r="260" spans="1:16" s="291" customFormat="1">
      <c r="A260" s="885"/>
      <c r="B260" s="885"/>
      <c r="C260" s="888"/>
      <c r="D260" s="520"/>
      <c r="E260" s="521" t="s">
        <v>434</v>
      </c>
      <c r="F260" s="521"/>
      <c r="G260" s="521"/>
      <c r="H260" s="521"/>
      <c r="I260" s="521"/>
      <c r="J260" s="521"/>
      <c r="K260" s="335"/>
      <c r="L260" s="524"/>
      <c r="M260" s="409"/>
      <c r="N260" s="525">
        <f>O9</f>
        <v>1482</v>
      </c>
      <c r="O260" s="484"/>
      <c r="P260" s="601"/>
    </row>
    <row r="261" spans="1:16" s="291" customFormat="1">
      <c r="A261" s="885"/>
      <c r="B261" s="885"/>
      <c r="C261" s="888"/>
      <c r="D261" s="616"/>
      <c r="E261" s="409"/>
      <c r="F261" s="464"/>
      <c r="G261" s="464"/>
      <c r="H261" s="524"/>
      <c r="I261" s="424"/>
      <c r="J261" s="524"/>
      <c r="K261" s="403"/>
      <c r="L261" s="524"/>
      <c r="M261" s="335"/>
      <c r="N261" s="618" t="s">
        <v>4</v>
      </c>
      <c r="O261" s="484"/>
      <c r="P261" s="601"/>
    </row>
    <row r="262" spans="1:16" s="291" customFormat="1">
      <c r="A262" s="885"/>
      <c r="B262" s="885"/>
      <c r="C262" s="888"/>
      <c r="D262" s="892" t="s">
        <v>435</v>
      </c>
      <c r="E262" s="893"/>
      <c r="F262" s="893"/>
      <c r="G262" s="893"/>
      <c r="H262" s="893"/>
      <c r="I262" s="463" t="s">
        <v>88</v>
      </c>
      <c r="J262" s="463">
        <f>N260</f>
        <v>1482</v>
      </c>
      <c r="K262" s="464" t="s">
        <v>149</v>
      </c>
      <c r="L262" s="573">
        <v>0.8</v>
      </c>
      <c r="M262" s="424" t="s">
        <v>88</v>
      </c>
      <c r="N262" s="466">
        <f>J262*L262</f>
        <v>1185.6000000000001</v>
      </c>
      <c r="O262" s="529">
        <f>N262</f>
        <v>1185.6000000000001</v>
      </c>
      <c r="P262" s="598" t="s">
        <v>4</v>
      </c>
    </row>
    <row r="263" spans="1:16" s="291" customFormat="1">
      <c r="A263" s="885"/>
      <c r="B263" s="885"/>
      <c r="C263" s="888"/>
      <c r="D263" s="424"/>
      <c r="E263" s="424"/>
      <c r="F263" s="337"/>
      <c r="G263" s="337"/>
      <c r="H263" s="475"/>
      <c r="I263" s="424"/>
      <c r="J263" s="466"/>
      <c r="K263" s="424"/>
      <c r="L263" s="466"/>
      <c r="M263" s="424"/>
      <c r="N263" s="466"/>
      <c r="O263" s="484"/>
      <c r="P263" s="601"/>
    </row>
    <row r="264" spans="1:16" s="291" customFormat="1">
      <c r="A264" s="886"/>
      <c r="B264" s="886"/>
      <c r="C264" s="889"/>
      <c r="D264" s="454"/>
      <c r="E264" s="455"/>
      <c r="F264" s="343"/>
      <c r="G264" s="343"/>
      <c r="H264" s="472"/>
      <c r="I264" s="434"/>
      <c r="J264" s="473"/>
      <c r="K264" s="434"/>
      <c r="L264" s="473"/>
      <c r="M264" s="434"/>
      <c r="N264" s="473"/>
      <c r="O264" s="489"/>
      <c r="P264" s="617"/>
    </row>
    <row r="265" spans="1:16" s="291" customFormat="1">
      <c r="A265" s="619"/>
      <c r="B265" s="619"/>
      <c r="C265" s="461"/>
      <c r="D265" s="423"/>
      <c r="E265" s="423"/>
      <c r="F265" s="424"/>
      <c r="G265" s="424"/>
      <c r="H265" s="475"/>
      <c r="I265" s="424"/>
      <c r="J265" s="466"/>
      <c r="K265" s="424"/>
      <c r="L265" s="466"/>
      <c r="M265" s="424"/>
      <c r="N265" s="466"/>
      <c r="O265" s="464"/>
      <c r="P265" s="620"/>
    </row>
    <row r="266" spans="1:16" s="291" customFormat="1">
      <c r="A266" s="619"/>
      <c r="B266" s="619"/>
      <c r="C266" s="461"/>
      <c r="D266" s="423"/>
      <c r="E266" s="423"/>
      <c r="F266" s="424"/>
      <c r="G266" s="424"/>
      <c r="H266" s="475"/>
      <c r="I266" s="424"/>
      <c r="J266" s="466"/>
      <c r="K266" s="424"/>
      <c r="L266" s="466"/>
      <c r="M266" s="424"/>
      <c r="N266" s="466"/>
      <c r="O266" s="464"/>
      <c r="P266" s="620"/>
    </row>
    <row r="267" spans="1:16" s="291" customFormat="1">
      <c r="A267" s="619"/>
      <c r="B267" s="619"/>
      <c r="C267" s="461"/>
      <c r="D267" s="423"/>
      <c r="E267" s="423"/>
      <c r="F267" s="424"/>
      <c r="G267" s="424"/>
      <c r="H267" s="424"/>
      <c r="I267" s="424"/>
      <c r="J267" s="424"/>
      <c r="K267" s="424"/>
      <c r="L267" s="424"/>
      <c r="M267" s="424"/>
      <c r="N267" s="466"/>
      <c r="O267" s="464"/>
      <c r="P267" s="620"/>
    </row>
    <row r="268" spans="1:16" s="291" customFormat="1">
      <c r="A268" s="619"/>
      <c r="B268" s="619"/>
      <c r="C268" s="461"/>
      <c r="D268" s="621"/>
      <c r="E268" s="409"/>
      <c r="F268" s="424"/>
      <c r="G268" s="409"/>
      <c r="H268" s="336"/>
      <c r="I268" s="409"/>
      <c r="J268" s="622"/>
      <c r="K268" s="336"/>
      <c r="L268" s="336"/>
      <c r="M268" s="337"/>
      <c r="N268" s="622"/>
      <c r="O268" s="464"/>
      <c r="P268" s="620"/>
    </row>
    <row r="269" spans="1:16" s="291" customFormat="1">
      <c r="A269" s="619"/>
      <c r="B269" s="619"/>
      <c r="C269" s="461"/>
      <c r="D269" s="423"/>
      <c r="E269" s="423"/>
      <c r="F269" s="424"/>
      <c r="G269" s="424"/>
      <c r="H269" s="424"/>
      <c r="I269" s="424"/>
      <c r="J269" s="424"/>
      <c r="K269" s="424"/>
      <c r="L269" s="424"/>
      <c r="M269" s="424"/>
      <c r="N269" s="623"/>
      <c r="O269" s="464"/>
      <c r="P269" s="620"/>
    </row>
    <row r="270" spans="1:16" s="291" customFormat="1">
      <c r="A270" s="619"/>
      <c r="B270" s="619"/>
      <c r="C270" s="461"/>
      <c r="D270" s="599"/>
      <c r="E270" s="611"/>
      <c r="F270" s="475"/>
      <c r="G270" s="424"/>
      <c r="H270" s="475"/>
      <c r="I270" s="424"/>
      <c r="J270" s="466"/>
      <c r="K270" s="424"/>
      <c r="L270" s="548"/>
      <c r="M270" s="549"/>
      <c r="N270" s="548"/>
      <c r="O270" s="464"/>
      <c r="P270" s="620"/>
    </row>
    <row r="271" spans="1:16" s="291" customFormat="1">
      <c r="A271" s="624"/>
      <c r="B271" s="624"/>
      <c r="C271" s="625"/>
      <c r="D271" s="626"/>
      <c r="E271" s="626"/>
      <c r="F271" s="627"/>
      <c r="G271" s="628"/>
      <c r="H271" s="629"/>
      <c r="I271" s="630"/>
      <c r="J271" s="471"/>
      <c r="K271" s="630"/>
      <c r="L271" s="471"/>
      <c r="M271" s="630"/>
      <c r="N271" s="631"/>
      <c r="O271" s="630"/>
      <c r="P271" s="620"/>
    </row>
    <row r="272" spans="1:16" s="291" customFormat="1">
      <c r="A272" s="624"/>
      <c r="B272" s="624"/>
      <c r="C272" s="625"/>
      <c r="D272" s="632"/>
      <c r="E272" s="633"/>
      <c r="F272" s="627"/>
      <c r="G272" s="628"/>
      <c r="H272" s="629"/>
      <c r="I272" s="630"/>
      <c r="J272" s="471"/>
      <c r="K272" s="630"/>
      <c r="L272" s="471"/>
      <c r="M272" s="630"/>
      <c r="N272" s="631"/>
      <c r="O272" s="630"/>
      <c r="P272" s="620"/>
    </row>
    <row r="273" spans="1:16" s="291" customFormat="1">
      <c r="A273" s="624"/>
      <c r="B273" s="624"/>
      <c r="C273" s="625"/>
      <c r="D273" s="632"/>
      <c r="E273" s="633"/>
      <c r="F273" s="627"/>
      <c r="G273" s="628"/>
      <c r="H273" s="629"/>
      <c r="I273" s="630"/>
      <c r="J273" s="471"/>
      <c r="K273" s="630"/>
      <c r="L273" s="471"/>
      <c r="M273" s="630"/>
      <c r="N273" s="631"/>
      <c r="O273" s="471"/>
      <c r="P273" s="620"/>
    </row>
    <row r="274" spans="1:16" s="291" customFormat="1">
      <c r="A274" s="624"/>
      <c r="B274" s="624"/>
      <c r="C274" s="625"/>
      <c r="D274" s="632"/>
      <c r="E274" s="633"/>
      <c r="F274" s="627"/>
      <c r="G274" s="628"/>
      <c r="H274" s="629"/>
      <c r="I274" s="630"/>
      <c r="J274" s="471"/>
      <c r="K274" s="630"/>
      <c r="L274" s="471"/>
      <c r="M274" s="630"/>
      <c r="N274" s="631"/>
      <c r="O274" s="630"/>
      <c r="P274" s="620"/>
    </row>
    <row r="275" spans="1:16" s="291" customFormat="1">
      <c r="A275" s="624"/>
      <c r="B275" s="624"/>
      <c r="C275" s="625"/>
      <c r="D275" s="632"/>
      <c r="E275" s="633"/>
      <c r="F275" s="627"/>
      <c r="G275" s="628"/>
      <c r="H275" s="629"/>
      <c r="I275" s="630"/>
      <c r="J275" s="471"/>
      <c r="K275" s="630"/>
      <c r="L275" s="471"/>
      <c r="M275" s="630"/>
      <c r="N275" s="631"/>
      <c r="O275" s="630"/>
      <c r="P275" s="620"/>
    </row>
    <row r="276" spans="1:16" s="291" customFormat="1">
      <c r="A276" s="624"/>
      <c r="B276" s="624"/>
      <c r="C276" s="625"/>
      <c r="D276" s="632"/>
      <c r="E276" s="633"/>
      <c r="F276" s="627"/>
      <c r="G276" s="628"/>
      <c r="H276" s="629"/>
      <c r="I276" s="630"/>
      <c r="J276" s="471"/>
      <c r="K276" s="630"/>
      <c r="L276" s="471"/>
      <c r="M276" s="630"/>
      <c r="N276" s="631"/>
      <c r="O276" s="630"/>
      <c r="P276" s="620"/>
    </row>
    <row r="277" spans="1:16" s="291" customFormat="1">
      <c r="A277" s="624"/>
      <c r="B277" s="624"/>
      <c r="C277" s="625"/>
      <c r="D277" s="632"/>
      <c r="E277" s="633"/>
      <c r="F277" s="627"/>
      <c r="G277" s="628"/>
      <c r="H277" s="629"/>
      <c r="I277" s="630"/>
      <c r="J277" s="471"/>
      <c r="K277" s="630"/>
      <c r="L277" s="471"/>
      <c r="M277" s="630"/>
      <c r="N277" s="631"/>
      <c r="O277" s="630"/>
      <c r="P277" s="620"/>
    </row>
    <row r="278" spans="1:16" s="291" customFormat="1">
      <c r="A278" s="624"/>
      <c r="B278" s="624"/>
      <c r="C278" s="625"/>
      <c r="D278" s="626"/>
      <c r="E278" s="626"/>
      <c r="F278" s="627"/>
      <c r="G278" s="628"/>
      <c r="H278" s="629"/>
      <c r="I278" s="630"/>
      <c r="J278" s="471"/>
      <c r="K278" s="630"/>
      <c r="L278" s="471"/>
      <c r="M278" s="630"/>
      <c r="N278" s="631"/>
      <c r="O278" s="630"/>
      <c r="P278" s="620"/>
    </row>
    <row r="279" spans="1:16" s="291" customFormat="1">
      <c r="A279" s="624"/>
      <c r="B279" s="624"/>
      <c r="C279" s="625"/>
      <c r="D279" s="632"/>
      <c r="E279" s="633"/>
      <c r="F279" s="627"/>
      <c r="G279" s="628"/>
      <c r="H279" s="629"/>
      <c r="I279" s="630"/>
      <c r="J279" s="471"/>
      <c r="K279" s="630"/>
      <c r="L279" s="471"/>
      <c r="M279" s="630"/>
      <c r="N279" s="631"/>
      <c r="O279" s="630"/>
      <c r="P279" s="620"/>
    </row>
    <row r="280" spans="1:16" s="291" customFormat="1">
      <c r="A280" s="624"/>
      <c r="B280" s="624"/>
      <c r="C280" s="625"/>
      <c r="D280" s="632"/>
      <c r="E280" s="633"/>
      <c r="F280" s="627"/>
      <c r="G280" s="628"/>
      <c r="H280" s="629"/>
      <c r="I280" s="630"/>
      <c r="J280" s="471"/>
      <c r="K280" s="630"/>
      <c r="L280" s="471"/>
      <c r="M280" s="630"/>
      <c r="N280" s="631"/>
      <c r="O280" s="630"/>
      <c r="P280" s="620"/>
    </row>
    <row r="281" spans="1:16" s="291" customFormat="1">
      <c r="A281" s="624"/>
      <c r="B281" s="624"/>
      <c r="C281" s="625"/>
      <c r="D281" s="632"/>
      <c r="E281" s="633"/>
      <c r="F281" s="627"/>
      <c r="G281" s="628"/>
      <c r="H281" s="629"/>
      <c r="I281" s="630"/>
      <c r="J281" s="471"/>
      <c r="K281" s="630"/>
      <c r="L281" s="471"/>
      <c r="M281" s="630"/>
      <c r="N281" s="631"/>
      <c r="O281" s="630"/>
      <c r="P281" s="620"/>
    </row>
    <row r="282" spans="1:16" s="291" customFormat="1">
      <c r="A282" s="624"/>
      <c r="B282" s="624"/>
      <c r="C282" s="625"/>
      <c r="D282" s="633"/>
      <c r="E282" s="633"/>
      <c r="F282" s="627"/>
      <c r="G282" s="628"/>
      <c r="H282" s="629"/>
      <c r="I282" s="630"/>
      <c r="J282" s="471"/>
      <c r="K282" s="630"/>
      <c r="L282" s="471"/>
      <c r="M282" s="630"/>
      <c r="N282" s="631"/>
      <c r="O282" s="630"/>
      <c r="P282" s="620"/>
    </row>
    <row r="283" spans="1:16" s="291" customFormat="1">
      <c r="A283" s="624"/>
      <c r="B283" s="624"/>
      <c r="C283" s="625"/>
      <c r="D283" s="626"/>
      <c r="E283" s="626"/>
      <c r="F283" s="626"/>
      <c r="G283" s="628"/>
      <c r="H283" s="629"/>
      <c r="I283" s="630"/>
      <c r="J283" s="471"/>
      <c r="K283" s="630"/>
      <c r="L283" s="471"/>
      <c r="M283" s="630"/>
      <c r="N283" s="631"/>
      <c r="O283" s="630"/>
      <c r="P283" s="620"/>
    </row>
    <row r="284" spans="1:16" s="291" customFormat="1">
      <c r="A284" s="624"/>
      <c r="B284" s="624"/>
      <c r="C284" s="625"/>
      <c r="D284" s="632"/>
      <c r="E284" s="633"/>
      <c r="F284" s="627"/>
      <c r="G284" s="628"/>
      <c r="H284" s="629"/>
      <c r="I284" s="630"/>
      <c r="J284" s="471"/>
      <c r="K284" s="630"/>
      <c r="L284" s="471"/>
      <c r="M284" s="630"/>
      <c r="N284" s="631"/>
      <c r="O284" s="630"/>
      <c r="P284" s="620"/>
    </row>
    <row r="285" spans="1:16" s="291" customFormat="1">
      <c r="A285" s="624"/>
      <c r="B285" s="624"/>
      <c r="C285" s="625"/>
      <c r="D285" s="632"/>
      <c r="E285" s="633"/>
      <c r="F285" s="627"/>
      <c r="G285" s="628"/>
      <c r="H285" s="629"/>
      <c r="I285" s="630"/>
      <c r="J285" s="471"/>
      <c r="K285" s="630"/>
      <c r="L285" s="471"/>
      <c r="M285" s="630"/>
      <c r="N285" s="631"/>
      <c r="O285" s="630"/>
      <c r="P285" s="620"/>
    </row>
    <row r="286" spans="1:16" s="291" customFormat="1">
      <c r="A286" s="624"/>
      <c r="B286" s="624"/>
      <c r="C286" s="625"/>
      <c r="D286" s="632"/>
      <c r="E286" s="633"/>
      <c r="F286" s="627"/>
      <c r="G286" s="628"/>
      <c r="H286" s="634"/>
      <c r="I286" s="628"/>
      <c r="J286" s="631"/>
      <c r="K286" s="628"/>
      <c r="L286" s="631"/>
      <c r="M286" s="628"/>
      <c r="N286" s="631"/>
      <c r="O286" s="630"/>
      <c r="P286" s="620"/>
    </row>
    <row r="287" spans="1:16" s="291" customFormat="1">
      <c r="A287" s="624"/>
      <c r="B287" s="624"/>
      <c r="C287" s="625"/>
      <c r="D287" s="632"/>
      <c r="E287" s="633"/>
      <c r="F287" s="627"/>
      <c r="G287" s="628"/>
      <c r="H287" s="634"/>
      <c r="I287" s="628"/>
      <c r="J287" s="631"/>
      <c r="K287" s="628"/>
      <c r="L287" s="631"/>
      <c r="M287" s="628"/>
      <c r="N287" s="631"/>
      <c r="O287" s="630"/>
      <c r="P287" s="620"/>
    </row>
    <row r="288" spans="1:16" s="291" customFormat="1">
      <c r="A288" s="624"/>
      <c r="B288" s="624"/>
      <c r="C288" s="625"/>
      <c r="D288" s="632"/>
      <c r="E288" s="633"/>
      <c r="F288" s="627"/>
      <c r="G288" s="630"/>
      <c r="H288" s="629"/>
      <c r="I288" s="630"/>
      <c r="J288" s="471"/>
      <c r="K288" s="630"/>
      <c r="L288" s="471"/>
      <c r="M288" s="630"/>
      <c r="N288" s="631"/>
      <c r="O288" s="630"/>
      <c r="P288" s="620"/>
    </row>
    <row r="289" spans="1:16" s="291" customFormat="1">
      <c r="A289" s="624"/>
      <c r="B289" s="624"/>
      <c r="C289" s="625"/>
      <c r="D289" s="632"/>
      <c r="E289" s="633"/>
      <c r="F289" s="627"/>
      <c r="G289" s="630"/>
      <c r="H289" s="629"/>
      <c r="I289" s="630"/>
      <c r="J289" s="471"/>
      <c r="K289" s="630"/>
      <c r="L289" s="471"/>
      <c r="M289" s="630"/>
      <c r="N289" s="631"/>
      <c r="O289" s="630"/>
      <c r="P289" s="620"/>
    </row>
    <row r="290" spans="1:16" s="291" customFormat="1">
      <c r="A290" s="624"/>
      <c r="B290" s="624"/>
      <c r="C290" s="625"/>
      <c r="D290" s="632"/>
      <c r="E290" s="633"/>
      <c r="F290" s="627"/>
      <c r="G290" s="630"/>
      <c r="H290" s="629"/>
      <c r="I290" s="630"/>
      <c r="J290" s="471"/>
      <c r="K290" s="630"/>
      <c r="L290" s="471"/>
      <c r="M290" s="630"/>
      <c r="N290" s="631"/>
      <c r="O290" s="630"/>
      <c r="P290" s="620"/>
    </row>
    <row r="291" spans="1:16" s="291" customFormat="1">
      <c r="A291" s="624"/>
      <c r="B291" s="624"/>
      <c r="C291" s="625"/>
      <c r="D291" s="632"/>
      <c r="E291" s="633"/>
      <c r="F291" s="627"/>
      <c r="G291" s="630"/>
      <c r="H291" s="629"/>
      <c r="I291" s="630"/>
      <c r="J291" s="471"/>
      <c r="K291" s="630"/>
      <c r="L291" s="471"/>
      <c r="M291" s="630"/>
      <c r="N291" s="631"/>
      <c r="O291" s="630"/>
      <c r="P291" s="620"/>
    </row>
    <row r="292" spans="1:16" s="291" customFormat="1">
      <c r="A292" s="624"/>
      <c r="B292" s="624"/>
      <c r="C292" s="625"/>
      <c r="D292" s="632"/>
      <c r="E292" s="633"/>
      <c r="F292" s="627"/>
      <c r="G292" s="630"/>
      <c r="H292" s="629"/>
      <c r="I292" s="630"/>
      <c r="J292" s="471"/>
      <c r="K292" s="630"/>
      <c r="L292" s="471"/>
      <c r="M292" s="630"/>
      <c r="N292" s="631"/>
      <c r="O292" s="630"/>
      <c r="P292" s="620"/>
    </row>
    <row r="293" spans="1:16" s="291" customFormat="1">
      <c r="A293" s="624"/>
      <c r="B293" s="624"/>
      <c r="C293" s="625"/>
      <c r="D293" s="632"/>
      <c r="E293" s="633"/>
      <c r="F293" s="627"/>
      <c r="G293" s="630"/>
      <c r="H293" s="629"/>
      <c r="I293" s="630"/>
      <c r="J293" s="471"/>
      <c r="K293" s="630"/>
      <c r="L293" s="471"/>
      <c r="M293" s="630"/>
      <c r="N293" s="631"/>
      <c r="O293" s="630"/>
      <c r="P293" s="620"/>
    </row>
    <row r="294" spans="1:16" s="291" customFormat="1">
      <c r="A294" s="624"/>
      <c r="B294" s="624"/>
      <c r="C294" s="625"/>
      <c r="D294" s="632"/>
      <c r="E294" s="633"/>
      <c r="F294" s="627"/>
      <c r="G294" s="630"/>
      <c r="H294" s="629"/>
      <c r="I294" s="630"/>
      <c r="J294" s="471"/>
      <c r="K294" s="630"/>
      <c r="L294" s="471"/>
      <c r="M294" s="630"/>
      <c r="N294" s="631"/>
      <c r="O294" s="630"/>
      <c r="P294" s="620"/>
    </row>
    <row r="295" spans="1:16" s="291" customFormat="1">
      <c r="A295" s="624"/>
      <c r="B295" s="624"/>
      <c r="C295" s="625"/>
      <c r="D295" s="632"/>
      <c r="E295" s="633"/>
      <c r="F295" s="627"/>
      <c r="G295" s="628"/>
      <c r="H295" s="634"/>
      <c r="I295" s="628"/>
      <c r="J295" s="631"/>
      <c r="K295" s="628"/>
      <c r="L295" s="631"/>
      <c r="M295" s="628"/>
      <c r="N295" s="631"/>
      <c r="O295" s="630"/>
      <c r="P295" s="620"/>
    </row>
    <row r="296" spans="1:16" s="291" customFormat="1">
      <c r="A296" s="624"/>
      <c r="B296" s="624"/>
      <c r="C296" s="625"/>
      <c r="D296" s="632"/>
      <c r="E296" s="633"/>
      <c r="F296" s="627"/>
      <c r="G296" s="628"/>
      <c r="H296" s="634"/>
      <c r="I296" s="628"/>
      <c r="J296" s="631"/>
      <c r="K296" s="628"/>
      <c r="L296" s="631"/>
      <c r="M296" s="628"/>
      <c r="N296" s="631"/>
      <c r="O296" s="630"/>
      <c r="P296" s="620"/>
    </row>
    <row r="297" spans="1:16" s="291" customFormat="1">
      <c r="A297" s="624"/>
      <c r="B297" s="624"/>
      <c r="C297" s="625"/>
      <c r="D297" s="635"/>
      <c r="E297" s="636"/>
      <c r="F297" s="628"/>
      <c r="G297" s="636"/>
      <c r="H297" s="347"/>
      <c r="I297" s="636"/>
      <c r="J297" s="637"/>
      <c r="K297" s="347"/>
      <c r="L297" s="347"/>
      <c r="M297" s="348"/>
      <c r="N297" s="637"/>
      <c r="O297" s="630"/>
      <c r="P297" s="620"/>
    </row>
    <row r="298" spans="1:16" s="291" customFormat="1">
      <c r="A298" s="624"/>
      <c r="B298" s="624"/>
      <c r="C298" s="625"/>
      <c r="D298" s="632"/>
      <c r="E298" s="633"/>
      <c r="F298" s="627"/>
      <c r="G298" s="628"/>
      <c r="H298" s="634"/>
      <c r="I298" s="628"/>
      <c r="J298" s="631"/>
      <c r="K298" s="628"/>
      <c r="L298" s="631"/>
      <c r="M298" s="628"/>
      <c r="N298" s="638"/>
      <c r="O298" s="630"/>
      <c r="P298" s="620"/>
    </row>
    <row r="299" spans="1:16" s="291" customFormat="1">
      <c r="A299" s="624"/>
      <c r="B299" s="624"/>
      <c r="C299" s="625"/>
      <c r="D299" s="632"/>
      <c r="E299" s="633"/>
      <c r="F299" s="627"/>
      <c r="G299" s="628"/>
      <c r="H299" s="627"/>
      <c r="I299" s="628"/>
      <c r="J299" s="631"/>
      <c r="K299" s="628"/>
      <c r="L299" s="639"/>
      <c r="M299" s="640"/>
      <c r="N299" s="639"/>
      <c r="O299" s="630"/>
      <c r="P299" s="620"/>
    </row>
    <row r="300" spans="1:16" s="291" customFormat="1" ht="15.75">
      <c r="A300" s="292"/>
      <c r="B300" s="292"/>
      <c r="C300" s="461"/>
      <c r="D300" s="641"/>
      <c r="E300" s="641"/>
      <c r="F300" s="641"/>
      <c r="G300" s="628"/>
      <c r="H300" s="628"/>
      <c r="I300" s="628"/>
      <c r="J300" s="628"/>
      <c r="K300" s="628"/>
      <c r="L300" s="628"/>
      <c r="M300" s="628"/>
      <c r="N300" s="628"/>
      <c r="O300" s="620"/>
      <c r="P300" s="620"/>
    </row>
    <row r="301" spans="1:16" s="291" customFormat="1">
      <c r="A301" s="292"/>
      <c r="B301" s="292"/>
      <c r="C301" s="461"/>
      <c r="D301" s="625"/>
      <c r="E301" s="625"/>
      <c r="F301" s="625"/>
      <c r="G301" s="625"/>
      <c r="H301" s="625"/>
      <c r="I301" s="625"/>
      <c r="J301" s="625"/>
      <c r="K301" s="628"/>
      <c r="L301" s="628"/>
      <c r="M301" s="628"/>
      <c r="N301" s="628"/>
      <c r="O301" s="620"/>
      <c r="P301" s="620"/>
    </row>
    <row r="302" spans="1:16" s="291" customFormat="1">
      <c r="A302" s="292"/>
      <c r="B302" s="292"/>
      <c r="C302" s="461"/>
      <c r="D302" s="642"/>
      <c r="E302" s="642"/>
      <c r="F302" s="643"/>
      <c r="G302" s="643"/>
      <c r="H302" s="629"/>
      <c r="I302" s="630"/>
      <c r="J302" s="629"/>
      <c r="K302" s="630"/>
      <c r="L302" s="471"/>
      <c r="M302" s="628"/>
      <c r="N302" s="631"/>
      <c r="O302" s="620"/>
      <c r="P302" s="620"/>
    </row>
    <row r="303" spans="1:16" s="291" customFormat="1">
      <c r="A303" s="292"/>
      <c r="B303" s="292"/>
      <c r="C303" s="461"/>
      <c r="D303" s="642"/>
      <c r="E303" s="642"/>
      <c r="F303" s="643"/>
      <c r="G303" s="643"/>
      <c r="H303" s="629"/>
      <c r="I303" s="630"/>
      <c r="J303" s="629"/>
      <c r="K303" s="630"/>
      <c r="L303" s="471"/>
      <c r="M303" s="628"/>
      <c r="N303" s="631"/>
      <c r="O303" s="620"/>
      <c r="P303" s="620"/>
    </row>
    <row r="304" spans="1:16" s="291" customFormat="1">
      <c r="A304" s="292"/>
      <c r="B304" s="292"/>
      <c r="C304" s="461"/>
      <c r="D304" s="642"/>
      <c r="E304" s="642"/>
      <c r="F304" s="643"/>
      <c r="G304" s="643"/>
      <c r="H304" s="629"/>
      <c r="I304" s="630"/>
      <c r="J304" s="629"/>
      <c r="K304" s="630"/>
      <c r="L304" s="471"/>
      <c r="M304" s="628"/>
      <c r="N304" s="631"/>
      <c r="O304" s="620"/>
      <c r="P304" s="620"/>
    </row>
    <row r="305" spans="1:16" s="291" customFormat="1">
      <c r="A305" s="292"/>
      <c r="B305" s="292"/>
      <c r="C305" s="461"/>
      <c r="D305" s="625"/>
      <c r="E305" s="625"/>
      <c r="F305" s="625"/>
      <c r="G305" s="628"/>
      <c r="H305" s="634"/>
      <c r="I305" s="628"/>
      <c r="J305" s="634"/>
      <c r="K305" s="628"/>
      <c r="L305" s="631"/>
      <c r="M305" s="628"/>
      <c r="N305" s="631"/>
      <c r="O305" s="620"/>
      <c r="P305" s="620"/>
    </row>
    <row r="306" spans="1:16" s="291" customFormat="1">
      <c r="A306" s="292"/>
      <c r="B306" s="292"/>
      <c r="C306" s="461"/>
      <c r="D306" s="642"/>
      <c r="E306" s="642"/>
      <c r="F306" s="643"/>
      <c r="G306" s="643"/>
      <c r="H306" s="629"/>
      <c r="I306" s="630"/>
      <c r="J306" s="629"/>
      <c r="K306" s="630"/>
      <c r="L306" s="471"/>
      <c r="M306" s="628"/>
      <c r="N306" s="631"/>
      <c r="O306" s="620"/>
      <c r="P306" s="620"/>
    </row>
    <row r="307" spans="1:16" s="291" customFormat="1">
      <c r="A307" s="292"/>
      <c r="B307" s="292"/>
      <c r="C307" s="461"/>
      <c r="D307" s="644"/>
      <c r="E307" s="644"/>
      <c r="F307" s="644"/>
      <c r="G307" s="630"/>
      <c r="H307" s="629"/>
      <c r="I307" s="630"/>
      <c r="J307" s="629"/>
      <c r="K307" s="630"/>
      <c r="L307" s="471"/>
      <c r="M307" s="628"/>
      <c r="N307" s="631"/>
      <c r="O307" s="620"/>
      <c r="P307" s="620"/>
    </row>
    <row r="308" spans="1:16" s="291" customFormat="1">
      <c r="A308" s="292"/>
      <c r="B308" s="292"/>
      <c r="C308" s="461"/>
      <c r="D308" s="410"/>
      <c r="E308" s="410"/>
      <c r="F308" s="295"/>
      <c r="G308" s="630"/>
      <c r="H308" s="629"/>
      <c r="I308" s="630"/>
      <c r="J308" s="629"/>
      <c r="K308" s="630"/>
      <c r="L308" s="471"/>
      <c r="M308" s="628"/>
      <c r="N308" s="631"/>
      <c r="O308" s="620"/>
      <c r="P308" s="620"/>
    </row>
    <row r="309" spans="1:16" s="291" customFormat="1">
      <c r="A309" s="292"/>
      <c r="B309" s="292"/>
      <c r="C309" s="461"/>
      <c r="D309" s="410"/>
      <c r="E309" s="410"/>
      <c r="F309" s="295"/>
      <c r="G309" s="630"/>
      <c r="H309" s="629"/>
      <c r="I309" s="630"/>
      <c r="J309" s="629"/>
      <c r="K309" s="630"/>
      <c r="L309" s="471"/>
      <c r="M309" s="628"/>
      <c r="N309" s="631"/>
      <c r="O309" s="620"/>
      <c r="P309" s="620"/>
    </row>
    <row r="310" spans="1:16" s="291" customFormat="1">
      <c r="A310" s="292"/>
      <c r="B310" s="292"/>
      <c r="C310" s="461"/>
      <c r="D310" s="644"/>
      <c r="E310" s="644"/>
      <c r="F310" s="644"/>
      <c r="G310" s="630"/>
      <c r="H310" s="629"/>
      <c r="I310" s="630"/>
      <c r="J310" s="629"/>
      <c r="K310" s="630"/>
      <c r="L310" s="471"/>
      <c r="M310" s="628"/>
      <c r="N310" s="631"/>
      <c r="O310" s="620"/>
      <c r="P310" s="620"/>
    </row>
    <row r="311" spans="1:16" s="291" customFormat="1">
      <c r="A311" s="292"/>
      <c r="B311" s="292"/>
      <c r="C311" s="461"/>
      <c r="D311" s="410"/>
      <c r="E311" s="410"/>
      <c r="F311" s="295"/>
      <c r="G311" s="630"/>
      <c r="H311" s="629"/>
      <c r="I311" s="630"/>
      <c r="J311" s="629"/>
      <c r="K311" s="630"/>
      <c r="L311" s="471"/>
      <c r="M311" s="628"/>
      <c r="N311" s="631"/>
      <c r="O311" s="620"/>
      <c r="P311" s="620"/>
    </row>
    <row r="312" spans="1:16" s="291" customFormat="1">
      <c r="A312" s="292"/>
      <c r="B312" s="292"/>
      <c r="C312" s="461"/>
      <c r="D312" s="410"/>
      <c r="E312" s="410"/>
      <c r="F312" s="295"/>
      <c r="G312" s="630"/>
      <c r="H312" s="629"/>
      <c r="I312" s="630"/>
      <c r="J312" s="629"/>
      <c r="K312" s="630"/>
      <c r="L312" s="471"/>
      <c r="M312" s="628"/>
      <c r="N312" s="631"/>
      <c r="O312" s="620"/>
      <c r="P312" s="620"/>
    </row>
    <row r="313" spans="1:16" s="291" customFormat="1">
      <c r="A313" s="292"/>
      <c r="B313" s="292"/>
      <c r="C313" s="461"/>
      <c r="D313" s="410"/>
      <c r="E313" s="410"/>
      <c r="F313" s="295"/>
      <c r="G313" s="630"/>
      <c r="H313" s="629"/>
      <c r="I313" s="630"/>
      <c r="J313" s="629"/>
      <c r="K313" s="630"/>
      <c r="L313" s="471"/>
      <c r="M313" s="628"/>
      <c r="N313" s="631"/>
      <c r="O313" s="620"/>
      <c r="P313" s="620"/>
    </row>
    <row r="314" spans="1:16" s="291" customFormat="1">
      <c r="A314" s="292"/>
      <c r="B314" s="292"/>
      <c r="C314" s="461"/>
      <c r="D314" s="410"/>
      <c r="E314" s="410"/>
      <c r="F314" s="295"/>
      <c r="G314" s="295"/>
      <c r="H314" s="295"/>
      <c r="I314" s="295"/>
      <c r="J314" s="295"/>
      <c r="K314" s="295"/>
      <c r="L314" s="295"/>
      <c r="M314" s="295"/>
      <c r="N314" s="506"/>
      <c r="O314" s="620"/>
      <c r="P314" s="620"/>
    </row>
    <row r="315" spans="1:16" s="291" customFormat="1">
      <c r="A315" s="292"/>
      <c r="B315" s="292"/>
      <c r="C315" s="461"/>
      <c r="D315" s="410"/>
      <c r="E315" s="410"/>
      <c r="F315" s="295"/>
      <c r="G315" s="295"/>
      <c r="H315" s="295"/>
      <c r="I315" s="295"/>
      <c r="J315" s="295"/>
      <c r="K315" s="295"/>
      <c r="L315" s="295"/>
      <c r="M315" s="295"/>
      <c r="N315" s="295"/>
      <c r="O315" s="620"/>
      <c r="P315" s="620"/>
    </row>
    <row r="316" spans="1:16" s="291" customFormat="1">
      <c r="A316" s="292"/>
      <c r="B316" s="292"/>
      <c r="C316" s="461"/>
      <c r="D316" s="410"/>
      <c r="E316" s="410"/>
      <c r="F316" s="295"/>
      <c r="G316" s="295"/>
      <c r="H316" s="295"/>
      <c r="I316" s="295"/>
      <c r="J316" s="295"/>
      <c r="K316" s="295"/>
      <c r="L316" s="295"/>
      <c r="M316" s="295"/>
      <c r="N316" s="295"/>
      <c r="O316" s="620"/>
      <c r="P316" s="620"/>
    </row>
    <row r="317" spans="1:16" s="291" customFormat="1" ht="18.75">
      <c r="A317" s="292"/>
      <c r="B317" s="292"/>
      <c r="C317" s="461"/>
      <c r="D317" s="410"/>
      <c r="E317" s="410"/>
      <c r="F317" s="295"/>
      <c r="G317" s="295"/>
      <c r="H317" s="295"/>
      <c r="I317" s="295"/>
      <c r="J317" s="645"/>
      <c r="K317" s="645"/>
      <c r="L317" s="645"/>
      <c r="M317" s="646"/>
      <c r="N317" s="647"/>
      <c r="O317" s="648"/>
      <c r="P317" s="620"/>
    </row>
    <row r="318" spans="1:16" s="291" customFormat="1" ht="18.75">
      <c r="A318" s="292"/>
      <c r="B318" s="292"/>
      <c r="C318" s="461"/>
      <c r="D318" s="410"/>
      <c r="E318" s="410"/>
      <c r="F318" s="295"/>
      <c r="G318" s="295"/>
      <c r="H318" s="295"/>
      <c r="I318" s="295"/>
      <c r="J318" s="649"/>
      <c r="K318" s="649"/>
      <c r="L318" s="649"/>
      <c r="M318" s="646"/>
      <c r="N318" s="650"/>
      <c r="O318" s="648"/>
      <c r="P318" s="620"/>
    </row>
    <row r="319" spans="1:16" s="291" customFormat="1" ht="15.75">
      <c r="A319" s="292"/>
      <c r="B319" s="292"/>
      <c r="C319" s="461"/>
      <c r="D319" s="651"/>
      <c r="E319" s="651"/>
      <c r="F319" s="651"/>
      <c r="G319" s="295"/>
      <c r="H319" s="295"/>
      <c r="I319" s="295"/>
      <c r="J319" s="295"/>
      <c r="K319" s="295"/>
      <c r="L319" s="295"/>
      <c r="M319" s="295"/>
      <c r="N319" s="295"/>
      <c r="O319" s="620"/>
      <c r="P319" s="620"/>
    </row>
    <row r="320" spans="1:16" s="291" customFormat="1">
      <c r="A320" s="292"/>
      <c r="B320" s="292"/>
      <c r="C320" s="461"/>
      <c r="D320" s="652"/>
      <c r="E320" s="652"/>
      <c r="F320" s="410"/>
      <c r="G320" s="630"/>
      <c r="H320" s="629"/>
      <c r="I320" s="630"/>
      <c r="J320" s="629"/>
      <c r="K320" s="630"/>
      <c r="L320" s="471"/>
      <c r="M320" s="628"/>
      <c r="N320" s="631"/>
      <c r="O320" s="620"/>
      <c r="P320" s="620"/>
    </row>
    <row r="321" spans="1:16" s="291" customFormat="1">
      <c r="A321" s="292"/>
      <c r="B321" s="292"/>
      <c r="C321" s="461"/>
      <c r="D321" s="652"/>
      <c r="E321" s="652"/>
      <c r="F321" s="410"/>
      <c r="G321" s="630"/>
      <c r="H321" s="629"/>
      <c r="I321" s="630"/>
      <c r="J321" s="629"/>
      <c r="K321" s="630"/>
      <c r="L321" s="471"/>
      <c r="M321" s="628"/>
      <c r="N321" s="631"/>
      <c r="O321" s="620"/>
      <c r="P321" s="620"/>
    </row>
    <row r="322" spans="1:16" s="291" customFormat="1">
      <c r="A322" s="292"/>
      <c r="B322" s="292"/>
      <c r="C322" s="461"/>
      <c r="D322" s="653"/>
      <c r="E322" s="653"/>
      <c r="F322" s="653"/>
      <c r="G322" s="630"/>
      <c r="H322" s="629"/>
      <c r="I322" s="630"/>
      <c r="J322" s="629"/>
      <c r="K322" s="630"/>
      <c r="L322" s="471"/>
      <c r="M322" s="628"/>
      <c r="N322" s="631"/>
      <c r="O322" s="620"/>
      <c r="P322" s="620"/>
    </row>
    <row r="323" spans="1:16" s="291" customFormat="1">
      <c r="A323" s="292"/>
      <c r="B323" s="292"/>
      <c r="C323" s="461"/>
      <c r="D323" s="652"/>
      <c r="E323" s="652"/>
      <c r="F323" s="652"/>
      <c r="G323" s="630"/>
      <c r="H323" s="629"/>
      <c r="I323" s="630"/>
      <c r="J323" s="629"/>
      <c r="K323" s="630"/>
      <c r="L323" s="471"/>
      <c r="M323" s="628"/>
      <c r="N323" s="631"/>
      <c r="O323" s="620"/>
      <c r="P323" s="620"/>
    </row>
    <row r="324" spans="1:16" s="291" customFormat="1">
      <c r="A324" s="292"/>
      <c r="B324" s="292"/>
      <c r="C324" s="461"/>
      <c r="D324" s="644"/>
      <c r="E324" s="644"/>
      <c r="F324" s="644"/>
      <c r="G324" s="630"/>
      <c r="H324" s="629"/>
      <c r="I324" s="630"/>
      <c r="J324" s="629"/>
      <c r="K324" s="630"/>
      <c r="L324" s="471"/>
      <c r="M324" s="628"/>
      <c r="N324" s="631"/>
      <c r="O324" s="620"/>
      <c r="P324" s="620"/>
    </row>
    <row r="325" spans="1:16" s="291" customFormat="1">
      <c r="A325" s="292"/>
      <c r="B325" s="292"/>
      <c r="C325" s="461"/>
      <c r="D325" s="644"/>
      <c r="E325" s="644"/>
      <c r="F325" s="644"/>
      <c r="G325" s="630"/>
      <c r="H325" s="629"/>
      <c r="I325" s="630"/>
      <c r="J325" s="629"/>
      <c r="K325" s="630"/>
      <c r="L325" s="471"/>
      <c r="M325" s="628"/>
      <c r="N325" s="631"/>
      <c r="O325" s="620"/>
      <c r="P325" s="620"/>
    </row>
    <row r="326" spans="1:16" s="291" customFormat="1">
      <c r="A326" s="292"/>
      <c r="B326" s="292"/>
      <c r="C326" s="461"/>
      <c r="D326" s="644"/>
      <c r="E326" s="644"/>
      <c r="F326" s="644"/>
      <c r="G326" s="630"/>
      <c r="H326" s="629"/>
      <c r="I326" s="630"/>
      <c r="J326" s="629"/>
      <c r="K326" s="630"/>
      <c r="L326" s="471"/>
      <c r="M326" s="628"/>
      <c r="N326" s="631"/>
      <c r="O326" s="620"/>
      <c r="P326" s="620"/>
    </row>
    <row r="327" spans="1:16" s="291" customFormat="1">
      <c r="A327" s="292"/>
      <c r="B327" s="292"/>
      <c r="C327" s="461"/>
      <c r="D327" s="644"/>
      <c r="E327" s="644"/>
      <c r="F327" s="644"/>
      <c r="G327" s="630"/>
      <c r="H327" s="629"/>
      <c r="I327" s="630"/>
      <c r="J327" s="629"/>
      <c r="K327" s="630"/>
      <c r="L327" s="471"/>
      <c r="M327" s="628"/>
      <c r="N327" s="631"/>
      <c r="O327" s="620"/>
      <c r="P327" s="620"/>
    </row>
    <row r="328" spans="1:16" s="291" customFormat="1" ht="15.75">
      <c r="A328" s="292"/>
      <c r="B328" s="292"/>
      <c r="C328" s="461"/>
      <c r="D328" s="654"/>
      <c r="E328" s="642"/>
      <c r="F328" s="643"/>
      <c r="G328" s="643"/>
      <c r="H328" s="629"/>
      <c r="I328" s="630"/>
      <c r="J328" s="629"/>
      <c r="K328" s="630"/>
      <c r="L328" s="471"/>
      <c r="M328" s="628"/>
      <c r="N328" s="631"/>
      <c r="O328" s="620"/>
      <c r="P328" s="620"/>
    </row>
    <row r="329" spans="1:16" s="291" customFormat="1" ht="15.75">
      <c r="A329" s="292"/>
      <c r="B329" s="292"/>
      <c r="C329" s="461"/>
      <c r="D329" s="644"/>
      <c r="E329" s="644"/>
      <c r="F329" s="654"/>
      <c r="G329" s="630"/>
      <c r="H329" s="629"/>
      <c r="I329" s="630"/>
      <c r="J329" s="629"/>
      <c r="K329" s="630"/>
      <c r="L329" s="471"/>
      <c r="M329" s="628"/>
      <c r="N329" s="631"/>
      <c r="O329" s="620"/>
      <c r="P329" s="620"/>
    </row>
    <row r="330" spans="1:16" s="291" customFormat="1">
      <c r="A330" s="292"/>
      <c r="B330" s="292"/>
      <c r="C330" s="461"/>
      <c r="D330" s="644"/>
      <c r="E330" s="644"/>
      <c r="F330" s="644"/>
      <c r="G330" s="630"/>
      <c r="H330" s="629"/>
      <c r="I330" s="630"/>
      <c r="J330" s="629"/>
      <c r="K330" s="630"/>
      <c r="L330" s="471"/>
      <c r="M330" s="628"/>
      <c r="N330" s="631"/>
      <c r="O330" s="620"/>
      <c r="P330" s="620"/>
    </row>
    <row r="331" spans="1:16" s="291" customFormat="1">
      <c r="A331" s="292"/>
      <c r="B331" s="292"/>
      <c r="C331" s="461"/>
      <c r="D331" s="410"/>
      <c r="E331" s="410"/>
      <c r="F331" s="295"/>
      <c r="G331" s="630"/>
      <c r="H331" s="629"/>
      <c r="I331" s="630"/>
      <c r="J331" s="629"/>
      <c r="K331" s="630"/>
      <c r="L331" s="471"/>
      <c r="M331" s="628"/>
      <c r="N331" s="631"/>
      <c r="O331" s="620"/>
      <c r="P331" s="620"/>
    </row>
    <row r="332" spans="1:16" s="291" customFormat="1" ht="15.75">
      <c r="A332" s="292"/>
      <c r="B332" s="292"/>
      <c r="C332" s="461"/>
      <c r="D332" s="655"/>
      <c r="E332" s="655"/>
      <c r="F332" s="655"/>
      <c r="G332" s="630"/>
      <c r="H332" s="629"/>
      <c r="I332" s="630"/>
      <c r="J332" s="629"/>
      <c r="K332" s="630"/>
      <c r="L332" s="471"/>
      <c r="M332" s="628"/>
      <c r="N332" s="631"/>
      <c r="O332" s="620"/>
      <c r="P332" s="620"/>
    </row>
    <row r="333" spans="1:16" s="291" customFormat="1">
      <c r="A333" s="292"/>
      <c r="B333" s="292"/>
      <c r="C333" s="461"/>
      <c r="D333" s="410"/>
      <c r="E333" s="410"/>
      <c r="F333" s="295"/>
      <c r="G333" s="630"/>
      <c r="H333" s="629"/>
      <c r="I333" s="630"/>
      <c r="J333" s="629"/>
      <c r="K333" s="630"/>
      <c r="L333" s="471"/>
      <c r="M333" s="628"/>
      <c r="N333" s="631"/>
      <c r="O333" s="620"/>
      <c r="P333" s="620"/>
    </row>
    <row r="334" spans="1:16" s="291" customFormat="1">
      <c r="A334" s="292"/>
      <c r="B334" s="292"/>
      <c r="C334" s="461"/>
      <c r="D334" s="410"/>
      <c r="E334" s="410"/>
      <c r="F334" s="295"/>
      <c r="G334" s="630"/>
      <c r="H334" s="629"/>
      <c r="I334" s="630"/>
      <c r="J334" s="629"/>
      <c r="K334" s="630"/>
      <c r="L334" s="471"/>
      <c r="M334" s="628"/>
      <c r="N334" s="631"/>
      <c r="O334" s="620"/>
      <c r="P334" s="620"/>
    </row>
    <row r="335" spans="1:16" s="291" customFormat="1">
      <c r="A335" s="292"/>
      <c r="B335" s="292"/>
      <c r="C335" s="461"/>
      <c r="D335" s="410"/>
      <c r="E335" s="410"/>
      <c r="F335" s="295"/>
      <c r="G335" s="630"/>
      <c r="H335" s="629"/>
      <c r="I335" s="630"/>
      <c r="J335" s="629"/>
      <c r="K335" s="630"/>
      <c r="L335" s="471"/>
      <c r="M335" s="628"/>
      <c r="N335" s="631"/>
      <c r="O335" s="620"/>
      <c r="P335" s="620"/>
    </row>
    <row r="336" spans="1:16" s="291" customFormat="1" ht="15.75">
      <c r="A336" s="292"/>
      <c r="B336" s="292"/>
      <c r="C336" s="461"/>
      <c r="D336" s="655"/>
      <c r="E336" s="655"/>
      <c r="F336" s="655"/>
      <c r="G336" s="630"/>
      <c r="H336" s="629"/>
      <c r="I336" s="630"/>
      <c r="J336" s="629"/>
      <c r="K336" s="630"/>
      <c r="L336" s="471"/>
      <c r="M336" s="628"/>
      <c r="N336" s="631"/>
      <c r="O336" s="620"/>
      <c r="P336" s="620"/>
    </row>
    <row r="337" spans="1:16" s="291" customFormat="1">
      <c r="A337" s="292"/>
      <c r="B337" s="292"/>
      <c r="C337" s="461"/>
      <c r="D337" s="410"/>
      <c r="E337" s="410"/>
      <c r="F337" s="295"/>
      <c r="G337" s="630"/>
      <c r="H337" s="629"/>
      <c r="I337" s="630"/>
      <c r="J337" s="629"/>
      <c r="K337" s="630"/>
      <c r="L337" s="471"/>
      <c r="M337" s="628"/>
      <c r="N337" s="631"/>
      <c r="O337" s="620"/>
      <c r="P337" s="620"/>
    </row>
    <row r="338" spans="1:16" s="291" customFormat="1">
      <c r="A338" s="292"/>
      <c r="B338" s="292"/>
      <c r="C338" s="461"/>
      <c r="D338" s="644"/>
      <c r="E338" s="644"/>
      <c r="F338" s="644"/>
      <c r="G338" s="630"/>
      <c r="H338" s="629"/>
      <c r="I338" s="630"/>
      <c r="J338" s="629"/>
      <c r="K338" s="630"/>
      <c r="L338" s="471"/>
      <c r="M338" s="628"/>
      <c r="N338" s="631"/>
      <c r="O338" s="620"/>
      <c r="P338" s="620"/>
    </row>
    <row r="339" spans="1:16" s="291" customFormat="1">
      <c r="A339" s="292"/>
      <c r="B339" s="292"/>
      <c r="C339" s="461"/>
      <c r="D339" s="644"/>
      <c r="E339" s="644"/>
      <c r="F339" s="644"/>
      <c r="G339" s="630"/>
      <c r="H339" s="629"/>
      <c r="I339" s="630"/>
      <c r="J339" s="629"/>
      <c r="K339" s="630"/>
      <c r="L339" s="471"/>
      <c r="M339" s="628"/>
      <c r="N339" s="631"/>
      <c r="O339" s="620"/>
      <c r="P339" s="620"/>
    </row>
    <row r="340" spans="1:16" s="291" customFormat="1">
      <c r="A340" s="292"/>
      <c r="B340" s="292"/>
      <c r="C340" s="461"/>
      <c r="D340" s="644"/>
      <c r="E340" s="644"/>
      <c r="F340" s="644"/>
      <c r="G340" s="630"/>
      <c r="H340" s="629"/>
      <c r="I340" s="630"/>
      <c r="J340" s="629"/>
      <c r="K340" s="630"/>
      <c r="L340" s="471"/>
      <c r="M340" s="628"/>
      <c r="N340" s="631"/>
      <c r="O340" s="620"/>
      <c r="P340" s="620"/>
    </row>
    <row r="341" spans="1:16" s="291" customFormat="1">
      <c r="A341" s="292"/>
      <c r="B341" s="292"/>
      <c r="C341" s="461"/>
      <c r="D341" s="644"/>
      <c r="E341" s="644"/>
      <c r="F341" s="644"/>
      <c r="G341" s="630"/>
      <c r="H341" s="629"/>
      <c r="I341" s="630"/>
      <c r="J341" s="629"/>
      <c r="K341" s="630"/>
      <c r="L341" s="471"/>
      <c r="M341" s="628"/>
      <c r="N341" s="631"/>
      <c r="O341" s="620"/>
      <c r="P341" s="620"/>
    </row>
    <row r="342" spans="1:16" s="291" customFormat="1">
      <c r="A342" s="292"/>
      <c r="B342" s="292"/>
      <c r="C342" s="461"/>
      <c r="D342" s="644"/>
      <c r="E342" s="644"/>
      <c r="F342" s="644"/>
      <c r="G342" s="630"/>
      <c r="H342" s="629"/>
      <c r="I342" s="630"/>
      <c r="J342" s="629"/>
      <c r="K342" s="630"/>
      <c r="L342" s="471"/>
      <c r="M342" s="628"/>
      <c r="N342" s="631"/>
      <c r="O342" s="620"/>
      <c r="P342" s="620"/>
    </row>
    <row r="343" spans="1:16" s="291" customFormat="1">
      <c r="A343" s="292"/>
      <c r="B343" s="292"/>
      <c r="C343" s="461"/>
      <c r="D343" s="644"/>
      <c r="E343" s="644"/>
      <c r="F343" s="644"/>
      <c r="G343" s="630"/>
      <c r="H343" s="629"/>
      <c r="I343" s="630"/>
      <c r="J343" s="629"/>
      <c r="K343" s="630"/>
      <c r="L343" s="471"/>
      <c r="M343" s="628"/>
      <c r="N343" s="631"/>
      <c r="O343" s="620"/>
      <c r="P343" s="620"/>
    </row>
    <row r="344" spans="1:16" s="291" customFormat="1">
      <c r="A344" s="292"/>
      <c r="B344" s="292"/>
      <c r="C344" s="461"/>
      <c r="D344" s="644"/>
      <c r="E344" s="644"/>
      <c r="F344" s="644"/>
      <c r="G344" s="630"/>
      <c r="H344" s="629"/>
      <c r="I344" s="630"/>
      <c r="J344" s="629"/>
      <c r="K344" s="630"/>
      <c r="L344" s="471"/>
      <c r="M344" s="628"/>
      <c r="N344" s="631"/>
      <c r="O344" s="620"/>
      <c r="P344" s="620"/>
    </row>
    <row r="345" spans="1:16" s="291" customFormat="1">
      <c r="A345" s="292"/>
      <c r="B345" s="292"/>
      <c r="C345" s="461"/>
      <c r="D345" s="644"/>
      <c r="E345" s="644"/>
      <c r="F345" s="644"/>
      <c r="G345" s="630"/>
      <c r="H345" s="629"/>
      <c r="I345" s="630"/>
      <c r="J345" s="629"/>
      <c r="K345" s="630"/>
      <c r="L345" s="471"/>
      <c r="M345" s="628"/>
      <c r="N345" s="631"/>
      <c r="O345" s="620"/>
      <c r="P345" s="620"/>
    </row>
    <row r="346" spans="1:16" s="291" customFormat="1">
      <c r="A346" s="292"/>
      <c r="B346" s="292"/>
      <c r="C346" s="461"/>
      <c r="D346" s="410"/>
      <c r="E346" s="410"/>
      <c r="F346" s="410"/>
      <c r="G346" s="630"/>
      <c r="H346" s="629"/>
      <c r="I346" s="630"/>
      <c r="J346" s="629"/>
      <c r="K346" s="630"/>
      <c r="L346" s="471"/>
      <c r="M346" s="628"/>
      <c r="N346" s="631"/>
      <c r="O346" s="620"/>
      <c r="P346" s="620"/>
    </row>
    <row r="347" spans="1:16" s="291" customFormat="1">
      <c r="A347" s="292"/>
      <c r="B347" s="292"/>
      <c r="C347" s="461"/>
      <c r="D347" s="410"/>
      <c r="E347" s="410"/>
      <c r="F347" s="410"/>
      <c r="G347" s="630"/>
      <c r="H347" s="629"/>
      <c r="I347" s="630"/>
      <c r="J347" s="629"/>
      <c r="K347" s="630"/>
      <c r="L347" s="471"/>
      <c r="M347" s="628"/>
      <c r="N347" s="631"/>
      <c r="O347" s="620"/>
      <c r="P347" s="620"/>
    </row>
    <row r="348" spans="1:16" s="291" customFormat="1">
      <c r="A348" s="292"/>
      <c r="B348" s="292"/>
      <c r="C348" s="461"/>
      <c r="D348" s="644"/>
      <c r="E348" s="644"/>
      <c r="F348" s="644"/>
      <c r="G348" s="630"/>
      <c r="H348" s="629"/>
      <c r="I348" s="630"/>
      <c r="J348" s="629"/>
      <c r="K348" s="630"/>
      <c r="L348" s="471"/>
      <c r="M348" s="628"/>
      <c r="N348" s="631"/>
      <c r="O348" s="620"/>
      <c r="P348" s="620"/>
    </row>
    <row r="349" spans="1:16" s="291" customFormat="1">
      <c r="A349" s="292"/>
      <c r="B349" s="292"/>
      <c r="C349" s="461"/>
      <c r="D349" s="644"/>
      <c r="E349" s="644"/>
      <c r="F349" s="644"/>
      <c r="G349" s="630"/>
      <c r="H349" s="629"/>
      <c r="I349" s="630"/>
      <c r="J349" s="629"/>
      <c r="K349" s="630"/>
      <c r="L349" s="471"/>
      <c r="M349" s="628"/>
      <c r="N349" s="631"/>
      <c r="O349" s="620"/>
      <c r="P349" s="620"/>
    </row>
    <row r="350" spans="1:16" s="291" customFormat="1">
      <c r="A350" s="292"/>
      <c r="B350" s="292"/>
      <c r="C350" s="461"/>
      <c r="D350" s="410"/>
      <c r="E350" s="410"/>
      <c r="F350" s="295"/>
      <c r="G350" s="630"/>
      <c r="H350" s="629"/>
      <c r="I350" s="630"/>
      <c r="J350" s="629"/>
      <c r="K350" s="630"/>
      <c r="L350" s="471"/>
      <c r="M350" s="628"/>
      <c r="N350" s="631"/>
      <c r="O350" s="620"/>
      <c r="P350" s="620"/>
    </row>
    <row r="351" spans="1:16" s="291" customFormat="1">
      <c r="A351" s="292"/>
      <c r="B351" s="292"/>
      <c r="C351" s="461"/>
      <c r="D351" s="410"/>
      <c r="E351" s="410"/>
      <c r="F351" s="295"/>
      <c r="G351" s="630"/>
      <c r="H351" s="629"/>
      <c r="I351" s="295"/>
      <c r="J351" s="295"/>
      <c r="K351" s="295"/>
      <c r="L351" s="295"/>
      <c r="M351" s="295"/>
      <c r="N351" s="295"/>
      <c r="O351" s="620"/>
      <c r="P351" s="620"/>
    </row>
    <row r="352" spans="1:16" s="291" customFormat="1">
      <c r="A352" s="292"/>
      <c r="B352" s="292"/>
      <c r="C352" s="461"/>
      <c r="D352" s="410"/>
      <c r="E352" s="410"/>
      <c r="F352" s="295"/>
      <c r="G352" s="295"/>
      <c r="H352" s="295"/>
      <c r="I352" s="295"/>
      <c r="J352" s="295"/>
      <c r="K352" s="295"/>
      <c r="L352" s="295"/>
      <c r="M352" s="295"/>
      <c r="N352" s="563"/>
      <c r="O352" s="620"/>
      <c r="P352" s="620"/>
    </row>
    <row r="353" spans="1:16" s="291" customFormat="1" ht="18.75">
      <c r="A353" s="292"/>
      <c r="B353" s="292"/>
      <c r="C353" s="461"/>
      <c r="D353" s="410"/>
      <c r="E353" s="410"/>
      <c r="F353" s="295"/>
      <c r="G353" s="630"/>
      <c r="H353" s="629"/>
      <c r="I353" s="295"/>
      <c r="J353" s="645"/>
      <c r="K353" s="645"/>
      <c r="L353" s="645"/>
      <c r="M353" s="295"/>
      <c r="N353" s="656"/>
      <c r="O353" s="620"/>
      <c r="P353" s="620"/>
    </row>
    <row r="354" spans="1:16" s="291" customFormat="1">
      <c r="A354" s="292"/>
      <c r="B354" s="292"/>
      <c r="C354" s="461"/>
      <c r="D354" s="410"/>
      <c r="E354" s="410"/>
      <c r="F354" s="295"/>
      <c r="G354" s="630"/>
      <c r="H354" s="629"/>
      <c r="I354" s="295"/>
      <c r="J354" s="295"/>
      <c r="K354" s="295"/>
      <c r="L354" s="295"/>
      <c r="M354" s="295"/>
      <c r="N354" s="620"/>
      <c r="O354" s="620"/>
      <c r="P354" s="620"/>
    </row>
    <row r="355" spans="1:16" s="291" customFormat="1" ht="15.75">
      <c r="A355" s="292"/>
      <c r="B355" s="292"/>
      <c r="C355" s="461"/>
      <c r="D355" s="651"/>
      <c r="E355" s="651"/>
      <c r="F355" s="651"/>
      <c r="G355" s="630"/>
      <c r="H355" s="629"/>
      <c r="I355" s="295"/>
      <c r="J355" s="295"/>
      <c r="K355" s="295"/>
      <c r="L355" s="295"/>
      <c r="M355" s="295"/>
      <c r="N355" s="295"/>
      <c r="O355" s="620"/>
      <c r="P355" s="620"/>
    </row>
    <row r="356" spans="1:16" s="291" customFormat="1">
      <c r="A356" s="292"/>
      <c r="B356" s="292"/>
      <c r="C356" s="461"/>
      <c r="D356" s="644"/>
      <c r="E356" s="644"/>
      <c r="F356" s="644"/>
      <c r="G356" s="644"/>
      <c r="H356" s="644"/>
      <c r="I356" s="295"/>
      <c r="J356" s="295"/>
      <c r="K356" s="295"/>
      <c r="L356" s="295"/>
      <c r="M356" s="295"/>
      <c r="N356" s="295"/>
      <c r="O356" s="620"/>
      <c r="P356" s="620"/>
    </row>
    <row r="357" spans="1:16" s="291" customFormat="1">
      <c r="A357" s="292"/>
      <c r="B357" s="292"/>
      <c r="C357" s="461"/>
      <c r="D357" s="410"/>
      <c r="E357" s="410"/>
      <c r="F357" s="295"/>
      <c r="G357" s="630"/>
      <c r="H357" s="629"/>
      <c r="I357" s="630"/>
      <c r="J357" s="629"/>
      <c r="K357" s="630"/>
      <c r="L357" s="471"/>
      <c r="M357" s="628"/>
      <c r="N357" s="631"/>
      <c r="O357" s="620"/>
      <c r="P357" s="620"/>
    </row>
    <row r="358" spans="1:16" s="291" customFormat="1">
      <c r="A358" s="292"/>
      <c r="B358" s="292"/>
      <c r="C358" s="461"/>
      <c r="D358" s="644"/>
      <c r="E358" s="644"/>
      <c r="F358" s="644"/>
      <c r="G358" s="644"/>
      <c r="H358" s="644"/>
      <c r="I358" s="644"/>
      <c r="J358" s="629"/>
      <c r="K358" s="630"/>
      <c r="L358" s="471"/>
      <c r="M358" s="628"/>
      <c r="N358" s="631"/>
      <c r="O358" s="620"/>
      <c r="P358" s="620"/>
    </row>
    <row r="359" spans="1:16" s="291" customFormat="1">
      <c r="A359" s="292"/>
      <c r="B359" s="292"/>
      <c r="C359" s="461"/>
      <c r="D359" s="410"/>
      <c r="E359" s="410"/>
      <c r="F359" s="295"/>
      <c r="G359" s="630"/>
      <c r="H359" s="629"/>
      <c r="I359" s="630"/>
      <c r="J359" s="629"/>
      <c r="K359" s="630"/>
      <c r="L359" s="471"/>
      <c r="M359" s="628"/>
      <c r="N359" s="631"/>
      <c r="O359" s="620"/>
      <c r="P359" s="620"/>
    </row>
    <row r="360" spans="1:16" s="291" customFormat="1">
      <c r="A360" s="292"/>
      <c r="B360" s="292"/>
      <c r="C360" s="461"/>
      <c r="D360" s="410"/>
      <c r="E360" s="410"/>
      <c r="F360" s="295"/>
      <c r="G360" s="630"/>
      <c r="H360" s="629"/>
      <c r="I360" s="630"/>
      <c r="J360" s="629"/>
      <c r="K360" s="630"/>
      <c r="L360" s="471"/>
      <c r="M360" s="628"/>
      <c r="N360" s="631"/>
      <c r="O360" s="620"/>
      <c r="P360" s="620"/>
    </row>
    <row r="361" spans="1:16" s="291" customFormat="1">
      <c r="A361" s="292"/>
      <c r="B361" s="292"/>
      <c r="C361" s="461"/>
      <c r="D361" s="410"/>
      <c r="E361" s="410"/>
      <c r="F361" s="295"/>
      <c r="G361" s="630"/>
      <c r="H361" s="629"/>
      <c r="I361" s="630"/>
      <c r="J361" s="629"/>
      <c r="K361" s="630"/>
      <c r="L361" s="471"/>
      <c r="M361" s="628"/>
      <c r="N361" s="631"/>
      <c r="O361" s="620"/>
      <c r="P361" s="620"/>
    </row>
    <row r="362" spans="1:16" s="291" customFormat="1">
      <c r="A362" s="292"/>
      <c r="B362" s="292"/>
      <c r="C362" s="461"/>
      <c r="D362" s="644"/>
      <c r="E362" s="644"/>
      <c r="F362" s="644"/>
      <c r="G362" s="644"/>
      <c r="H362" s="644"/>
      <c r="I362" s="644"/>
      <c r="J362" s="629"/>
      <c r="K362" s="630"/>
      <c r="L362" s="471"/>
      <c r="M362" s="628"/>
      <c r="N362" s="631"/>
      <c r="O362" s="620"/>
      <c r="P362" s="620"/>
    </row>
    <row r="363" spans="1:16" s="291" customFormat="1">
      <c r="A363" s="292"/>
      <c r="B363" s="292"/>
      <c r="C363" s="461"/>
      <c r="D363" s="410"/>
      <c r="E363" s="642"/>
      <c r="F363" s="643"/>
      <c r="G363" s="643"/>
      <c r="H363" s="629"/>
      <c r="I363" s="630"/>
      <c r="J363" s="629"/>
      <c r="K363" s="630"/>
      <c r="L363" s="471"/>
      <c r="M363" s="628"/>
      <c r="N363" s="631"/>
      <c r="O363" s="620"/>
      <c r="P363" s="620"/>
    </row>
    <row r="364" spans="1:16" s="291" customFormat="1">
      <c r="A364" s="292"/>
      <c r="B364" s="292"/>
      <c r="C364" s="461"/>
      <c r="D364" s="657"/>
      <c r="E364" s="657"/>
      <c r="F364" s="657"/>
      <c r="G364" s="630"/>
      <c r="H364" s="629"/>
      <c r="I364" s="630"/>
      <c r="J364" s="629"/>
      <c r="K364" s="630"/>
      <c r="L364" s="471"/>
      <c r="M364" s="628"/>
      <c r="N364" s="631"/>
      <c r="O364" s="620"/>
      <c r="P364" s="620"/>
    </row>
    <row r="365" spans="1:16" s="291" customFormat="1">
      <c r="A365" s="292"/>
      <c r="B365" s="292"/>
      <c r="C365" s="461"/>
      <c r="D365" s="658"/>
      <c r="E365" s="642"/>
      <c r="F365" s="643"/>
      <c r="G365" s="643"/>
      <c r="H365" s="629"/>
      <c r="I365" s="630"/>
      <c r="J365" s="629"/>
      <c r="K365" s="630"/>
      <c r="L365" s="471"/>
      <c r="M365" s="628"/>
      <c r="N365" s="631"/>
      <c r="O365" s="620"/>
      <c r="P365" s="620"/>
    </row>
    <row r="366" spans="1:16" s="291" customFormat="1">
      <c r="A366" s="292"/>
      <c r="B366" s="292"/>
      <c r="C366" s="461"/>
      <c r="D366" s="658"/>
      <c r="E366" s="657"/>
      <c r="F366" s="657"/>
      <c r="G366" s="630"/>
      <c r="H366" s="629"/>
      <c r="I366" s="295"/>
      <c r="J366" s="295"/>
      <c r="K366" s="295"/>
      <c r="L366" s="295"/>
      <c r="M366" s="295"/>
      <c r="N366" s="295"/>
      <c r="O366" s="620"/>
      <c r="P366" s="620"/>
    </row>
    <row r="367" spans="1:16" s="291" customFormat="1">
      <c r="A367" s="292"/>
      <c r="B367" s="292"/>
      <c r="C367" s="461"/>
      <c r="D367" s="410"/>
      <c r="E367" s="642"/>
      <c r="F367" s="643"/>
      <c r="G367" s="643"/>
      <c r="H367" s="629"/>
      <c r="I367" s="630"/>
      <c r="J367" s="629"/>
      <c r="K367" s="630"/>
      <c r="L367" s="471"/>
      <c r="M367" s="628"/>
      <c r="N367" s="631"/>
      <c r="O367" s="620"/>
      <c r="P367" s="620"/>
    </row>
    <row r="368" spans="1:16" s="291" customFormat="1">
      <c r="A368" s="292"/>
      <c r="B368" s="292"/>
      <c r="C368" s="461"/>
      <c r="D368" s="658"/>
      <c r="E368" s="657"/>
      <c r="F368" s="657"/>
      <c r="G368" s="630"/>
      <c r="H368" s="629"/>
      <c r="I368" s="630"/>
      <c r="J368" s="629"/>
      <c r="K368" s="630"/>
      <c r="L368" s="471"/>
      <c r="M368" s="628"/>
      <c r="N368" s="631"/>
      <c r="O368" s="620"/>
      <c r="P368" s="620"/>
    </row>
    <row r="369" spans="1:16" s="291" customFormat="1">
      <c r="A369" s="292"/>
      <c r="B369" s="292"/>
      <c r="C369" s="461"/>
      <c r="D369" s="658"/>
      <c r="E369" s="642"/>
      <c r="F369" s="643"/>
      <c r="G369" s="643"/>
      <c r="H369" s="629"/>
      <c r="I369" s="630"/>
      <c r="J369" s="629"/>
      <c r="K369" s="630"/>
      <c r="L369" s="471"/>
      <c r="M369" s="628"/>
      <c r="N369" s="631"/>
      <c r="O369" s="620"/>
      <c r="P369" s="620"/>
    </row>
    <row r="370" spans="1:16" s="291" customFormat="1">
      <c r="A370" s="292"/>
      <c r="B370" s="292"/>
      <c r="C370" s="461"/>
      <c r="D370" s="658"/>
      <c r="E370" s="657"/>
      <c r="F370" s="657"/>
      <c r="G370" s="630"/>
      <c r="H370" s="629"/>
      <c r="I370" s="295"/>
      <c r="J370" s="295"/>
      <c r="K370" s="295"/>
      <c r="L370" s="295"/>
      <c r="M370" s="295"/>
      <c r="N370" s="295"/>
      <c r="O370" s="620"/>
      <c r="P370" s="620"/>
    </row>
    <row r="371" spans="1:16" s="291" customFormat="1">
      <c r="A371" s="292"/>
      <c r="B371" s="292"/>
      <c r="C371" s="461"/>
      <c r="D371" s="410"/>
      <c r="E371" s="642"/>
      <c r="F371" s="643"/>
      <c r="G371" s="643"/>
      <c r="H371" s="629"/>
      <c r="I371" s="630"/>
      <c r="J371" s="629"/>
      <c r="K371" s="630"/>
      <c r="L371" s="471"/>
      <c r="M371" s="628"/>
      <c r="N371" s="631"/>
      <c r="O371" s="620"/>
      <c r="P371" s="620"/>
    </row>
    <row r="372" spans="1:16" s="291" customFormat="1">
      <c r="A372" s="292"/>
      <c r="B372" s="292"/>
      <c r="C372" s="461"/>
      <c r="D372" s="644"/>
      <c r="E372" s="644"/>
      <c r="F372" s="644"/>
      <c r="G372" s="644"/>
      <c r="H372" s="644"/>
      <c r="I372" s="644"/>
      <c r="J372" s="295"/>
      <c r="K372" s="295"/>
      <c r="L372" s="295"/>
      <c r="M372" s="295"/>
      <c r="N372" s="295"/>
      <c r="O372" s="620"/>
      <c r="P372" s="620"/>
    </row>
    <row r="373" spans="1:16" s="291" customFormat="1">
      <c r="A373" s="292"/>
      <c r="B373" s="292"/>
      <c r="C373" s="461"/>
      <c r="D373" s="410"/>
      <c r="E373" s="410"/>
      <c r="F373" s="295"/>
      <c r="G373" s="630"/>
      <c r="H373" s="629"/>
      <c r="I373" s="630"/>
      <c r="J373" s="629"/>
      <c r="K373" s="630"/>
      <c r="L373" s="471"/>
      <c r="M373" s="628"/>
      <c r="N373" s="631"/>
      <c r="O373" s="620"/>
      <c r="P373" s="620"/>
    </row>
    <row r="374" spans="1:16" s="291" customFormat="1">
      <c r="A374" s="292"/>
      <c r="B374" s="292"/>
      <c r="C374" s="461"/>
      <c r="D374" s="410"/>
      <c r="E374" s="410"/>
      <c r="F374" s="295"/>
      <c r="G374" s="630"/>
      <c r="H374" s="629"/>
      <c r="I374" s="630"/>
      <c r="J374" s="629"/>
      <c r="K374" s="630"/>
      <c r="L374" s="471"/>
      <c r="M374" s="628"/>
      <c r="N374" s="631"/>
      <c r="O374" s="620"/>
      <c r="P374" s="620"/>
    </row>
    <row r="375" spans="1:16" s="291" customFormat="1">
      <c r="A375" s="292"/>
      <c r="B375" s="292"/>
      <c r="C375" s="461"/>
      <c r="D375" s="644"/>
      <c r="E375" s="644"/>
      <c r="F375" s="644"/>
      <c r="G375" s="630"/>
      <c r="H375" s="629"/>
      <c r="I375" s="630"/>
      <c r="J375" s="629"/>
      <c r="K375" s="630"/>
      <c r="L375" s="471"/>
      <c r="M375" s="628"/>
      <c r="N375" s="631"/>
      <c r="O375" s="620"/>
      <c r="P375" s="620"/>
    </row>
    <row r="376" spans="1:16" s="291" customFormat="1">
      <c r="A376" s="292"/>
      <c r="B376" s="292"/>
      <c r="C376" s="461"/>
      <c r="D376" s="644"/>
      <c r="E376" s="644"/>
      <c r="F376" s="644"/>
      <c r="G376" s="630"/>
      <c r="H376" s="629"/>
      <c r="I376" s="630"/>
      <c r="J376" s="629"/>
      <c r="K376" s="630"/>
      <c r="L376" s="471"/>
      <c r="M376" s="628"/>
      <c r="N376" s="631"/>
      <c r="O376" s="620"/>
      <c r="P376" s="620"/>
    </row>
    <row r="377" spans="1:16" s="291" customFormat="1">
      <c r="A377" s="292"/>
      <c r="B377" s="292"/>
      <c r="C377" s="461"/>
      <c r="D377" s="410"/>
      <c r="E377" s="410"/>
      <c r="F377" s="295"/>
      <c r="G377" s="630"/>
      <c r="H377" s="629"/>
      <c r="I377" s="630"/>
      <c r="J377" s="629"/>
      <c r="K377" s="630"/>
      <c r="L377" s="471"/>
      <c r="M377" s="628"/>
      <c r="N377" s="631"/>
      <c r="O377" s="620"/>
      <c r="P377" s="620"/>
    </row>
    <row r="378" spans="1:16" s="291" customFormat="1">
      <c r="A378" s="292"/>
      <c r="B378" s="292"/>
      <c r="C378" s="461"/>
      <c r="D378" s="659"/>
      <c r="E378" s="659"/>
      <c r="F378" s="659"/>
      <c r="G378" s="659"/>
      <c r="H378" s="659"/>
      <c r="I378" s="659"/>
      <c r="J378" s="295"/>
      <c r="K378" s="295"/>
      <c r="L378" s="295"/>
      <c r="M378" s="295"/>
      <c r="N378" s="295"/>
      <c r="O378" s="620"/>
      <c r="P378" s="620"/>
    </row>
    <row r="379" spans="1:16" s="291" customFormat="1">
      <c r="A379" s="292"/>
      <c r="B379" s="292"/>
      <c r="C379" s="461"/>
      <c r="D379" s="410"/>
      <c r="E379" s="410"/>
      <c r="F379" s="295"/>
      <c r="G379" s="630"/>
      <c r="H379" s="629"/>
      <c r="I379" s="630"/>
      <c r="J379" s="629"/>
      <c r="K379" s="630"/>
      <c r="L379" s="471"/>
      <c r="M379" s="628"/>
      <c r="N379" s="631"/>
      <c r="O379" s="620"/>
      <c r="P379" s="620"/>
    </row>
    <row r="380" spans="1:16" s="291" customFormat="1">
      <c r="A380" s="292"/>
      <c r="B380" s="292"/>
      <c r="C380" s="461"/>
      <c r="D380" s="410"/>
      <c r="E380" s="410"/>
      <c r="F380" s="295"/>
      <c r="G380" s="630"/>
      <c r="H380" s="629"/>
      <c r="I380" s="630"/>
      <c r="J380" s="629"/>
      <c r="K380" s="630"/>
      <c r="L380" s="471"/>
      <c r="M380" s="628"/>
      <c r="N380" s="631"/>
      <c r="O380" s="620"/>
      <c r="P380" s="620"/>
    </row>
    <row r="381" spans="1:16" s="291" customFormat="1">
      <c r="A381" s="292"/>
      <c r="B381" s="292"/>
      <c r="C381" s="461"/>
      <c r="D381" s="410"/>
      <c r="E381" s="410"/>
      <c r="F381" s="295"/>
      <c r="G381" s="630"/>
      <c r="H381" s="629"/>
      <c r="I381" s="630"/>
      <c r="J381" s="629"/>
      <c r="K381" s="630"/>
      <c r="L381" s="471"/>
      <c r="M381" s="628"/>
      <c r="N381" s="631"/>
      <c r="O381" s="620"/>
      <c r="P381" s="620"/>
    </row>
    <row r="382" spans="1:16" s="291" customFormat="1">
      <c r="A382" s="292"/>
      <c r="B382" s="292"/>
      <c r="C382" s="461"/>
      <c r="D382" s="410"/>
      <c r="E382" s="410"/>
      <c r="F382" s="295"/>
      <c r="G382" s="630"/>
      <c r="H382" s="629"/>
      <c r="I382" s="630"/>
      <c r="J382" s="629"/>
      <c r="K382" s="630"/>
      <c r="L382" s="471"/>
      <c r="M382" s="628"/>
      <c r="N382" s="631"/>
      <c r="O382" s="620"/>
      <c r="P382" s="620"/>
    </row>
    <row r="383" spans="1:16" s="291" customFormat="1">
      <c r="A383" s="292"/>
      <c r="B383" s="292"/>
      <c r="C383" s="461"/>
      <c r="D383" s="644"/>
      <c r="E383" s="644"/>
      <c r="F383" s="644"/>
      <c r="G383" s="644"/>
      <c r="H383" s="629"/>
      <c r="I383" s="630"/>
      <c r="J383" s="629"/>
      <c r="K383" s="630"/>
      <c r="L383" s="471"/>
      <c r="M383" s="628"/>
      <c r="N383" s="631"/>
      <c r="O383" s="620"/>
      <c r="P383" s="620"/>
    </row>
    <row r="384" spans="1:16" s="291" customFormat="1">
      <c r="A384" s="292"/>
      <c r="B384" s="292"/>
      <c r="C384" s="461"/>
      <c r="D384" s="410"/>
      <c r="E384" s="410"/>
      <c r="F384" s="295"/>
      <c r="G384" s="630"/>
      <c r="H384" s="629"/>
      <c r="I384" s="630"/>
      <c r="J384" s="629"/>
      <c r="K384" s="630"/>
      <c r="L384" s="471"/>
      <c r="M384" s="628"/>
      <c r="N384" s="631"/>
      <c r="O384" s="620"/>
      <c r="P384" s="620"/>
    </row>
    <row r="385" spans="1:16" s="291" customFormat="1">
      <c r="A385" s="292"/>
      <c r="B385" s="292"/>
      <c r="C385" s="461"/>
      <c r="D385" s="410"/>
      <c r="E385" s="410"/>
      <c r="F385" s="295"/>
      <c r="G385" s="630"/>
      <c r="H385" s="629"/>
      <c r="I385" s="630"/>
      <c r="J385" s="629"/>
      <c r="K385" s="630"/>
      <c r="L385" s="471"/>
      <c r="M385" s="628"/>
      <c r="N385" s="631"/>
      <c r="O385" s="620"/>
      <c r="P385" s="620"/>
    </row>
    <row r="386" spans="1:16" s="291" customFormat="1">
      <c r="A386" s="292"/>
      <c r="B386" s="292"/>
      <c r="C386" s="461"/>
      <c r="D386" s="410"/>
      <c r="E386" s="410"/>
      <c r="F386" s="295"/>
      <c r="G386" s="630"/>
      <c r="H386" s="629"/>
      <c r="I386" s="630"/>
      <c r="J386" s="629"/>
      <c r="K386" s="630"/>
      <c r="L386" s="471"/>
      <c r="M386" s="628"/>
      <c r="N386" s="631"/>
      <c r="O386" s="620"/>
      <c r="P386" s="620"/>
    </row>
    <row r="387" spans="1:16" s="291" customFormat="1">
      <c r="A387" s="292"/>
      <c r="B387" s="292"/>
      <c r="C387" s="461"/>
      <c r="D387" s="410"/>
      <c r="E387" s="410"/>
      <c r="F387" s="295"/>
      <c r="G387" s="630"/>
      <c r="H387" s="629"/>
      <c r="I387" s="630"/>
      <c r="J387" s="629"/>
      <c r="K387" s="630"/>
      <c r="L387" s="471"/>
      <c r="M387" s="628"/>
      <c r="N387" s="631"/>
      <c r="O387" s="620"/>
      <c r="P387" s="620"/>
    </row>
    <row r="388" spans="1:16" s="291" customFormat="1">
      <c r="A388" s="292"/>
      <c r="B388" s="292"/>
      <c r="C388" s="461"/>
      <c r="D388" s="644"/>
      <c r="E388" s="644"/>
      <c r="F388" s="644"/>
      <c r="G388" s="644"/>
      <c r="H388" s="629"/>
      <c r="I388" s="630"/>
      <c r="J388" s="629"/>
      <c r="K388" s="630"/>
      <c r="L388" s="471"/>
      <c r="M388" s="628"/>
      <c r="N388" s="631"/>
      <c r="O388" s="620"/>
      <c r="P388" s="620"/>
    </row>
    <row r="389" spans="1:16" s="291" customFormat="1">
      <c r="A389" s="292"/>
      <c r="B389" s="292"/>
      <c r="C389" s="461"/>
      <c r="D389" s="410"/>
      <c r="E389" s="410"/>
      <c r="F389" s="295"/>
      <c r="G389" s="630"/>
      <c r="H389" s="629"/>
      <c r="I389" s="630"/>
      <c r="J389" s="629"/>
      <c r="K389" s="630"/>
      <c r="L389" s="471"/>
      <c r="M389" s="628"/>
      <c r="N389" s="631"/>
      <c r="O389" s="620"/>
      <c r="P389" s="620"/>
    </row>
    <row r="390" spans="1:16" s="291" customFormat="1">
      <c r="A390" s="292"/>
      <c r="B390" s="292"/>
      <c r="C390" s="461"/>
      <c r="D390" s="410"/>
      <c r="E390" s="410"/>
      <c r="F390" s="295"/>
      <c r="G390" s="630"/>
      <c r="H390" s="629"/>
      <c r="I390" s="630"/>
      <c r="J390" s="629"/>
      <c r="K390" s="630"/>
      <c r="L390" s="471"/>
      <c r="M390" s="628"/>
      <c r="N390" s="631"/>
      <c r="O390" s="620"/>
      <c r="P390" s="620"/>
    </row>
    <row r="391" spans="1:16" s="291" customFormat="1">
      <c r="A391" s="292"/>
      <c r="B391" s="292"/>
      <c r="C391" s="461"/>
      <c r="D391" s="410"/>
      <c r="E391" s="410"/>
      <c r="F391" s="295"/>
      <c r="G391" s="630"/>
      <c r="H391" s="629"/>
      <c r="I391" s="630"/>
      <c r="J391" s="629"/>
      <c r="K391" s="630"/>
      <c r="L391" s="471"/>
      <c r="M391" s="628"/>
      <c r="N391" s="631"/>
      <c r="O391" s="620"/>
      <c r="P391" s="620"/>
    </row>
    <row r="392" spans="1:16" s="291" customFormat="1">
      <c r="A392" s="292"/>
      <c r="B392" s="292"/>
      <c r="C392" s="461"/>
      <c r="D392" s="410"/>
      <c r="E392" s="410"/>
      <c r="F392" s="295"/>
      <c r="G392" s="630"/>
      <c r="H392" s="629"/>
      <c r="I392" s="630"/>
      <c r="J392" s="629"/>
      <c r="K392" s="630"/>
      <c r="L392" s="471"/>
      <c r="M392" s="628"/>
      <c r="N392" s="631"/>
      <c r="O392" s="620"/>
      <c r="P392" s="620"/>
    </row>
    <row r="393" spans="1:16" s="291" customFormat="1">
      <c r="A393" s="292"/>
      <c r="B393" s="292"/>
      <c r="C393" s="461"/>
      <c r="D393" s="410"/>
      <c r="E393" s="410"/>
      <c r="F393" s="295"/>
      <c r="G393" s="630"/>
      <c r="H393" s="629"/>
      <c r="I393" s="630"/>
      <c r="J393" s="629"/>
      <c r="K393" s="630"/>
      <c r="L393" s="471"/>
      <c r="M393" s="628"/>
      <c r="N393" s="631"/>
      <c r="O393" s="620"/>
      <c r="P393" s="620"/>
    </row>
    <row r="394" spans="1:16" s="291" customFormat="1">
      <c r="A394" s="292"/>
      <c r="B394" s="292"/>
      <c r="C394" s="461"/>
      <c r="D394" s="410"/>
      <c r="E394" s="410"/>
      <c r="F394" s="295"/>
      <c r="G394" s="630"/>
      <c r="H394" s="629"/>
      <c r="I394" s="630"/>
      <c r="J394" s="629"/>
      <c r="K394" s="630"/>
      <c r="L394" s="471"/>
      <c r="M394" s="628"/>
      <c r="N394" s="631"/>
      <c r="O394" s="620"/>
      <c r="P394" s="620"/>
    </row>
    <row r="395" spans="1:16" s="291" customFormat="1">
      <c r="A395" s="292"/>
      <c r="B395" s="292"/>
      <c r="C395" s="461"/>
      <c r="D395" s="410"/>
      <c r="E395" s="410"/>
      <c r="F395" s="295"/>
      <c r="G395" s="630"/>
      <c r="H395" s="629"/>
      <c r="I395" s="630"/>
      <c r="J395" s="629"/>
      <c r="K395" s="630"/>
      <c r="L395" s="471"/>
      <c r="M395" s="628"/>
      <c r="N395" s="631"/>
      <c r="O395" s="620"/>
      <c r="P395" s="620"/>
    </row>
    <row r="396" spans="1:16" s="291" customFormat="1">
      <c r="A396" s="292"/>
      <c r="B396" s="292"/>
      <c r="C396" s="461"/>
      <c r="D396" s="410"/>
      <c r="E396" s="410"/>
      <c r="F396" s="295"/>
      <c r="G396" s="630"/>
      <c r="H396" s="629"/>
      <c r="I396" s="630"/>
      <c r="J396" s="629"/>
      <c r="K396" s="630"/>
      <c r="L396" s="471"/>
      <c r="M396" s="628"/>
      <c r="N396" s="631"/>
      <c r="O396" s="620"/>
      <c r="P396" s="620"/>
    </row>
    <row r="397" spans="1:16" s="291" customFormat="1" ht="15.75">
      <c r="A397" s="292"/>
      <c r="B397" s="292"/>
      <c r="C397" s="461"/>
      <c r="D397" s="655"/>
      <c r="E397" s="655"/>
      <c r="F397" s="655"/>
      <c r="G397" s="655"/>
      <c r="H397" s="655"/>
      <c r="I397" s="630"/>
      <c r="J397" s="629"/>
      <c r="K397" s="630"/>
      <c r="L397" s="471"/>
      <c r="M397" s="628"/>
      <c r="N397" s="631"/>
      <c r="O397" s="620"/>
      <c r="P397" s="620"/>
    </row>
    <row r="398" spans="1:16" s="291" customFormat="1">
      <c r="A398" s="292"/>
      <c r="B398" s="292"/>
      <c r="C398" s="461"/>
      <c r="D398" s="644"/>
      <c r="E398" s="644"/>
      <c r="F398" s="644"/>
      <c r="G398" s="630"/>
      <c r="H398" s="629"/>
      <c r="I398" s="630"/>
      <c r="J398" s="629"/>
      <c r="K398" s="630"/>
      <c r="L398" s="471"/>
      <c r="M398" s="628"/>
      <c r="N398" s="631"/>
      <c r="O398" s="620"/>
      <c r="P398" s="620"/>
    </row>
    <row r="399" spans="1:16" s="291" customFormat="1">
      <c r="A399" s="292"/>
      <c r="B399" s="292"/>
      <c r="C399" s="461"/>
      <c r="D399" s="410"/>
      <c r="E399" s="642"/>
      <c r="F399" s="643"/>
      <c r="G399" s="643"/>
      <c r="H399" s="629"/>
      <c r="I399" s="630"/>
      <c r="J399" s="629"/>
      <c r="K399" s="630"/>
      <c r="L399" s="471"/>
      <c r="M399" s="628"/>
      <c r="N399" s="631"/>
      <c r="O399" s="620"/>
      <c r="P399" s="620"/>
    </row>
    <row r="400" spans="1:16" s="291" customFormat="1">
      <c r="A400" s="292"/>
      <c r="B400" s="292"/>
      <c r="C400" s="461"/>
      <c r="D400" s="410"/>
      <c r="E400" s="642"/>
      <c r="F400" s="643"/>
      <c r="G400" s="643"/>
      <c r="H400" s="629"/>
      <c r="I400" s="630"/>
      <c r="J400" s="629"/>
      <c r="K400" s="630"/>
      <c r="L400" s="471"/>
      <c r="M400" s="628"/>
      <c r="N400" s="631"/>
      <c r="O400" s="620"/>
      <c r="P400" s="620"/>
    </row>
    <row r="401" spans="1:16" s="291" customFormat="1">
      <c r="A401" s="292"/>
      <c r="B401" s="292"/>
      <c r="C401" s="461"/>
      <c r="D401" s="410"/>
      <c r="E401" s="642"/>
      <c r="F401" s="643"/>
      <c r="G401" s="643"/>
      <c r="H401" s="629"/>
      <c r="I401" s="630"/>
      <c r="J401" s="629"/>
      <c r="K401" s="630"/>
      <c r="L401" s="471"/>
      <c r="M401" s="628"/>
      <c r="N401" s="631"/>
      <c r="O401" s="620"/>
      <c r="P401" s="620"/>
    </row>
    <row r="402" spans="1:16" s="291" customFormat="1">
      <c r="A402" s="292"/>
      <c r="B402" s="292"/>
      <c r="C402" s="461"/>
      <c r="D402" s="410"/>
      <c r="E402" s="642"/>
      <c r="F402" s="643"/>
      <c r="G402" s="643"/>
      <c r="H402" s="629"/>
      <c r="I402" s="630"/>
      <c r="J402" s="629"/>
      <c r="K402" s="630"/>
      <c r="L402" s="471"/>
      <c r="M402" s="628"/>
      <c r="N402" s="631"/>
      <c r="O402" s="620"/>
      <c r="P402" s="620"/>
    </row>
    <row r="403" spans="1:16" s="291" customFormat="1">
      <c r="A403" s="292"/>
      <c r="B403" s="292"/>
      <c r="C403" s="461"/>
      <c r="D403" s="410"/>
      <c r="E403" s="642"/>
      <c r="F403" s="643"/>
      <c r="G403" s="643"/>
      <c r="H403" s="629"/>
      <c r="I403" s="630"/>
      <c r="J403" s="629"/>
      <c r="K403" s="630"/>
      <c r="L403" s="471"/>
      <c r="M403" s="628"/>
      <c r="N403" s="631"/>
      <c r="O403" s="620"/>
      <c r="P403" s="620"/>
    </row>
    <row r="404" spans="1:16" s="291" customFormat="1">
      <c r="A404" s="292"/>
      <c r="B404" s="292"/>
      <c r="C404" s="461"/>
      <c r="D404" s="410"/>
      <c r="E404" s="660"/>
      <c r="F404" s="661"/>
      <c r="G404" s="661"/>
      <c r="H404" s="662"/>
      <c r="I404" s="663"/>
      <c r="J404" s="662"/>
      <c r="K404" s="663"/>
      <c r="L404" s="664"/>
      <c r="M404" s="665"/>
      <c r="N404" s="666"/>
      <c r="O404" s="620"/>
      <c r="P404" s="620"/>
    </row>
    <row r="405" spans="1:16" s="291" customFormat="1">
      <c r="A405" s="292"/>
      <c r="B405" s="292"/>
      <c r="C405" s="461"/>
      <c r="D405" s="410"/>
      <c r="E405" s="660"/>
      <c r="F405" s="661"/>
      <c r="G405" s="661"/>
      <c r="H405" s="662"/>
      <c r="I405" s="663"/>
      <c r="J405" s="662"/>
      <c r="K405" s="663"/>
      <c r="L405" s="664"/>
      <c r="M405" s="665"/>
      <c r="N405" s="666"/>
      <c r="O405" s="620"/>
      <c r="P405" s="620"/>
    </row>
    <row r="406" spans="1:16" s="291" customFormat="1">
      <c r="A406" s="292"/>
      <c r="B406" s="292"/>
      <c r="C406" s="461"/>
      <c r="D406" s="410"/>
      <c r="E406" s="660"/>
      <c r="F406" s="661"/>
      <c r="G406" s="661"/>
      <c r="H406" s="662"/>
      <c r="I406" s="663"/>
      <c r="J406" s="662"/>
      <c r="K406" s="663"/>
      <c r="L406" s="664"/>
      <c r="M406" s="665"/>
      <c r="N406" s="666"/>
      <c r="O406" s="620"/>
      <c r="P406" s="620"/>
    </row>
    <row r="407" spans="1:16" s="291" customFormat="1">
      <c r="A407" s="292"/>
      <c r="B407" s="292"/>
      <c r="C407" s="461"/>
      <c r="D407" s="410"/>
      <c r="E407" s="660"/>
      <c r="F407" s="661"/>
      <c r="G407" s="661"/>
      <c r="H407" s="662"/>
      <c r="I407" s="663"/>
      <c r="J407" s="662"/>
      <c r="K407" s="663"/>
      <c r="L407" s="664"/>
      <c r="M407" s="665"/>
      <c r="N407" s="666"/>
      <c r="O407" s="620"/>
      <c r="P407" s="620"/>
    </row>
    <row r="408" spans="1:16" s="291" customFormat="1">
      <c r="A408" s="292"/>
      <c r="B408" s="292"/>
      <c r="C408" s="461"/>
      <c r="D408" s="410"/>
      <c r="E408" s="660"/>
      <c r="F408" s="661"/>
      <c r="G408" s="661"/>
      <c r="H408" s="662"/>
      <c r="I408" s="663"/>
      <c r="J408" s="662"/>
      <c r="K408" s="663"/>
      <c r="L408" s="664"/>
      <c r="M408" s="665"/>
      <c r="N408" s="666"/>
      <c r="O408" s="620"/>
      <c r="P408" s="620"/>
    </row>
    <row r="409" spans="1:16" s="291" customFormat="1">
      <c r="A409" s="292"/>
      <c r="B409" s="292"/>
      <c r="C409" s="461"/>
      <c r="D409" s="410"/>
      <c r="E409" s="660"/>
      <c r="F409" s="661"/>
      <c r="G409" s="661"/>
      <c r="H409" s="662"/>
      <c r="I409" s="663"/>
      <c r="J409" s="662"/>
      <c r="K409" s="663"/>
      <c r="L409" s="664"/>
      <c r="M409" s="665"/>
      <c r="N409" s="666"/>
      <c r="O409" s="620"/>
      <c r="P409" s="620"/>
    </row>
    <row r="410" spans="1:16" s="291" customFormat="1">
      <c r="A410" s="292"/>
      <c r="B410" s="292"/>
      <c r="C410" s="461"/>
      <c r="D410" s="644"/>
      <c r="E410" s="644"/>
      <c r="F410" s="644"/>
      <c r="G410" s="644"/>
      <c r="H410" s="662"/>
      <c r="I410" s="663"/>
      <c r="J410" s="662"/>
      <c r="K410" s="663"/>
      <c r="L410" s="664"/>
      <c r="M410" s="665"/>
      <c r="N410" s="666"/>
      <c r="O410" s="620"/>
      <c r="P410" s="620"/>
    </row>
    <row r="411" spans="1:16" s="291" customFormat="1">
      <c r="A411" s="292"/>
      <c r="B411" s="292"/>
      <c r="C411" s="461"/>
      <c r="D411" s="410"/>
      <c r="E411" s="660"/>
      <c r="F411" s="661"/>
      <c r="G411" s="661"/>
      <c r="H411" s="662"/>
      <c r="I411" s="663"/>
      <c r="J411" s="662"/>
      <c r="K411" s="663"/>
      <c r="L411" s="664"/>
      <c r="M411" s="665"/>
      <c r="N411" s="666"/>
      <c r="O411" s="620"/>
      <c r="P411" s="620"/>
    </row>
    <row r="412" spans="1:16" s="291" customFormat="1">
      <c r="A412" s="292"/>
      <c r="B412" s="292"/>
      <c r="C412" s="461"/>
      <c r="D412" s="410"/>
      <c r="E412" s="660"/>
      <c r="F412" s="661"/>
      <c r="G412" s="661"/>
      <c r="H412" s="662"/>
      <c r="I412" s="663"/>
      <c r="J412" s="662"/>
      <c r="K412" s="663"/>
      <c r="L412" s="664"/>
      <c r="M412" s="665"/>
      <c r="N412" s="666"/>
      <c r="O412" s="620"/>
      <c r="P412" s="620"/>
    </row>
    <row r="413" spans="1:16" s="291" customFormat="1">
      <c r="A413" s="292"/>
      <c r="B413" s="292"/>
      <c r="C413" s="461"/>
      <c r="D413" s="410"/>
      <c r="E413" s="660"/>
      <c r="F413" s="661"/>
      <c r="G413" s="661"/>
      <c r="H413" s="662"/>
      <c r="I413" s="663"/>
      <c r="J413" s="662"/>
      <c r="K413" s="663"/>
      <c r="L413" s="664"/>
      <c r="M413" s="665"/>
      <c r="N413" s="666"/>
      <c r="O413" s="620"/>
      <c r="P413" s="620"/>
    </row>
    <row r="414" spans="1:16" s="291" customFormat="1">
      <c r="A414" s="292"/>
      <c r="B414" s="292"/>
      <c r="C414" s="461"/>
      <c r="D414" s="410"/>
      <c r="E414" s="660"/>
      <c r="F414" s="661"/>
      <c r="G414" s="661"/>
      <c r="H414" s="662"/>
      <c r="I414" s="663"/>
      <c r="J414" s="662"/>
      <c r="K414" s="663"/>
      <c r="L414" s="664"/>
      <c r="M414" s="665"/>
      <c r="N414" s="666"/>
      <c r="O414" s="620"/>
      <c r="P414" s="620"/>
    </row>
    <row r="415" spans="1:16" s="291" customFormat="1">
      <c r="A415" s="292"/>
      <c r="B415" s="292"/>
      <c r="C415" s="461"/>
      <c r="D415" s="644"/>
      <c r="E415" s="644"/>
      <c r="F415" s="644"/>
      <c r="G415" s="644"/>
      <c r="H415" s="662"/>
      <c r="I415" s="663"/>
      <c r="J415" s="662"/>
      <c r="K415" s="663"/>
      <c r="L415" s="664"/>
      <c r="M415" s="665"/>
      <c r="N415" s="666"/>
      <c r="O415" s="620"/>
      <c r="P415" s="620"/>
    </row>
    <row r="416" spans="1:16" s="291" customFormat="1">
      <c r="A416" s="292"/>
      <c r="B416" s="292"/>
      <c r="C416" s="461"/>
      <c r="D416" s="295"/>
      <c r="E416" s="660"/>
      <c r="F416" s="661"/>
      <c r="G416" s="661"/>
      <c r="H416" s="662"/>
      <c r="I416" s="663"/>
      <c r="J416" s="662"/>
      <c r="K416" s="663"/>
      <c r="L416" s="664"/>
      <c r="M416" s="665"/>
      <c r="N416" s="666"/>
      <c r="O416" s="620"/>
      <c r="P416" s="620"/>
    </row>
    <row r="417" spans="1:16" s="291" customFormat="1">
      <c r="A417" s="292"/>
      <c r="B417" s="292"/>
      <c r="C417" s="461"/>
      <c r="D417" s="410"/>
      <c r="E417" s="660"/>
      <c r="F417" s="661"/>
      <c r="G417" s="661"/>
      <c r="H417" s="662"/>
      <c r="I417" s="663"/>
      <c r="J417" s="662"/>
      <c r="K417" s="663"/>
      <c r="L417" s="664"/>
      <c r="M417" s="665"/>
      <c r="N417" s="666"/>
      <c r="O417" s="620"/>
      <c r="P417" s="620"/>
    </row>
    <row r="418" spans="1:16" s="291" customFormat="1">
      <c r="A418" s="292"/>
      <c r="B418" s="292"/>
      <c r="C418" s="461"/>
      <c r="D418" s="410"/>
      <c r="E418" s="660"/>
      <c r="F418" s="661"/>
      <c r="G418" s="661"/>
      <c r="H418" s="662"/>
      <c r="I418" s="663"/>
      <c r="J418" s="662"/>
      <c r="K418" s="663"/>
      <c r="L418" s="664"/>
      <c r="M418" s="665"/>
      <c r="N418" s="666"/>
      <c r="O418" s="620"/>
      <c r="P418" s="620"/>
    </row>
    <row r="419" spans="1:16" s="291" customFormat="1" ht="20.25">
      <c r="A419" s="292"/>
      <c r="B419" s="292"/>
      <c r="C419" s="461"/>
      <c r="D419" s="667"/>
      <c r="E419" s="660"/>
      <c r="F419" s="661"/>
      <c r="G419" s="661"/>
      <c r="H419" s="662"/>
      <c r="I419" s="663"/>
      <c r="J419" s="662"/>
      <c r="K419" s="663"/>
      <c r="L419" s="664"/>
      <c r="M419" s="665"/>
      <c r="N419" s="666"/>
      <c r="O419" s="620"/>
      <c r="P419" s="620"/>
    </row>
    <row r="420" spans="1:16" s="291" customFormat="1">
      <c r="A420" s="292"/>
      <c r="B420" s="292"/>
      <c r="C420" s="461"/>
      <c r="D420" s="644"/>
      <c r="E420" s="644"/>
      <c r="F420" s="644"/>
      <c r="G420" s="644"/>
      <c r="H420" s="644"/>
      <c r="I420" s="663"/>
      <c r="J420" s="662"/>
      <c r="K420" s="663"/>
      <c r="L420" s="664"/>
      <c r="M420" s="665"/>
      <c r="N420" s="666"/>
      <c r="O420" s="620"/>
      <c r="P420" s="620"/>
    </row>
    <row r="421" spans="1:16" s="291" customFormat="1">
      <c r="A421" s="292"/>
      <c r="B421" s="292"/>
      <c r="C421" s="461"/>
      <c r="D421" s="410"/>
      <c r="E421" s="660"/>
      <c r="F421" s="661"/>
      <c r="G421" s="630"/>
      <c r="H421" s="629"/>
      <c r="I421" s="630"/>
      <c r="J421" s="629"/>
      <c r="K421" s="630"/>
      <c r="L421" s="471"/>
      <c r="M421" s="628"/>
      <c r="N421" s="631"/>
      <c r="O421" s="620"/>
      <c r="P421" s="620"/>
    </row>
    <row r="422" spans="1:16" s="291" customFormat="1">
      <c r="A422" s="292"/>
      <c r="B422" s="292"/>
      <c r="C422" s="461"/>
      <c r="D422" s="410"/>
      <c r="E422" s="660"/>
      <c r="F422" s="661"/>
      <c r="G422" s="630"/>
      <c r="H422" s="629"/>
      <c r="I422" s="630"/>
      <c r="J422" s="629"/>
      <c r="K422" s="630"/>
      <c r="L422" s="471"/>
      <c r="M422" s="628"/>
      <c r="N422" s="631"/>
      <c r="O422" s="620"/>
      <c r="P422" s="620"/>
    </row>
    <row r="423" spans="1:16" s="291" customFormat="1">
      <c r="A423" s="292"/>
      <c r="B423" s="292"/>
      <c r="C423" s="461"/>
      <c r="D423" s="644"/>
      <c r="E423" s="644"/>
      <c r="F423" s="644"/>
      <c r="G423" s="630"/>
      <c r="H423" s="629"/>
      <c r="I423" s="630"/>
      <c r="J423" s="629"/>
      <c r="K423" s="630"/>
      <c r="L423" s="471"/>
      <c r="M423" s="628"/>
      <c r="N423" s="631"/>
      <c r="O423" s="620"/>
      <c r="P423" s="620"/>
    </row>
    <row r="424" spans="1:16" s="291" customFormat="1">
      <c r="A424" s="292"/>
      <c r="B424" s="292"/>
      <c r="C424" s="461"/>
      <c r="D424" s="410"/>
      <c r="E424" s="660"/>
      <c r="F424" s="661"/>
      <c r="G424" s="630"/>
      <c r="H424" s="629"/>
      <c r="I424" s="630"/>
      <c r="J424" s="629"/>
      <c r="K424" s="630"/>
      <c r="L424" s="471"/>
      <c r="M424" s="628"/>
      <c r="N424" s="631"/>
      <c r="O424" s="620"/>
      <c r="P424" s="620"/>
    </row>
    <row r="425" spans="1:16" s="291" customFormat="1">
      <c r="A425" s="292"/>
      <c r="B425" s="292"/>
      <c r="C425" s="461"/>
      <c r="D425" s="644"/>
      <c r="E425" s="644"/>
      <c r="F425" s="644"/>
      <c r="G425" s="630"/>
      <c r="H425" s="629"/>
      <c r="I425" s="630"/>
      <c r="J425" s="629"/>
      <c r="K425" s="630"/>
      <c r="L425" s="471"/>
      <c r="M425" s="628"/>
      <c r="N425" s="631"/>
      <c r="O425" s="620"/>
      <c r="P425" s="620"/>
    </row>
    <row r="426" spans="1:16" s="291" customFormat="1">
      <c r="A426" s="292"/>
      <c r="B426" s="292"/>
      <c r="C426" s="461"/>
      <c r="D426" s="410"/>
      <c r="E426" s="660"/>
      <c r="F426" s="661"/>
      <c r="G426" s="630"/>
      <c r="H426" s="629"/>
      <c r="I426" s="630"/>
      <c r="J426" s="629"/>
      <c r="K426" s="630"/>
      <c r="L426" s="471"/>
      <c r="M426" s="628"/>
      <c r="N426" s="631"/>
      <c r="O426" s="620"/>
      <c r="P426" s="620"/>
    </row>
    <row r="427" spans="1:16" s="291" customFormat="1">
      <c r="A427" s="292"/>
      <c r="B427" s="292"/>
      <c r="C427" s="461"/>
      <c r="D427" s="410"/>
      <c r="E427" s="660"/>
      <c r="F427" s="661"/>
      <c r="G427" s="630"/>
      <c r="H427" s="629"/>
      <c r="I427" s="630"/>
      <c r="J427" s="629"/>
      <c r="K427" s="630"/>
      <c r="L427" s="471"/>
      <c r="M427" s="628"/>
      <c r="N427" s="631"/>
      <c r="O427" s="620"/>
      <c r="P427" s="620"/>
    </row>
    <row r="428" spans="1:16" s="291" customFormat="1">
      <c r="A428" s="292"/>
      <c r="B428" s="292"/>
      <c r="C428" s="461"/>
      <c r="D428" s="410"/>
      <c r="E428" s="660"/>
      <c r="F428" s="661"/>
      <c r="G428" s="630"/>
      <c r="H428" s="629"/>
      <c r="I428" s="630"/>
      <c r="J428" s="629"/>
      <c r="K428" s="630"/>
      <c r="L428" s="471"/>
      <c r="M428" s="628"/>
      <c r="N428" s="631"/>
      <c r="O428" s="620"/>
      <c r="P428" s="620"/>
    </row>
    <row r="429" spans="1:16" s="291" customFormat="1">
      <c r="A429" s="292"/>
      <c r="B429" s="292"/>
      <c r="C429" s="461"/>
      <c r="D429" s="410"/>
      <c r="E429" s="660"/>
      <c r="F429" s="661"/>
      <c r="G429" s="630"/>
      <c r="H429" s="629"/>
      <c r="I429" s="630"/>
      <c r="J429" s="629"/>
      <c r="K429" s="630"/>
      <c r="L429" s="471"/>
      <c r="M429" s="628"/>
      <c r="N429" s="631"/>
      <c r="O429" s="620"/>
      <c r="P429" s="620"/>
    </row>
    <row r="430" spans="1:16" s="291" customFormat="1">
      <c r="A430" s="292"/>
      <c r="B430" s="292"/>
      <c r="C430" s="461"/>
      <c r="D430" s="644"/>
      <c r="E430" s="644"/>
      <c r="F430" s="644"/>
      <c r="G430" s="630"/>
      <c r="H430" s="629"/>
      <c r="I430" s="630"/>
      <c r="J430" s="629"/>
      <c r="K430" s="630"/>
      <c r="L430" s="471"/>
      <c r="M430" s="628"/>
      <c r="N430" s="631"/>
      <c r="O430" s="620"/>
      <c r="P430" s="620"/>
    </row>
    <row r="431" spans="1:16" s="291" customFormat="1">
      <c r="A431" s="292"/>
      <c r="B431" s="292"/>
      <c r="C431" s="461"/>
      <c r="D431" s="644"/>
      <c r="E431" s="644"/>
      <c r="F431" s="644"/>
      <c r="G431" s="630"/>
      <c r="H431" s="629"/>
      <c r="I431" s="630"/>
      <c r="J431" s="629"/>
      <c r="K431" s="630"/>
      <c r="L431" s="471"/>
      <c r="M431" s="628"/>
      <c r="N431" s="631"/>
      <c r="O431" s="620"/>
      <c r="P431" s="620"/>
    </row>
    <row r="432" spans="1:16" s="291" customFormat="1">
      <c r="A432" s="292"/>
      <c r="B432" s="292"/>
      <c r="C432" s="461"/>
      <c r="D432" s="410"/>
      <c r="E432" s="660"/>
      <c r="F432" s="661"/>
      <c r="G432" s="630"/>
      <c r="H432" s="629"/>
      <c r="I432" s="630"/>
      <c r="J432" s="629"/>
      <c r="K432" s="630"/>
      <c r="L432" s="471"/>
      <c r="M432" s="628"/>
      <c r="N432" s="631"/>
      <c r="O432" s="620"/>
      <c r="P432" s="620"/>
    </row>
    <row r="433" spans="1:16" s="291" customFormat="1">
      <c r="A433" s="292"/>
      <c r="B433" s="292"/>
      <c r="C433" s="461"/>
      <c r="D433" s="410"/>
      <c r="E433" s="660"/>
      <c r="F433" s="661"/>
      <c r="G433" s="630"/>
      <c r="H433" s="629"/>
      <c r="I433" s="630"/>
      <c r="J433" s="629"/>
      <c r="K433" s="630"/>
      <c r="L433" s="471"/>
      <c r="M433" s="628"/>
      <c r="N433" s="631"/>
      <c r="O433" s="620"/>
      <c r="P433" s="620"/>
    </row>
    <row r="434" spans="1:16" s="291" customFormat="1">
      <c r="A434" s="292"/>
      <c r="B434" s="292"/>
      <c r="C434" s="461"/>
      <c r="D434" s="410"/>
      <c r="E434" s="660"/>
      <c r="F434" s="661"/>
      <c r="G434" s="630"/>
      <c r="H434" s="629"/>
      <c r="I434" s="630"/>
      <c r="J434" s="629"/>
      <c r="K434" s="630"/>
      <c r="L434" s="471"/>
      <c r="M434" s="628"/>
      <c r="N434" s="631"/>
      <c r="O434" s="620"/>
      <c r="P434" s="620"/>
    </row>
    <row r="435" spans="1:16" s="291" customFormat="1">
      <c r="A435" s="292"/>
      <c r="B435" s="292"/>
      <c r="C435" s="461"/>
      <c r="D435" s="410"/>
      <c r="E435" s="660"/>
      <c r="F435" s="661"/>
      <c r="G435" s="630"/>
      <c r="H435" s="629"/>
      <c r="I435" s="630"/>
      <c r="J435" s="629"/>
      <c r="K435" s="630"/>
      <c r="L435" s="471"/>
      <c r="M435" s="628"/>
      <c r="N435" s="631"/>
      <c r="O435" s="620"/>
      <c r="P435" s="620"/>
    </row>
    <row r="436" spans="1:16" s="291" customFormat="1">
      <c r="A436" s="292"/>
      <c r="B436" s="292"/>
      <c r="C436" s="461"/>
      <c r="D436" s="410"/>
      <c r="E436" s="660"/>
      <c r="F436" s="661"/>
      <c r="G436" s="630"/>
      <c r="H436" s="629"/>
      <c r="I436" s="630"/>
      <c r="J436" s="629"/>
      <c r="K436" s="630"/>
      <c r="L436" s="471"/>
      <c r="M436" s="628"/>
      <c r="N436" s="631"/>
      <c r="O436" s="620"/>
      <c r="P436" s="620"/>
    </row>
    <row r="437" spans="1:16" s="291" customFormat="1">
      <c r="A437" s="292"/>
      <c r="B437" s="292"/>
      <c r="C437" s="461"/>
      <c r="D437" s="410"/>
      <c r="E437" s="660"/>
      <c r="F437" s="661"/>
      <c r="G437" s="630"/>
      <c r="H437" s="629"/>
      <c r="I437" s="630"/>
      <c r="J437" s="629"/>
      <c r="K437" s="630"/>
      <c r="L437" s="471"/>
      <c r="M437" s="628"/>
      <c r="N437" s="631"/>
      <c r="O437" s="620"/>
      <c r="P437" s="620"/>
    </row>
    <row r="438" spans="1:16" s="291" customFormat="1">
      <c r="A438" s="292"/>
      <c r="B438" s="292"/>
      <c r="C438" s="461"/>
      <c r="D438" s="644"/>
      <c r="E438" s="644"/>
      <c r="F438" s="661"/>
      <c r="G438" s="661"/>
      <c r="H438" s="662"/>
      <c r="I438" s="663"/>
      <c r="J438" s="662"/>
      <c r="K438" s="663"/>
      <c r="L438" s="664"/>
      <c r="M438" s="665"/>
      <c r="N438" s="666"/>
      <c r="O438" s="620"/>
      <c r="P438" s="620"/>
    </row>
    <row r="439" spans="1:16" s="291" customFormat="1">
      <c r="A439" s="292"/>
      <c r="B439" s="292"/>
      <c r="C439" s="461"/>
      <c r="D439" s="410"/>
      <c r="E439" s="660"/>
      <c r="F439" s="661"/>
      <c r="G439" s="661"/>
      <c r="H439" s="662"/>
      <c r="I439" s="663"/>
      <c r="J439" s="668"/>
      <c r="K439" s="663"/>
      <c r="L439" s="664"/>
      <c r="M439" s="665"/>
      <c r="N439" s="666"/>
      <c r="O439" s="620"/>
      <c r="P439" s="620"/>
    </row>
    <row r="440" spans="1:16" s="291" customFormat="1">
      <c r="A440" s="292"/>
      <c r="B440" s="292"/>
      <c r="C440" s="461"/>
      <c r="D440" s="410"/>
      <c r="E440" s="660"/>
      <c r="F440" s="661"/>
      <c r="G440" s="661"/>
      <c r="H440" s="662"/>
      <c r="I440" s="663"/>
      <c r="J440" s="662"/>
      <c r="K440" s="663"/>
      <c r="L440" s="664"/>
      <c r="M440" s="665"/>
      <c r="N440" s="666"/>
      <c r="O440" s="620"/>
      <c r="P440" s="620"/>
    </row>
    <row r="441" spans="1:16" s="291" customFormat="1">
      <c r="A441" s="292"/>
      <c r="B441" s="292"/>
      <c r="C441" s="461"/>
      <c r="D441" s="410"/>
      <c r="E441" s="660"/>
      <c r="F441" s="661"/>
      <c r="G441" s="661"/>
      <c r="H441" s="662"/>
      <c r="I441" s="663"/>
      <c r="J441" s="662"/>
      <c r="K441" s="663"/>
      <c r="L441" s="664"/>
      <c r="M441" s="665"/>
      <c r="N441" s="666"/>
      <c r="O441" s="620"/>
      <c r="P441" s="620"/>
    </row>
    <row r="442" spans="1:16" s="291" customFormat="1">
      <c r="A442" s="292"/>
      <c r="B442" s="292"/>
      <c r="C442" s="461"/>
      <c r="D442" s="410"/>
      <c r="E442" s="660"/>
      <c r="F442" s="661"/>
      <c r="G442" s="661"/>
      <c r="H442" s="662"/>
      <c r="I442" s="295"/>
      <c r="J442" s="295"/>
      <c r="K442" s="295"/>
      <c r="L442" s="295"/>
      <c r="M442" s="295"/>
      <c r="N442" s="295"/>
      <c r="O442" s="620"/>
      <c r="P442" s="620"/>
    </row>
    <row r="443" spans="1:16" s="291" customFormat="1">
      <c r="A443" s="292"/>
      <c r="B443" s="292"/>
      <c r="C443" s="461"/>
      <c r="D443" s="644"/>
      <c r="E443" s="644"/>
      <c r="F443" s="644"/>
      <c r="G443" s="644"/>
      <c r="H443" s="644"/>
      <c r="I443" s="663"/>
      <c r="J443" s="662"/>
      <c r="K443" s="663"/>
      <c r="L443" s="664"/>
      <c r="M443" s="665"/>
      <c r="N443" s="666"/>
      <c r="O443" s="620"/>
      <c r="P443" s="620"/>
    </row>
    <row r="444" spans="1:16" s="291" customFormat="1" ht="18.75">
      <c r="A444" s="292"/>
      <c r="B444" s="292"/>
      <c r="C444" s="461"/>
      <c r="D444" s="410"/>
      <c r="E444" s="660"/>
      <c r="F444" s="661"/>
      <c r="G444" s="661"/>
      <c r="H444" s="669"/>
      <c r="I444" s="669"/>
      <c r="J444" s="669"/>
      <c r="K444" s="669"/>
      <c r="L444" s="669"/>
      <c r="M444" s="665"/>
      <c r="N444" s="670"/>
      <c r="O444" s="671"/>
      <c r="P444" s="620"/>
    </row>
    <row r="445" spans="1:16" s="291" customFormat="1" ht="15.75">
      <c r="A445" s="292"/>
      <c r="B445" s="292"/>
      <c r="C445" s="461"/>
      <c r="D445" s="651"/>
      <c r="E445" s="651"/>
      <c r="F445" s="651"/>
      <c r="G445" s="672"/>
      <c r="H445" s="672"/>
      <c r="I445" s="620"/>
      <c r="J445" s="673"/>
      <c r="K445" s="295"/>
      <c r="L445" s="506"/>
      <c r="M445" s="424"/>
      <c r="N445" s="563"/>
      <c r="O445" s="620"/>
      <c r="P445" s="620"/>
    </row>
    <row r="446" spans="1:16" s="291" customFormat="1">
      <c r="A446" s="292"/>
      <c r="B446" s="292"/>
      <c r="C446" s="461"/>
      <c r="D446" s="644"/>
      <c r="E446" s="644"/>
      <c r="F446" s="644"/>
      <c r="G446" s="644"/>
      <c r="H446" s="674"/>
      <c r="I446" s="675"/>
      <c r="J446" s="644"/>
      <c r="K446" s="295"/>
      <c r="L446" s="295"/>
      <c r="M446" s="295"/>
      <c r="N446" s="656"/>
      <c r="O446" s="620"/>
      <c r="P446" s="620"/>
    </row>
    <row r="447" spans="1:16" s="291" customFormat="1">
      <c r="A447" s="292"/>
      <c r="B447" s="292"/>
      <c r="C447" s="461"/>
      <c r="D447" s="410"/>
      <c r="E447" s="410"/>
      <c r="F447" s="676"/>
      <c r="G447" s="630"/>
      <c r="H447" s="629"/>
      <c r="I447" s="630"/>
      <c r="J447" s="629"/>
      <c r="K447" s="630"/>
      <c r="L447" s="471"/>
      <c r="M447" s="628"/>
      <c r="N447" s="631"/>
      <c r="O447" s="620"/>
      <c r="P447" s="620"/>
    </row>
    <row r="448" spans="1:16" s="291" customFormat="1">
      <c r="A448" s="292"/>
      <c r="B448" s="292"/>
      <c r="C448" s="461"/>
      <c r="D448" s="644"/>
      <c r="E448" s="644"/>
      <c r="F448" s="644"/>
      <c r="G448" s="630"/>
      <c r="H448" s="629"/>
      <c r="I448" s="630"/>
      <c r="J448" s="629"/>
      <c r="K448" s="630"/>
      <c r="L448" s="471"/>
      <c r="M448" s="628"/>
      <c r="N448" s="631"/>
      <c r="O448" s="620"/>
      <c r="P448" s="620"/>
    </row>
    <row r="449" spans="1:16" s="291" customFormat="1">
      <c r="A449" s="292"/>
      <c r="B449" s="292"/>
      <c r="C449" s="461"/>
      <c r="D449" s="644"/>
      <c r="E449" s="644"/>
      <c r="F449" s="644"/>
      <c r="G449" s="630"/>
      <c r="H449" s="629"/>
      <c r="I449" s="630"/>
      <c r="J449" s="629"/>
      <c r="K449" s="630"/>
      <c r="L449" s="471"/>
      <c r="M449" s="628"/>
      <c r="N449" s="631"/>
      <c r="O449" s="620"/>
      <c r="P449" s="620"/>
    </row>
    <row r="450" spans="1:16" s="291" customFormat="1">
      <c r="A450" s="292"/>
      <c r="B450" s="292"/>
      <c r="C450" s="461"/>
      <c r="D450" s="644"/>
      <c r="E450" s="644"/>
      <c r="F450" s="676"/>
      <c r="G450" s="630"/>
      <c r="H450" s="629"/>
      <c r="I450" s="630"/>
      <c r="J450" s="629"/>
      <c r="K450" s="630"/>
      <c r="L450" s="471"/>
      <c r="M450" s="628"/>
      <c r="N450" s="631"/>
      <c r="O450" s="620"/>
      <c r="P450" s="620"/>
    </row>
    <row r="451" spans="1:16" s="291" customFormat="1" ht="18.75">
      <c r="A451" s="292"/>
      <c r="B451" s="292"/>
      <c r="C451" s="461"/>
      <c r="D451" s="410"/>
      <c r="E451" s="410"/>
      <c r="F451" s="644"/>
      <c r="G451" s="424"/>
      <c r="H451" s="674"/>
      <c r="I451" s="675"/>
      <c r="J451" s="645"/>
      <c r="K451" s="645"/>
      <c r="L451" s="645"/>
      <c r="M451" s="295"/>
      <c r="N451" s="563"/>
      <c r="O451" s="620"/>
      <c r="P451" s="620"/>
    </row>
    <row r="452" spans="1:16" s="291" customFormat="1">
      <c r="A452" s="292"/>
      <c r="B452" s="292"/>
      <c r="C452" s="461"/>
      <c r="D452" s="644"/>
      <c r="E452" s="644"/>
      <c r="F452" s="644"/>
      <c r="G452" s="644"/>
      <c r="H452" s="295"/>
      <c r="I452" s="295"/>
      <c r="J452" s="295"/>
      <c r="K452" s="295"/>
      <c r="L452" s="295"/>
      <c r="M452" s="295"/>
      <c r="N452" s="295"/>
      <c r="O452" s="620"/>
      <c r="P452" s="620"/>
    </row>
    <row r="453" spans="1:16" s="291" customFormat="1" ht="15.75">
      <c r="A453" s="677"/>
      <c r="B453" s="677"/>
      <c r="C453" s="678"/>
      <c r="D453" s="644"/>
      <c r="E453" s="644"/>
      <c r="F453" s="644"/>
      <c r="G453" s="644"/>
      <c r="H453" s="295"/>
      <c r="I453" s="295"/>
      <c r="J453" s="679"/>
      <c r="K453" s="679"/>
      <c r="L453" s="679"/>
      <c r="M453" s="679"/>
      <c r="N453" s="679"/>
      <c r="O453" s="620"/>
      <c r="P453" s="620"/>
    </row>
    <row r="454" spans="1:16" s="291" customFormat="1" ht="15.75">
      <c r="A454" s="677"/>
      <c r="B454" s="677"/>
      <c r="C454" s="678"/>
      <c r="D454" s="644"/>
      <c r="E454" s="644"/>
      <c r="F454" s="644"/>
      <c r="G454" s="644"/>
      <c r="H454" s="295"/>
      <c r="I454" s="295"/>
      <c r="J454" s="679"/>
      <c r="K454" s="679"/>
      <c r="L454" s="679"/>
      <c r="M454" s="679"/>
      <c r="N454" s="680"/>
      <c r="O454" s="620"/>
      <c r="P454" s="620"/>
    </row>
    <row r="455" spans="1:16" s="291" customFormat="1" ht="15.75">
      <c r="A455" s="677"/>
      <c r="B455" s="677"/>
      <c r="C455" s="678"/>
      <c r="D455" s="681"/>
      <c r="E455" s="682"/>
      <c r="F455" s="683"/>
      <c r="G455" s="682"/>
      <c r="H455" s="684"/>
      <c r="I455" s="682"/>
      <c r="J455" s="685"/>
      <c r="K455" s="684"/>
      <c r="L455" s="684"/>
      <c r="M455" s="686"/>
      <c r="N455" s="685"/>
      <c r="O455" s="687"/>
      <c r="P455" s="650"/>
    </row>
    <row r="456" spans="1:16" s="291" customFormat="1" ht="15.75">
      <c r="A456" s="677"/>
      <c r="B456" s="677"/>
      <c r="C456" s="678"/>
      <c r="D456" s="644"/>
      <c r="E456" s="644"/>
      <c r="F456" s="644"/>
      <c r="G456" s="644"/>
      <c r="H456" s="295"/>
      <c r="I456" s="295"/>
      <c r="J456" s="650"/>
      <c r="K456" s="650"/>
      <c r="L456" s="650"/>
      <c r="M456" s="679"/>
      <c r="N456" s="650"/>
      <c r="O456" s="295"/>
      <c r="P456" s="620"/>
    </row>
    <row r="457" spans="1:16" s="291" customFormat="1">
      <c r="A457" s="677"/>
      <c r="B457" s="677"/>
      <c r="C457" s="688"/>
      <c r="D457" s="410"/>
      <c r="E457" s="410"/>
      <c r="F457" s="295"/>
      <c r="G457" s="295"/>
      <c r="H457" s="295"/>
      <c r="I457" s="295"/>
      <c r="J457" s="689"/>
      <c r="K457" s="689"/>
      <c r="L457" s="689"/>
      <c r="M457" s="295"/>
      <c r="N457" s="690"/>
      <c r="O457" s="691"/>
      <c r="P457" s="690"/>
    </row>
    <row r="458" spans="1:16" s="291" customFormat="1">
      <c r="A458" s="292"/>
      <c r="B458" s="292"/>
      <c r="C458" s="644"/>
      <c r="D458" s="644"/>
      <c r="E458" s="644"/>
      <c r="F458" s="644"/>
      <c r="G458" s="644"/>
      <c r="H458" s="644"/>
      <c r="I458" s="644"/>
      <c r="J458" s="644"/>
      <c r="K458" s="644"/>
      <c r="L458" s="644"/>
      <c r="M458" s="424"/>
      <c r="N458" s="563"/>
      <c r="O458" s="620"/>
      <c r="P458" s="620"/>
    </row>
    <row r="459" spans="1:16" s="291" customFormat="1">
      <c r="A459" s="292"/>
      <c r="B459" s="292"/>
      <c r="C459" s="644"/>
      <c r="D459" s="410"/>
      <c r="E459" s="410"/>
      <c r="F459" s="410"/>
      <c r="G459" s="295"/>
      <c r="H459" s="648"/>
      <c r="I459" s="620"/>
      <c r="J459" s="673"/>
      <c r="K459" s="295"/>
      <c r="L459" s="506"/>
      <c r="M459" s="424"/>
      <c r="N459" s="563"/>
      <c r="O459" s="620"/>
      <c r="P459" s="620"/>
    </row>
    <row r="460" spans="1:16" s="291" customFormat="1">
      <c r="A460" s="292"/>
      <c r="B460" s="292"/>
      <c r="C460" s="644"/>
      <c r="D460" s="644"/>
      <c r="E460" s="644"/>
      <c r="F460" s="644"/>
      <c r="G460" s="644"/>
      <c r="H460" s="644"/>
      <c r="I460" s="644"/>
      <c r="J460" s="295"/>
      <c r="K460" s="295"/>
      <c r="L460" s="506"/>
      <c r="M460" s="424"/>
      <c r="N460" s="563"/>
      <c r="O460" s="620"/>
      <c r="P460" s="620"/>
    </row>
    <row r="461" spans="1:16" s="291" customFormat="1">
      <c r="A461" s="292"/>
      <c r="B461" s="292"/>
      <c r="C461" s="644"/>
      <c r="D461" s="410"/>
      <c r="E461" s="410"/>
      <c r="F461" s="295"/>
      <c r="G461" s="295"/>
      <c r="H461" s="672"/>
      <c r="I461" s="620"/>
      <c r="J461" s="673"/>
      <c r="K461" s="295"/>
      <c r="L461" s="506"/>
      <c r="M461" s="424"/>
      <c r="N461" s="563"/>
      <c r="O461" s="620"/>
      <c r="P461" s="620"/>
    </row>
    <row r="462" spans="1:16" s="291" customFormat="1">
      <c r="A462" s="292"/>
      <c r="B462" s="292"/>
      <c r="C462" s="644"/>
      <c r="D462" s="644"/>
      <c r="E462" s="644"/>
      <c r="F462" s="644"/>
      <c r="G462" s="644"/>
      <c r="H462" s="644"/>
      <c r="I462" s="644"/>
      <c r="J462" s="644"/>
      <c r="K462" s="295"/>
      <c r="L462" s="506"/>
      <c r="M462" s="295"/>
      <c r="N462" s="295"/>
      <c r="O462" s="620"/>
      <c r="P462" s="620"/>
    </row>
    <row r="463" spans="1:16" s="291" customFormat="1">
      <c r="A463" s="292"/>
      <c r="B463" s="292"/>
      <c r="C463" s="644"/>
      <c r="D463" s="410"/>
      <c r="E463" s="410"/>
      <c r="F463" s="295"/>
      <c r="G463" s="295"/>
      <c r="H463" s="672"/>
      <c r="I463" s="620"/>
      <c r="J463" s="673"/>
      <c r="K463" s="295"/>
      <c r="L463" s="506"/>
      <c r="M463" s="424"/>
      <c r="N463" s="563"/>
      <c r="O463" s="620"/>
      <c r="P463" s="620"/>
    </row>
    <row r="464" spans="1:16" s="291" customFormat="1">
      <c r="A464" s="292"/>
      <c r="B464" s="292"/>
      <c r="C464" s="644"/>
      <c r="D464" s="644"/>
      <c r="E464" s="644"/>
      <c r="F464" s="644"/>
      <c r="G464" s="644"/>
      <c r="H464" s="644"/>
      <c r="I464" s="644"/>
      <c r="J464" s="644"/>
      <c r="K464" s="295"/>
      <c r="L464" s="506"/>
      <c r="M464" s="295"/>
      <c r="N464" s="692"/>
      <c r="O464" s="620"/>
      <c r="P464" s="620"/>
    </row>
    <row r="465" spans="1:16" s="291" customFormat="1">
      <c r="A465" s="292"/>
      <c r="B465" s="292"/>
      <c r="C465" s="644"/>
      <c r="D465" s="410"/>
      <c r="E465" s="410"/>
      <c r="F465" s="295"/>
      <c r="G465" s="295"/>
      <c r="H465" s="672"/>
      <c r="I465" s="620"/>
      <c r="J465" s="673"/>
      <c r="K465" s="295"/>
      <c r="L465" s="506"/>
      <c r="M465" s="295"/>
      <c r="N465" s="692"/>
      <c r="O465" s="620"/>
      <c r="P465" s="620"/>
    </row>
    <row r="466" spans="1:16" s="291" customFormat="1">
      <c r="A466" s="292"/>
      <c r="B466" s="292"/>
      <c r="C466" s="644"/>
      <c r="D466" s="644"/>
      <c r="E466" s="644"/>
      <c r="F466" s="644"/>
      <c r="G466" s="295"/>
      <c r="H466" s="648"/>
      <c r="I466" s="620"/>
      <c r="J466" s="673"/>
      <c r="K466" s="295"/>
      <c r="L466" s="506"/>
      <c r="M466" s="295"/>
      <c r="N466" s="692"/>
      <c r="O466" s="620"/>
      <c r="P466" s="620"/>
    </row>
    <row r="467" spans="1:16" s="291" customFormat="1">
      <c r="A467" s="292"/>
      <c r="B467" s="292"/>
      <c r="C467" s="644"/>
      <c r="D467" s="644"/>
      <c r="E467" s="644"/>
      <c r="F467" s="644"/>
      <c r="G467" s="295"/>
      <c r="H467" s="648"/>
      <c r="I467" s="620"/>
      <c r="J467" s="673"/>
      <c r="K467" s="295"/>
      <c r="L467" s="506"/>
      <c r="M467" s="295"/>
      <c r="N467" s="692"/>
      <c r="O467" s="620"/>
      <c r="P467" s="620"/>
    </row>
    <row r="468" spans="1:16" s="291" customFormat="1">
      <c r="A468" s="292"/>
      <c r="B468" s="292"/>
      <c r="C468" s="644"/>
      <c r="D468" s="644"/>
      <c r="E468" s="644"/>
      <c r="F468" s="644"/>
      <c r="G468" s="295"/>
      <c r="H468" s="648"/>
      <c r="I468" s="620"/>
      <c r="J468" s="673"/>
      <c r="K468" s="295"/>
      <c r="L468" s="506"/>
      <c r="M468" s="295"/>
      <c r="N468" s="692"/>
      <c r="O468" s="620"/>
      <c r="P468" s="620"/>
    </row>
    <row r="469" spans="1:16" s="291" customFormat="1">
      <c r="A469" s="292"/>
      <c r="B469" s="292"/>
      <c r="C469" s="644"/>
      <c r="D469" s="644"/>
      <c r="E469" s="644"/>
      <c r="F469" s="644"/>
      <c r="G469" s="295"/>
      <c r="H469" s="410"/>
      <c r="I469" s="410"/>
      <c r="J469" s="410"/>
      <c r="K469" s="295"/>
      <c r="L469" s="295"/>
      <c r="M469" s="295"/>
      <c r="N469" s="692"/>
      <c r="O469" s="620"/>
      <c r="P469" s="620"/>
    </row>
    <row r="470" spans="1:16" s="291" customFormat="1">
      <c r="A470" s="292"/>
      <c r="B470" s="292"/>
      <c r="C470" s="644"/>
      <c r="D470" s="410"/>
      <c r="E470" s="295"/>
      <c r="F470" s="676"/>
      <c r="G470" s="672"/>
      <c r="H470" s="671"/>
      <c r="I470" s="620"/>
      <c r="J470" s="673"/>
      <c r="K470" s="295"/>
      <c r="L470" s="506"/>
      <c r="M470" s="295"/>
      <c r="N470" s="692"/>
      <c r="O470" s="620"/>
      <c r="P470" s="620"/>
    </row>
    <row r="471" spans="1:16" s="291" customFormat="1">
      <c r="A471" s="292"/>
      <c r="B471" s="292"/>
      <c r="C471" s="644"/>
      <c r="D471" s="410"/>
      <c r="E471" s="295"/>
      <c r="F471" s="676"/>
      <c r="G471" s="672"/>
      <c r="H471" s="671"/>
      <c r="I471" s="620"/>
      <c r="J471" s="673"/>
      <c r="K471" s="295"/>
      <c r="L471" s="506"/>
      <c r="M471" s="295"/>
      <c r="N471" s="692"/>
      <c r="O471" s="620"/>
      <c r="P471" s="620"/>
    </row>
    <row r="472" spans="1:16" s="291" customFormat="1">
      <c r="A472" s="292"/>
      <c r="B472" s="292"/>
      <c r="C472" s="644"/>
      <c r="D472" s="410"/>
      <c r="E472" s="295"/>
      <c r="F472" s="676"/>
      <c r="G472" s="672"/>
      <c r="H472" s="671"/>
      <c r="I472" s="620"/>
      <c r="J472" s="673"/>
      <c r="K472" s="295"/>
      <c r="L472" s="506"/>
      <c r="M472" s="295"/>
      <c r="N472" s="692"/>
      <c r="O472" s="620"/>
      <c r="P472" s="620"/>
    </row>
    <row r="473" spans="1:16" s="291" customFormat="1">
      <c r="A473" s="292"/>
      <c r="B473" s="292"/>
      <c r="C473" s="644"/>
      <c r="D473" s="410"/>
      <c r="E473" s="295"/>
      <c r="F473" s="676"/>
      <c r="G473" s="672"/>
      <c r="H473" s="671"/>
      <c r="I473" s="620"/>
      <c r="J473" s="673"/>
      <c r="K473" s="295"/>
      <c r="L473" s="506"/>
      <c r="M473" s="295"/>
      <c r="N473" s="692"/>
      <c r="O473" s="620"/>
      <c r="P473" s="620"/>
    </row>
    <row r="474" spans="1:16" s="291" customFormat="1">
      <c r="A474" s="292"/>
      <c r="B474" s="292"/>
      <c r="C474" s="644"/>
      <c r="D474" s="410"/>
      <c r="E474" s="295"/>
      <c r="F474" s="676"/>
      <c r="G474" s="672"/>
      <c r="H474" s="671"/>
      <c r="I474" s="620"/>
      <c r="J474" s="673"/>
      <c r="K474" s="295"/>
      <c r="L474" s="506"/>
      <c r="M474" s="295"/>
      <c r="N474" s="692"/>
      <c r="O474" s="620"/>
      <c r="P474" s="620"/>
    </row>
    <row r="475" spans="1:16" s="291" customFormat="1">
      <c r="A475" s="292"/>
      <c r="B475" s="292"/>
      <c r="C475" s="644"/>
      <c r="D475" s="410"/>
      <c r="E475" s="410"/>
      <c r="F475" s="295"/>
      <c r="G475" s="295"/>
      <c r="H475" s="410"/>
      <c r="I475" s="410"/>
      <c r="J475" s="410"/>
      <c r="K475" s="295"/>
      <c r="L475" s="506"/>
      <c r="M475" s="295"/>
      <c r="N475" s="506"/>
      <c r="O475" s="620"/>
      <c r="P475" s="620"/>
    </row>
    <row r="476" spans="1:16" s="291" customFormat="1">
      <c r="A476" s="292"/>
      <c r="B476" s="292"/>
      <c r="C476" s="644"/>
      <c r="D476" s="693"/>
      <c r="E476" s="410"/>
      <c r="F476" s="295"/>
      <c r="G476" s="295"/>
      <c r="H476" s="410"/>
      <c r="I476" s="410"/>
      <c r="J476" s="410"/>
      <c r="K476" s="295"/>
      <c r="L476" s="295"/>
      <c r="M476" s="295"/>
      <c r="N476" s="692"/>
      <c r="O476" s="620"/>
      <c r="P476" s="620"/>
    </row>
    <row r="477" spans="1:16" s="291" customFormat="1">
      <c r="A477" s="292"/>
      <c r="B477" s="292"/>
      <c r="C477" s="644"/>
      <c r="D477" s="410"/>
      <c r="E477" s="410"/>
      <c r="F477" s="295"/>
      <c r="G477" s="295"/>
      <c r="H477" s="694"/>
      <c r="I477" s="694"/>
      <c r="J477" s="694"/>
      <c r="K477" s="295"/>
      <c r="L477" s="295"/>
      <c r="M477" s="295"/>
      <c r="N477" s="506"/>
      <c r="O477" s="620"/>
      <c r="P477" s="620"/>
    </row>
    <row r="478" spans="1:16" s="291" customFormat="1">
      <c r="A478" s="292"/>
      <c r="B478" s="292"/>
      <c r="C478" s="644"/>
      <c r="D478" s="410"/>
      <c r="E478" s="410"/>
      <c r="F478" s="295"/>
      <c r="G478" s="295"/>
      <c r="H478" s="694"/>
      <c r="I478" s="694"/>
      <c r="J478" s="694"/>
      <c r="K478" s="295"/>
      <c r="L478" s="295"/>
      <c r="M478" s="295"/>
      <c r="N478" s="506"/>
      <c r="O478" s="620"/>
      <c r="P478" s="620"/>
    </row>
    <row r="479" spans="1:16" s="291" customFormat="1">
      <c r="A479" s="292"/>
      <c r="B479" s="292"/>
      <c r="C479" s="644"/>
      <c r="D479" s="410"/>
      <c r="E479" s="410"/>
      <c r="F479" s="295"/>
      <c r="G479" s="295"/>
      <c r="H479" s="694"/>
      <c r="I479" s="694"/>
      <c r="J479" s="694"/>
      <c r="K479" s="295"/>
      <c r="L479" s="295"/>
      <c r="M479" s="295"/>
      <c r="N479" s="506"/>
      <c r="O479" s="620"/>
      <c r="P479" s="620"/>
    </row>
    <row r="480" spans="1:16" s="291" customFormat="1">
      <c r="A480" s="292"/>
      <c r="B480" s="292"/>
      <c r="C480" s="644"/>
      <c r="D480" s="410"/>
      <c r="E480" s="410"/>
      <c r="F480" s="295"/>
      <c r="G480" s="295"/>
      <c r="H480" s="694"/>
      <c r="I480" s="694"/>
      <c r="J480" s="694"/>
      <c r="K480" s="295"/>
      <c r="L480" s="295"/>
      <c r="M480" s="295"/>
      <c r="N480" s="506"/>
      <c r="O480" s="620"/>
      <c r="P480" s="620"/>
    </row>
    <row r="481" spans="1:18" s="291" customFormat="1">
      <c r="A481" s="292"/>
      <c r="B481" s="292"/>
      <c r="C481" s="644"/>
      <c r="D481" s="410"/>
      <c r="E481" s="410"/>
      <c r="F481" s="295"/>
      <c r="G481" s="295"/>
      <c r="H481" s="694"/>
      <c r="I481" s="694"/>
      <c r="J481" s="694"/>
      <c r="K481" s="295"/>
      <c r="L481" s="295"/>
      <c r="M481" s="295"/>
      <c r="N481" s="506"/>
      <c r="O481" s="620"/>
      <c r="P481" s="620"/>
    </row>
    <row r="482" spans="1:18" s="291" customFormat="1">
      <c r="A482" s="292"/>
      <c r="B482" s="292"/>
      <c r="C482" s="644"/>
      <c r="D482" s="410"/>
      <c r="E482" s="410"/>
      <c r="F482" s="295"/>
      <c r="G482" s="295"/>
      <c r="H482" s="694"/>
      <c r="I482" s="694"/>
      <c r="J482" s="694"/>
      <c r="K482" s="295"/>
      <c r="L482" s="295"/>
      <c r="M482" s="295"/>
      <c r="N482" s="506"/>
      <c r="O482" s="620"/>
      <c r="P482" s="620"/>
    </row>
    <row r="483" spans="1:18" s="291" customFormat="1">
      <c r="A483" s="292"/>
      <c r="B483" s="292"/>
      <c r="C483" s="644"/>
      <c r="D483" s="644"/>
      <c r="E483" s="644"/>
      <c r="F483" s="295"/>
      <c r="G483" s="295"/>
      <c r="H483" s="694"/>
      <c r="I483" s="694"/>
      <c r="J483" s="694"/>
      <c r="K483" s="295"/>
      <c r="L483" s="295"/>
      <c r="M483" s="295"/>
      <c r="N483" s="506"/>
      <c r="O483" s="620"/>
      <c r="P483" s="620"/>
    </row>
    <row r="484" spans="1:18" s="291" customFormat="1">
      <c r="A484" s="292"/>
      <c r="B484" s="292"/>
      <c r="C484" s="644"/>
      <c r="D484" s="410"/>
      <c r="E484" s="410"/>
      <c r="F484" s="295"/>
      <c r="G484" s="295"/>
      <c r="H484" s="694"/>
      <c r="I484" s="694"/>
      <c r="J484" s="694"/>
      <c r="K484" s="295"/>
      <c r="L484" s="295"/>
      <c r="M484" s="295"/>
      <c r="N484" s="506"/>
      <c r="O484" s="620"/>
      <c r="P484" s="620"/>
    </row>
    <row r="485" spans="1:18" s="291" customFormat="1">
      <c r="A485" s="292"/>
      <c r="B485" s="292"/>
      <c r="C485" s="644"/>
      <c r="D485" s="410"/>
      <c r="E485" s="410"/>
      <c r="F485" s="295"/>
      <c r="G485" s="295"/>
      <c r="H485" s="694"/>
      <c r="I485" s="694"/>
      <c r="J485" s="694"/>
      <c r="K485" s="295"/>
      <c r="L485" s="692"/>
      <c r="M485" s="692"/>
      <c r="N485" s="695"/>
      <c r="O485" s="696"/>
      <c r="P485" s="690"/>
    </row>
    <row r="486" spans="1:18" s="291" customFormat="1" ht="15.75">
      <c r="A486" s="677"/>
      <c r="B486" s="677"/>
      <c r="C486" s="688"/>
      <c r="D486" s="681"/>
      <c r="E486" s="682"/>
      <c r="F486" s="683"/>
      <c r="G486" s="682"/>
      <c r="H486" s="684"/>
      <c r="I486" s="682"/>
      <c r="J486" s="685"/>
      <c r="K486" s="684"/>
      <c r="L486" s="684"/>
      <c r="M486" s="686"/>
      <c r="N486" s="685"/>
      <c r="O486" s="687"/>
      <c r="P486" s="650"/>
    </row>
    <row r="487" spans="1:18" s="291" customFormat="1">
      <c r="A487" s="677"/>
      <c r="B487" s="677"/>
      <c r="C487" s="688"/>
      <c r="D487" s="410"/>
      <c r="E487" s="410"/>
      <c r="F487" s="295"/>
      <c r="G487" s="295"/>
      <c r="H487" s="694"/>
      <c r="I487" s="694"/>
      <c r="J487" s="694"/>
      <c r="K487" s="295"/>
      <c r="L487" s="692"/>
      <c r="M487" s="692"/>
      <c r="N487" s="695"/>
      <c r="O487" s="696"/>
      <c r="P487" s="690"/>
    </row>
    <row r="488" spans="1:18" s="291" customFormat="1">
      <c r="A488" s="292"/>
      <c r="B488" s="292"/>
      <c r="C488" s="659"/>
      <c r="D488" s="644"/>
      <c r="E488" s="295"/>
      <c r="F488" s="295"/>
      <c r="G488" s="295"/>
      <c r="H488" s="563"/>
      <c r="I488" s="295"/>
      <c r="J488" s="563"/>
      <c r="K488" s="295"/>
      <c r="L488" s="506"/>
      <c r="M488" s="295"/>
      <c r="N488" s="563"/>
      <c r="O488" s="648"/>
      <c r="P488" s="620"/>
      <c r="R488" s="357"/>
    </row>
    <row r="489" spans="1:18" s="291" customFormat="1">
      <c r="A489" s="292"/>
      <c r="B489" s="292"/>
      <c r="C489" s="659"/>
      <c r="D489" s="644"/>
      <c r="E489" s="644"/>
      <c r="F489" s="295"/>
      <c r="G489" s="295"/>
      <c r="H489" s="563"/>
      <c r="I489" s="295"/>
      <c r="J489" s="563"/>
      <c r="K489" s="295"/>
      <c r="L489" s="506"/>
      <c r="M489" s="295"/>
      <c r="N489" s="563"/>
      <c r="O489" s="691"/>
      <c r="P489" s="690"/>
      <c r="R489" s="357"/>
    </row>
    <row r="490" spans="1:18" s="291" customFormat="1">
      <c r="A490" s="292"/>
      <c r="B490" s="292"/>
      <c r="C490" s="659"/>
      <c r="D490" s="402"/>
      <c r="E490" s="402"/>
      <c r="F490" s="295"/>
      <c r="G490" s="295"/>
      <c r="H490" s="563"/>
      <c r="I490" s="295"/>
      <c r="J490" s="563"/>
      <c r="K490" s="295"/>
      <c r="L490" s="506"/>
      <c r="M490" s="295"/>
      <c r="N490" s="475"/>
      <c r="O490" s="648"/>
      <c r="P490" s="620"/>
      <c r="R490" s="357"/>
    </row>
    <row r="491" spans="1:18" s="291" customFormat="1">
      <c r="A491" s="292"/>
      <c r="B491" s="292"/>
      <c r="C491" s="659"/>
      <c r="D491" s="697"/>
      <c r="E491" s="697"/>
      <c r="F491" s="620"/>
      <c r="G491" s="620"/>
      <c r="H491" s="697"/>
      <c r="I491" s="697"/>
      <c r="J491" s="697"/>
      <c r="K491" s="620"/>
      <c r="L491" s="620"/>
      <c r="M491" s="295"/>
      <c r="N491" s="698"/>
      <c r="O491" s="648"/>
      <c r="P491" s="620"/>
      <c r="R491" s="357"/>
    </row>
    <row r="492" spans="1:18" s="291" customFormat="1">
      <c r="A492" s="292"/>
      <c r="B492" s="292"/>
      <c r="C492" s="659"/>
      <c r="D492" s="697"/>
      <c r="E492" s="697"/>
      <c r="F492" s="620"/>
      <c r="G492" s="620"/>
      <c r="H492" s="697"/>
      <c r="I492" s="697"/>
      <c r="J492" s="697"/>
      <c r="K492" s="620"/>
      <c r="L492" s="620"/>
      <c r="M492" s="295"/>
      <c r="N492" s="698"/>
      <c r="O492" s="648"/>
      <c r="P492" s="620"/>
      <c r="R492" s="357"/>
    </row>
    <row r="493" spans="1:18" s="291" customFormat="1">
      <c r="A493" s="292"/>
      <c r="B493" s="292"/>
      <c r="C493" s="659"/>
      <c r="D493" s="697"/>
      <c r="E493" s="697"/>
      <c r="F493" s="620"/>
      <c r="G493" s="620"/>
      <c r="H493" s="697"/>
      <c r="I493" s="697"/>
      <c r="J493" s="697"/>
      <c r="K493" s="620"/>
      <c r="L493" s="690"/>
      <c r="M493" s="692"/>
      <c r="N493" s="699"/>
      <c r="O493" s="700"/>
      <c r="P493" s="690"/>
      <c r="R493" s="357"/>
    </row>
    <row r="494" spans="1:18" s="291" customFormat="1" ht="15.75">
      <c r="A494" s="292"/>
      <c r="B494" s="292"/>
      <c r="C494" s="659"/>
      <c r="D494" s="681"/>
      <c r="E494" s="682"/>
      <c r="F494" s="683"/>
      <c r="G494" s="682"/>
      <c r="H494" s="684"/>
      <c r="I494" s="682"/>
      <c r="J494" s="685"/>
      <c r="K494" s="684"/>
      <c r="L494" s="684"/>
      <c r="M494" s="686"/>
      <c r="N494" s="701"/>
      <c r="O494" s="702"/>
      <c r="P494" s="620"/>
      <c r="R494" s="357"/>
    </row>
    <row r="495" spans="1:18" s="291" customFormat="1">
      <c r="A495" s="292"/>
      <c r="B495" s="292"/>
      <c r="C495" s="659"/>
      <c r="D495" s="410"/>
      <c r="E495" s="410"/>
      <c r="F495" s="295"/>
      <c r="G495" s="295"/>
      <c r="H495" s="295"/>
      <c r="I495" s="292"/>
      <c r="J495" s="295"/>
      <c r="K495" s="295"/>
      <c r="L495" s="295"/>
      <c r="M495" s="295"/>
      <c r="N495" s="656"/>
      <c r="O495" s="691"/>
      <c r="P495" s="690"/>
    </row>
    <row r="496" spans="1:18" s="291" customFormat="1">
      <c r="A496" s="292"/>
      <c r="B496" s="292"/>
      <c r="C496" s="644"/>
      <c r="D496" s="644"/>
      <c r="E496" s="644"/>
      <c r="F496" s="644"/>
      <c r="G496" s="295"/>
      <c r="H496" s="295"/>
      <c r="I496" s="295"/>
      <c r="J496" s="295"/>
      <c r="K496" s="295"/>
      <c r="L496" s="295"/>
      <c r="M496" s="295"/>
      <c r="N496" s="295"/>
      <c r="O496" s="620"/>
      <c r="P496" s="620"/>
      <c r="Q496" s="295"/>
    </row>
    <row r="497" spans="1:18" s="291" customFormat="1">
      <c r="A497" s="292"/>
      <c r="B497" s="292"/>
      <c r="C497" s="644"/>
      <c r="D497" s="644"/>
      <c r="E497" s="644"/>
      <c r="F497" s="644"/>
      <c r="G497" s="644"/>
      <c r="H497" s="644"/>
      <c r="I497" s="295"/>
      <c r="J497" s="563"/>
      <c r="K497" s="295"/>
      <c r="L497" s="506"/>
      <c r="M497" s="295"/>
      <c r="N497" s="475"/>
      <c r="O497" s="620"/>
      <c r="P497" s="620"/>
      <c r="Q497" s="295"/>
    </row>
    <row r="498" spans="1:18" s="291" customFormat="1">
      <c r="A498" s="292"/>
      <c r="B498" s="292"/>
      <c r="C498" s="644"/>
      <c r="D498" s="410"/>
      <c r="E498" s="295"/>
      <c r="F498" s="676"/>
      <c r="G498" s="672"/>
      <c r="H498" s="671"/>
      <c r="I498" s="620"/>
      <c r="J498" s="673"/>
      <c r="K498" s="295"/>
      <c r="L498" s="506"/>
      <c r="M498" s="295"/>
      <c r="N498" s="466"/>
      <c r="O498" s="696"/>
      <c r="P498" s="690"/>
      <c r="Q498" s="295"/>
    </row>
    <row r="499" spans="1:18" s="291" customFormat="1" ht="15.75">
      <c r="A499" s="292"/>
      <c r="B499" s="292"/>
      <c r="C499" s="644"/>
      <c r="D499" s="681"/>
      <c r="E499" s="682"/>
      <c r="F499" s="683"/>
      <c r="G499" s="682"/>
      <c r="H499" s="684"/>
      <c r="I499" s="682"/>
      <c r="J499" s="685"/>
      <c r="K499" s="684"/>
      <c r="L499" s="684"/>
      <c r="M499" s="686"/>
      <c r="N499" s="684"/>
      <c r="O499" s="648"/>
      <c r="P499" s="620"/>
      <c r="Q499" s="295"/>
    </row>
    <row r="500" spans="1:18" s="291" customFormat="1">
      <c r="A500" s="292"/>
      <c r="B500" s="292"/>
      <c r="C500" s="644"/>
      <c r="D500" s="410"/>
      <c r="E500" s="295"/>
      <c r="F500" s="295"/>
      <c r="G500" s="295"/>
      <c r="H500" s="563"/>
      <c r="I500" s="295"/>
      <c r="J500" s="563"/>
      <c r="K500" s="295"/>
      <c r="L500" s="506"/>
      <c r="M500" s="295"/>
      <c r="N500" s="475"/>
      <c r="O500" s="620"/>
      <c r="P500" s="620"/>
      <c r="Q500" s="295"/>
    </row>
    <row r="501" spans="1:18" s="291" customFormat="1">
      <c r="A501" s="292"/>
      <c r="B501" s="292"/>
      <c r="C501" s="644"/>
      <c r="D501" s="410"/>
      <c r="E501" s="295"/>
      <c r="F501" s="295"/>
      <c r="G501" s="295"/>
      <c r="H501" s="563"/>
      <c r="I501" s="295"/>
      <c r="J501" s="563"/>
      <c r="K501" s="295"/>
      <c r="L501" s="506"/>
      <c r="M501" s="295"/>
      <c r="N501" s="475"/>
      <c r="O501" s="620"/>
      <c r="P501" s="620"/>
      <c r="Q501" s="295"/>
    </row>
    <row r="502" spans="1:18" s="291" customFormat="1">
      <c r="A502" s="292"/>
      <c r="B502" s="292"/>
      <c r="C502" s="644"/>
      <c r="D502" s="410"/>
      <c r="E502" s="295"/>
      <c r="F502" s="295"/>
      <c r="G502" s="295"/>
      <c r="H502" s="563"/>
      <c r="I502" s="295"/>
      <c r="J502" s="563"/>
      <c r="K502" s="295"/>
      <c r="L502" s="506"/>
      <c r="M502" s="295"/>
      <c r="N502" s="475"/>
      <c r="O502" s="620"/>
      <c r="P502" s="620"/>
      <c r="Q502" s="295"/>
    </row>
    <row r="503" spans="1:18" s="291" customFormat="1">
      <c r="A503" s="292"/>
      <c r="B503" s="292"/>
      <c r="C503" s="644"/>
      <c r="D503" s="644"/>
      <c r="E503" s="644"/>
      <c r="F503" s="644"/>
      <c r="G503" s="295"/>
      <c r="H503" s="563"/>
      <c r="I503" s="295"/>
      <c r="J503" s="563"/>
      <c r="K503" s="295"/>
      <c r="L503" s="506"/>
      <c r="M503" s="295"/>
      <c r="N503" s="475"/>
      <c r="O503" s="620"/>
      <c r="P503" s="620"/>
      <c r="Q503" s="295"/>
    </row>
    <row r="504" spans="1:18" s="291" customFormat="1">
      <c r="A504" s="292"/>
      <c r="B504" s="292"/>
      <c r="C504" s="644"/>
      <c r="D504" s="644"/>
      <c r="E504" s="644"/>
      <c r="F504" s="644"/>
      <c r="G504" s="295"/>
      <c r="H504" s="295"/>
      <c r="I504" s="295"/>
      <c r="J504" s="295"/>
      <c r="K504" s="295"/>
      <c r="L504" s="295"/>
      <c r="M504" s="295"/>
      <c r="N504" s="295"/>
      <c r="O504" s="620"/>
      <c r="P504" s="620"/>
    </row>
    <row r="505" spans="1:18" s="291" customFormat="1">
      <c r="A505" s="292"/>
      <c r="B505" s="292"/>
      <c r="C505" s="644"/>
      <c r="D505" s="644"/>
      <c r="E505" s="295"/>
      <c r="F505" s="295"/>
      <c r="G505" s="295"/>
      <c r="H505" s="694"/>
      <c r="I505" s="694"/>
      <c r="J505" s="694"/>
      <c r="K505" s="295"/>
      <c r="L505" s="295"/>
      <c r="M505" s="295"/>
      <c r="N505" s="506"/>
      <c r="O505" s="696"/>
      <c r="P505" s="690"/>
    </row>
    <row r="506" spans="1:18" s="291" customFormat="1" ht="15.75">
      <c r="A506" s="292"/>
      <c r="B506" s="292"/>
      <c r="C506" s="644"/>
      <c r="D506" s="681"/>
      <c r="E506" s="682"/>
      <c r="F506" s="683"/>
      <c r="G506" s="682"/>
      <c r="H506" s="684"/>
      <c r="I506" s="682"/>
      <c r="J506" s="685"/>
      <c r="K506" s="684"/>
      <c r="L506" s="684"/>
      <c r="M506" s="686"/>
      <c r="N506" s="684"/>
      <c r="O506" s="648"/>
      <c r="P506" s="620"/>
    </row>
    <row r="507" spans="1:18" s="291" customFormat="1">
      <c r="A507" s="292"/>
      <c r="B507" s="292"/>
      <c r="C507" s="644"/>
      <c r="D507" s="410"/>
      <c r="E507" s="295"/>
      <c r="F507" s="295"/>
      <c r="G507" s="295"/>
      <c r="H507" s="563"/>
      <c r="I507" s="295"/>
      <c r="J507" s="563"/>
      <c r="K507" s="295"/>
      <c r="L507" s="506"/>
      <c r="M507" s="295"/>
      <c r="N507" s="475"/>
      <c r="O507" s="691"/>
      <c r="P507" s="690"/>
    </row>
    <row r="508" spans="1:18" s="291" customFormat="1">
      <c r="A508" s="292"/>
      <c r="B508" s="292"/>
      <c r="C508" s="644"/>
      <c r="D508" s="644"/>
      <c r="E508" s="644"/>
      <c r="F508" s="644"/>
      <c r="G508" s="644"/>
      <c r="H508" s="644"/>
      <c r="I508" s="295"/>
      <c r="J508" s="563"/>
      <c r="K508" s="295"/>
      <c r="L508" s="506"/>
      <c r="M508" s="295"/>
      <c r="N508" s="475"/>
      <c r="O508" s="671"/>
      <c r="P508" s="620"/>
    </row>
    <row r="509" spans="1:18" s="291" customFormat="1">
      <c r="A509" s="292"/>
      <c r="B509" s="292"/>
      <c r="C509" s="644"/>
      <c r="D509" s="410"/>
      <c r="E509" s="295"/>
      <c r="F509" s="295"/>
      <c r="G509" s="295"/>
      <c r="H509" s="563"/>
      <c r="I509" s="295"/>
      <c r="J509" s="563"/>
      <c r="K509" s="295"/>
      <c r="L509" s="475"/>
      <c r="M509" s="295"/>
      <c r="N509" s="475"/>
      <c r="O509" s="620"/>
      <c r="P509" s="620"/>
      <c r="R509" s="597"/>
    </row>
    <row r="510" spans="1:18" s="291" customFormat="1">
      <c r="A510" s="292"/>
      <c r="B510" s="292"/>
      <c r="C510" s="644"/>
      <c r="D510" s="410"/>
      <c r="E510" s="295"/>
      <c r="F510" s="295"/>
      <c r="G510" s="295"/>
      <c r="H510" s="563"/>
      <c r="I510" s="295"/>
      <c r="J510" s="563"/>
      <c r="K510" s="295"/>
      <c r="L510" s="475"/>
      <c r="M510" s="295"/>
      <c r="N510" s="475"/>
      <c r="O510" s="691"/>
      <c r="P510" s="690"/>
    </row>
    <row r="511" spans="1:18" s="291" customFormat="1">
      <c r="A511" s="292"/>
      <c r="B511" s="292"/>
      <c r="C511" s="644"/>
      <c r="D511" s="410"/>
      <c r="E511" s="295"/>
      <c r="F511" s="295"/>
      <c r="G511" s="295"/>
      <c r="H511" s="563"/>
      <c r="I511" s="295"/>
      <c r="J511" s="563"/>
      <c r="K511" s="295"/>
      <c r="L511" s="475"/>
      <c r="M511" s="295"/>
      <c r="N511" s="506"/>
      <c r="O511" s="620"/>
      <c r="P511" s="620"/>
      <c r="Q511" s="295"/>
    </row>
    <row r="512" spans="1:18" s="291" customFormat="1">
      <c r="A512" s="292"/>
      <c r="B512" s="292"/>
      <c r="C512" s="644"/>
      <c r="D512" s="410"/>
      <c r="E512" s="410"/>
      <c r="F512" s="295"/>
      <c r="G512" s="295"/>
      <c r="H512" s="295"/>
      <c r="I512" s="295"/>
      <c r="J512" s="295"/>
      <c r="K512" s="295"/>
      <c r="L512" s="563"/>
      <c r="M512" s="295"/>
      <c r="N512" s="506"/>
      <c r="O512" s="691"/>
      <c r="P512" s="690"/>
    </row>
    <row r="513" spans="1:22" s="291" customFormat="1" ht="14.1" customHeight="1">
      <c r="A513" s="292"/>
      <c r="B513" s="292"/>
      <c r="C513" s="644"/>
      <c r="D513" s="681"/>
      <c r="E513" s="682"/>
      <c r="F513" s="683"/>
      <c r="G513" s="682"/>
      <c r="H513" s="684"/>
      <c r="I513" s="682"/>
      <c r="J513" s="685"/>
      <c r="K513" s="684"/>
      <c r="L513" s="684"/>
      <c r="M513" s="686"/>
      <c r="N513" s="684"/>
      <c r="O513" s="648"/>
      <c r="P513" s="620"/>
    </row>
    <row r="514" spans="1:22" s="291" customFormat="1" ht="14.1" customHeight="1">
      <c r="A514" s="292"/>
      <c r="B514" s="292"/>
      <c r="C514" s="644"/>
      <c r="D514" s="410"/>
      <c r="E514" s="410"/>
      <c r="F514" s="295"/>
      <c r="G514" s="295"/>
      <c r="H514" s="295"/>
      <c r="I514" s="295"/>
      <c r="J514" s="295"/>
      <c r="K514" s="295"/>
      <c r="L514" s="563"/>
      <c r="M514" s="295"/>
      <c r="N514" s="506"/>
      <c r="O514" s="691"/>
      <c r="P514" s="690"/>
    </row>
    <row r="515" spans="1:22" s="291" customFormat="1" ht="14.1" customHeight="1">
      <c r="A515" s="292"/>
      <c r="B515" s="292"/>
      <c r="C515" s="644"/>
      <c r="D515" s="410"/>
      <c r="E515" s="410"/>
      <c r="F515" s="295"/>
      <c r="G515" s="295"/>
      <c r="H515" s="295"/>
      <c r="I515" s="295"/>
      <c r="J515" s="295"/>
      <c r="K515" s="295"/>
      <c r="L515" s="295"/>
      <c r="M515" s="295"/>
      <c r="N515" s="506"/>
      <c r="O515" s="620"/>
      <c r="P515" s="620"/>
    </row>
    <row r="516" spans="1:22">
      <c r="A516" s="292"/>
      <c r="B516" s="292"/>
      <c r="C516" s="644"/>
      <c r="D516" s="659"/>
      <c r="E516" s="659"/>
      <c r="F516" s="659"/>
      <c r="G516" s="659"/>
      <c r="H516" s="659"/>
      <c r="O516" s="704"/>
      <c r="P516" s="704"/>
    </row>
    <row r="517" spans="1:22">
      <c r="A517" s="292"/>
      <c r="B517" s="292"/>
      <c r="C517" s="644"/>
      <c r="D517" s="644"/>
      <c r="E517" s="659"/>
      <c r="F517" s="659"/>
      <c r="G517" s="706"/>
      <c r="H517" s="706"/>
      <c r="O517" s="704"/>
      <c r="P517" s="704"/>
    </row>
    <row r="518" spans="1:22">
      <c r="A518" s="292"/>
      <c r="B518" s="292"/>
      <c r="C518" s="644"/>
      <c r="D518" s="410"/>
      <c r="E518" s="295"/>
      <c r="F518" s="295"/>
      <c r="G518" s="295"/>
      <c r="H518" s="563"/>
      <c r="I518" s="295"/>
      <c r="J518" s="506"/>
      <c r="K518" s="295"/>
      <c r="L518" s="466"/>
      <c r="M518" s="295"/>
      <c r="N518" s="475"/>
      <c r="O518" s="620"/>
      <c r="P518" s="620"/>
      <c r="R518" s="707"/>
      <c r="U518" s="707" t="e">
        <f>#REF!-703.09</f>
        <v>#REF!</v>
      </c>
    </row>
    <row r="519" spans="1:22">
      <c r="A519" s="292"/>
      <c r="B519" s="292"/>
      <c r="C519" s="644"/>
      <c r="D519" s="410"/>
      <c r="E519" s="295"/>
      <c r="F519" s="295"/>
      <c r="G519" s="295"/>
      <c r="H519" s="563"/>
      <c r="I519" s="295"/>
      <c r="J519" s="506"/>
      <c r="K519" s="295"/>
      <c r="L519" s="466"/>
      <c r="M519" s="295"/>
      <c r="N519" s="475"/>
      <c r="O519" s="620"/>
      <c r="P519" s="620"/>
      <c r="R519" s="707"/>
      <c r="U519" s="707"/>
    </row>
    <row r="520" spans="1:22">
      <c r="A520" s="292"/>
      <c r="B520" s="292"/>
      <c r="C520" s="644"/>
      <c r="D520" s="410"/>
      <c r="E520" s="295"/>
      <c r="F520" s="295"/>
      <c r="G520" s="295"/>
      <c r="H520" s="563"/>
      <c r="I520" s="295"/>
      <c r="J520" s="506"/>
      <c r="K520" s="295"/>
      <c r="L520" s="466"/>
      <c r="M520" s="295"/>
      <c r="N520" s="475"/>
      <c r="O520" s="691"/>
      <c r="P520" s="690"/>
      <c r="U520" s="705" t="e">
        <f>U518/0.09</f>
        <v>#REF!</v>
      </c>
      <c r="V520" s="708" t="e">
        <f>U520*R518</f>
        <v>#REF!</v>
      </c>
    </row>
    <row r="521" spans="1:22">
      <c r="A521" s="292"/>
      <c r="B521" s="292"/>
      <c r="C521" s="644"/>
      <c r="D521" s="410"/>
      <c r="E521" s="295"/>
      <c r="F521" s="295"/>
      <c r="G521" s="295"/>
      <c r="H521" s="563"/>
      <c r="I521" s="295"/>
      <c r="J521" s="506"/>
      <c r="K521" s="295"/>
      <c r="L521" s="466"/>
      <c r="M521" s="295"/>
      <c r="N521" s="506"/>
      <c r="O521" s="620"/>
      <c r="P521" s="620"/>
    </row>
    <row r="522" spans="1:22">
      <c r="A522" s="292"/>
      <c r="B522" s="292"/>
      <c r="C522" s="644"/>
      <c r="D522" s="410"/>
      <c r="E522" s="410"/>
      <c r="F522" s="295"/>
      <c r="G522" s="295"/>
      <c r="H522" s="295"/>
      <c r="I522" s="295"/>
      <c r="J522" s="295"/>
      <c r="K522" s="295"/>
      <c r="L522" s="506"/>
      <c r="M522" s="295"/>
      <c r="N522" s="506"/>
      <c r="O522" s="696"/>
      <c r="P522" s="690"/>
    </row>
    <row r="523" spans="1:22" ht="15.75">
      <c r="A523" s="292"/>
      <c r="B523" s="292"/>
      <c r="C523" s="644"/>
      <c r="D523" s="681"/>
      <c r="E523" s="682"/>
      <c r="F523" s="683"/>
      <c r="G523" s="682"/>
      <c r="H523" s="684"/>
      <c r="I523" s="682"/>
      <c r="J523" s="685"/>
      <c r="K523" s="684"/>
      <c r="L523" s="684"/>
      <c r="M523" s="686"/>
      <c r="N523" s="685"/>
      <c r="O523" s="671"/>
      <c r="P523" s="620"/>
    </row>
    <row r="524" spans="1:22">
      <c r="A524" s="292"/>
      <c r="B524" s="292"/>
      <c r="C524" s="644"/>
      <c r="D524" s="410"/>
      <c r="E524" s="410"/>
      <c r="G524" s="295"/>
      <c r="H524" s="295"/>
      <c r="I524" s="295"/>
      <c r="J524" s="295"/>
      <c r="K524" s="295"/>
      <c r="L524" s="295"/>
      <c r="M524" s="295"/>
      <c r="N524" s="295"/>
      <c r="O524" s="704"/>
      <c r="P524" s="704"/>
    </row>
    <row r="525" spans="1:22" ht="17.100000000000001" customHeight="1">
      <c r="A525" s="292"/>
      <c r="B525" s="292"/>
      <c r="C525" s="644"/>
      <c r="D525" s="644"/>
      <c r="E525" s="644"/>
      <c r="F525" s="644"/>
      <c r="G525" s="295"/>
      <c r="H525" s="295"/>
      <c r="I525" s="295"/>
      <c r="J525" s="295"/>
      <c r="K525" s="295"/>
      <c r="L525" s="295"/>
      <c r="M525" s="295"/>
      <c r="N525" s="704"/>
      <c r="O525" s="704"/>
      <c r="P525" s="703"/>
    </row>
    <row r="526" spans="1:22" ht="17.100000000000001" customHeight="1">
      <c r="A526" s="292"/>
      <c r="B526" s="292"/>
      <c r="C526" s="644"/>
      <c r="D526" s="410"/>
      <c r="E526" s="295"/>
      <c r="F526" s="295"/>
      <c r="G526" s="295"/>
      <c r="H526" s="506"/>
      <c r="I526" s="295"/>
      <c r="J526" s="506"/>
      <c r="K526" s="295"/>
      <c r="L526" s="466"/>
      <c r="M526" s="295"/>
      <c r="N526" s="704"/>
      <c r="O526" s="709"/>
      <c r="P526" s="703"/>
    </row>
    <row r="527" spans="1:22" ht="17.100000000000001" customHeight="1">
      <c r="A527" s="292"/>
      <c r="B527" s="292"/>
      <c r="C527" s="644"/>
      <c r="D527" s="681"/>
      <c r="E527" s="682"/>
      <c r="F527" s="683"/>
      <c r="G527" s="682"/>
      <c r="H527" s="684"/>
      <c r="I527" s="682"/>
      <c r="J527" s="685"/>
      <c r="K527" s="684"/>
      <c r="L527" s="684"/>
      <c r="M527" s="686"/>
      <c r="N527" s="685"/>
      <c r="O527" s="671"/>
      <c r="P527" s="620"/>
    </row>
    <row r="528" spans="1:22" ht="14.1" customHeight="1">
      <c r="A528" s="292"/>
      <c r="B528" s="292"/>
      <c r="C528" s="644"/>
      <c r="D528" s="410"/>
      <c r="E528" s="410"/>
      <c r="F528" s="424"/>
      <c r="G528" s="424"/>
      <c r="H528" s="424"/>
      <c r="I528" s="570"/>
      <c r="J528" s="475"/>
      <c r="K528" s="424"/>
      <c r="L528" s="475"/>
      <c r="M528" s="424"/>
      <c r="N528" s="475"/>
      <c r="O528" s="704"/>
      <c r="P528" s="703"/>
    </row>
    <row r="529" spans="1:22" ht="12" customHeight="1">
      <c r="A529" s="292"/>
      <c r="B529" s="292"/>
      <c r="C529" s="644"/>
      <c r="D529" s="659"/>
      <c r="E529" s="659"/>
      <c r="F529" s="659"/>
      <c r="G529" s="659"/>
      <c r="H529" s="659"/>
      <c r="I529" s="295"/>
      <c r="J529" s="295"/>
      <c r="K529" s="295"/>
      <c r="L529" s="295"/>
      <c r="M529" s="295"/>
      <c r="N529" s="295"/>
      <c r="O529" s="704"/>
      <c r="P529" s="704"/>
      <c r="V529" s="707"/>
    </row>
    <row r="530" spans="1:22" ht="17.100000000000001" customHeight="1">
      <c r="A530" s="292"/>
      <c r="B530" s="292"/>
      <c r="C530" s="644"/>
      <c r="D530" s="710"/>
      <c r="E530" s="644"/>
      <c r="F530" s="644"/>
      <c r="G530" s="644"/>
      <c r="H530" s="711"/>
      <c r="O530" s="704"/>
      <c r="P530" s="704"/>
    </row>
    <row r="531" spans="1:22" ht="17.100000000000001" customHeight="1">
      <c r="A531" s="292"/>
      <c r="B531" s="292"/>
      <c r="C531" s="644"/>
      <c r="D531" s="644"/>
      <c r="E531" s="644"/>
      <c r="F531" s="712"/>
      <c r="G531" s="295"/>
      <c r="H531" s="295"/>
      <c r="I531" s="295"/>
      <c r="J531" s="506"/>
      <c r="K531" s="295"/>
      <c r="L531" s="506"/>
      <c r="M531" s="295"/>
      <c r="N531" s="466"/>
      <c r="O531" s="713"/>
      <c r="P531" s="714"/>
      <c r="R531" s="707"/>
      <c r="S531" s="707"/>
    </row>
    <row r="532" spans="1:22" ht="17.100000000000001" customHeight="1">
      <c r="A532" s="292"/>
      <c r="B532" s="292"/>
      <c r="C532" s="644"/>
      <c r="D532" s="644"/>
      <c r="E532" s="644"/>
      <c r="F532" s="712"/>
      <c r="G532" s="295"/>
      <c r="H532" s="295"/>
      <c r="I532" s="295"/>
      <c r="J532" s="506"/>
      <c r="K532" s="295"/>
      <c r="L532" s="506"/>
      <c r="M532" s="295"/>
      <c r="N532" s="466"/>
      <c r="O532" s="715"/>
      <c r="P532" s="704"/>
      <c r="R532" s="707"/>
    </row>
    <row r="533" spans="1:22" ht="17.100000000000001" customHeight="1">
      <c r="A533" s="292"/>
      <c r="B533" s="292"/>
      <c r="C533" s="644"/>
      <c r="D533" s="644"/>
      <c r="E533" s="644"/>
      <c r="F533" s="712"/>
      <c r="G533" s="295"/>
      <c r="H533" s="295"/>
      <c r="I533" s="295"/>
      <c r="J533" s="506"/>
      <c r="K533" s="295"/>
      <c r="L533" s="506"/>
      <c r="M533" s="295"/>
      <c r="N533" s="466"/>
      <c r="O533" s="715"/>
      <c r="P533" s="704"/>
      <c r="R533" s="707"/>
    </row>
    <row r="534" spans="1:22" ht="17.100000000000001" customHeight="1">
      <c r="A534" s="292"/>
      <c r="B534" s="292"/>
      <c r="C534" s="644"/>
      <c r="D534" s="644"/>
      <c r="E534" s="644"/>
      <c r="F534" s="712"/>
      <c r="G534" s="295"/>
      <c r="H534" s="295"/>
      <c r="I534" s="295"/>
      <c r="J534" s="506"/>
      <c r="K534" s="295"/>
      <c r="L534" s="506"/>
      <c r="M534" s="295"/>
      <c r="N534" s="466"/>
      <c r="O534" s="715"/>
      <c r="P534" s="704"/>
      <c r="R534" s="707"/>
    </row>
    <row r="535" spans="1:22" ht="17.100000000000001" customHeight="1">
      <c r="A535" s="292"/>
      <c r="B535" s="292"/>
      <c r="C535" s="644"/>
      <c r="D535" s="410"/>
      <c r="E535" s="410"/>
      <c r="F535" s="712"/>
      <c r="H535" s="716"/>
      <c r="I535" s="717"/>
      <c r="J535" s="716"/>
      <c r="K535" s="718"/>
      <c r="L535" s="692"/>
      <c r="M535" s="692"/>
      <c r="N535" s="719"/>
      <c r="O535" s="713"/>
      <c r="P535" s="714"/>
      <c r="R535" s="707"/>
    </row>
    <row r="536" spans="1:22" ht="17.100000000000001" customHeight="1">
      <c r="A536" s="292"/>
      <c r="B536" s="292"/>
      <c r="C536" s="644"/>
      <c r="D536" s="681"/>
      <c r="E536" s="682"/>
      <c r="F536" s="683"/>
      <c r="G536" s="682"/>
      <c r="H536" s="684"/>
      <c r="I536" s="682"/>
      <c r="J536" s="685"/>
      <c r="K536" s="684"/>
      <c r="L536" s="684"/>
      <c r="M536" s="686"/>
      <c r="N536" s="684"/>
      <c r="O536" s="648"/>
      <c r="P536" s="620"/>
      <c r="R536" s="707"/>
    </row>
    <row r="537" spans="1:22" ht="17.100000000000001" customHeight="1">
      <c r="A537" s="292"/>
      <c r="B537" s="292"/>
      <c r="C537" s="644"/>
      <c r="D537" s="410"/>
      <c r="E537" s="410"/>
      <c r="F537" s="712"/>
      <c r="H537" s="716"/>
      <c r="I537" s="717"/>
      <c r="J537" s="716"/>
      <c r="K537" s="718"/>
      <c r="L537" s="692"/>
      <c r="M537" s="692"/>
      <c r="N537" s="719"/>
      <c r="O537" s="713"/>
      <c r="P537" s="714"/>
      <c r="R537" s="707"/>
    </row>
    <row r="538" spans="1:22" ht="17.100000000000001" customHeight="1">
      <c r="A538" s="292"/>
      <c r="B538" s="292"/>
      <c r="C538" s="644"/>
      <c r="D538" s="410"/>
      <c r="E538" s="410"/>
      <c r="O538" s="704"/>
      <c r="P538" s="704"/>
    </row>
    <row r="539" spans="1:22" ht="17.100000000000001" customHeight="1">
      <c r="A539" s="292"/>
      <c r="B539" s="292"/>
      <c r="C539" s="644"/>
      <c r="D539" s="644"/>
      <c r="E539" s="659"/>
      <c r="F539" s="659"/>
      <c r="G539" s="706"/>
      <c r="H539" s="706"/>
      <c r="O539" s="704"/>
      <c r="P539" s="704"/>
    </row>
    <row r="540" spans="1:22" ht="17.100000000000001" customHeight="1">
      <c r="A540" s="292"/>
      <c r="B540" s="292"/>
      <c r="C540" s="644"/>
      <c r="D540" s="410"/>
      <c r="E540" s="295"/>
      <c r="F540" s="295"/>
      <c r="G540" s="295"/>
      <c r="H540" s="506"/>
      <c r="I540" s="295"/>
      <c r="J540" s="506"/>
      <c r="K540" s="295"/>
      <c r="L540" s="466"/>
      <c r="M540" s="295"/>
      <c r="N540" s="475"/>
      <c r="O540" s="620"/>
      <c r="P540" s="620"/>
      <c r="R540" s="707"/>
    </row>
    <row r="541" spans="1:22" ht="17.100000000000001" customHeight="1">
      <c r="A541" s="292"/>
      <c r="B541" s="292"/>
      <c r="C541" s="644"/>
      <c r="D541" s="410"/>
      <c r="E541" s="295"/>
      <c r="F541" s="295"/>
      <c r="G541" s="295"/>
      <c r="H541" s="506"/>
      <c r="I541" s="295"/>
      <c r="J541" s="506"/>
      <c r="K541" s="295"/>
      <c r="L541" s="466"/>
      <c r="M541" s="295"/>
      <c r="N541" s="475"/>
      <c r="O541" s="620"/>
      <c r="P541" s="620"/>
    </row>
    <row r="542" spans="1:22" ht="17.100000000000001" customHeight="1">
      <c r="A542" s="292"/>
      <c r="B542" s="292"/>
      <c r="C542" s="644"/>
      <c r="D542" s="410"/>
      <c r="E542" s="295"/>
      <c r="F542" s="295"/>
      <c r="G542" s="295"/>
      <c r="H542" s="506"/>
      <c r="I542" s="295"/>
      <c r="J542" s="506"/>
      <c r="K542" s="295"/>
      <c r="L542" s="466"/>
      <c r="M542" s="295"/>
      <c r="N542" s="475"/>
      <c r="O542" s="691"/>
      <c r="P542" s="690"/>
    </row>
    <row r="543" spans="1:22" ht="17.100000000000001" customHeight="1">
      <c r="A543" s="292"/>
      <c r="B543" s="292"/>
      <c r="C543" s="644"/>
      <c r="D543" s="410"/>
      <c r="E543" s="295"/>
      <c r="F543" s="295"/>
      <c r="G543" s="295"/>
      <c r="H543" s="506"/>
      <c r="I543" s="295"/>
      <c r="J543" s="506"/>
      <c r="K543" s="295"/>
      <c r="L543" s="466"/>
      <c r="M543" s="295"/>
      <c r="N543" s="506"/>
      <c r="O543" s="620"/>
      <c r="P543" s="620"/>
    </row>
    <row r="544" spans="1:22" ht="17.100000000000001" customHeight="1">
      <c r="A544" s="292"/>
      <c r="B544" s="292"/>
      <c r="C544" s="644"/>
      <c r="D544" s="410"/>
      <c r="E544" s="410"/>
      <c r="F544" s="295"/>
      <c r="G544" s="295"/>
      <c r="H544" s="295"/>
      <c r="I544" s="295"/>
      <c r="J544" s="295"/>
      <c r="K544" s="295"/>
      <c r="L544" s="506"/>
      <c r="M544" s="295"/>
      <c r="N544" s="506"/>
      <c r="O544" s="696"/>
      <c r="P544" s="690"/>
    </row>
    <row r="545" spans="1:18" ht="15.75">
      <c r="A545" s="292"/>
      <c r="B545" s="292"/>
      <c r="C545" s="644"/>
      <c r="D545" s="681"/>
      <c r="E545" s="682"/>
      <c r="F545" s="683"/>
      <c r="G545" s="682"/>
      <c r="H545" s="684"/>
      <c r="I545" s="682"/>
      <c r="J545" s="685"/>
      <c r="K545" s="684"/>
      <c r="L545" s="684"/>
      <c r="M545" s="686"/>
      <c r="N545" s="685"/>
      <c r="O545" s="671"/>
      <c r="P545" s="620"/>
    </row>
    <row r="546" spans="1:18">
      <c r="A546" s="292"/>
      <c r="B546" s="292"/>
      <c r="C546" s="644"/>
      <c r="D546" s="644"/>
      <c r="E546" s="644"/>
      <c r="F546" s="424"/>
      <c r="G546" s="424"/>
      <c r="H546" s="424"/>
      <c r="I546" s="570"/>
      <c r="J546" s="475"/>
      <c r="K546" s="424"/>
      <c r="L546" s="475"/>
      <c r="M546" s="424"/>
      <c r="N546" s="475"/>
      <c r="O546" s="704"/>
      <c r="P546" s="704"/>
    </row>
    <row r="547" spans="1:18">
      <c r="A547" s="292"/>
      <c r="B547" s="292"/>
      <c r="C547" s="644"/>
      <c r="D547" s="720"/>
      <c r="E547" s="694"/>
      <c r="F547" s="424"/>
      <c r="G547" s="424"/>
      <c r="H547" s="466"/>
      <c r="I547" s="424"/>
      <c r="J547" s="466"/>
      <c r="K547" s="424"/>
      <c r="L547" s="475"/>
      <c r="M547" s="424"/>
      <c r="N547" s="475"/>
      <c r="O547" s="704"/>
      <c r="P547" s="704"/>
    </row>
    <row r="548" spans="1:18">
      <c r="A548" s="292"/>
      <c r="B548" s="292"/>
      <c r="C548" s="644"/>
      <c r="D548" s="410"/>
      <c r="E548" s="410"/>
      <c r="F548" s="424"/>
      <c r="G548" s="424"/>
      <c r="H548" s="424"/>
      <c r="I548" s="570"/>
      <c r="J548" s="475"/>
      <c r="K548" s="424"/>
      <c r="L548" s="475"/>
      <c r="M548" s="424"/>
      <c r="N548" s="475"/>
      <c r="O548" s="704"/>
      <c r="P548" s="704"/>
    </row>
    <row r="549" spans="1:18">
      <c r="A549" s="292"/>
      <c r="B549" s="292"/>
      <c r="C549" s="688"/>
      <c r="D549" s="410"/>
      <c r="E549" s="410"/>
      <c r="O549" s="704"/>
      <c r="P549" s="704"/>
    </row>
    <row r="550" spans="1:18">
      <c r="A550" s="292"/>
      <c r="B550" s="292"/>
      <c r="C550" s="644"/>
      <c r="D550" s="721"/>
      <c r="E550" s="410"/>
      <c r="O550" s="704"/>
      <c r="P550" s="704"/>
    </row>
    <row r="551" spans="1:18">
      <c r="A551" s="292"/>
      <c r="B551" s="292"/>
      <c r="C551" s="644"/>
      <c r="D551" s="410"/>
      <c r="E551" s="295"/>
      <c r="F551" s="295"/>
      <c r="G551" s="295"/>
      <c r="H551" s="563"/>
      <c r="I551" s="295"/>
      <c r="J551" s="563"/>
      <c r="K551" s="295"/>
      <c r="L551" s="475"/>
      <c r="M551" s="295"/>
      <c r="N551" s="475"/>
      <c r="O551" s="620"/>
      <c r="P551" s="620"/>
    </row>
    <row r="552" spans="1:18">
      <c r="A552" s="292"/>
      <c r="B552" s="292"/>
      <c r="C552" s="644"/>
      <c r="D552" s="410"/>
      <c r="E552" s="295"/>
      <c r="F552" s="295"/>
      <c r="G552" s="295"/>
      <c r="H552" s="563"/>
      <c r="I552" s="295"/>
      <c r="J552" s="563"/>
      <c r="K552" s="295"/>
      <c r="L552" s="475"/>
      <c r="M552" s="295"/>
      <c r="N552" s="475"/>
      <c r="O552" s="691"/>
      <c r="P552" s="690"/>
      <c r="R552" s="722"/>
    </row>
    <row r="553" spans="1:18">
      <c r="A553" s="292"/>
      <c r="B553" s="292"/>
      <c r="C553" s="644"/>
      <c r="D553" s="410"/>
      <c r="E553" s="295"/>
      <c r="F553" s="295"/>
      <c r="G553" s="295"/>
      <c r="H553" s="563"/>
      <c r="I553" s="295"/>
      <c r="J553" s="563"/>
      <c r="K553" s="295"/>
      <c r="L553" s="475"/>
      <c r="M553" s="295"/>
      <c r="N553" s="506"/>
      <c r="O553" s="620"/>
      <c r="P553" s="620"/>
    </row>
    <row r="554" spans="1:18">
      <c r="A554" s="292"/>
      <c r="B554" s="292"/>
      <c r="C554" s="644"/>
      <c r="D554" s="410"/>
      <c r="E554" s="410"/>
      <c r="F554" s="295"/>
      <c r="G554" s="295"/>
      <c r="H554" s="295"/>
      <c r="I554" s="295"/>
      <c r="J554" s="295"/>
      <c r="K554" s="295"/>
      <c r="L554" s="563"/>
      <c r="M554" s="295"/>
      <c r="N554" s="506"/>
      <c r="O554" s="691"/>
      <c r="P554" s="690"/>
    </row>
    <row r="555" spans="1:18" ht="15.75">
      <c r="A555" s="292"/>
      <c r="B555" s="292"/>
      <c r="C555" s="644"/>
      <c r="D555" s="681"/>
      <c r="E555" s="682"/>
      <c r="F555" s="683"/>
      <c r="G555" s="682"/>
      <c r="H555" s="684"/>
      <c r="I555" s="682"/>
      <c r="J555" s="685"/>
      <c r="K555" s="684"/>
      <c r="L555" s="684"/>
      <c r="M555" s="686"/>
      <c r="N555" s="685"/>
      <c r="O555" s="671"/>
      <c r="P555" s="620"/>
    </row>
    <row r="556" spans="1:18">
      <c r="A556" s="292"/>
      <c r="B556" s="292"/>
      <c r="C556" s="644"/>
      <c r="D556" s="410"/>
      <c r="E556" s="410"/>
      <c r="O556" s="704"/>
      <c r="P556" s="704"/>
    </row>
    <row r="557" spans="1:18">
      <c r="A557" s="292"/>
      <c r="B557" s="292"/>
      <c r="C557" s="644"/>
      <c r="D557" s="644"/>
      <c r="E557" s="644"/>
      <c r="F557" s="644"/>
      <c r="O557" s="704"/>
      <c r="P557" s="704"/>
    </row>
    <row r="558" spans="1:18">
      <c r="A558" s="292"/>
      <c r="B558" s="292"/>
      <c r="C558" s="644"/>
      <c r="D558" s="410"/>
      <c r="E558" s="295"/>
      <c r="F558" s="295"/>
      <c r="G558" s="295"/>
      <c r="H558" s="723"/>
      <c r="I558" s="694"/>
      <c r="J558" s="723"/>
      <c r="K558" s="295"/>
      <c r="L558" s="295"/>
      <c r="M558" s="295"/>
      <c r="N558" s="506"/>
      <c r="O558" s="704"/>
      <c r="P558" s="704"/>
    </row>
    <row r="559" spans="1:18">
      <c r="A559" s="292"/>
      <c r="B559" s="292"/>
      <c r="C559" s="644"/>
      <c r="D559" s="694"/>
      <c r="E559" s="295"/>
      <c r="F559" s="295"/>
      <c r="G559" s="295"/>
      <c r="H559" s="723"/>
      <c r="I559" s="694"/>
      <c r="J559" s="723"/>
      <c r="K559" s="295"/>
      <c r="L559" s="295"/>
      <c r="M559" s="295"/>
      <c r="N559" s="506"/>
      <c r="O559" s="715"/>
      <c r="P559" s="704"/>
      <c r="R559" s="724"/>
    </row>
    <row r="560" spans="1:18">
      <c r="A560" s="292"/>
      <c r="B560" s="292"/>
      <c r="C560" s="644"/>
      <c r="D560" s="410"/>
      <c r="E560" s="295"/>
      <c r="F560" s="295"/>
      <c r="G560" s="295"/>
      <c r="H560" s="723"/>
      <c r="I560" s="694"/>
      <c r="J560" s="723"/>
      <c r="K560" s="295"/>
      <c r="L560" s="295"/>
      <c r="M560" s="295"/>
      <c r="N560" s="506"/>
      <c r="O560" s="704"/>
      <c r="P560" s="704"/>
      <c r="R560" s="703"/>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295"/>
      <c r="F562" s="295"/>
      <c r="G562" s="295"/>
      <c r="H562" s="723"/>
      <c r="I562" s="694"/>
      <c r="J562" s="723"/>
      <c r="K562" s="295"/>
      <c r="L562" s="295"/>
      <c r="M562" s="295"/>
      <c r="N562" s="506"/>
      <c r="O562" s="704"/>
      <c r="P562" s="704"/>
      <c r="R562" s="703"/>
    </row>
    <row r="563" spans="1:18">
      <c r="A563" s="292"/>
      <c r="B563" s="292"/>
      <c r="C563" s="644"/>
      <c r="D563" s="410"/>
      <c r="E563" s="295"/>
      <c r="F563" s="295"/>
      <c r="G563" s="295"/>
      <c r="H563" s="723"/>
      <c r="I563" s="694"/>
      <c r="J563" s="723"/>
      <c r="K563" s="295"/>
      <c r="L563" s="295"/>
      <c r="M563" s="295"/>
      <c r="N563" s="506"/>
      <c r="O563" s="704"/>
      <c r="P563" s="704"/>
      <c r="R563" s="703"/>
    </row>
    <row r="564" spans="1:18">
      <c r="A564" s="292"/>
      <c r="B564" s="292"/>
      <c r="C564" s="644"/>
      <c r="D564" s="410"/>
      <c r="E564" s="410"/>
      <c r="N564" s="724"/>
      <c r="O564" s="725"/>
      <c r="P564" s="714"/>
      <c r="R564" s="703"/>
    </row>
    <row r="565" spans="1:18" ht="15.75">
      <c r="A565" s="292"/>
      <c r="B565" s="292"/>
      <c r="C565" s="644"/>
      <c r="D565" s="681"/>
      <c r="E565" s="682"/>
      <c r="F565" s="683"/>
      <c r="G565" s="682"/>
      <c r="H565" s="684"/>
      <c r="I565" s="682"/>
      <c r="J565" s="685"/>
      <c r="K565" s="684"/>
      <c r="L565" s="684"/>
      <c r="M565" s="686"/>
      <c r="N565" s="684"/>
      <c r="O565" s="648"/>
      <c r="P565" s="620"/>
      <c r="R565" s="703"/>
    </row>
    <row r="566" spans="1:18">
      <c r="A566" s="292"/>
      <c r="B566" s="292"/>
      <c r="C566" s="644"/>
      <c r="D566" s="410"/>
      <c r="E566" s="410"/>
      <c r="N566" s="716"/>
      <c r="O566" s="704"/>
      <c r="P566" s="704"/>
      <c r="R566" s="703"/>
    </row>
    <row r="567" spans="1:18">
      <c r="A567" s="292"/>
      <c r="B567" s="292"/>
      <c r="C567" s="644"/>
      <c r="D567" s="410"/>
      <c r="E567" s="410"/>
      <c r="N567" s="716"/>
      <c r="O567" s="704"/>
      <c r="P567" s="704"/>
      <c r="R567" s="703"/>
    </row>
    <row r="568" spans="1:18">
      <c r="A568" s="292"/>
      <c r="B568" s="292"/>
      <c r="C568" s="644"/>
      <c r="D568" s="644"/>
      <c r="E568" s="644"/>
      <c r="F568" s="644"/>
      <c r="N568" s="716"/>
      <c r="O568" s="704"/>
      <c r="P568" s="704"/>
      <c r="R568" s="703"/>
    </row>
    <row r="569" spans="1:18">
      <c r="A569" s="292"/>
      <c r="B569" s="292"/>
      <c r="C569" s="644"/>
      <c r="D569" s="410"/>
      <c r="E569" s="410"/>
      <c r="F569" s="295"/>
      <c r="G569" s="295"/>
      <c r="H569" s="723"/>
      <c r="I569" s="694"/>
      <c r="J569" s="723"/>
      <c r="K569" s="295"/>
      <c r="L569" s="563"/>
      <c r="M569" s="295"/>
      <c r="N569" s="563"/>
      <c r="O569" s="713"/>
      <c r="P569" s="714"/>
      <c r="R569" s="703"/>
    </row>
    <row r="570" spans="1:18" ht="15.75">
      <c r="A570" s="292"/>
      <c r="B570" s="292"/>
      <c r="C570" s="644"/>
      <c r="D570" s="681"/>
      <c r="E570" s="682"/>
      <c r="F570" s="683"/>
      <c r="G570" s="682"/>
      <c r="H570" s="684"/>
      <c r="I570" s="682"/>
      <c r="J570" s="685"/>
      <c r="K570" s="684"/>
      <c r="L570" s="684"/>
      <c r="M570" s="686"/>
      <c r="N570" s="684"/>
      <c r="O570" s="648"/>
      <c r="P570" s="620"/>
      <c r="R570" s="703"/>
    </row>
    <row r="571" spans="1:18">
      <c r="A571" s="292"/>
      <c r="B571" s="292"/>
      <c r="C571" s="644"/>
      <c r="D571" s="410"/>
      <c r="E571" s="410"/>
      <c r="N571" s="716"/>
      <c r="O571" s="704"/>
      <c r="P571" s="704"/>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292"/>
      <c r="B575" s="292"/>
      <c r="C575" s="644"/>
      <c r="D575" s="410"/>
      <c r="E575" s="410"/>
      <c r="N575" s="716"/>
      <c r="O575" s="704"/>
      <c r="P575" s="704"/>
      <c r="R575" s="703"/>
    </row>
    <row r="576" spans="1:18">
      <c r="A576" s="292"/>
      <c r="B576" s="292"/>
      <c r="C576" s="644"/>
      <c r="D576" s="410"/>
      <c r="E576" s="410"/>
      <c r="N576" s="716"/>
      <c r="O576" s="704"/>
      <c r="P576" s="704"/>
      <c r="R576" s="703"/>
    </row>
    <row r="577" spans="1:18">
      <c r="A577" s="726"/>
      <c r="B577" s="726"/>
      <c r="C577" s="625"/>
      <c r="D577" s="625"/>
      <c r="E577" s="625"/>
      <c r="F577" s="625"/>
      <c r="G577" s="727"/>
      <c r="H577" s="727"/>
      <c r="I577" s="727"/>
      <c r="J577" s="727"/>
      <c r="K577" s="727"/>
      <c r="L577" s="727"/>
      <c r="M577" s="727"/>
      <c r="N577" s="727"/>
      <c r="O577" s="728"/>
      <c r="P577" s="728"/>
      <c r="R577" s="703"/>
    </row>
    <row r="578" spans="1:18">
      <c r="A578" s="726"/>
      <c r="B578" s="726"/>
      <c r="C578" s="625"/>
      <c r="D578" s="626"/>
      <c r="E578" s="626"/>
      <c r="F578" s="626"/>
      <c r="G578" s="626"/>
      <c r="H578" s="626"/>
      <c r="I578" s="626"/>
      <c r="J578" s="626"/>
      <c r="K578" s="628"/>
      <c r="L578" s="631"/>
      <c r="M578" s="628"/>
      <c r="N578" s="627"/>
      <c r="O578" s="729"/>
      <c r="P578" s="730"/>
    </row>
    <row r="579" spans="1:18">
      <c r="A579" s="726"/>
      <c r="B579" s="726"/>
      <c r="C579" s="625"/>
      <c r="D579" s="625"/>
      <c r="E579" s="625"/>
      <c r="F579" s="625"/>
      <c r="G579" s="625"/>
      <c r="H579" s="627"/>
      <c r="I579" s="726"/>
      <c r="J579" s="628"/>
      <c r="K579" s="628"/>
      <c r="L579" s="631"/>
      <c r="M579" s="628"/>
      <c r="N579" s="631"/>
      <c r="O579" s="731"/>
      <c r="P579" s="730"/>
    </row>
    <row r="580" spans="1:18">
      <c r="A580" s="726"/>
      <c r="B580" s="726"/>
      <c r="C580" s="625"/>
      <c r="D580" s="625"/>
      <c r="E580" s="625"/>
      <c r="F580" s="625"/>
      <c r="G580" s="625"/>
      <c r="H580" s="627"/>
      <c r="I580" s="726"/>
      <c r="J580" s="628"/>
      <c r="K580" s="628"/>
      <c r="L580" s="631"/>
      <c r="M580" s="628"/>
      <c r="N580" s="631"/>
      <c r="O580" s="731"/>
      <c r="P580" s="730"/>
    </row>
    <row r="581" spans="1:18">
      <c r="A581" s="726"/>
      <c r="B581" s="726"/>
      <c r="C581" s="625"/>
      <c r="D581" s="642"/>
      <c r="E581" s="642"/>
      <c r="F581" s="628"/>
      <c r="G581" s="628"/>
      <c r="H581" s="732"/>
      <c r="I581" s="633"/>
      <c r="J581" s="732"/>
      <c r="K581" s="628"/>
      <c r="L581" s="627"/>
      <c r="M581" s="628"/>
      <c r="N581" s="627"/>
      <c r="O581" s="731"/>
      <c r="P581" s="730"/>
    </row>
    <row r="582" spans="1:18">
      <c r="A582" s="726"/>
      <c r="B582" s="726"/>
      <c r="C582" s="625"/>
      <c r="D582" s="642"/>
      <c r="E582" s="642"/>
      <c r="F582" s="628"/>
      <c r="G582" s="628"/>
      <c r="H582" s="732"/>
      <c r="I582" s="633"/>
      <c r="J582" s="732"/>
      <c r="K582" s="628"/>
      <c r="L582" s="627"/>
      <c r="M582" s="628"/>
      <c r="N582" s="627"/>
      <c r="O582" s="731"/>
      <c r="P582" s="730"/>
    </row>
    <row r="583" spans="1:18">
      <c r="A583" s="726"/>
      <c r="B583" s="726"/>
      <c r="C583" s="625"/>
      <c r="D583" s="642"/>
      <c r="E583" s="642"/>
      <c r="F583" s="642"/>
      <c r="G583" s="625"/>
      <c r="H583" s="627"/>
      <c r="I583" s="726"/>
      <c r="J583" s="628"/>
      <c r="K583" s="628"/>
      <c r="L583" s="631"/>
      <c r="M583" s="628"/>
      <c r="N583" s="631"/>
      <c r="O583" s="731"/>
      <c r="P583" s="730"/>
    </row>
    <row r="584" spans="1:18" ht="15.75">
      <c r="A584" s="726"/>
      <c r="B584" s="726"/>
      <c r="C584" s="625"/>
      <c r="D584" s="681"/>
      <c r="E584" s="682"/>
      <c r="F584" s="683"/>
      <c r="G584" s="682"/>
      <c r="H584" s="684"/>
      <c r="I584" s="682"/>
      <c r="J584" s="685"/>
      <c r="K584" s="684"/>
      <c r="L584" s="684"/>
      <c r="M584" s="686"/>
      <c r="N584" s="685"/>
      <c r="O584" s="731"/>
      <c r="P584" s="730"/>
    </row>
    <row r="585" spans="1:18">
      <c r="A585" s="726"/>
      <c r="B585" s="726"/>
      <c r="C585" s="625"/>
      <c r="D585" s="642"/>
      <c r="E585" s="642"/>
      <c r="F585" s="642"/>
      <c r="G585" s="625"/>
      <c r="H585" s="627"/>
      <c r="I585" s="726"/>
      <c r="J585" s="628"/>
      <c r="K585" s="628"/>
      <c r="L585" s="631"/>
      <c r="M585" s="628"/>
      <c r="N585" s="471"/>
      <c r="O585" s="731"/>
      <c r="P585" s="730"/>
    </row>
    <row r="586" spans="1:18">
      <c r="A586" s="726"/>
      <c r="B586" s="726"/>
      <c r="C586" s="625"/>
      <c r="D586" s="642"/>
      <c r="E586" s="642"/>
      <c r="F586" s="727"/>
      <c r="G586" s="727"/>
      <c r="H586" s="727"/>
      <c r="I586" s="727"/>
      <c r="J586" s="727"/>
      <c r="K586" s="727"/>
      <c r="L586" s="727"/>
      <c r="M586" s="727"/>
      <c r="N586" s="727"/>
      <c r="O586" s="728"/>
      <c r="P586" s="728"/>
    </row>
    <row r="587" spans="1:18">
      <c r="A587" s="292"/>
      <c r="B587" s="292"/>
      <c r="C587" s="619"/>
      <c r="D587" s="373"/>
      <c r="E587" s="373"/>
      <c r="F587" s="373"/>
      <c r="G587" s="295"/>
      <c r="H587" s="295"/>
      <c r="I587" s="295"/>
      <c r="J587" s="563"/>
      <c r="K587" s="295"/>
      <c r="L587" s="506"/>
      <c r="M587" s="295"/>
      <c r="N587" s="475"/>
      <c r="O587" s="715"/>
      <c r="P587" s="704"/>
      <c r="R587" s="707"/>
    </row>
    <row r="588" spans="1:18">
      <c r="A588" s="292"/>
      <c r="B588" s="292"/>
      <c r="C588" s="619"/>
      <c r="D588" s="373"/>
      <c r="E588" s="373"/>
      <c r="F588" s="373"/>
      <c r="G588" s="295"/>
      <c r="H588" s="295"/>
      <c r="I588" s="295"/>
      <c r="J588" s="563"/>
      <c r="K588" s="295"/>
      <c r="L588" s="563"/>
      <c r="M588" s="295"/>
      <c r="N588" s="475"/>
      <c r="O588" s="704"/>
      <c r="P588" s="704"/>
    </row>
    <row r="589" spans="1:18">
      <c r="A589" s="292"/>
      <c r="B589" s="292"/>
      <c r="C589" s="619"/>
      <c r="D589" s="733"/>
      <c r="E589" s="410"/>
      <c r="G589" s="295"/>
      <c r="H589" s="295"/>
      <c r="I589" s="295"/>
      <c r="J589" s="563"/>
      <c r="K589" s="295"/>
      <c r="L589" s="563"/>
      <c r="M589" s="295"/>
      <c r="N589" s="475"/>
      <c r="O589" s="704"/>
      <c r="P589" s="704"/>
    </row>
    <row r="590" spans="1:18">
      <c r="A590" s="292"/>
      <c r="B590" s="292"/>
      <c r="C590" s="619"/>
      <c r="D590" s="308"/>
      <c r="E590" s="308"/>
      <c r="G590" s="295"/>
      <c r="H590" s="295"/>
      <c r="I590" s="295"/>
      <c r="J590" s="563"/>
      <c r="K590" s="295"/>
      <c r="L590" s="563"/>
      <c r="M590" s="295"/>
      <c r="N590" s="475"/>
      <c r="O590" s="704"/>
      <c r="P590" s="704"/>
    </row>
    <row r="591" spans="1:18">
      <c r="A591" s="292"/>
      <c r="B591" s="292"/>
      <c r="C591" s="619"/>
      <c r="D591" s="308"/>
      <c r="E591" s="308"/>
      <c r="G591" s="295"/>
      <c r="H591" s="295"/>
      <c r="I591" s="295"/>
      <c r="J591" s="563"/>
      <c r="K591" s="295"/>
      <c r="L591" s="563"/>
      <c r="M591" s="295"/>
      <c r="N591" s="475"/>
      <c r="O591" s="704"/>
      <c r="P591" s="704"/>
    </row>
    <row r="592" spans="1:18">
      <c r="A592" s="292"/>
      <c r="B592" s="292"/>
      <c r="C592" s="619"/>
      <c r="D592" s="733"/>
      <c r="E592" s="308"/>
      <c r="G592" s="295"/>
      <c r="H592" s="295"/>
      <c r="I592" s="295"/>
      <c r="J592" s="563"/>
      <c r="K592" s="295"/>
      <c r="L592" s="563"/>
      <c r="M592" s="295"/>
      <c r="N592" s="475"/>
      <c r="O592" s="704"/>
      <c r="P592" s="704"/>
    </row>
    <row r="593" spans="1:16">
      <c r="A593" s="292"/>
      <c r="B593" s="292"/>
      <c r="C593" s="619"/>
      <c r="D593" s="733"/>
      <c r="E593" s="308"/>
      <c r="G593" s="295"/>
      <c r="H593" s="295"/>
      <c r="I593" s="295"/>
      <c r="J593" s="563"/>
      <c r="K593" s="295"/>
      <c r="L593" s="563"/>
      <c r="M593" s="295"/>
      <c r="N593" s="475"/>
      <c r="O593" s="704"/>
      <c r="P593" s="704"/>
    </row>
    <row r="594" spans="1:16">
      <c r="A594" s="292"/>
      <c r="B594" s="292"/>
      <c r="C594" s="619"/>
      <c r="D594" s="733"/>
      <c r="E594" s="308"/>
      <c r="G594" s="295"/>
      <c r="H594" s="295"/>
      <c r="I594" s="295"/>
      <c r="J594" s="563"/>
      <c r="K594" s="295"/>
      <c r="L594" s="563"/>
      <c r="M594" s="295"/>
      <c r="N594" s="475"/>
      <c r="O594" s="704"/>
      <c r="P594" s="704"/>
    </row>
    <row r="595" spans="1:16">
      <c r="A595" s="292"/>
      <c r="B595" s="292"/>
      <c r="C595" s="619"/>
      <c r="D595" s="308"/>
      <c r="E595" s="308"/>
      <c r="N595" s="716"/>
      <c r="O595" s="704"/>
      <c r="P595" s="704"/>
    </row>
    <row r="596" spans="1:16">
      <c r="A596" s="292"/>
      <c r="B596" s="292"/>
      <c r="C596" s="619"/>
      <c r="D596" s="308"/>
      <c r="E596" s="308"/>
      <c r="O596" s="704"/>
      <c r="P596" s="704"/>
    </row>
    <row r="597" spans="1:16">
      <c r="A597" s="292"/>
      <c r="B597" s="292"/>
      <c r="C597" s="619"/>
      <c r="D597" s="410"/>
      <c r="E597" s="295"/>
      <c r="F597" s="295"/>
      <c r="G597" s="295"/>
      <c r="H597" s="563"/>
      <c r="I597" s="295"/>
      <c r="J597" s="506"/>
      <c r="K597" s="295"/>
      <c r="L597" s="466"/>
      <c r="O597" s="704"/>
      <c r="P597" s="704"/>
    </row>
    <row r="598" spans="1:16">
      <c r="A598" s="292"/>
      <c r="B598" s="292"/>
      <c r="C598" s="619"/>
      <c r="D598" s="410"/>
      <c r="E598" s="295"/>
      <c r="F598" s="295"/>
      <c r="G598" s="295"/>
      <c r="H598" s="563"/>
      <c r="I598" s="295"/>
      <c r="J598" s="506"/>
      <c r="K598" s="295"/>
      <c r="L598" s="466"/>
      <c r="O598" s="704"/>
      <c r="P598" s="704"/>
    </row>
    <row r="599" spans="1:16">
      <c r="A599" s="292"/>
      <c r="B599" s="292"/>
      <c r="C599" s="619"/>
      <c r="D599" s="410"/>
      <c r="E599" s="295"/>
      <c r="F599" s="295"/>
      <c r="G599" s="295"/>
      <c r="H599" s="563"/>
      <c r="I599" s="295"/>
      <c r="J599" s="506"/>
      <c r="K599" s="295"/>
      <c r="L599" s="466"/>
      <c r="O599" s="704"/>
      <c r="P599" s="704"/>
    </row>
    <row r="600" spans="1:16">
      <c r="A600" s="292"/>
      <c r="B600" s="292"/>
      <c r="C600" s="619"/>
      <c r="D600" s="410"/>
      <c r="E600" s="295"/>
      <c r="F600" s="295"/>
      <c r="G600" s="295"/>
      <c r="H600" s="563"/>
      <c r="I600" s="295"/>
      <c r="J600" s="506"/>
      <c r="K600" s="295"/>
      <c r="L600" s="466"/>
      <c r="O600" s="704"/>
      <c r="P600" s="704"/>
    </row>
    <row r="601" spans="1:16">
      <c r="A601" s="292"/>
      <c r="B601" s="292"/>
      <c r="C601" s="619"/>
      <c r="D601" s="410"/>
      <c r="E601" s="295"/>
      <c r="F601" s="295"/>
      <c r="G601" s="295"/>
      <c r="H601" s="563"/>
      <c r="I601" s="295"/>
      <c r="J601" s="506"/>
      <c r="K601" s="295"/>
      <c r="L601" s="466"/>
      <c r="O601" s="704"/>
      <c r="P601" s="704"/>
    </row>
    <row r="602" spans="1:16">
      <c r="A602" s="292"/>
      <c r="B602" s="292"/>
      <c r="C602" s="619"/>
      <c r="D602" s="410"/>
      <c r="E602" s="295"/>
      <c r="F602" s="295"/>
      <c r="G602" s="295"/>
      <c r="H602" s="563"/>
      <c r="I602" s="295"/>
      <c r="J602" s="506"/>
      <c r="K602" s="295"/>
      <c r="L602" s="466"/>
      <c r="O602" s="704"/>
      <c r="P602" s="704"/>
    </row>
    <row r="603" spans="1:16">
      <c r="A603" s="292"/>
      <c r="B603" s="292"/>
      <c r="C603" s="619"/>
      <c r="D603" s="410"/>
      <c r="E603" s="295"/>
      <c r="F603" s="295"/>
      <c r="G603" s="295"/>
      <c r="H603" s="563"/>
      <c r="I603" s="295"/>
      <c r="J603" s="506"/>
      <c r="K603" s="295"/>
      <c r="L603" s="466"/>
      <c r="N603" s="724"/>
      <c r="O603" s="704"/>
      <c r="P603" s="704"/>
    </row>
    <row r="604" spans="1:16">
      <c r="A604" s="292"/>
      <c r="B604" s="292"/>
      <c r="C604" s="619"/>
      <c r="D604" s="308"/>
      <c r="E604" s="703"/>
      <c r="F604" s="724"/>
      <c r="J604" s="716"/>
      <c r="L604" s="622"/>
      <c r="N604" s="716"/>
      <c r="O604" s="704"/>
      <c r="P604" s="704"/>
    </row>
    <row r="605" spans="1:16">
      <c r="A605" s="292"/>
      <c r="B605" s="292"/>
      <c r="C605" s="619"/>
      <c r="D605" s="308"/>
      <c r="E605" s="308"/>
      <c r="N605" s="716"/>
      <c r="O605" s="713"/>
      <c r="P605" s="714"/>
    </row>
    <row r="606" spans="1:16" ht="15.75">
      <c r="A606" s="677"/>
      <c r="B606" s="677"/>
      <c r="C606" s="734"/>
      <c r="D606" s="681"/>
      <c r="E606" s="682"/>
      <c r="F606" s="683"/>
      <c r="G606" s="682"/>
      <c r="H606" s="684"/>
      <c r="I606" s="682"/>
      <c r="J606" s="685"/>
      <c r="K606" s="684"/>
      <c r="L606" s="684"/>
      <c r="M606" s="686"/>
      <c r="N606" s="685"/>
      <c r="O606" s="713"/>
      <c r="P606" s="714"/>
    </row>
    <row r="607" spans="1:16">
      <c r="A607" s="677"/>
      <c r="B607" s="677"/>
      <c r="C607" s="734"/>
      <c r="D607" s="308"/>
      <c r="E607" s="308"/>
      <c r="N607" s="716"/>
      <c r="O607" s="713"/>
      <c r="P607" s="714"/>
    </row>
    <row r="608" spans="1:16">
      <c r="A608" s="570"/>
      <c r="B608" s="570"/>
      <c r="C608" s="619"/>
      <c r="D608" s="619"/>
      <c r="E608" s="619"/>
      <c r="F608" s="619"/>
      <c r="G608" s="619"/>
      <c r="H608" s="619"/>
      <c r="I608" s="619"/>
      <c r="J608" s="619"/>
      <c r="K608" s="619"/>
      <c r="L608" s="619"/>
      <c r="M608" s="431"/>
      <c r="N608" s="431"/>
      <c r="O608" s="616"/>
      <c r="P608" s="616"/>
    </row>
    <row r="609" spans="1:18">
      <c r="A609" s="570"/>
      <c r="B609" s="570"/>
      <c r="C609" s="619"/>
      <c r="D609" s="619"/>
      <c r="E609" s="619"/>
      <c r="F609" s="619"/>
      <c r="G609" s="295"/>
      <c r="H609" s="295"/>
      <c r="I609" s="295"/>
      <c r="J609" s="563"/>
      <c r="K609" s="295"/>
      <c r="L609" s="506"/>
      <c r="M609" s="295"/>
      <c r="N609" s="466"/>
      <c r="O609" s="735"/>
      <c r="P609" s="736"/>
      <c r="R609" s="707"/>
    </row>
    <row r="610" spans="1:18" ht="15.75">
      <c r="A610" s="570"/>
      <c r="B610" s="570"/>
      <c r="C610" s="619"/>
      <c r="D610" s="681"/>
      <c r="E610" s="682"/>
      <c r="F610" s="683"/>
      <c r="G610" s="682"/>
      <c r="H610" s="684"/>
      <c r="I610" s="682"/>
      <c r="J610" s="685"/>
      <c r="K610" s="684"/>
      <c r="L610" s="684"/>
      <c r="M610" s="686"/>
      <c r="N610" s="685"/>
      <c r="O610" s="713"/>
      <c r="P610" s="714"/>
    </row>
    <row r="611" spans="1:18">
      <c r="A611" s="570"/>
      <c r="B611" s="570"/>
      <c r="C611" s="619"/>
      <c r="D611" s="619"/>
      <c r="E611" s="619"/>
      <c r="F611" s="619"/>
      <c r="G611" s="619"/>
      <c r="H611" s="619"/>
      <c r="I611" s="619"/>
      <c r="J611" s="619"/>
      <c r="K611" s="431"/>
      <c r="L611" s="737"/>
      <c r="M611" s="431"/>
      <c r="N611" s="431"/>
      <c r="O611" s="616"/>
      <c r="P611" s="616"/>
    </row>
    <row r="612" spans="1:18">
      <c r="A612" s="570"/>
      <c r="B612" s="570"/>
      <c r="C612" s="619"/>
      <c r="D612" s="547"/>
      <c r="E612" s="547"/>
      <c r="F612" s="547"/>
      <c r="G612" s="547"/>
      <c r="H612" s="547"/>
      <c r="I612" s="547"/>
      <c r="J612" s="547"/>
      <c r="K612" s="431"/>
      <c r="L612" s="737"/>
      <c r="M612" s="431"/>
      <c r="N612" s="737"/>
      <c r="O612" s="616"/>
      <c r="P612" s="616"/>
    </row>
    <row r="613" spans="1:18">
      <c r="A613" s="292"/>
      <c r="B613" s="292"/>
      <c r="C613" s="461"/>
      <c r="D613" s="644"/>
      <c r="E613" s="644"/>
      <c r="F613" s="644"/>
      <c r="O613" s="704"/>
      <c r="P613" s="704"/>
    </row>
    <row r="614" spans="1:18">
      <c r="A614" s="292"/>
      <c r="B614" s="292"/>
      <c r="C614" s="461"/>
      <c r="D614" s="674"/>
      <c r="E614" s="402"/>
      <c r="F614" s="563"/>
      <c r="G614" s="360"/>
      <c r="H614" s="738"/>
      <c r="I614" s="295"/>
      <c r="J614" s="506"/>
      <c r="K614" s="360"/>
      <c r="L614" s="673"/>
      <c r="M614" s="295"/>
      <c r="N614" s="475"/>
      <c r="O614" s="725"/>
      <c r="P614" s="714"/>
      <c r="R614" s="707"/>
    </row>
    <row r="615" spans="1:18">
      <c r="A615" s="292"/>
      <c r="B615" s="292"/>
      <c r="C615" s="461"/>
      <c r="D615" s="402"/>
      <c r="E615" s="402"/>
      <c r="F615" s="295"/>
      <c r="G615" s="295"/>
      <c r="H615" s="563"/>
      <c r="I615" s="295"/>
      <c r="J615" s="563"/>
      <c r="K615" s="295"/>
      <c r="L615" s="506"/>
      <c r="M615" s="295"/>
      <c r="N615" s="475"/>
      <c r="O615" s="704"/>
      <c r="P615" s="704"/>
    </row>
    <row r="616" spans="1:18">
      <c r="A616" s="292"/>
      <c r="B616" s="292"/>
      <c r="C616" s="461"/>
      <c r="D616" s="720"/>
      <c r="E616" s="694"/>
      <c r="F616" s="563"/>
      <c r="G616" s="295"/>
      <c r="H616" s="563"/>
      <c r="I616" s="620"/>
      <c r="J616" s="506"/>
      <c r="K616" s="295"/>
      <c r="L616" s="506"/>
      <c r="M616" s="295"/>
      <c r="N616" s="563"/>
      <c r="O616" s="715"/>
      <c r="P616" s="704"/>
    </row>
    <row r="617" spans="1:18">
      <c r="A617" s="292"/>
      <c r="B617" s="292"/>
      <c r="C617" s="461"/>
      <c r="D617" s="410"/>
      <c r="E617" s="410"/>
      <c r="F617" s="295"/>
      <c r="G617" s="295"/>
      <c r="H617" s="295"/>
      <c r="I617" s="292"/>
      <c r="J617" s="295"/>
      <c r="K617" s="295"/>
      <c r="L617" s="295"/>
      <c r="M617" s="295"/>
      <c r="N617" s="563"/>
      <c r="O617" s="704"/>
      <c r="P617" s="704"/>
    </row>
    <row r="618" spans="1:18">
      <c r="A618" s="292"/>
      <c r="B618" s="292"/>
      <c r="C618" s="461"/>
      <c r="D618" s="410"/>
      <c r="E618" s="410"/>
      <c r="O618" s="704"/>
      <c r="P618" s="704"/>
    </row>
    <row r="619" spans="1:18">
      <c r="A619" s="292"/>
      <c r="B619" s="292"/>
      <c r="C619" s="644"/>
      <c r="D619" s="644"/>
      <c r="E619" s="644"/>
      <c r="F619" s="644"/>
      <c r="O619" s="704"/>
      <c r="P619" s="703"/>
      <c r="R619" s="707"/>
    </row>
    <row r="620" spans="1:18">
      <c r="A620" s="292"/>
      <c r="B620" s="292"/>
      <c r="C620" s="644"/>
      <c r="D620" s="674"/>
      <c r="E620" s="402"/>
      <c r="F620" s="563"/>
      <c r="G620" s="360"/>
      <c r="H620" s="738"/>
      <c r="I620" s="295"/>
      <c r="J620" s="506"/>
      <c r="K620" s="360"/>
      <c r="L620" s="673"/>
      <c r="M620" s="295"/>
      <c r="N620" s="475"/>
      <c r="O620" s="715"/>
      <c r="P620" s="704"/>
    </row>
    <row r="621" spans="1:18">
      <c r="A621" s="292"/>
      <c r="B621" s="292"/>
      <c r="C621" s="644"/>
      <c r="D621" s="402"/>
      <c r="E621" s="402"/>
      <c r="F621" s="295"/>
      <c r="G621" s="295"/>
      <c r="H621" s="563"/>
      <c r="I621" s="295"/>
      <c r="J621" s="563"/>
      <c r="K621" s="295"/>
      <c r="L621" s="506"/>
      <c r="M621" s="295"/>
      <c r="N621" s="475"/>
      <c r="O621" s="704"/>
      <c r="P621" s="704"/>
    </row>
    <row r="622" spans="1:18">
      <c r="A622" s="292"/>
      <c r="B622" s="292"/>
      <c r="C622" s="644"/>
      <c r="D622" s="720"/>
      <c r="E622" s="694"/>
      <c r="F622" s="563"/>
      <c r="G622" s="360"/>
      <c r="H622" s="738"/>
      <c r="I622" s="295"/>
      <c r="J622" s="506"/>
      <c r="K622" s="360"/>
      <c r="L622" s="673"/>
      <c r="M622" s="295"/>
      <c r="N622" s="475"/>
      <c r="O622" s="725"/>
      <c r="P622" s="714"/>
    </row>
    <row r="623" spans="1:18">
      <c r="A623" s="292"/>
      <c r="B623" s="292"/>
      <c r="C623" s="644"/>
      <c r="D623" s="410"/>
      <c r="E623" s="410"/>
      <c r="F623" s="295"/>
      <c r="G623" s="295"/>
      <c r="H623" s="295"/>
      <c r="I623" s="292"/>
      <c r="J623" s="295"/>
      <c r="K623" s="295"/>
      <c r="L623" s="295"/>
      <c r="M623" s="295"/>
      <c r="N623" s="563"/>
      <c r="O623" s="704"/>
      <c r="P623" s="704"/>
    </row>
    <row r="624" spans="1:18">
      <c r="A624" s="292"/>
      <c r="B624" s="292"/>
      <c r="C624" s="644"/>
      <c r="D624" s="410"/>
      <c r="E624" s="410"/>
      <c r="O624" s="704"/>
      <c r="P624" s="704"/>
    </row>
    <row r="625" spans="1:19">
      <c r="A625" s="292"/>
      <c r="B625" s="292"/>
      <c r="C625" s="644"/>
      <c r="D625" s="644"/>
      <c r="E625" s="644"/>
      <c r="F625" s="644"/>
      <c r="G625" s="295"/>
      <c r="J625" s="716"/>
      <c r="L625" s="716"/>
      <c r="N625" s="716"/>
      <c r="O625" s="715"/>
      <c r="P625" s="704"/>
      <c r="R625" s="707"/>
    </row>
    <row r="626" spans="1:19">
      <c r="A626" s="292"/>
      <c r="B626" s="292"/>
      <c r="C626" s="644"/>
      <c r="D626" s="410"/>
      <c r="E626" s="410"/>
      <c r="F626" s="563"/>
      <c r="G626" s="360"/>
      <c r="H626" s="738"/>
      <c r="I626" s="295"/>
      <c r="J626" s="506"/>
      <c r="K626" s="360"/>
      <c r="L626" s="673"/>
      <c r="M626" s="295"/>
      <c r="N626" s="475"/>
      <c r="O626" s="725"/>
      <c r="P626" s="714"/>
    </row>
    <row r="627" spans="1:19">
      <c r="A627" s="292"/>
      <c r="B627" s="292"/>
      <c r="C627" s="644"/>
      <c r="D627" s="410"/>
      <c r="E627" s="410"/>
      <c r="O627" s="704"/>
      <c r="P627" s="704"/>
    </row>
    <row r="628" spans="1:19">
      <c r="A628" s="292"/>
      <c r="B628" s="292"/>
      <c r="C628" s="644"/>
      <c r="D628" s="410"/>
      <c r="E628" s="410"/>
      <c r="O628" s="704"/>
      <c r="P628" s="704"/>
    </row>
    <row r="629" spans="1:19">
      <c r="A629" s="292"/>
      <c r="B629" s="292"/>
      <c r="C629" s="625"/>
      <c r="D629" s="410"/>
      <c r="E629" s="410"/>
      <c r="O629" s="704"/>
      <c r="P629" s="704"/>
      <c r="R629" s="707">
        <v>0</v>
      </c>
      <c r="S629" s="707">
        <f>R629*1</f>
        <v>0</v>
      </c>
    </row>
    <row r="630" spans="1:19">
      <c r="A630" s="292"/>
      <c r="B630" s="292"/>
      <c r="C630" s="625"/>
      <c r="D630" s="644"/>
      <c r="E630" s="644"/>
      <c r="F630" s="563"/>
      <c r="G630" s="360"/>
      <c r="H630" s="738"/>
      <c r="I630" s="295"/>
      <c r="J630" s="506"/>
      <c r="K630" s="360"/>
      <c r="L630" s="673"/>
      <c r="M630" s="295"/>
      <c r="N630" s="475"/>
      <c r="O630" s="725"/>
      <c r="P630" s="714"/>
      <c r="S630" s="707">
        <f>SUM(S13:S629)</f>
        <v>0</v>
      </c>
    </row>
    <row r="631" spans="1:19">
      <c r="A631" s="292"/>
      <c r="B631" s="292"/>
      <c r="C631" s="625"/>
      <c r="D631" s="410"/>
      <c r="E631" s="410"/>
      <c r="F631" s="563"/>
      <c r="G631" s="360"/>
      <c r="H631" s="738"/>
      <c r="I631" s="295"/>
      <c r="J631" s="506"/>
      <c r="K631" s="360"/>
      <c r="L631" s="673"/>
      <c r="M631" s="295"/>
      <c r="N631" s="475"/>
      <c r="O631" s="725"/>
      <c r="P631" s="714"/>
    </row>
    <row r="632" spans="1:19">
      <c r="A632" s="292"/>
      <c r="B632" s="292"/>
      <c r="C632" s="461"/>
      <c r="D632" s="410"/>
      <c r="E632" s="410"/>
      <c r="O632" s="704"/>
      <c r="P632" s="704"/>
    </row>
    <row r="633" spans="1:19">
      <c r="A633" s="292"/>
      <c r="B633" s="292"/>
      <c r="C633" s="461"/>
      <c r="D633" s="739"/>
      <c r="E633" s="739"/>
      <c r="F633" s="739"/>
      <c r="G633" s="295"/>
      <c r="H633" s="295"/>
      <c r="I633" s="295"/>
      <c r="J633" s="563"/>
      <c r="K633" s="295"/>
      <c r="L633" s="506"/>
      <c r="M633" s="295"/>
      <c r="N633" s="466"/>
      <c r="O633" s="725"/>
      <c r="P633" s="714"/>
    </row>
    <row r="634" spans="1:19" ht="15.75">
      <c r="A634" s="292"/>
      <c r="B634" s="292"/>
      <c r="C634" s="461"/>
      <c r="D634" s="681"/>
      <c r="E634" s="682"/>
      <c r="F634" s="683"/>
      <c r="G634" s="682"/>
      <c r="H634" s="684"/>
      <c r="I634" s="682"/>
      <c r="J634" s="685"/>
      <c r="K634" s="684"/>
      <c r="L634" s="684"/>
      <c r="M634" s="686"/>
      <c r="N634" s="685"/>
      <c r="O634" s="713"/>
      <c r="P634" s="714"/>
    </row>
    <row r="635" spans="1:19">
      <c r="A635" s="292"/>
      <c r="B635" s="292"/>
      <c r="C635" s="461"/>
      <c r="D635" s="644"/>
      <c r="E635" s="644"/>
      <c r="F635" s="563"/>
      <c r="G635" s="360"/>
      <c r="H635" s="738"/>
      <c r="I635" s="295"/>
      <c r="J635" s="506"/>
      <c r="K635" s="360"/>
      <c r="L635" s="673"/>
      <c r="M635" s="295"/>
      <c r="N635" s="475"/>
      <c r="O635" s="725"/>
      <c r="P635" s="714"/>
    </row>
    <row r="636" spans="1:19">
      <c r="A636" s="292"/>
      <c r="B636" s="292"/>
      <c r="C636" s="461"/>
      <c r="D636" s="410"/>
      <c r="E636" s="410"/>
      <c r="O636" s="704"/>
      <c r="P636" s="704"/>
    </row>
    <row r="637" spans="1:19">
      <c r="A637" s="292"/>
      <c r="B637" s="292"/>
      <c r="C637" s="461"/>
      <c r="D637" s="644"/>
      <c r="E637" s="644"/>
      <c r="F637" s="644"/>
      <c r="G637" s="295"/>
      <c r="H637" s="295"/>
      <c r="I637" s="295"/>
      <c r="J637" s="563"/>
      <c r="K637" s="295"/>
      <c r="L637" s="506"/>
      <c r="M637" s="295"/>
      <c r="N637" s="466"/>
      <c r="O637" s="725"/>
      <c r="P637" s="714"/>
    </row>
    <row r="638" spans="1:19">
      <c r="A638" s="292"/>
      <c r="B638" s="292"/>
      <c r="C638" s="461"/>
      <c r="D638" s="644"/>
      <c r="E638" s="644"/>
      <c r="F638" s="563"/>
      <c r="G638" s="360"/>
      <c r="H638" s="738"/>
      <c r="I638" s="295"/>
      <c r="J638" s="506"/>
      <c r="K638" s="360"/>
      <c r="L638" s="673"/>
      <c r="M638" s="295"/>
      <c r="N638" s="475"/>
      <c r="O638" s="725"/>
      <c r="P638" s="714"/>
    </row>
    <row r="639" spans="1:19">
      <c r="A639" s="292"/>
      <c r="B639" s="292"/>
      <c r="C639" s="461"/>
      <c r="D639" s="644"/>
      <c r="E639" s="644"/>
      <c r="F639" s="563"/>
      <c r="G639" s="295"/>
      <c r="H639" s="672"/>
      <c r="I639" s="295"/>
      <c r="J639" s="506"/>
      <c r="K639" s="360"/>
      <c r="L639" s="673"/>
      <c r="M639" s="295"/>
      <c r="N639" s="475"/>
      <c r="O639" s="740"/>
      <c r="P639" s="714"/>
    </row>
    <row r="640" spans="1:19">
      <c r="A640" s="292"/>
      <c r="B640" s="292"/>
      <c r="C640" s="461"/>
      <c r="D640" s="644"/>
      <c r="E640" s="644"/>
      <c r="F640" s="644"/>
      <c r="G640" s="644"/>
      <c r="H640" s="672"/>
      <c r="I640" s="295"/>
      <c r="J640" s="672"/>
      <c r="K640" s="360"/>
      <c r="L640" s="672"/>
      <c r="M640" s="620"/>
      <c r="N640" s="475"/>
      <c r="O640" s="740"/>
      <c r="P640" s="714"/>
    </row>
    <row r="641" spans="1:16">
      <c r="A641" s="292"/>
      <c r="B641" s="292"/>
      <c r="C641" s="461"/>
      <c r="D641" s="644"/>
      <c r="E641" s="644"/>
      <c r="F641" s="563"/>
      <c r="G641" s="360"/>
      <c r="H641" s="738"/>
      <c r="I641" s="295"/>
      <c r="J641" s="506"/>
      <c r="K641" s="360"/>
      <c r="L641" s="673"/>
      <c r="M641" s="295"/>
      <c r="N641" s="475"/>
      <c r="O641" s="725"/>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644"/>
      <c r="E644" s="644"/>
      <c r="F644" s="563"/>
      <c r="G644" s="360"/>
      <c r="H644" s="738"/>
      <c r="I644" s="295"/>
      <c r="J644" s="506"/>
      <c r="K644" s="360"/>
      <c r="L644" s="673"/>
      <c r="M644" s="295"/>
      <c r="N644" s="475"/>
      <c r="O644" s="725"/>
      <c r="P644" s="714"/>
    </row>
    <row r="645" spans="1:16">
      <c r="A645" s="292"/>
      <c r="B645" s="292"/>
      <c r="C645" s="461"/>
      <c r="D645" s="644"/>
      <c r="E645" s="644"/>
      <c r="F645" s="563"/>
      <c r="G645" s="360"/>
      <c r="H645" s="738"/>
      <c r="I645" s="295"/>
      <c r="J645" s="506"/>
      <c r="K645" s="360"/>
      <c r="L645" s="673"/>
      <c r="M645" s="295"/>
      <c r="N645" s="475"/>
      <c r="O645" s="725"/>
      <c r="P645" s="714"/>
    </row>
    <row r="646" spans="1:16">
      <c r="A646" s="292"/>
      <c r="B646" s="292"/>
      <c r="C646" s="461"/>
      <c r="D646" s="410"/>
      <c r="E646" s="410"/>
      <c r="O646" s="704"/>
      <c r="P646" s="704"/>
    </row>
    <row r="647" spans="1:16">
      <c r="A647" s="292"/>
      <c r="B647" s="292"/>
      <c r="C647" s="461"/>
      <c r="D647" s="644"/>
      <c r="E647" s="644"/>
      <c r="F647" s="644"/>
      <c r="G647" s="295"/>
      <c r="H647" s="295"/>
      <c r="I647" s="295"/>
      <c r="J647" s="563"/>
      <c r="K647" s="295"/>
      <c r="L647" s="506"/>
      <c r="M647" s="295"/>
      <c r="N647" s="466"/>
      <c r="O647" s="725"/>
      <c r="P647" s="714"/>
    </row>
    <row r="648" spans="1:16">
      <c r="A648" s="292"/>
      <c r="B648" s="292"/>
      <c r="C648" s="461"/>
      <c r="D648" s="644"/>
      <c r="E648" s="644"/>
      <c r="F648" s="563"/>
      <c r="G648" s="360"/>
      <c r="H648" s="738"/>
      <c r="I648" s="295"/>
      <c r="J648" s="506"/>
      <c r="K648" s="360"/>
      <c r="L648" s="673"/>
      <c r="M648" s="295"/>
      <c r="N648" s="475"/>
      <c r="O648" s="725"/>
      <c r="P648" s="714"/>
    </row>
    <row r="649" spans="1:16">
      <c r="A649" s="292"/>
      <c r="B649" s="292"/>
      <c r="C649" s="461"/>
      <c r="D649" s="644"/>
      <c r="E649" s="644"/>
      <c r="F649" s="563"/>
      <c r="G649" s="295"/>
      <c r="H649" s="672"/>
      <c r="I649" s="295"/>
      <c r="J649" s="506"/>
      <c r="K649" s="360"/>
      <c r="L649" s="673"/>
      <c r="M649" s="295"/>
      <c r="N649" s="475"/>
      <c r="O649" s="740"/>
      <c r="P649" s="714"/>
    </row>
    <row r="650" spans="1:16">
      <c r="A650" s="292"/>
      <c r="B650" s="292"/>
      <c r="C650" s="461"/>
      <c r="D650" s="644"/>
      <c r="E650" s="644"/>
      <c r="F650" s="644"/>
      <c r="G650" s="644"/>
      <c r="H650" s="672"/>
      <c r="I650" s="295"/>
      <c r="J650" s="672"/>
      <c r="K650" s="360"/>
      <c r="L650" s="672"/>
      <c r="M650" s="620"/>
      <c r="N650" s="475"/>
      <c r="O650" s="740"/>
      <c r="P650" s="714"/>
    </row>
    <row r="651" spans="1:16">
      <c r="A651" s="292"/>
      <c r="B651" s="292"/>
      <c r="C651" s="461"/>
      <c r="D651" s="644"/>
      <c r="E651" s="644"/>
      <c r="F651" s="563"/>
      <c r="G651" s="360"/>
      <c r="H651" s="738"/>
      <c r="I651" s="295"/>
      <c r="J651" s="506"/>
      <c r="K651" s="360"/>
      <c r="L651" s="673"/>
      <c r="M651" s="295"/>
      <c r="N651" s="475"/>
      <c r="O651" s="725"/>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644"/>
      <c r="E654" s="644"/>
      <c r="F654" s="563"/>
      <c r="G654" s="360"/>
      <c r="H654" s="738"/>
      <c r="I654" s="295"/>
      <c r="J654" s="506"/>
      <c r="K654" s="360"/>
      <c r="L654" s="673"/>
      <c r="M654" s="295"/>
      <c r="N654" s="475"/>
      <c r="O654" s="725"/>
      <c r="P654" s="714"/>
    </row>
    <row r="655" spans="1:16">
      <c r="A655" s="292"/>
      <c r="B655" s="292"/>
      <c r="C655" s="461"/>
      <c r="D655" s="644"/>
      <c r="E655" s="644"/>
      <c r="F655" s="563"/>
      <c r="G655" s="360"/>
      <c r="H655" s="738"/>
      <c r="I655" s="295"/>
      <c r="J655" s="506"/>
      <c r="K655" s="360"/>
      <c r="L655" s="673"/>
      <c r="M655" s="295"/>
      <c r="N655" s="475"/>
      <c r="O655" s="725"/>
      <c r="P655" s="714"/>
    </row>
    <row r="656" spans="1:16">
      <c r="A656" s="292"/>
      <c r="B656" s="292"/>
      <c r="C656" s="461"/>
      <c r="D656" s="410"/>
      <c r="E656" s="410"/>
      <c r="O656" s="704"/>
      <c r="P656" s="704"/>
    </row>
    <row r="657" spans="1:16">
      <c r="A657" s="292"/>
      <c r="B657" s="292"/>
      <c r="C657" s="461"/>
      <c r="D657" s="644"/>
      <c r="E657" s="644"/>
      <c r="F657" s="644"/>
      <c r="G657" s="295"/>
      <c r="H657" s="620"/>
      <c r="I657" s="620"/>
      <c r="J657" s="672"/>
      <c r="K657" s="620"/>
      <c r="L657" s="672"/>
      <c r="M657" s="620"/>
      <c r="N657" s="463"/>
      <c r="O657" s="740"/>
      <c r="P657" s="714"/>
    </row>
    <row r="658" spans="1:16">
      <c r="A658" s="292"/>
      <c r="B658" s="292"/>
      <c r="C658" s="461"/>
      <c r="D658" s="644"/>
      <c r="E658" s="644"/>
      <c r="F658" s="644"/>
      <c r="G658" s="644"/>
      <c r="H658" s="672"/>
      <c r="I658" s="295"/>
      <c r="J658" s="672"/>
      <c r="K658" s="360"/>
      <c r="L658" s="672"/>
      <c r="M658" s="620"/>
      <c r="N658" s="475"/>
      <c r="O658" s="740"/>
      <c r="P658" s="714"/>
    </row>
    <row r="659" spans="1:16">
      <c r="A659" s="292"/>
      <c r="B659" s="292"/>
      <c r="C659" s="461"/>
      <c r="D659" s="410"/>
      <c r="E659" s="410"/>
      <c r="F659" s="410"/>
      <c r="G659" s="295"/>
      <c r="H659" s="295"/>
      <c r="I659" s="295"/>
      <c r="J659" s="676"/>
      <c r="K659" s="295"/>
      <c r="L659" s="676"/>
      <c r="M659" s="295"/>
      <c r="N659" s="466"/>
      <c r="O659" s="740"/>
      <c r="P659" s="714"/>
    </row>
    <row r="660" spans="1:16">
      <c r="A660" s="292"/>
      <c r="B660" s="292"/>
      <c r="C660" s="461"/>
      <c r="D660" s="410"/>
      <c r="E660" s="410"/>
      <c r="O660" s="704"/>
      <c r="P660" s="704"/>
    </row>
    <row r="661" spans="1:16">
      <c r="A661" s="292"/>
      <c r="B661" s="292"/>
      <c r="C661" s="461"/>
      <c r="D661" s="644"/>
      <c r="E661" s="644"/>
      <c r="F661" s="644"/>
      <c r="G661" s="295"/>
      <c r="H661" s="295"/>
      <c r="I661" s="295"/>
      <c r="J661" s="563"/>
      <c r="K661" s="295"/>
      <c r="L661" s="506"/>
      <c r="M661" s="295"/>
      <c r="N661" s="466"/>
      <c r="O661" s="725"/>
      <c r="P661" s="714"/>
    </row>
    <row r="662" spans="1:16">
      <c r="A662" s="292"/>
      <c r="B662" s="292"/>
      <c r="C662" s="461"/>
      <c r="D662" s="739"/>
      <c r="E662" s="739"/>
      <c r="F662" s="739"/>
      <c r="G662" s="739"/>
      <c r="H662" s="739"/>
      <c r="I662" s="620"/>
      <c r="J662" s="563"/>
      <c r="K662" s="295"/>
      <c r="L662" s="648"/>
      <c r="M662" s="295"/>
      <c r="N662" s="475"/>
      <c r="O662" s="725"/>
      <c r="P662" s="714"/>
    </row>
    <row r="663" spans="1:16">
      <c r="A663" s="292"/>
      <c r="B663" s="292"/>
      <c r="C663" s="461"/>
      <c r="D663" s="644"/>
      <c r="E663" s="644"/>
      <c r="F663" s="644"/>
      <c r="G663" s="644"/>
      <c r="H663" s="672"/>
      <c r="I663" s="295"/>
      <c r="J663" s="672"/>
      <c r="K663" s="360"/>
      <c r="L663" s="672"/>
      <c r="M663" s="620"/>
      <c r="N663" s="475"/>
      <c r="O663" s="740"/>
      <c r="P663" s="714"/>
    </row>
    <row r="664" spans="1:16">
      <c r="A664" s="292"/>
      <c r="B664" s="292"/>
      <c r="C664" s="461"/>
      <c r="D664" s="694"/>
      <c r="E664" s="694"/>
      <c r="F664" s="694"/>
      <c r="G664" s="739"/>
      <c r="H664" s="739"/>
      <c r="I664" s="620"/>
      <c r="J664" s="563"/>
      <c r="K664" s="295"/>
      <c r="L664" s="648"/>
      <c r="M664" s="295"/>
      <c r="N664" s="475"/>
      <c r="O664" s="725"/>
      <c r="P664" s="714"/>
    </row>
    <row r="665" spans="1:16">
      <c r="A665" s="292"/>
      <c r="B665" s="292"/>
      <c r="C665" s="461"/>
      <c r="D665" s="694"/>
      <c r="E665" s="694"/>
      <c r="F665" s="694"/>
      <c r="G665" s="739"/>
      <c r="H665" s="739"/>
      <c r="I665" s="620"/>
      <c r="J665" s="563"/>
      <c r="K665" s="295"/>
      <c r="L665" s="648"/>
      <c r="M665" s="295"/>
      <c r="N665" s="475"/>
      <c r="O665" s="725"/>
      <c r="P665" s="714"/>
    </row>
    <row r="666" spans="1:16">
      <c r="A666" s="292"/>
      <c r="B666" s="292"/>
      <c r="C666" s="461"/>
      <c r="D666" s="644"/>
      <c r="E666" s="644"/>
      <c r="F666" s="563"/>
      <c r="G666" s="295"/>
      <c r="H666" s="672"/>
      <c r="I666" s="295"/>
      <c r="J666" s="506"/>
      <c r="K666" s="360"/>
      <c r="L666" s="673"/>
      <c r="M666" s="295"/>
      <c r="N666" s="475"/>
      <c r="O666" s="740"/>
      <c r="P666" s="714"/>
    </row>
    <row r="667" spans="1:16">
      <c r="A667" s="292"/>
      <c r="B667" s="292"/>
      <c r="C667" s="461"/>
      <c r="D667" s="410"/>
      <c r="E667" s="410"/>
      <c r="O667" s="704"/>
      <c r="P667" s="704"/>
    </row>
    <row r="668" spans="1:16">
      <c r="A668" s="292"/>
      <c r="B668" s="292"/>
      <c r="C668" s="461"/>
      <c r="D668" s="644"/>
      <c r="E668" s="644"/>
      <c r="F668" s="644"/>
      <c r="G668" s="295"/>
      <c r="H668" s="295"/>
      <c r="I668" s="295"/>
      <c r="J668" s="563"/>
      <c r="K668" s="295"/>
      <c r="L668" s="563"/>
      <c r="M668" s="295"/>
      <c r="N668" s="466"/>
      <c r="O668" s="725"/>
      <c r="P668" s="714"/>
    </row>
    <row r="669" spans="1:16">
      <c r="A669" s="292"/>
      <c r="B669" s="292"/>
      <c r="C669" s="461"/>
      <c r="D669" s="644"/>
      <c r="E669" s="644"/>
      <c r="F669" s="644"/>
      <c r="G669" s="644"/>
      <c r="H669" s="672"/>
      <c r="I669" s="295"/>
      <c r="J669" s="672"/>
      <c r="K669" s="360"/>
      <c r="L669" s="672"/>
      <c r="M669" s="673"/>
      <c r="N669" s="475"/>
      <c r="O669" s="740"/>
      <c r="P669" s="714"/>
    </row>
    <row r="670" spans="1:16">
      <c r="A670" s="292"/>
      <c r="B670" s="292"/>
      <c r="C670" s="461"/>
      <c r="D670" s="644"/>
      <c r="E670" s="644"/>
      <c r="F670" s="563"/>
      <c r="G670" s="295"/>
      <c r="H670" s="672"/>
      <c r="I670" s="295"/>
      <c r="J670" s="506"/>
      <c r="K670" s="360"/>
      <c r="M670" s="295"/>
      <c r="N670" s="475"/>
      <c r="O670" s="740"/>
      <c r="P670" s="714"/>
    </row>
    <row r="671" spans="1:16">
      <c r="A671" s="292"/>
      <c r="B671" s="292"/>
      <c r="C671" s="461"/>
      <c r="D671" s="410"/>
      <c r="E671" s="410"/>
      <c r="O671" s="704"/>
      <c r="P671" s="704"/>
    </row>
    <row r="672" spans="1:16">
      <c r="A672" s="292"/>
      <c r="B672" s="292"/>
      <c r="C672" s="461"/>
      <c r="D672" s="739"/>
      <c r="E672" s="739"/>
      <c r="F672" s="739"/>
      <c r="G672" s="739"/>
      <c r="H672" s="739"/>
      <c r="I672" s="620"/>
      <c r="J672" s="563"/>
      <c r="K672" s="295"/>
      <c r="L672" s="648"/>
      <c r="M672" s="295"/>
      <c r="N672" s="475"/>
      <c r="O672" s="725"/>
      <c r="P672" s="714"/>
    </row>
    <row r="673" spans="1:16">
      <c r="A673" s="292"/>
      <c r="B673" s="292"/>
      <c r="C673" s="461"/>
      <c r="D673" s="625"/>
      <c r="E673" s="625"/>
      <c r="F673" s="625"/>
      <c r="G673" s="625"/>
      <c r="H673" s="629"/>
      <c r="I673" s="628"/>
      <c r="J673" s="629"/>
      <c r="K673" s="741"/>
      <c r="L673" s="629"/>
      <c r="M673" s="742"/>
      <c r="N673" s="627"/>
      <c r="O673" s="743"/>
      <c r="P673" s="730"/>
    </row>
    <row r="674" spans="1:16">
      <c r="A674" s="292"/>
      <c r="B674" s="292"/>
      <c r="C674" s="461"/>
      <c r="D674" s="644"/>
      <c r="E674" s="644"/>
      <c r="F674" s="563"/>
      <c r="G674" s="360"/>
      <c r="H674" s="738"/>
      <c r="I674" s="295"/>
      <c r="J674" s="506"/>
      <c r="K674" s="360"/>
      <c r="L674" s="673"/>
      <c r="M674" s="295"/>
      <c r="N674" s="475"/>
      <c r="O674" s="725"/>
      <c r="P674" s="714"/>
    </row>
    <row r="675" spans="1:16">
      <c r="A675" s="292"/>
      <c r="B675" s="292"/>
      <c r="C675" s="461"/>
      <c r="D675" s="410"/>
      <c r="E675" s="410"/>
      <c r="O675" s="704"/>
      <c r="P675" s="704"/>
    </row>
    <row r="676" spans="1:16">
      <c r="A676" s="292"/>
      <c r="B676" s="292"/>
      <c r="C676" s="461"/>
      <c r="D676" s="644"/>
      <c r="E676" s="644"/>
      <c r="F676" s="644"/>
      <c r="G676" s="295"/>
      <c r="H676" s="739"/>
      <c r="I676" s="620"/>
      <c r="J676" s="563"/>
      <c r="K676" s="295"/>
      <c r="L676" s="648"/>
      <c r="M676" s="295"/>
      <c r="N676" s="475"/>
      <c r="O676" s="725"/>
      <c r="P676" s="714"/>
    </row>
    <row r="677" spans="1:16">
      <c r="A677" s="292"/>
      <c r="B677" s="292"/>
      <c r="C677" s="461"/>
      <c r="D677" s="625"/>
      <c r="E677" s="625"/>
      <c r="F677" s="625"/>
      <c r="G677" s="625"/>
      <c r="H677" s="629"/>
      <c r="I677" s="628"/>
      <c r="J677" s="629"/>
      <c r="K677" s="741"/>
      <c r="L677" s="629"/>
      <c r="M677" s="742"/>
      <c r="N677" s="627"/>
      <c r="O677" s="743"/>
      <c r="P677" s="730"/>
    </row>
    <row r="678" spans="1:16">
      <c r="A678" s="292"/>
      <c r="B678" s="292"/>
      <c r="C678" s="461"/>
      <c r="D678" s="739"/>
      <c r="E678" s="739"/>
      <c r="F678" s="739"/>
      <c r="G678" s="739"/>
      <c r="H678" s="739"/>
      <c r="I678" s="620"/>
      <c r="J678" s="563"/>
      <c r="K678" s="295"/>
      <c r="L678" s="648"/>
      <c r="M678" s="295"/>
      <c r="N678" s="475"/>
      <c r="O678" s="725"/>
      <c r="P678" s="714"/>
    </row>
    <row r="679" spans="1:16">
      <c r="A679" s="292"/>
      <c r="B679" s="292"/>
      <c r="C679" s="461"/>
      <c r="D679" s="410"/>
      <c r="E679" s="410"/>
      <c r="O679" s="704"/>
      <c r="P679" s="704"/>
    </row>
    <row r="680" spans="1:16">
      <c r="A680" s="292"/>
      <c r="B680" s="292"/>
      <c r="C680" s="461"/>
      <c r="D680" s="644"/>
      <c r="E680" s="644"/>
      <c r="F680" s="644"/>
      <c r="G680" s="295"/>
      <c r="H680" s="295"/>
      <c r="I680" s="295"/>
      <c r="J680" s="563"/>
      <c r="K680" s="295"/>
      <c r="L680" s="506"/>
      <c r="M680" s="295"/>
      <c r="N680" s="466"/>
      <c r="O680" s="725"/>
      <c r="P680" s="714"/>
    </row>
    <row r="681" spans="1:16">
      <c r="A681" s="292"/>
      <c r="B681" s="292"/>
      <c r="C681" s="461"/>
      <c r="D681" s="739"/>
      <c r="E681" s="739"/>
      <c r="F681" s="739"/>
      <c r="G681" s="739"/>
      <c r="H681" s="739"/>
      <c r="I681" s="295"/>
      <c r="J681" s="563"/>
      <c r="K681" s="295"/>
      <c r="L681" s="648"/>
      <c r="M681" s="295"/>
      <c r="N681" s="475"/>
      <c r="O681" s="725"/>
      <c r="P681" s="714"/>
    </row>
    <row r="682" spans="1:16">
      <c r="A682" s="292"/>
      <c r="B682" s="292"/>
      <c r="C682" s="461"/>
      <c r="D682" s="625"/>
      <c r="E682" s="625"/>
      <c r="F682" s="625"/>
      <c r="G682" s="625"/>
      <c r="H682" s="629"/>
      <c r="I682" s="628"/>
      <c r="J682" s="629"/>
      <c r="K682" s="741"/>
      <c r="L682" s="629"/>
      <c r="M682" s="742"/>
      <c r="N682" s="627"/>
      <c r="O682" s="743"/>
      <c r="P682" s="730"/>
    </row>
    <row r="683" spans="1:16">
      <c r="A683" s="292"/>
      <c r="B683" s="292"/>
      <c r="C683" s="461"/>
      <c r="D683" s="644"/>
      <c r="E683" s="644"/>
      <c r="F683" s="563"/>
      <c r="G683" s="295"/>
      <c r="H683" s="672"/>
      <c r="I683" s="295"/>
      <c r="J683" s="506"/>
      <c r="K683" s="360"/>
      <c r="L683" s="673"/>
      <c r="M683" s="295"/>
      <c r="N683" s="475"/>
      <c r="O683" s="740"/>
      <c r="P683" s="714"/>
    </row>
    <row r="684" spans="1:16">
      <c r="A684" s="292"/>
      <c r="B684" s="292"/>
      <c r="C684" s="461"/>
      <c r="D684" s="644"/>
      <c r="E684" s="644"/>
      <c r="F684" s="563"/>
      <c r="G684" s="360"/>
      <c r="H684" s="738"/>
      <c r="I684" s="295"/>
      <c r="J684" s="506"/>
      <c r="K684" s="360"/>
      <c r="L684" s="673"/>
      <c r="M684" s="295"/>
      <c r="N684" s="475"/>
      <c r="O684" s="725"/>
      <c r="P684" s="714"/>
    </row>
    <row r="685" spans="1:16">
      <c r="A685" s="292"/>
      <c r="B685" s="292"/>
      <c r="C685" s="461"/>
      <c r="D685" s="410"/>
      <c r="E685" s="410"/>
      <c r="O685" s="704"/>
      <c r="P685" s="704"/>
    </row>
    <row r="686" spans="1:16">
      <c r="A686" s="292"/>
      <c r="B686" s="292"/>
      <c r="C686" s="461"/>
      <c r="D686" s="644"/>
      <c r="E686" s="644"/>
      <c r="F686" s="644"/>
      <c r="G686" s="295"/>
      <c r="H686" s="295"/>
      <c r="I686" s="295"/>
      <c r="J686" s="563"/>
      <c r="K686" s="295"/>
      <c r="L686" s="563"/>
      <c r="M686" s="295"/>
      <c r="N686" s="466"/>
      <c r="O686" s="713"/>
      <c r="P686" s="714"/>
    </row>
    <row r="687" spans="1:16">
      <c r="A687" s="292"/>
      <c r="B687" s="292"/>
      <c r="C687" s="461"/>
      <c r="D687" s="625"/>
      <c r="E687" s="625"/>
      <c r="F687" s="625"/>
      <c r="G687" s="625"/>
      <c r="H687" s="629"/>
      <c r="I687" s="628"/>
      <c r="J687" s="629"/>
      <c r="K687" s="741"/>
      <c r="L687" s="629"/>
      <c r="M687" s="742"/>
      <c r="N687" s="627"/>
      <c r="O687" s="743"/>
      <c r="P687" s="730"/>
    </row>
    <row r="688" spans="1:16">
      <c r="A688" s="292"/>
      <c r="B688" s="292"/>
      <c r="C688" s="461"/>
      <c r="D688" s="644"/>
      <c r="E688" s="644"/>
      <c r="F688" s="563"/>
      <c r="G688" s="360"/>
      <c r="H688" s="738"/>
      <c r="I688" s="295"/>
      <c r="J688" s="506"/>
      <c r="K688" s="360"/>
      <c r="L688" s="673"/>
      <c r="M688" s="295"/>
      <c r="N688" s="475"/>
      <c r="O688" s="725"/>
      <c r="P688" s="714"/>
    </row>
    <row r="689" spans="1:16">
      <c r="A689" s="292"/>
      <c r="B689" s="292"/>
      <c r="C689" s="461"/>
      <c r="D689" s="410"/>
      <c r="E689" s="410"/>
      <c r="O689" s="704"/>
      <c r="P689" s="704"/>
    </row>
    <row r="690" spans="1:16">
      <c r="A690" s="292"/>
      <c r="B690" s="292"/>
      <c r="C690" s="461"/>
      <c r="D690" s="644"/>
      <c r="E690" s="644"/>
      <c r="F690" s="644"/>
      <c r="G690" s="295"/>
      <c r="H690" s="295"/>
      <c r="I690" s="295"/>
      <c r="J690" s="563"/>
      <c r="K690" s="295"/>
      <c r="L690" s="563"/>
      <c r="M690" s="295"/>
      <c r="N690" s="466"/>
      <c r="O690" s="713"/>
      <c r="P690" s="714"/>
    </row>
    <row r="691" spans="1:16">
      <c r="A691" s="292"/>
      <c r="B691" s="292"/>
      <c r="C691" s="461"/>
      <c r="D691" s="625"/>
      <c r="E691" s="625"/>
      <c r="F691" s="625"/>
      <c r="G691" s="625"/>
      <c r="H691" s="629"/>
      <c r="I691" s="628"/>
      <c r="J691" s="629"/>
      <c r="K691" s="741"/>
      <c r="L691" s="629"/>
      <c r="M691" s="742"/>
      <c r="N691" s="627"/>
      <c r="O691" s="743"/>
      <c r="P691" s="730"/>
    </row>
    <row r="692" spans="1:16">
      <c r="A692" s="292"/>
      <c r="B692" s="292"/>
      <c r="C692" s="461"/>
      <c r="D692" s="644"/>
      <c r="E692" s="644"/>
      <c r="F692" s="563"/>
      <c r="G692" s="360"/>
      <c r="H692" s="738"/>
      <c r="I692" s="295"/>
      <c r="J692" s="506"/>
      <c r="K692" s="360"/>
      <c r="L692" s="673"/>
      <c r="M692" s="295"/>
      <c r="N692" s="475"/>
      <c r="O692" s="725"/>
      <c r="P692" s="714"/>
    </row>
    <row r="693" spans="1:16">
      <c r="A693" s="292"/>
      <c r="B693" s="292"/>
      <c r="C693" s="461"/>
      <c r="D693" s="410"/>
      <c r="E693" s="410"/>
      <c r="O693" s="704"/>
      <c r="P693" s="704"/>
    </row>
    <row r="694" spans="1:16">
      <c r="A694" s="292"/>
      <c r="B694" s="292"/>
      <c r="C694" s="461"/>
      <c r="D694" s="644"/>
      <c r="E694" s="644"/>
      <c r="F694" s="644"/>
      <c r="G694" s="295"/>
      <c r="H694" s="295"/>
      <c r="I694" s="295"/>
      <c r="J694" s="563"/>
      <c r="K694" s="295"/>
      <c r="L694" s="563"/>
      <c r="M694" s="295"/>
      <c r="N694" s="466"/>
      <c r="O694" s="713"/>
      <c r="P694" s="714"/>
    </row>
    <row r="695" spans="1:16">
      <c r="A695" s="292"/>
      <c r="B695" s="292"/>
      <c r="C695" s="461"/>
      <c r="D695" s="625"/>
      <c r="E695" s="625"/>
      <c r="F695" s="625"/>
      <c r="G695" s="625"/>
      <c r="H695" s="629"/>
      <c r="I695" s="628"/>
      <c r="J695" s="629"/>
      <c r="K695" s="741"/>
      <c r="L695" s="629"/>
      <c r="M695" s="742"/>
      <c r="N695" s="627"/>
      <c r="O695" s="743"/>
      <c r="P695" s="730"/>
    </row>
    <row r="696" spans="1:16">
      <c r="A696" s="292"/>
      <c r="B696" s="292"/>
      <c r="C696" s="461"/>
      <c r="D696" s="644"/>
      <c r="E696" s="644"/>
      <c r="F696" s="563"/>
      <c r="G696" s="360"/>
      <c r="H696" s="738"/>
      <c r="I696" s="295"/>
      <c r="J696" s="506"/>
      <c r="K696" s="360"/>
      <c r="L696" s="673"/>
      <c r="M696" s="295"/>
      <c r="N696" s="475"/>
      <c r="O696" s="725"/>
      <c r="P696" s="714"/>
    </row>
    <row r="697" spans="1:16">
      <c r="A697" s="292"/>
      <c r="B697" s="292"/>
      <c r="C697" s="461"/>
      <c r="D697" s="410"/>
      <c r="E697" s="410"/>
      <c r="O697" s="704"/>
      <c r="P697" s="704"/>
    </row>
    <row r="698" spans="1:16">
      <c r="A698" s="292"/>
      <c r="B698" s="292"/>
      <c r="C698" s="461"/>
      <c r="D698" s="644"/>
      <c r="E698" s="644"/>
      <c r="F698" s="644"/>
      <c r="G698" s="295"/>
      <c r="H698" s="295"/>
      <c r="I698" s="295"/>
      <c r="J698" s="563"/>
      <c r="K698" s="295"/>
      <c r="L698" s="563"/>
      <c r="M698" s="295"/>
      <c r="N698" s="466"/>
      <c r="O698" s="713"/>
      <c r="P698" s="714"/>
    </row>
    <row r="699" spans="1:16">
      <c r="A699" s="292"/>
      <c r="B699" s="292"/>
      <c r="C699" s="461"/>
      <c r="D699" s="625"/>
      <c r="E699" s="625"/>
      <c r="F699" s="625"/>
      <c r="G699" s="625"/>
      <c r="H699" s="629"/>
      <c r="I699" s="628"/>
      <c r="J699" s="629"/>
      <c r="K699" s="741"/>
      <c r="L699" s="629"/>
      <c r="M699" s="742"/>
      <c r="N699" s="627"/>
      <c r="O699" s="743"/>
      <c r="P699" s="730"/>
    </row>
    <row r="700" spans="1:16">
      <c r="A700" s="292"/>
      <c r="B700" s="292"/>
      <c r="C700" s="461"/>
      <c r="D700" s="644"/>
      <c r="E700" s="644"/>
      <c r="F700" s="563"/>
      <c r="G700" s="360"/>
      <c r="H700" s="738"/>
      <c r="I700" s="295"/>
      <c r="J700" s="506"/>
      <c r="K700" s="360"/>
      <c r="L700" s="673"/>
      <c r="M700" s="295"/>
      <c r="N700" s="475"/>
      <c r="O700" s="725"/>
      <c r="P700" s="714"/>
    </row>
    <row r="701" spans="1:16">
      <c r="A701" s="292"/>
      <c r="B701" s="292"/>
      <c r="C701" s="461"/>
      <c r="D701" s="410"/>
      <c r="E701" s="410"/>
      <c r="O701" s="704"/>
      <c r="P701" s="704"/>
    </row>
    <row r="702" spans="1:16">
      <c r="A702" s="292"/>
      <c r="B702" s="292"/>
      <c r="C702" s="461"/>
      <c r="D702" s="644"/>
      <c r="E702" s="644"/>
      <c r="F702" s="644"/>
      <c r="G702" s="295"/>
      <c r="H702" s="295"/>
      <c r="I702" s="295"/>
      <c r="J702" s="563"/>
      <c r="K702" s="295"/>
      <c r="L702" s="563"/>
      <c r="M702" s="295"/>
      <c r="N702" s="466"/>
      <c r="O702" s="713"/>
      <c r="P702" s="714"/>
    </row>
    <row r="703" spans="1:16">
      <c r="A703" s="292"/>
      <c r="B703" s="292"/>
      <c r="C703" s="461"/>
      <c r="D703" s="644"/>
      <c r="E703" s="644"/>
      <c r="F703" s="644"/>
      <c r="G703" s="295"/>
      <c r="H703" s="295"/>
      <c r="I703" s="295"/>
      <c r="J703" s="563"/>
      <c r="K703" s="295"/>
      <c r="L703" s="563"/>
      <c r="M703" s="295"/>
      <c r="N703" s="466"/>
      <c r="O703" s="713"/>
      <c r="P703" s="714"/>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25"/>
      <c r="E705" s="625"/>
      <c r="F705" s="625"/>
      <c r="G705" s="625"/>
      <c r="H705" s="629"/>
      <c r="I705" s="628"/>
      <c r="J705" s="629"/>
      <c r="K705" s="741"/>
      <c r="L705" s="744"/>
      <c r="M705" s="742"/>
      <c r="N705" s="627"/>
      <c r="O705" s="729"/>
      <c r="P705" s="730"/>
    </row>
    <row r="706" spans="1:16">
      <c r="A706" s="292"/>
      <c r="B706" s="292"/>
      <c r="C706" s="461"/>
      <c r="D706" s="644"/>
      <c r="E706" s="644"/>
      <c r="F706" s="644"/>
      <c r="G706" s="295"/>
      <c r="H706" s="295"/>
      <c r="I706" s="295"/>
      <c r="J706" s="563"/>
      <c r="K706" s="295"/>
      <c r="L706" s="563"/>
      <c r="M706" s="295"/>
      <c r="N706" s="466"/>
      <c r="O706" s="713"/>
      <c r="P706" s="714"/>
    </row>
    <row r="707" spans="1:16">
      <c r="A707" s="292"/>
      <c r="B707" s="292"/>
      <c r="C707" s="461"/>
      <c r="D707" s="644"/>
      <c r="E707" s="644"/>
      <c r="F707" s="644"/>
      <c r="G707" s="295"/>
      <c r="H707" s="295"/>
      <c r="I707" s="295"/>
      <c r="J707" s="563"/>
      <c r="K707" s="295"/>
      <c r="L707" s="563"/>
      <c r="M707" s="295"/>
      <c r="N707" s="466"/>
      <c r="O707" s="713"/>
      <c r="P707" s="714"/>
    </row>
    <row r="708" spans="1:16">
      <c r="A708" s="292"/>
      <c r="B708" s="292"/>
      <c r="C708" s="461"/>
      <c r="D708" s="739"/>
      <c r="E708" s="739"/>
      <c r="F708" s="739"/>
      <c r="G708" s="739"/>
      <c r="H708" s="739"/>
      <c r="I708" s="295"/>
      <c r="J708" s="563"/>
      <c r="K708" s="295"/>
      <c r="L708" s="648"/>
      <c r="M708" s="295"/>
      <c r="N708" s="475"/>
      <c r="O708" s="725"/>
      <c r="P708" s="714"/>
    </row>
    <row r="709" spans="1:16">
      <c r="A709" s="292"/>
      <c r="B709" s="292"/>
      <c r="C709" s="461"/>
      <c r="D709" s="410"/>
      <c r="E709" s="410"/>
      <c r="O709" s="704"/>
      <c r="P709" s="704"/>
    </row>
    <row r="710" spans="1:16">
      <c r="A710" s="292"/>
      <c r="B710" s="292"/>
      <c r="C710" s="461"/>
      <c r="D710" s="644"/>
      <c r="E710" s="644"/>
      <c r="F710" s="644"/>
      <c r="G710" s="295"/>
      <c r="H710" s="295"/>
      <c r="I710" s="295"/>
      <c r="J710" s="563"/>
      <c r="K710" s="295"/>
      <c r="L710" s="563"/>
      <c r="M710" s="295"/>
      <c r="N710" s="466"/>
      <c r="O710" s="713"/>
      <c r="P710" s="71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295"/>
      <c r="G712" s="295"/>
      <c r="H712" s="295"/>
      <c r="I712" s="295"/>
      <c r="J712" s="563"/>
      <c r="K712" s="295"/>
      <c r="L712" s="563"/>
      <c r="M712" s="295"/>
      <c r="N712" s="466"/>
      <c r="O712" s="713"/>
      <c r="P712" s="714"/>
    </row>
    <row r="713" spans="1:16">
      <c r="A713" s="292"/>
      <c r="B713" s="292"/>
      <c r="C713" s="461"/>
      <c r="D713" s="644"/>
      <c r="E713" s="644"/>
      <c r="F713" s="644"/>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644"/>
      <c r="E715" s="644"/>
      <c r="F715" s="644"/>
      <c r="G715" s="295"/>
      <c r="H715" s="295"/>
      <c r="I715" s="295"/>
      <c r="J715" s="563"/>
      <c r="K715" s="295"/>
      <c r="L715" s="563"/>
      <c r="M715" s="295"/>
      <c r="N715" s="466"/>
      <c r="O715" s="713"/>
      <c r="P715" s="714"/>
    </row>
    <row r="716" spans="1:16">
      <c r="A716" s="292"/>
      <c r="B716" s="292"/>
      <c r="C716" s="461"/>
      <c r="D716" s="644"/>
      <c r="E716" s="644"/>
      <c r="F716" s="644"/>
      <c r="G716" s="295"/>
      <c r="H716" s="295"/>
      <c r="I716" s="295"/>
      <c r="J716" s="563"/>
      <c r="K716" s="295"/>
      <c r="L716" s="563"/>
      <c r="M716" s="295"/>
      <c r="N716" s="466"/>
      <c r="O716" s="713"/>
      <c r="P716" s="714"/>
    </row>
    <row r="717" spans="1:16">
      <c r="A717" s="292"/>
      <c r="B717" s="292"/>
      <c r="C717" s="461"/>
      <c r="D717" s="739"/>
      <c r="E717" s="739"/>
      <c r="F717" s="739"/>
      <c r="G717" s="739"/>
      <c r="H717" s="739"/>
      <c r="I717" s="295"/>
      <c r="J717" s="563"/>
      <c r="K717" s="295"/>
      <c r="L717" s="648"/>
      <c r="M717" s="295"/>
      <c r="N717" s="475"/>
      <c r="O717" s="725"/>
      <c r="P717" s="714"/>
    </row>
    <row r="718" spans="1:16">
      <c r="A718" s="745"/>
      <c r="B718" s="745"/>
      <c r="C718" s="746"/>
      <c r="F718" s="747"/>
      <c r="H718" s="295"/>
      <c r="I718" s="295"/>
      <c r="J718" s="563"/>
      <c r="K718" s="295"/>
      <c r="L718" s="563"/>
      <c r="M718" s="295"/>
      <c r="N718" s="466"/>
      <c r="O718" s="713"/>
      <c r="P718" s="714"/>
    </row>
    <row r="719" spans="1:16">
      <c r="A719" s="745"/>
      <c r="B719" s="745"/>
      <c r="C719" s="746"/>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H721" s="295"/>
      <c r="I721" s="295"/>
      <c r="J721" s="563"/>
      <c r="K721" s="295"/>
      <c r="L721" s="563"/>
      <c r="M721" s="295"/>
      <c r="N721" s="466"/>
      <c r="O721" s="713"/>
      <c r="P721" s="714"/>
    </row>
    <row r="722" spans="1:16">
      <c r="A722" s="745"/>
      <c r="B722" s="745"/>
      <c r="C722" s="746"/>
      <c r="H722" s="295"/>
      <c r="I722" s="295"/>
      <c r="J722" s="563"/>
      <c r="K722" s="295"/>
      <c r="L722" s="563"/>
      <c r="M722" s="295"/>
      <c r="N722" s="466"/>
      <c r="O722" s="713"/>
      <c r="P722" s="714"/>
    </row>
    <row r="723" spans="1:16">
      <c r="A723" s="745"/>
      <c r="B723" s="745"/>
      <c r="C723" s="746"/>
      <c r="F723" s="717"/>
      <c r="H723" s="295"/>
      <c r="I723" s="295"/>
      <c r="J723" s="563"/>
      <c r="K723" s="295"/>
      <c r="L723" s="563"/>
      <c r="M723" s="295"/>
      <c r="N723" s="466"/>
      <c r="O723" s="713"/>
      <c r="P723" s="714"/>
    </row>
    <row r="724" spans="1:16">
      <c r="A724" s="745"/>
      <c r="B724" s="745"/>
      <c r="C724" s="746"/>
      <c r="D724" s="625"/>
      <c r="E724" s="625"/>
      <c r="F724" s="625"/>
      <c r="G724" s="625"/>
      <c r="H724" s="629"/>
      <c r="I724" s="628"/>
      <c r="J724" s="629"/>
      <c r="K724" s="741"/>
      <c r="L724" s="744"/>
      <c r="M724" s="742"/>
      <c r="N724" s="627"/>
      <c r="O724" s="729"/>
      <c r="P724" s="730"/>
    </row>
    <row r="725" spans="1:16">
      <c r="A725" s="745"/>
      <c r="B725" s="745"/>
      <c r="C725" s="746"/>
      <c r="H725" s="295"/>
      <c r="I725" s="295"/>
      <c r="J725" s="563"/>
      <c r="K725" s="295"/>
      <c r="L725" s="563"/>
      <c r="M725" s="295"/>
      <c r="N725" s="466"/>
      <c r="O725" s="713"/>
      <c r="P725" s="714"/>
    </row>
    <row r="726" spans="1:16">
      <c r="A726" s="745"/>
      <c r="B726" s="748"/>
      <c r="C726" s="746"/>
      <c r="D726" s="749"/>
      <c r="H726" s="295"/>
      <c r="I726" s="295"/>
      <c r="J726" s="563"/>
      <c r="K726" s="295"/>
      <c r="L726" s="563"/>
      <c r="M726" s="295"/>
      <c r="N726" s="466"/>
      <c r="O726" s="713"/>
      <c r="P726" s="714"/>
    </row>
    <row r="727" spans="1:16">
      <c r="A727" s="745"/>
      <c r="B727" s="748"/>
      <c r="C727" s="746"/>
      <c r="H727" s="295"/>
      <c r="I727" s="295"/>
      <c r="J727" s="563"/>
      <c r="K727" s="295"/>
      <c r="L727" s="563"/>
      <c r="M727" s="295"/>
      <c r="N727" s="466"/>
      <c r="O727" s="713"/>
      <c r="P727" s="714"/>
    </row>
    <row r="728" spans="1:16">
      <c r="A728" s="745"/>
      <c r="B728" s="748"/>
      <c r="C728" s="746"/>
      <c r="H728" s="295"/>
      <c r="I728" s="295"/>
      <c r="J728" s="563"/>
      <c r="K728" s="295"/>
      <c r="L728" s="563"/>
      <c r="M728" s="295"/>
      <c r="N728" s="466"/>
      <c r="O728" s="713"/>
      <c r="P728" s="714"/>
    </row>
    <row r="729" spans="1:16">
      <c r="A729" s="745"/>
      <c r="B729" s="748"/>
      <c r="C729" s="746"/>
      <c r="F729" s="717"/>
      <c r="G729" s="304"/>
      <c r="H729" s="295"/>
      <c r="I729" s="295"/>
      <c r="J729" s="563"/>
      <c r="K729" s="295"/>
      <c r="L729" s="563"/>
      <c r="M729" s="295"/>
      <c r="N729" s="466"/>
      <c r="O729" s="713"/>
      <c r="P729" s="714"/>
    </row>
    <row r="730" spans="1:16">
      <c r="A730" s="745"/>
      <c r="B730" s="748"/>
      <c r="C730" s="746"/>
      <c r="D730" s="625"/>
      <c r="E730" s="625"/>
      <c r="F730" s="625"/>
      <c r="G730" s="625"/>
      <c r="H730" s="629"/>
      <c r="I730" s="628"/>
      <c r="J730" s="629"/>
      <c r="K730" s="741"/>
      <c r="L730" s="744"/>
      <c r="M730" s="742"/>
      <c r="N730" s="627"/>
      <c r="O730" s="729"/>
      <c r="P730" s="730"/>
    </row>
    <row r="731" spans="1:16">
      <c r="A731" s="745"/>
      <c r="B731" s="748"/>
      <c r="C731" s="746"/>
      <c r="H731" s="295"/>
      <c r="I731" s="295"/>
      <c r="J731" s="563"/>
      <c r="K731" s="295"/>
      <c r="L731" s="563"/>
      <c r="M731" s="295"/>
      <c r="N731" s="466"/>
      <c r="O731" s="713"/>
      <c r="P731" s="714"/>
    </row>
    <row r="732" spans="1:16">
      <c r="A732" s="745"/>
      <c r="B732" s="745"/>
      <c r="C732" s="750"/>
      <c r="H732" s="304"/>
      <c r="I732" s="304"/>
      <c r="J732" s="394"/>
      <c r="K732" s="304"/>
      <c r="L732" s="394"/>
      <c r="M732" s="304"/>
      <c r="N732" s="751"/>
      <c r="O732" s="752"/>
      <c r="P732" s="753"/>
    </row>
    <row r="733" spans="1:16">
      <c r="A733" s="745"/>
      <c r="B733" s="745"/>
      <c r="C733" s="750"/>
      <c r="D733" s="625"/>
      <c r="E733" s="625"/>
      <c r="F733" s="625"/>
      <c r="G733" s="625"/>
      <c r="H733" s="629"/>
      <c r="I733" s="628"/>
      <c r="J733" s="629"/>
      <c r="K733" s="741"/>
      <c r="L733" s="744"/>
      <c r="M733" s="742"/>
      <c r="N733" s="627"/>
      <c r="O733" s="729"/>
      <c r="P733" s="730"/>
    </row>
    <row r="734" spans="1:16">
      <c r="A734" s="745"/>
      <c r="B734" s="745"/>
      <c r="C734" s="750"/>
      <c r="H734" s="304"/>
      <c r="I734" s="304"/>
      <c r="J734" s="394"/>
      <c r="K734" s="304"/>
      <c r="L734" s="394"/>
      <c r="M734" s="304"/>
      <c r="N734" s="751"/>
      <c r="O734" s="752"/>
      <c r="P734" s="753"/>
    </row>
    <row r="735" spans="1:16">
      <c r="A735" s="292"/>
      <c r="B735" s="292"/>
      <c r="C735" s="461"/>
      <c r="D735" s="410"/>
      <c r="E735" s="410"/>
      <c r="O735" s="704"/>
      <c r="P735" s="704"/>
    </row>
    <row r="736" spans="1:16">
      <c r="A736" s="292"/>
      <c r="B736" s="292"/>
      <c r="C736" s="461"/>
      <c r="D736" s="644"/>
      <c r="E736" s="644"/>
      <c r="F736" s="644"/>
      <c r="G736" s="295"/>
      <c r="H736" s="295"/>
      <c r="I736" s="295"/>
      <c r="J736" s="563"/>
      <c r="K736" s="295"/>
      <c r="L736" s="563"/>
      <c r="M736" s="295"/>
      <c r="N736" s="466"/>
      <c r="O736" s="713"/>
      <c r="P736" s="714"/>
    </row>
    <row r="737" spans="1:16">
      <c r="A737" s="292"/>
      <c r="B737" s="292"/>
      <c r="C737" s="461"/>
      <c r="D737" s="644"/>
      <c r="E737" s="644"/>
      <c r="F737" s="644"/>
      <c r="G737" s="295"/>
      <c r="H737" s="295"/>
      <c r="I737" s="295"/>
      <c r="J737" s="563"/>
      <c r="K737" s="295"/>
      <c r="L737" s="563"/>
      <c r="M737" s="295"/>
      <c r="N737" s="466"/>
      <c r="O737" s="713"/>
      <c r="P737" s="714"/>
    </row>
    <row r="738" spans="1:16">
      <c r="A738" s="292"/>
      <c r="B738" s="292"/>
      <c r="C738" s="461"/>
      <c r="D738" s="644"/>
      <c r="E738" s="644"/>
      <c r="F738" s="295"/>
      <c r="G738" s="304"/>
      <c r="H738" s="304"/>
      <c r="I738" s="304"/>
      <c r="J738" s="394"/>
      <c r="K738" s="304"/>
      <c r="L738" s="394"/>
      <c r="M738" s="304"/>
      <c r="N738" s="751"/>
      <c r="O738" s="752"/>
      <c r="P738" s="753"/>
    </row>
    <row r="739" spans="1:16">
      <c r="A739" s="292"/>
      <c r="B739" s="292"/>
      <c r="C739" s="461"/>
      <c r="D739" s="625"/>
      <c r="E739" s="625"/>
      <c r="F739" s="625"/>
      <c r="G739" s="625"/>
      <c r="H739" s="629"/>
      <c r="I739" s="628"/>
      <c r="J739" s="629"/>
      <c r="K739" s="741"/>
      <c r="L739" s="744"/>
      <c r="M739" s="742"/>
      <c r="N739" s="627"/>
      <c r="O739" s="729"/>
      <c r="P739" s="730"/>
    </row>
    <row r="740" spans="1:16">
      <c r="A740" s="292"/>
      <c r="B740" s="292"/>
      <c r="C740" s="461"/>
      <c r="D740" s="644"/>
      <c r="E740" s="644"/>
      <c r="F740" s="644"/>
      <c r="G740" s="295"/>
      <c r="H740" s="295"/>
      <c r="I740" s="295"/>
      <c r="J740" s="563"/>
      <c r="K740" s="295"/>
      <c r="L740" s="563"/>
      <c r="M740" s="295"/>
      <c r="N740" s="466"/>
      <c r="O740" s="713"/>
      <c r="P740" s="714"/>
    </row>
    <row r="741" spans="1:16">
      <c r="A741" s="292"/>
      <c r="B741" s="292"/>
      <c r="C741" s="461"/>
      <c r="D741" s="644"/>
      <c r="E741" s="644"/>
      <c r="F741" s="644"/>
      <c r="G741" s="295"/>
      <c r="H741" s="295"/>
      <c r="I741" s="295"/>
      <c r="J741" s="563"/>
      <c r="K741" s="295"/>
      <c r="L741" s="563"/>
      <c r="M741" s="295"/>
      <c r="N741" s="466"/>
      <c r="O741" s="713"/>
      <c r="P741" s="714"/>
    </row>
    <row r="742" spans="1:16">
      <c r="A742" s="292"/>
      <c r="B742" s="292"/>
      <c r="C742" s="461"/>
      <c r="D742" s="410"/>
      <c r="E742" s="410"/>
      <c r="O742" s="704"/>
      <c r="P742" s="704"/>
    </row>
    <row r="743" spans="1:16">
      <c r="A743" s="292"/>
      <c r="B743" s="292"/>
      <c r="C743" s="461"/>
      <c r="D743" s="644"/>
      <c r="E743" s="644"/>
      <c r="F743" s="644"/>
      <c r="G743" s="304"/>
      <c r="H743" s="295"/>
      <c r="I743" s="295"/>
      <c r="J743" s="563"/>
      <c r="K743" s="295"/>
      <c r="L743" s="563"/>
      <c r="M743" s="295"/>
      <c r="N743" s="466"/>
      <c r="O743" s="713"/>
      <c r="P743" s="714"/>
    </row>
    <row r="744" spans="1:16">
      <c r="A744" s="292"/>
      <c r="B744" s="292"/>
      <c r="C744" s="461"/>
      <c r="D744" s="644"/>
      <c r="E744" s="644"/>
      <c r="F744" s="644"/>
      <c r="G744" s="304"/>
      <c r="H744" s="295"/>
      <c r="I744" s="295"/>
      <c r="J744" s="563"/>
      <c r="K744" s="295"/>
      <c r="L744" s="563"/>
      <c r="M744" s="295"/>
      <c r="N744" s="466"/>
      <c r="O744" s="713"/>
      <c r="P744" s="714"/>
    </row>
    <row r="745" spans="1:16">
      <c r="A745" s="292"/>
      <c r="B745" s="292"/>
      <c r="C745" s="461"/>
      <c r="D745" s="644"/>
      <c r="E745" s="644"/>
      <c r="F745" s="295"/>
      <c r="G745" s="304"/>
      <c r="H745" s="304"/>
      <c r="I745" s="304"/>
      <c r="J745" s="394"/>
      <c r="K745" s="304"/>
      <c r="L745" s="394"/>
      <c r="M745" s="304"/>
      <c r="N745" s="751"/>
      <c r="O745" s="752"/>
      <c r="P745" s="753"/>
    </row>
    <row r="746" spans="1:16">
      <c r="A746" s="292"/>
      <c r="B746" s="292"/>
      <c r="C746" s="461"/>
      <c r="D746" s="625"/>
      <c r="E746" s="625"/>
      <c r="F746" s="625"/>
      <c r="G746" s="625"/>
      <c r="H746" s="629"/>
      <c r="I746" s="628"/>
      <c r="J746" s="629"/>
      <c r="K746" s="741"/>
      <c r="L746" s="744"/>
      <c r="M746" s="742"/>
      <c r="N746" s="627"/>
      <c r="O746" s="729"/>
      <c r="P746" s="730"/>
    </row>
    <row r="747" spans="1:16">
      <c r="A747" s="292"/>
      <c r="B747" s="292"/>
      <c r="C747" s="461"/>
      <c r="D747" s="644"/>
      <c r="E747" s="644"/>
      <c r="F747" s="644"/>
      <c r="G747" s="295"/>
      <c r="H747" s="295"/>
      <c r="I747" s="295"/>
      <c r="J747" s="563"/>
      <c r="K747" s="295"/>
      <c r="L747" s="563"/>
      <c r="M747" s="295"/>
      <c r="N747" s="466"/>
      <c r="O747" s="713"/>
      <c r="P747" s="714"/>
    </row>
    <row r="748" spans="1:16">
      <c r="A748" s="292"/>
      <c r="B748" s="292"/>
      <c r="C748" s="461"/>
      <c r="D748" s="410"/>
      <c r="E748" s="410"/>
      <c r="O748" s="704"/>
      <c r="P748" s="704"/>
    </row>
    <row r="749" spans="1:16">
      <c r="A749" s="292"/>
      <c r="B749" s="292"/>
      <c r="C749" s="461"/>
      <c r="D749" s="644"/>
      <c r="E749" s="644"/>
      <c r="F749" s="644"/>
      <c r="G749" s="295"/>
      <c r="H749" s="304"/>
      <c r="I749" s="304"/>
      <c r="J749" s="394"/>
      <c r="K749" s="304"/>
      <c r="L749" s="394"/>
      <c r="M749" s="304"/>
      <c r="N749" s="751"/>
      <c r="O749" s="752"/>
      <c r="P749" s="753"/>
    </row>
    <row r="750" spans="1:16">
      <c r="A750" s="292"/>
      <c r="B750" s="292"/>
      <c r="C750" s="461"/>
      <c r="D750" s="625"/>
      <c r="E750" s="625"/>
      <c r="F750" s="625"/>
      <c r="G750" s="625"/>
      <c r="H750" s="629"/>
      <c r="I750" s="628"/>
      <c r="J750" s="629"/>
      <c r="K750" s="741"/>
      <c r="L750" s="744"/>
      <c r="M750" s="742"/>
      <c r="N750" s="627"/>
      <c r="O750" s="729"/>
      <c r="P750" s="730"/>
    </row>
    <row r="751" spans="1:16">
      <c r="A751" s="292"/>
      <c r="B751" s="292"/>
      <c r="C751" s="461"/>
      <c r="D751" s="644"/>
      <c r="E751" s="644"/>
      <c r="F751" s="644"/>
      <c r="G751" s="295"/>
      <c r="H751" s="295"/>
      <c r="I751" s="295"/>
      <c r="J751" s="563"/>
      <c r="K751" s="295"/>
      <c r="L751" s="563"/>
      <c r="M751" s="295"/>
      <c r="N751" s="466"/>
      <c r="O751" s="713"/>
      <c r="P751" s="714"/>
    </row>
    <row r="752" spans="1:16">
      <c r="A752" s="292"/>
      <c r="B752" s="292"/>
      <c r="C752" s="461"/>
      <c r="D752" s="410"/>
      <c r="E752" s="410"/>
      <c r="O752" s="704"/>
      <c r="P752" s="704"/>
    </row>
    <row r="753" spans="1:16">
      <c r="A753" s="292"/>
      <c r="B753" s="292"/>
      <c r="C753" s="461"/>
      <c r="D753" s="754"/>
      <c r="E753" s="754"/>
      <c r="F753" s="754"/>
      <c r="G753" s="304"/>
      <c r="H753" s="304"/>
      <c r="I753" s="304"/>
      <c r="J753" s="394"/>
      <c r="K753" s="304"/>
      <c r="L753" s="394"/>
      <c r="M753" s="304"/>
      <c r="N753" s="751"/>
      <c r="O753" s="752"/>
      <c r="P753" s="753"/>
    </row>
    <row r="754" spans="1:16">
      <c r="A754" s="292"/>
      <c r="B754" s="292"/>
      <c r="C754" s="461"/>
      <c r="D754" s="625"/>
      <c r="E754" s="625"/>
      <c r="F754" s="625"/>
      <c r="G754" s="625"/>
      <c r="H754" s="629"/>
      <c r="I754" s="628"/>
      <c r="J754" s="629"/>
      <c r="K754" s="741"/>
      <c r="L754" s="744"/>
      <c r="M754" s="742"/>
      <c r="N754" s="627"/>
      <c r="O754" s="729"/>
      <c r="P754" s="730"/>
    </row>
    <row r="755" spans="1:16">
      <c r="A755" s="292"/>
      <c r="B755" s="292"/>
      <c r="C755" s="461"/>
      <c r="D755" s="644"/>
      <c r="E755" s="644"/>
      <c r="F755" s="644"/>
      <c r="G755" s="295"/>
      <c r="H755" s="304"/>
      <c r="I755" s="304"/>
      <c r="J755" s="394"/>
      <c r="K755" s="304"/>
      <c r="L755" s="394"/>
      <c r="M755" s="304"/>
      <c r="N755" s="751"/>
      <c r="O755" s="752"/>
      <c r="P755" s="753"/>
    </row>
    <row r="756" spans="1:16">
      <c r="A756" s="292"/>
      <c r="B756" s="292"/>
      <c r="C756" s="461"/>
      <c r="D756" s="410"/>
      <c r="E756" s="410"/>
      <c r="G756" s="304"/>
      <c r="H756" s="304"/>
      <c r="I756" s="304"/>
      <c r="J756" s="394"/>
      <c r="K756" s="304"/>
      <c r="L756" s="394"/>
      <c r="M756" s="304"/>
      <c r="N756" s="751"/>
      <c r="O756" s="752"/>
      <c r="P756" s="753"/>
    </row>
    <row r="757" spans="1:16">
      <c r="A757" s="292"/>
      <c r="B757" s="292"/>
      <c r="C757" s="461"/>
      <c r="D757" s="625"/>
      <c r="E757" s="625"/>
      <c r="F757" s="625"/>
      <c r="G757" s="625"/>
      <c r="H757" s="629"/>
      <c r="I757" s="628"/>
      <c r="J757" s="629"/>
      <c r="K757" s="741"/>
      <c r="L757" s="744"/>
      <c r="M757" s="742"/>
      <c r="N757" s="627"/>
      <c r="O757" s="729"/>
      <c r="P757" s="730"/>
    </row>
    <row r="758" spans="1:16">
      <c r="A758" s="292"/>
      <c r="B758" s="292"/>
      <c r="C758" s="461"/>
      <c r="O758" s="703"/>
      <c r="P758" s="703"/>
    </row>
    <row r="759" spans="1:16">
      <c r="A759" s="292"/>
      <c r="B759" s="292"/>
      <c r="C759" s="461"/>
      <c r="D759" s="410"/>
      <c r="E759" s="410"/>
      <c r="G759" s="304"/>
      <c r="H759" s="304"/>
      <c r="I759" s="304"/>
      <c r="J759" s="394"/>
      <c r="K759" s="304"/>
      <c r="L759" s="394"/>
      <c r="M759" s="304"/>
      <c r="N759" s="751"/>
      <c r="O759" s="752"/>
      <c r="P759" s="753"/>
    </row>
    <row r="760" spans="1:16">
      <c r="A760" s="292"/>
      <c r="B760" s="292"/>
      <c r="C760" s="461"/>
      <c r="D760" s="625"/>
      <c r="E760" s="625"/>
      <c r="F760" s="625"/>
      <c r="G760" s="625"/>
      <c r="H760" s="629"/>
      <c r="I760" s="628"/>
      <c r="J760" s="629"/>
      <c r="K760" s="741"/>
      <c r="L760" s="744"/>
      <c r="M760" s="742"/>
      <c r="N760" s="627"/>
      <c r="O760" s="729"/>
      <c r="P760" s="730"/>
    </row>
    <row r="761" spans="1:16">
      <c r="A761" s="292"/>
      <c r="B761" s="292"/>
      <c r="C761" s="461"/>
      <c r="O761" s="703"/>
      <c r="P761" s="703"/>
    </row>
    <row r="762" spans="1:16">
      <c r="A762" s="292"/>
      <c r="B762" s="292"/>
      <c r="C762" s="461"/>
      <c r="D762" s="410"/>
      <c r="E762" s="410"/>
      <c r="G762" s="304"/>
      <c r="H762" s="304"/>
      <c r="I762" s="304"/>
      <c r="J762" s="394"/>
      <c r="K762" s="304"/>
      <c r="L762" s="394"/>
      <c r="M762" s="304"/>
      <c r="N762" s="751"/>
      <c r="O762" s="752"/>
      <c r="P762" s="753"/>
    </row>
    <row r="763" spans="1:16">
      <c r="A763" s="292"/>
      <c r="B763" s="292"/>
      <c r="C763" s="461"/>
      <c r="D763" s="625"/>
      <c r="E763" s="625"/>
      <c r="F763" s="625"/>
      <c r="G763" s="625"/>
      <c r="H763" s="629"/>
      <c r="I763" s="628"/>
      <c r="J763" s="629"/>
      <c r="K763" s="741"/>
      <c r="L763" s="744"/>
      <c r="M763" s="742"/>
      <c r="N763" s="627"/>
      <c r="O763" s="729"/>
      <c r="P763" s="730"/>
    </row>
    <row r="764" spans="1:16">
      <c r="A764" s="292"/>
      <c r="B764" s="292"/>
      <c r="C764" s="461"/>
      <c r="D764" s="625"/>
      <c r="E764" s="625"/>
      <c r="F764" s="625"/>
      <c r="G764" s="625"/>
      <c r="H764" s="629"/>
      <c r="I764" s="628"/>
      <c r="J764" s="629"/>
      <c r="K764" s="741"/>
      <c r="L764" s="744"/>
      <c r="M764" s="742"/>
      <c r="N764" s="627"/>
      <c r="O764" s="729"/>
      <c r="P764" s="730"/>
    </row>
    <row r="765" spans="1:16">
      <c r="A765" s="292"/>
      <c r="B765" s="292"/>
      <c r="C765" s="461"/>
      <c r="D765" s="642"/>
      <c r="E765" s="642"/>
      <c r="F765" s="642"/>
      <c r="G765" s="625"/>
      <c r="H765" s="629"/>
      <c r="I765" s="628"/>
      <c r="J765" s="629"/>
      <c r="K765" s="741"/>
      <c r="L765" s="744"/>
      <c r="M765" s="742"/>
      <c r="N765" s="627"/>
      <c r="O765" s="729"/>
      <c r="P765" s="730"/>
    </row>
    <row r="766" spans="1:16">
      <c r="A766" s="292"/>
      <c r="B766" s="292"/>
      <c r="C766" s="461"/>
      <c r="O766" s="703"/>
      <c r="P766" s="703"/>
    </row>
    <row r="767" spans="1:16">
      <c r="A767" s="292"/>
      <c r="B767" s="292"/>
      <c r="C767" s="755"/>
      <c r="D767" s="644"/>
      <c r="E767" s="644"/>
      <c r="F767" s="644"/>
      <c r="G767" s="644"/>
      <c r="H767" s="644"/>
      <c r="I767" s="304"/>
      <c r="J767" s="394"/>
      <c r="K767" s="304"/>
      <c r="L767" s="394"/>
      <c r="M767" s="304"/>
      <c r="N767" s="751"/>
      <c r="O767" s="752"/>
      <c r="P767" s="753"/>
    </row>
    <row r="768" spans="1:16">
      <c r="A768" s="292"/>
      <c r="B768" s="292"/>
      <c r="C768" s="756"/>
      <c r="D768" s="625"/>
      <c r="E768" s="620"/>
      <c r="F768" s="620"/>
      <c r="G768" s="620"/>
      <c r="H768" s="757"/>
      <c r="I768" s="697"/>
      <c r="J768" s="757"/>
      <c r="K768" s="620"/>
      <c r="L768" s="671"/>
      <c r="M768" s="620"/>
      <c r="N768" s="506"/>
      <c r="O768" s="729"/>
      <c r="P768" s="730"/>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c r="A773" s="292"/>
      <c r="B773" s="292"/>
      <c r="C773" s="756"/>
      <c r="D773" s="625"/>
      <c r="E773" s="620"/>
      <c r="F773" s="620"/>
      <c r="G773" s="620"/>
      <c r="H773" s="757"/>
      <c r="I773" s="697"/>
      <c r="J773" s="757"/>
      <c r="K773" s="620"/>
      <c r="L773" s="671"/>
      <c r="M773" s="620"/>
      <c r="N773" s="506"/>
      <c r="O773" s="729"/>
      <c r="P773" s="730"/>
    </row>
    <row r="774" spans="1:16">
      <c r="A774" s="292"/>
      <c r="B774" s="292"/>
      <c r="C774" s="756"/>
      <c r="D774" s="625"/>
      <c r="E774" s="620"/>
      <c r="F774" s="620"/>
      <c r="G774" s="620"/>
      <c r="H774" s="757"/>
      <c r="I774" s="697"/>
      <c r="J774" s="757"/>
      <c r="K774" s="620"/>
      <c r="L774" s="671"/>
      <c r="M774" s="620"/>
      <c r="N774" s="506"/>
      <c r="O774" s="729"/>
      <c r="P774" s="730"/>
    </row>
    <row r="775" spans="1:16" ht="15.75">
      <c r="A775" s="292"/>
      <c r="B775" s="292"/>
      <c r="C775" s="756"/>
      <c r="D775" s="681"/>
      <c r="E775" s="682"/>
      <c r="F775" s="683"/>
      <c r="G775" s="682"/>
      <c r="H775" s="684"/>
      <c r="I775" s="682"/>
      <c r="J775" s="685"/>
      <c r="K775" s="684"/>
      <c r="L775" s="684"/>
      <c r="M775" s="686"/>
      <c r="N775" s="685"/>
      <c r="O775" s="713"/>
      <c r="P775" s="714"/>
    </row>
    <row r="776" spans="1:16">
      <c r="A776" s="292"/>
      <c r="B776" s="292"/>
      <c r="C776" s="756"/>
      <c r="O776" s="703"/>
      <c r="P776" s="703"/>
    </row>
    <row r="777" spans="1:16">
      <c r="A777" s="677"/>
      <c r="B777" s="677"/>
      <c r="C777" s="678"/>
      <c r="O777" s="703"/>
      <c r="P777" s="703"/>
    </row>
    <row r="778" spans="1:16">
      <c r="A778" s="745"/>
      <c r="B778" s="745"/>
      <c r="C778" s="293"/>
      <c r="O778" s="703"/>
      <c r="P778" s="703"/>
    </row>
    <row r="779" spans="1:16" ht="18.75">
      <c r="A779" s="758"/>
      <c r="B779" s="759"/>
      <c r="C779" s="759"/>
      <c r="O779" s="703"/>
      <c r="P779" s="703"/>
    </row>
    <row r="780" spans="1:16">
      <c r="A780" s="292"/>
      <c r="B780" s="366"/>
      <c r="C780" s="461"/>
      <c r="D780" s="410"/>
      <c r="E780" s="410"/>
      <c r="G780" s="304"/>
      <c r="H780" s="304"/>
      <c r="I780" s="304"/>
      <c r="J780" s="394"/>
      <c r="K780" s="304"/>
      <c r="L780" s="394"/>
      <c r="M780" s="304"/>
      <c r="N780" s="751"/>
      <c r="O780" s="752"/>
      <c r="P780" s="753"/>
    </row>
    <row r="781" spans="1:16">
      <c r="A781" s="292"/>
      <c r="B781" s="366"/>
      <c r="C781" s="461"/>
      <c r="D781" s="625"/>
      <c r="E781" s="625"/>
      <c r="F781" s="625"/>
      <c r="G781" s="625"/>
      <c r="H781" s="629"/>
      <c r="I781" s="628"/>
      <c r="J781" s="629"/>
      <c r="K781" s="741"/>
      <c r="L781" s="744"/>
      <c r="M781" s="742"/>
      <c r="N781" s="627"/>
      <c r="O781" s="729"/>
      <c r="P781" s="730"/>
    </row>
    <row r="782" spans="1:16">
      <c r="A782" s="292"/>
      <c r="B782" s="366"/>
      <c r="C782" s="461"/>
      <c r="D782" s="625"/>
      <c r="E782" s="625"/>
      <c r="F782" s="625"/>
      <c r="G782" s="625"/>
      <c r="H782" s="629"/>
      <c r="I782" s="628"/>
      <c r="J782" s="629"/>
      <c r="K782" s="741"/>
      <c r="L782" s="744"/>
      <c r="M782" s="742"/>
      <c r="N782" s="627"/>
      <c r="O782" s="729"/>
      <c r="P782" s="730"/>
    </row>
    <row r="783" spans="1:16">
      <c r="A783" s="292"/>
      <c r="B783" s="366"/>
      <c r="C783" s="461"/>
      <c r="D783" s="642"/>
      <c r="E783" s="642"/>
      <c r="F783" s="642"/>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D786" s="642"/>
      <c r="E786" s="642"/>
      <c r="F786" s="642"/>
      <c r="G786" s="625"/>
      <c r="H786" s="629"/>
      <c r="I786" s="628"/>
      <c r="J786" s="629"/>
      <c r="K786" s="741"/>
      <c r="L786" s="744"/>
      <c r="M786" s="742"/>
      <c r="N786" s="627"/>
      <c r="O786" s="729"/>
      <c r="P786" s="730"/>
    </row>
    <row r="787" spans="1:16">
      <c r="A787" s="292"/>
      <c r="B787" s="366"/>
      <c r="C787" s="461"/>
      <c r="D787" s="642"/>
      <c r="E787" s="642"/>
      <c r="F787" s="642"/>
      <c r="G787" s="625"/>
      <c r="H787" s="629"/>
      <c r="I787" s="628"/>
      <c r="J787" s="629"/>
      <c r="K787" s="741"/>
      <c r="L787" s="744"/>
      <c r="M787" s="742"/>
      <c r="N787" s="627"/>
      <c r="O787" s="729"/>
      <c r="P787" s="730"/>
    </row>
    <row r="788" spans="1:16">
      <c r="A788" s="292"/>
      <c r="B788" s="366"/>
      <c r="C788" s="461"/>
      <c r="O788" s="703"/>
      <c r="P788" s="703"/>
    </row>
    <row r="789" spans="1:16">
      <c r="A789" s="292"/>
      <c r="B789" s="366"/>
      <c r="C789" s="461"/>
      <c r="D789" s="410"/>
      <c r="E789" s="410"/>
      <c r="G789" s="304"/>
      <c r="H789" s="304"/>
      <c r="I789" s="304"/>
      <c r="J789" s="394"/>
      <c r="K789" s="304"/>
      <c r="L789" s="394"/>
      <c r="M789" s="304"/>
      <c r="N789" s="751"/>
      <c r="O789" s="752"/>
      <c r="P789" s="753"/>
    </row>
    <row r="790" spans="1:16">
      <c r="A790" s="292"/>
      <c r="B790" s="366"/>
      <c r="C790" s="461"/>
      <c r="D790" s="625"/>
      <c r="E790" s="625"/>
      <c r="F790" s="625"/>
      <c r="G790" s="625"/>
      <c r="H790" s="629"/>
      <c r="I790" s="628"/>
      <c r="J790" s="629"/>
      <c r="K790" s="741"/>
      <c r="L790" s="744"/>
      <c r="M790" s="742"/>
      <c r="N790" s="627"/>
      <c r="O790" s="729"/>
      <c r="P790" s="730"/>
    </row>
    <row r="791" spans="1:16">
      <c r="A791" s="292"/>
      <c r="B791" s="366"/>
      <c r="C791" s="461"/>
      <c r="D791" s="625"/>
      <c r="E791" s="625"/>
      <c r="F791" s="625"/>
      <c r="G791" s="625"/>
      <c r="H791" s="629"/>
      <c r="I791" s="628"/>
      <c r="J791" s="629"/>
      <c r="K791" s="741"/>
      <c r="L791" s="744"/>
      <c r="M791" s="742"/>
      <c r="N791" s="627"/>
      <c r="O791" s="729"/>
      <c r="P791" s="730"/>
    </row>
    <row r="792" spans="1:16">
      <c r="A792" s="292"/>
      <c r="B792" s="366"/>
      <c r="C792" s="461"/>
      <c r="D792" s="642"/>
      <c r="E792" s="642"/>
      <c r="F792" s="642"/>
      <c r="G792" s="625"/>
      <c r="H792" s="629"/>
      <c r="I792" s="628"/>
      <c r="J792" s="629"/>
      <c r="K792" s="741"/>
      <c r="L792" s="744"/>
      <c r="M792" s="742"/>
      <c r="N792" s="627"/>
      <c r="O792" s="729"/>
      <c r="P792" s="730"/>
    </row>
    <row r="793" spans="1:16">
      <c r="A793" s="292"/>
      <c r="B793" s="366"/>
      <c r="C793" s="461"/>
      <c r="D793" s="642"/>
      <c r="E793" s="642"/>
      <c r="F793" s="642"/>
      <c r="G793" s="625"/>
      <c r="H793" s="629"/>
      <c r="I793" s="628"/>
      <c r="J793" s="629"/>
      <c r="K793" s="741"/>
      <c r="L793" s="744"/>
      <c r="M793" s="742"/>
      <c r="N793" s="627"/>
      <c r="O793" s="729"/>
      <c r="P793" s="730"/>
    </row>
    <row r="794" spans="1:16">
      <c r="A794" s="292"/>
      <c r="B794" s="366"/>
      <c r="C794" s="461"/>
      <c r="O794" s="703"/>
      <c r="P794" s="703"/>
    </row>
    <row r="795" spans="1:16">
      <c r="A795" s="292"/>
      <c r="B795" s="366"/>
      <c r="C795" s="461"/>
      <c r="D795" s="410"/>
      <c r="E795" s="410"/>
      <c r="G795" s="304"/>
      <c r="H795" s="304"/>
      <c r="I795" s="304"/>
      <c r="J795" s="394"/>
      <c r="K795" s="304"/>
      <c r="L795" s="394"/>
      <c r="M795" s="304"/>
      <c r="N795" s="751"/>
      <c r="O795" s="752"/>
      <c r="P795" s="753"/>
    </row>
    <row r="796" spans="1:16">
      <c r="A796" s="292"/>
      <c r="B796" s="366"/>
      <c r="C796" s="461"/>
      <c r="D796" s="625"/>
      <c r="E796" s="625"/>
      <c r="F796" s="625"/>
      <c r="G796" s="625"/>
      <c r="H796" s="629"/>
      <c r="I796" s="628"/>
      <c r="J796" s="629"/>
      <c r="K796" s="741"/>
      <c r="L796" s="744"/>
      <c r="M796" s="742"/>
      <c r="N796" s="627"/>
      <c r="O796" s="729"/>
      <c r="P796" s="730"/>
    </row>
    <row r="797" spans="1:16">
      <c r="A797" s="292"/>
      <c r="B797" s="366"/>
      <c r="C797" s="461"/>
      <c r="D797" s="625"/>
      <c r="E797" s="625"/>
      <c r="F797" s="625"/>
      <c r="G797" s="625"/>
      <c r="H797" s="629"/>
      <c r="I797" s="628"/>
      <c r="J797" s="629"/>
      <c r="K797" s="741"/>
      <c r="L797" s="744"/>
      <c r="M797" s="742"/>
      <c r="N797" s="627"/>
      <c r="O797" s="729"/>
      <c r="P797" s="730"/>
    </row>
    <row r="798" spans="1:16">
      <c r="A798" s="292"/>
      <c r="B798" s="366"/>
      <c r="C798" s="461"/>
      <c r="D798" s="642"/>
      <c r="E798" s="642"/>
      <c r="F798" s="642"/>
      <c r="G798" s="625"/>
      <c r="H798" s="629"/>
      <c r="I798" s="628"/>
      <c r="J798" s="629"/>
      <c r="K798" s="741"/>
      <c r="L798" s="744"/>
      <c r="M798" s="742"/>
      <c r="N798" s="627"/>
      <c r="O798" s="729"/>
      <c r="P798" s="730"/>
    </row>
    <row r="799" spans="1:16">
      <c r="A799" s="292"/>
      <c r="B799" s="366"/>
      <c r="C799" s="461"/>
      <c r="O799" s="703"/>
      <c r="P799" s="703"/>
    </row>
    <row r="800" spans="1:16">
      <c r="A800" s="292"/>
      <c r="B800" s="366"/>
      <c r="C800" s="461"/>
      <c r="D800" s="410"/>
      <c r="E800" s="410"/>
      <c r="G800" s="304"/>
      <c r="H800" s="304"/>
      <c r="I800" s="304"/>
      <c r="J800" s="394"/>
      <c r="K800" s="304"/>
      <c r="L800" s="394"/>
      <c r="M800" s="304"/>
      <c r="N800" s="751"/>
      <c r="O800" s="752"/>
      <c r="P800" s="753"/>
    </row>
    <row r="801" spans="1:16">
      <c r="A801" s="292"/>
      <c r="B801" s="366"/>
      <c r="C801" s="461"/>
      <c r="D801" s="625"/>
      <c r="E801" s="625"/>
      <c r="F801" s="625"/>
      <c r="G801" s="625"/>
      <c r="H801" s="629"/>
      <c r="I801" s="628"/>
      <c r="J801" s="629"/>
      <c r="K801" s="741"/>
      <c r="L801" s="744"/>
      <c r="M801" s="742"/>
      <c r="N801" s="627"/>
      <c r="O801" s="729"/>
      <c r="P801" s="730"/>
    </row>
    <row r="802" spans="1:16">
      <c r="A802" s="292"/>
      <c r="B802" s="366"/>
      <c r="C802" s="461"/>
      <c r="D802" s="625"/>
      <c r="E802" s="625"/>
      <c r="F802" s="625"/>
      <c r="G802" s="625"/>
      <c r="H802" s="629"/>
      <c r="I802" s="628"/>
      <c r="J802" s="629"/>
      <c r="K802" s="741"/>
      <c r="L802" s="744"/>
      <c r="M802" s="742"/>
      <c r="N802" s="627"/>
      <c r="O802" s="729"/>
      <c r="P802" s="730"/>
    </row>
    <row r="803" spans="1:16">
      <c r="A803" s="292"/>
      <c r="B803" s="366"/>
      <c r="C803" s="461"/>
      <c r="D803" s="642"/>
      <c r="E803" s="642"/>
      <c r="F803" s="642"/>
      <c r="G803" s="625"/>
      <c r="H803" s="629"/>
      <c r="I803" s="628"/>
      <c r="J803" s="629"/>
      <c r="K803" s="741"/>
      <c r="L803" s="744"/>
      <c r="M803" s="742"/>
      <c r="N803" s="627"/>
      <c r="O803" s="729"/>
      <c r="P803" s="730"/>
    </row>
    <row r="804" spans="1:16">
      <c r="A804" s="292"/>
      <c r="B804" s="366"/>
      <c r="C804" s="461"/>
      <c r="O804" s="703"/>
      <c r="P804" s="703"/>
    </row>
    <row r="805" spans="1:16">
      <c r="A805" s="292"/>
      <c r="B805" s="292"/>
      <c r="C805" s="461"/>
      <c r="D805" s="410"/>
      <c r="E805" s="410"/>
      <c r="G805" s="304"/>
      <c r="H805" s="304"/>
      <c r="I805" s="304"/>
      <c r="J805" s="394"/>
      <c r="K805" s="304"/>
      <c r="L805" s="394"/>
      <c r="M805" s="304"/>
      <c r="N805" s="751"/>
      <c r="O805" s="752"/>
      <c r="P805" s="753"/>
    </row>
    <row r="806" spans="1:16">
      <c r="A806" s="292"/>
      <c r="B806" s="292"/>
      <c r="C806" s="461"/>
      <c r="D806" s="625"/>
      <c r="E806" s="625"/>
      <c r="F806" s="625"/>
      <c r="G806" s="625"/>
      <c r="H806" s="629"/>
      <c r="I806" s="628"/>
      <c r="J806" s="629"/>
      <c r="K806" s="741"/>
      <c r="L806" s="744"/>
      <c r="M806" s="742"/>
      <c r="N806" s="627"/>
      <c r="O806" s="729"/>
      <c r="P806" s="730"/>
    </row>
    <row r="807" spans="1:16">
      <c r="A807" s="292"/>
      <c r="B807" s="292"/>
      <c r="C807" s="461"/>
      <c r="D807" s="625"/>
      <c r="E807" s="625"/>
      <c r="F807" s="625"/>
      <c r="G807" s="625"/>
      <c r="H807" s="629"/>
      <c r="I807" s="628"/>
      <c r="J807" s="629"/>
      <c r="K807" s="741"/>
      <c r="L807" s="744"/>
      <c r="M807" s="742"/>
      <c r="N807" s="627"/>
      <c r="O807" s="729"/>
      <c r="P807" s="730"/>
    </row>
    <row r="808" spans="1:16">
      <c r="A808" s="292"/>
      <c r="B808" s="292"/>
      <c r="C808" s="461"/>
      <c r="D808" s="642"/>
      <c r="E808" s="642"/>
      <c r="F808" s="642"/>
      <c r="G808" s="625"/>
      <c r="H808" s="629"/>
      <c r="I808" s="628"/>
      <c r="J808" s="629"/>
      <c r="K808" s="741"/>
      <c r="L808" s="744"/>
      <c r="M808" s="742"/>
      <c r="N808" s="627"/>
      <c r="O808" s="729"/>
      <c r="P808" s="730"/>
    </row>
    <row r="809" spans="1:16">
      <c r="A809" s="292"/>
      <c r="B809" s="292"/>
      <c r="C809" s="461"/>
      <c r="O809" s="703"/>
      <c r="P809" s="703"/>
    </row>
    <row r="810" spans="1:16">
      <c r="A810" s="745"/>
      <c r="B810" s="745"/>
      <c r="C810" s="293"/>
      <c r="O810" s="703"/>
      <c r="P810" s="703"/>
    </row>
    <row r="811" spans="1:16">
      <c r="A811" s="745"/>
      <c r="B811" s="745"/>
      <c r="C811" s="293"/>
      <c r="O811" s="703"/>
      <c r="P811" s="703"/>
    </row>
    <row r="812" spans="1:16">
      <c r="A812" s="745"/>
      <c r="B812" s="745"/>
      <c r="C812" s="293"/>
      <c r="O812" s="703"/>
      <c r="P812" s="703"/>
    </row>
    <row r="813" spans="1:16">
      <c r="A813" s="745"/>
      <c r="B813" s="745"/>
      <c r="C813" s="293"/>
      <c r="O813" s="703"/>
      <c r="P813" s="703"/>
    </row>
    <row r="814" spans="1:16">
      <c r="A814" s="745"/>
      <c r="B814" s="745"/>
      <c r="C814" s="293"/>
      <c r="O814" s="703"/>
      <c r="P814" s="703"/>
    </row>
    <row r="815" spans="1:16">
      <c r="A815" s="745"/>
      <c r="B815" s="745"/>
      <c r="C815" s="293"/>
      <c r="O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row r="8412" spans="1:15">
      <c r="A8412" s="745"/>
      <c r="B8412" s="745"/>
      <c r="C8412" s="293"/>
      <c r="O8412" s="703"/>
    </row>
    <row r="8413" spans="1:15">
      <c r="A8413" s="745"/>
      <c r="B8413" s="745"/>
      <c r="C8413" s="293"/>
      <c r="O8413" s="703"/>
    </row>
  </sheetData>
  <mergeCells count="146">
    <mergeCell ref="A1:P2"/>
    <mergeCell ref="F4:N4"/>
    <mergeCell ref="A5:A12"/>
    <mergeCell ref="B5:B12"/>
    <mergeCell ref="C5:C12"/>
    <mergeCell ref="A13:A22"/>
    <mergeCell ref="B13:B22"/>
    <mergeCell ref="C13:C22"/>
    <mergeCell ref="D13:H13"/>
    <mergeCell ref="O13:O22"/>
    <mergeCell ref="O23:O52"/>
    <mergeCell ref="P23:P48"/>
    <mergeCell ref="D28:E28"/>
    <mergeCell ref="D30:H30"/>
    <mergeCell ref="D33:E33"/>
    <mergeCell ref="D37:H37"/>
    <mergeCell ref="D40:H40"/>
    <mergeCell ref="P13:P22"/>
    <mergeCell ref="D14:H14"/>
    <mergeCell ref="D15:I15"/>
    <mergeCell ref="D17:I17"/>
    <mergeCell ref="D18:I18"/>
    <mergeCell ref="D20:E20"/>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45:A163"/>
    <mergeCell ref="B145:B163"/>
    <mergeCell ref="C145:C163"/>
    <mergeCell ref="D146:F146"/>
    <mergeCell ref="D147:F147"/>
    <mergeCell ref="D154:H154"/>
    <mergeCell ref="D155:F155"/>
    <mergeCell ref="D159:F159"/>
    <mergeCell ref="D160:E160"/>
    <mergeCell ref="D161:G161"/>
    <mergeCell ref="A164:A178"/>
    <mergeCell ref="B164:B178"/>
    <mergeCell ref="C164:C178"/>
    <mergeCell ref="D165:I165"/>
    <mergeCell ref="D167:I167"/>
    <mergeCell ref="D169:I169"/>
    <mergeCell ref="D171:I171"/>
    <mergeCell ref="D173:I173"/>
    <mergeCell ref="D176:H176"/>
    <mergeCell ref="D177:F177"/>
    <mergeCell ref="A179:A181"/>
    <mergeCell ref="B179:B181"/>
    <mergeCell ref="C179:C181"/>
    <mergeCell ref="D179:H179"/>
    <mergeCell ref="D180:F180"/>
    <mergeCell ref="A182:A189"/>
    <mergeCell ref="B182:B189"/>
    <mergeCell ref="C182:C189"/>
    <mergeCell ref="D184:G184"/>
    <mergeCell ref="D199:F199"/>
    <mergeCell ref="D200:F200"/>
    <mergeCell ref="D205:F205"/>
    <mergeCell ref="D206:F206"/>
    <mergeCell ref="A212:A215"/>
    <mergeCell ref="B212:B215"/>
    <mergeCell ref="C212:C214"/>
    <mergeCell ref="A190:A198"/>
    <mergeCell ref="B190:B198"/>
    <mergeCell ref="C190:C198"/>
    <mergeCell ref="A199:A211"/>
    <mergeCell ref="B199:B211"/>
    <mergeCell ref="C199:C211"/>
    <mergeCell ref="A216:A224"/>
    <mergeCell ref="B216:B224"/>
    <mergeCell ref="C216:C224"/>
    <mergeCell ref="D217:F217"/>
    <mergeCell ref="A225:A239"/>
    <mergeCell ref="B225:B239"/>
    <mergeCell ref="C225:C239"/>
    <mergeCell ref="D226:H226"/>
    <mergeCell ref="D230:G230"/>
    <mergeCell ref="A240:A244"/>
    <mergeCell ref="B240:B244"/>
    <mergeCell ref="C240:C244"/>
    <mergeCell ref="D241:H241"/>
    <mergeCell ref="A245:A250"/>
    <mergeCell ref="B245:B250"/>
    <mergeCell ref="C245:C250"/>
    <mergeCell ref="D247:F247"/>
    <mergeCell ref="D249:H249"/>
    <mergeCell ref="A251:A257"/>
    <mergeCell ref="B251:B257"/>
    <mergeCell ref="C251:C257"/>
    <mergeCell ref="D252:E252"/>
    <mergeCell ref="D255:H255"/>
    <mergeCell ref="A258:A264"/>
    <mergeCell ref="B258:B264"/>
    <mergeCell ref="C258:C264"/>
    <mergeCell ref="D259:E259"/>
    <mergeCell ref="D262:H26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23" zoomScale="130" zoomScaleNormal="130" workbookViewId="0">
      <selection activeCell="D28" sqref="D28"/>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75" customHeight="1">
      <c r="A1" s="968" t="s">
        <v>451</v>
      </c>
      <c r="B1" s="968"/>
      <c r="C1" s="968"/>
      <c r="D1" s="968"/>
      <c r="E1" s="968"/>
      <c r="F1" s="968"/>
      <c r="G1" s="968"/>
    </row>
    <row r="2" spans="1:7" ht="24" customHeight="1">
      <c r="C2" s="237"/>
    </row>
    <row r="3" spans="1:7" ht="30" customHeight="1">
      <c r="A3" s="763" t="s">
        <v>270</v>
      </c>
      <c r="B3" s="763" t="s">
        <v>271</v>
      </c>
      <c r="C3" s="764" t="s">
        <v>272</v>
      </c>
      <c r="D3" s="764" t="s">
        <v>1</v>
      </c>
      <c r="E3" s="764" t="s">
        <v>31</v>
      </c>
      <c r="F3" s="763" t="s">
        <v>273</v>
      </c>
      <c r="G3" s="763" t="s">
        <v>274</v>
      </c>
    </row>
    <row r="4" spans="1:7" ht="97.5" customHeight="1">
      <c r="A4" s="240">
        <v>1</v>
      </c>
      <c r="B4" s="240" t="s">
        <v>275</v>
      </c>
      <c r="C4" s="241" t="s">
        <v>40</v>
      </c>
      <c r="D4" s="242">
        <f>'Fuse 35.05 Detail'!O9</f>
        <v>1482</v>
      </c>
      <c r="E4" s="243" t="s">
        <v>4</v>
      </c>
      <c r="F4" s="240">
        <v>207.13</v>
      </c>
      <c r="G4" s="240">
        <f>F4*D4</f>
        <v>306966.65999999997</v>
      </c>
    </row>
    <row r="5" spans="1:7" ht="122.25" customHeight="1">
      <c r="A5" s="244">
        <v>2</v>
      </c>
      <c r="B5" s="244" t="s">
        <v>276</v>
      </c>
      <c r="C5" s="245" t="s">
        <v>277</v>
      </c>
      <c r="D5" s="246">
        <f>'Fuse 35.05 Detail'!N20</f>
        <v>1122.9749999999999</v>
      </c>
      <c r="E5" s="247" t="s">
        <v>4</v>
      </c>
      <c r="F5" s="247">
        <v>341.37</v>
      </c>
      <c r="G5" s="248">
        <f t="shared" ref="G5:G23" si="0">D5*F5</f>
        <v>383349.97574999998</v>
      </c>
    </row>
    <row r="6" spans="1:7" ht="79.5" customHeight="1">
      <c r="A6" s="244">
        <v>3</v>
      </c>
      <c r="B6" s="244" t="s">
        <v>278</v>
      </c>
      <c r="C6" s="245" t="s">
        <v>279</v>
      </c>
      <c r="D6" s="246">
        <f>'Fuse 35.05 Detail'!N48</f>
        <v>241.7757</v>
      </c>
      <c r="E6" s="247" t="s">
        <v>4</v>
      </c>
      <c r="F6" s="247">
        <v>1267.96</v>
      </c>
      <c r="G6" s="248">
        <f t="shared" si="0"/>
        <v>306561.91657200002</v>
      </c>
    </row>
    <row r="7" spans="1:7" ht="304.5" customHeight="1">
      <c r="A7" s="249">
        <v>4</v>
      </c>
      <c r="B7" s="249" t="s">
        <v>280</v>
      </c>
      <c r="C7" s="250" t="s">
        <v>281</v>
      </c>
      <c r="D7" s="246">
        <f>'Fuse 35.05 Detail'!O67</f>
        <v>1667.8379999999997</v>
      </c>
      <c r="E7" s="247" t="s">
        <v>16</v>
      </c>
      <c r="F7" s="247">
        <v>250.13</v>
      </c>
      <c r="G7" s="251">
        <f t="shared" si="0"/>
        <v>417176.31893999991</v>
      </c>
    </row>
    <row r="8" spans="1:7" ht="297.75" customHeight="1">
      <c r="A8" s="249">
        <v>5</v>
      </c>
      <c r="B8" s="249" t="s">
        <v>282</v>
      </c>
      <c r="C8" s="250" t="s">
        <v>437</v>
      </c>
      <c r="D8" s="252">
        <f>'Fuse 35.05 Detail'!O84</f>
        <v>1558.6907216494844</v>
      </c>
      <c r="E8" s="247" t="s">
        <v>3</v>
      </c>
      <c r="F8" s="247">
        <v>439.81</v>
      </c>
      <c r="G8" s="248">
        <f t="shared" si="0"/>
        <v>685527.76628865977</v>
      </c>
    </row>
    <row r="9" spans="1:7" ht="84.75" customHeight="1">
      <c r="A9" s="244">
        <v>6</v>
      </c>
      <c r="B9" s="244" t="s">
        <v>284</v>
      </c>
      <c r="C9" s="253" t="s">
        <v>285</v>
      </c>
      <c r="D9" s="246">
        <f>'Fuse 35.05 Detail'!O104</f>
        <v>161.18379999999999</v>
      </c>
      <c r="E9" s="247" t="s">
        <v>155</v>
      </c>
      <c r="F9" s="247">
        <v>5771.61</v>
      </c>
      <c r="G9" s="248">
        <f t="shared" si="0"/>
        <v>930290.03191799985</v>
      </c>
    </row>
    <row r="10" spans="1:7" s="258" customFormat="1" ht="19.5" customHeight="1">
      <c r="A10" s="254"/>
      <c r="B10" s="254"/>
      <c r="C10" s="255" t="s">
        <v>8</v>
      </c>
      <c r="D10" s="256">
        <f>D9</f>
        <v>161.18379999999999</v>
      </c>
      <c r="E10" s="209" t="s">
        <v>286</v>
      </c>
      <c r="F10" s="209">
        <v>6135.23</v>
      </c>
      <c r="G10" s="257">
        <f t="shared" si="0"/>
        <v>988899.68527399993</v>
      </c>
    </row>
    <row r="11" spans="1:7" ht="140.25" customHeight="1">
      <c r="A11" s="249">
        <v>7</v>
      </c>
      <c r="B11" s="249" t="s">
        <v>287</v>
      </c>
      <c r="C11" s="250" t="s">
        <v>288</v>
      </c>
      <c r="D11" s="252">
        <f>'Fuse 35.05 Detail'!N118</f>
        <v>1270.1499999999999</v>
      </c>
      <c r="E11" s="247" t="s">
        <v>3</v>
      </c>
      <c r="F11" s="247">
        <v>1646.08</v>
      </c>
      <c r="G11" s="248">
        <f t="shared" si="0"/>
        <v>2090768.5119999996</v>
      </c>
    </row>
    <row r="12" spans="1:7" ht="17.25" customHeight="1">
      <c r="A12" s="249"/>
      <c r="B12" s="249"/>
      <c r="C12" s="250" t="s">
        <v>9</v>
      </c>
      <c r="D12" s="252">
        <f>'Fuse 35.05 Detail'!O132</f>
        <v>2389.8503999999998</v>
      </c>
      <c r="E12" s="247" t="s">
        <v>3</v>
      </c>
      <c r="F12" s="259">
        <v>1006.89</v>
      </c>
      <c r="G12" s="248">
        <f t="shared" si="0"/>
        <v>2406316.4692559997</v>
      </c>
    </row>
    <row r="13" spans="1:7" ht="22.5" customHeight="1">
      <c r="A13" s="249"/>
      <c r="B13" s="249"/>
      <c r="C13" s="250" t="s">
        <v>289</v>
      </c>
      <c r="D13" s="252">
        <f>'Fuse 35.05 Detail'!O142</f>
        <v>1781.2499999999995</v>
      </c>
      <c r="E13" s="247" t="s">
        <v>3</v>
      </c>
      <c r="F13" s="247">
        <v>891.24</v>
      </c>
      <c r="G13" s="248">
        <f t="shared" si="0"/>
        <v>1587521.2499999995</v>
      </c>
    </row>
    <row r="14" spans="1:7" ht="24.75" customHeight="1">
      <c r="A14" s="249"/>
      <c r="B14" s="249"/>
      <c r="C14" s="250" t="s">
        <v>290</v>
      </c>
      <c r="D14" s="252">
        <f>'Fuse 35.05 Detail'!O162</f>
        <v>3916.85</v>
      </c>
      <c r="E14" s="247" t="s">
        <v>3</v>
      </c>
      <c r="F14" s="247">
        <v>457.33</v>
      </c>
      <c r="G14" s="248">
        <f t="shared" si="0"/>
        <v>1791293.0104999999</v>
      </c>
    </row>
    <row r="15" spans="1:7" ht="70.5" customHeight="1">
      <c r="A15" s="249">
        <v>8</v>
      </c>
      <c r="B15" s="249" t="s">
        <v>291</v>
      </c>
      <c r="C15" s="260" t="s">
        <v>292</v>
      </c>
      <c r="D15" s="246">
        <f>'Fuse 35.05 Detail'!O175</f>
        <v>288.67336499999999</v>
      </c>
      <c r="E15" s="247" t="s">
        <v>4</v>
      </c>
      <c r="F15" s="247">
        <v>1395.03</v>
      </c>
      <c r="G15" s="248">
        <f t="shared" si="0"/>
        <v>402708.00437594997</v>
      </c>
    </row>
    <row r="16" spans="1:7" ht="22.5" customHeight="1">
      <c r="A16" s="249"/>
      <c r="B16" s="249"/>
      <c r="C16" s="261" t="s">
        <v>293</v>
      </c>
      <c r="D16" s="246">
        <f>D15</f>
        <v>288.67336499999999</v>
      </c>
      <c r="E16" s="247" t="s">
        <v>4</v>
      </c>
      <c r="F16" s="259">
        <v>2185.1</v>
      </c>
      <c r="G16" s="248">
        <f t="shared" si="0"/>
        <v>630780.16986149992</v>
      </c>
    </row>
    <row r="17" spans="1:7" ht="110.25" customHeight="1">
      <c r="A17" s="249">
        <v>9</v>
      </c>
      <c r="B17" s="249" t="s">
        <v>294</v>
      </c>
      <c r="C17" s="250" t="s">
        <v>295</v>
      </c>
      <c r="D17" s="246">
        <f>'Fuse 35.05 Detail'!O186</f>
        <v>23.439999999999998</v>
      </c>
      <c r="E17" s="247" t="s">
        <v>4</v>
      </c>
      <c r="F17" s="247">
        <v>12907.66</v>
      </c>
      <c r="G17" s="248">
        <f t="shared" si="0"/>
        <v>302555.55039999995</v>
      </c>
    </row>
    <row r="18" spans="1:7" ht="148.5" customHeight="1">
      <c r="A18" s="249">
        <v>10</v>
      </c>
      <c r="B18" s="249" t="s">
        <v>296</v>
      </c>
      <c r="C18" s="250" t="s">
        <v>297</v>
      </c>
      <c r="D18" s="246">
        <f>'Fuse 35.05 Detail'!O194</f>
        <v>94.236000000000004</v>
      </c>
      <c r="E18" s="247" t="s">
        <v>286</v>
      </c>
      <c r="F18" s="247">
        <v>1143.8399999999999</v>
      </c>
      <c r="G18" s="248">
        <f t="shared" si="0"/>
        <v>107790.90624</v>
      </c>
    </row>
    <row r="19" spans="1:7" ht="113.25" customHeight="1">
      <c r="A19" s="249">
        <v>11</v>
      </c>
      <c r="B19" s="249" t="s">
        <v>298</v>
      </c>
      <c r="C19" s="250" t="s">
        <v>299</v>
      </c>
      <c r="D19" s="246">
        <f>'Fuse 35.05 Detail'!O207</f>
        <v>142.67239999999998</v>
      </c>
      <c r="E19" s="247" t="s">
        <v>107</v>
      </c>
      <c r="F19" s="247">
        <v>102.44</v>
      </c>
      <c r="G19" s="248">
        <f t="shared" si="0"/>
        <v>14615.360655999997</v>
      </c>
    </row>
    <row r="20" spans="1:7" ht="75" customHeight="1">
      <c r="A20" s="249">
        <v>12</v>
      </c>
      <c r="B20" s="249" t="s">
        <v>300</v>
      </c>
      <c r="C20" s="250" t="s">
        <v>301</v>
      </c>
      <c r="D20" s="246">
        <f>'Fuse 35.05 Detail'!O211</f>
        <v>2</v>
      </c>
      <c r="E20" s="247" t="s">
        <v>16</v>
      </c>
      <c r="F20" s="247">
        <v>445.19</v>
      </c>
      <c r="G20" s="248">
        <f t="shared" si="0"/>
        <v>890.38</v>
      </c>
    </row>
    <row r="21" spans="1:7" ht="186.75" customHeight="1">
      <c r="A21" s="262">
        <v>13</v>
      </c>
      <c r="B21" s="262" t="s">
        <v>302</v>
      </c>
      <c r="C21" s="250" t="s">
        <v>303</v>
      </c>
      <c r="D21" s="246">
        <f>'Fuse 35.05 Detail'!O219</f>
        <v>1.2361740000000001</v>
      </c>
      <c r="E21" s="247" t="s">
        <v>155</v>
      </c>
      <c r="F21" s="247">
        <v>14581.84</v>
      </c>
      <c r="G21" s="248">
        <f t="shared" si="0"/>
        <v>18025.691480160003</v>
      </c>
    </row>
    <row r="22" spans="1:7" ht="251.25" customHeight="1">
      <c r="A22" s="249">
        <v>14</v>
      </c>
      <c r="B22" s="249" t="s">
        <v>304</v>
      </c>
      <c r="C22" s="250" t="s">
        <v>305</v>
      </c>
      <c r="D22" s="246">
        <f>'Fuse 35.05 Detail'!O227</f>
        <v>669.40000000000009</v>
      </c>
      <c r="E22" s="247" t="s">
        <v>4</v>
      </c>
      <c r="F22" s="259">
        <v>245.6</v>
      </c>
      <c r="G22" s="248">
        <f t="shared" si="0"/>
        <v>164404.64000000001</v>
      </c>
    </row>
    <row r="23" spans="1:7" ht="57" customHeight="1">
      <c r="A23" s="244">
        <v>15</v>
      </c>
      <c r="B23" s="244" t="s">
        <v>306</v>
      </c>
      <c r="C23" s="253" t="s">
        <v>5</v>
      </c>
      <c r="D23" s="246">
        <f>'Fuse 35.05 Detail'!O239</f>
        <v>669.40000000000009</v>
      </c>
      <c r="E23" s="247" t="s">
        <v>4</v>
      </c>
      <c r="F23" s="208">
        <v>16.97</v>
      </c>
      <c r="G23" s="248">
        <f t="shared" si="0"/>
        <v>11359.718000000001</v>
      </c>
    </row>
    <row r="24" spans="1:7" ht="49.5" customHeight="1">
      <c r="A24" s="249">
        <v>16</v>
      </c>
      <c r="B24" s="263" t="s">
        <v>307</v>
      </c>
      <c r="C24" s="264" t="s">
        <v>98</v>
      </c>
      <c r="D24" s="265">
        <f>'Fuse 35.05 Detail'!O247</f>
        <v>669.40000000000009</v>
      </c>
      <c r="E24" s="266" t="s">
        <v>4</v>
      </c>
      <c r="F24" s="267" t="s">
        <v>438</v>
      </c>
      <c r="G24" s="268"/>
    </row>
    <row r="25" spans="1:7" ht="21" customHeight="1">
      <c r="A25" s="254"/>
      <c r="B25" s="269"/>
      <c r="C25" s="270" t="s">
        <v>309</v>
      </c>
      <c r="D25" s="271"/>
      <c r="E25" s="272"/>
      <c r="F25" s="210">
        <v>59.38</v>
      </c>
      <c r="G25" s="273">
        <f>D24*F25</f>
        <v>39748.972000000009</v>
      </c>
    </row>
    <row r="26" spans="1:7" ht="47.25" customHeight="1">
      <c r="A26" s="249">
        <v>17</v>
      </c>
      <c r="B26" s="263" t="s">
        <v>310</v>
      </c>
      <c r="C26" s="264" t="s">
        <v>311</v>
      </c>
      <c r="D26" s="265">
        <f>'Fuse 35.05 Detail'!O253</f>
        <v>669.40000000000009</v>
      </c>
      <c r="E26" s="274" t="s">
        <v>4</v>
      </c>
      <c r="F26" s="275" t="s">
        <v>439</v>
      </c>
      <c r="G26" s="268"/>
    </row>
    <row r="27" spans="1:7" ht="18.75" customHeight="1">
      <c r="A27" s="276"/>
      <c r="B27" s="277"/>
      <c r="C27" s="278" t="s">
        <v>313</v>
      </c>
      <c r="D27" s="279"/>
      <c r="E27" s="280"/>
      <c r="F27" s="280">
        <v>30.72</v>
      </c>
      <c r="G27" s="282">
        <f>D26*F27</f>
        <v>20563.968000000001</v>
      </c>
    </row>
    <row r="28" spans="1:7" ht="70.5" customHeight="1">
      <c r="A28" s="244">
        <v>18</v>
      </c>
      <c r="B28" s="283" t="s">
        <v>314</v>
      </c>
      <c r="C28" s="284" t="s">
        <v>41</v>
      </c>
      <c r="D28" s="285">
        <f>'Fuse 35.05 Detail'!O260</f>
        <v>1185.6000000000001</v>
      </c>
      <c r="E28" s="286" t="s">
        <v>4</v>
      </c>
      <c r="F28" s="286">
        <v>207.19</v>
      </c>
      <c r="G28" s="287">
        <f>F28*D28</f>
        <v>245644.46400000004</v>
      </c>
    </row>
    <row r="29" spans="1:7" ht="17.100000000000001" customHeight="1">
      <c r="A29" s="288"/>
      <c r="B29" s="288"/>
      <c r="C29" s="288"/>
      <c r="D29" s="288"/>
      <c r="E29" s="288"/>
      <c r="F29" s="288"/>
      <c r="G29" s="765">
        <f>SUM(G4:G28)</f>
        <v>13853759.421512267</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All Abstruct</vt:lpstr>
      <vt:lpstr>All Quantity </vt:lpstr>
      <vt:lpstr>Protective Abs.</vt:lpstr>
      <vt:lpstr>Protective Detail</vt:lpstr>
      <vt:lpstr>Fuse-30 Abs.</vt:lpstr>
      <vt:lpstr>Fuse-30 detail</vt:lpstr>
      <vt:lpstr>Fuse-4.52 Abs</vt:lpstr>
      <vt:lpstr>Fuse 4.52 detail</vt:lpstr>
      <vt:lpstr>Fuse 35.05 Abs.</vt:lpstr>
      <vt:lpstr>Fuse 35.05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2020-09-19T05:04:47Z</cp:lastPrinted>
  <dcterms:created xsi:type="dcterms:W3CDTF">2020-09-17T09:43:57Z</dcterms:created>
  <dcterms:modified xsi:type="dcterms:W3CDTF">2020-11-22T04:46:17Z</dcterms:modified>
</cp:coreProperties>
</file>