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 activeTab="4"/>
  </bookViews>
  <sheets>
    <sheet name="Sheet1" sheetId="1" r:id="rId1"/>
    <sheet name="GoB" sheetId="3" r:id="rId2"/>
    <sheet name="RPA" sheetId="4" r:id="rId3"/>
    <sheet name="Sheet5" sheetId="5" r:id="rId4"/>
    <sheet name="IPC_Dist" sheetId="6" r:id="rId5"/>
    <sheet name="Sheet3" sheetId="7" r:id="rId6"/>
  </sheets>
  <definedNames>
    <definedName name="_xlnm.Print_Area" localSheetId="1">GoB!$A$1:$T$16</definedName>
    <definedName name="_xlnm.Print_Area" localSheetId="2">RPA!$A$1:$S$16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7" l="1"/>
  <c r="Q60" i="5" l="1"/>
  <c r="Q59" i="5"/>
  <c r="R59" i="5" s="1"/>
  <c r="O63" i="5"/>
  <c r="R60" i="5" s="1"/>
  <c r="O62" i="5"/>
  <c r="O51" i="5"/>
  <c r="P49" i="5" s="1"/>
  <c r="R41" i="5"/>
  <c r="R40" i="5"/>
  <c r="O44" i="5"/>
  <c r="O43" i="5"/>
  <c r="O38" i="5"/>
  <c r="R39" i="5" s="1"/>
  <c r="R42" i="5" l="1"/>
  <c r="S41" i="5" s="1"/>
  <c r="S39" i="5"/>
  <c r="S40" i="5"/>
  <c r="R49" i="5"/>
  <c r="Q49" i="5"/>
  <c r="P51" i="5"/>
  <c r="T60" i="5"/>
  <c r="S60" i="5"/>
  <c r="T59" i="5"/>
  <c r="T61" i="5" s="1"/>
  <c r="S59" i="5"/>
  <c r="S61" i="5" s="1"/>
  <c r="R61" i="5"/>
  <c r="P50" i="5"/>
  <c r="R23" i="5"/>
  <c r="R22" i="5"/>
  <c r="R24" i="5" s="1"/>
  <c r="Q23" i="5"/>
  <c r="Q22" i="5"/>
  <c r="Q24" i="5" s="1"/>
  <c r="S24" i="5" s="1"/>
  <c r="M16" i="5"/>
  <c r="L16" i="5"/>
  <c r="M7" i="5"/>
  <c r="M9" i="5" s="1"/>
  <c r="N8" i="5" s="1"/>
  <c r="I3" i="5"/>
  <c r="H3" i="5"/>
  <c r="J2" i="5"/>
  <c r="I4" i="5"/>
  <c r="I5" i="5" s="1"/>
  <c r="H4" i="5"/>
  <c r="H5" i="5" s="1"/>
  <c r="B5" i="5"/>
  <c r="C8" i="5"/>
  <c r="E9" i="5"/>
  <c r="H6" i="5" l="1"/>
  <c r="J5" i="5"/>
  <c r="P8" i="5"/>
  <c r="O8" i="5"/>
  <c r="T41" i="5"/>
  <c r="U41" i="5"/>
  <c r="N7" i="5"/>
  <c r="Q51" i="5"/>
  <c r="S51" i="5" s="1"/>
  <c r="R51" i="5"/>
  <c r="U40" i="5"/>
  <c r="T40" i="5"/>
  <c r="M17" i="5"/>
  <c r="P14" i="5" s="1"/>
  <c r="S42" i="5"/>
  <c r="T39" i="5"/>
  <c r="U39" i="5"/>
  <c r="O15" i="5"/>
  <c r="R50" i="5"/>
  <c r="Q50" i="5"/>
  <c r="D3" i="1"/>
  <c r="D4" i="1"/>
  <c r="D5" i="1"/>
  <c r="D6" i="1"/>
  <c r="D7" i="1"/>
  <c r="D8" i="1"/>
  <c r="D9" i="1"/>
  <c r="D10" i="1"/>
  <c r="D11" i="1"/>
  <c r="D12" i="1"/>
  <c r="D2" i="1"/>
  <c r="P15" i="5" l="1"/>
  <c r="P7" i="5"/>
  <c r="P9" i="5" s="1"/>
  <c r="O7" i="5"/>
  <c r="O9" i="5" s="1"/>
  <c r="Q9" i="5" s="1"/>
  <c r="T42" i="5"/>
  <c r="U42" i="5"/>
  <c r="P16" i="5"/>
  <c r="R14" i="5"/>
  <c r="Q14" i="5"/>
  <c r="R15" i="5"/>
  <c r="Q15" i="5"/>
  <c r="R16" i="5" l="1"/>
  <c r="Q16" i="5"/>
</calcChain>
</file>

<file path=xl/sharedStrings.xml><?xml version="1.0" encoding="utf-8"?>
<sst xmlns="http://schemas.openxmlformats.org/spreadsheetml/2006/main" count="216" uniqueCount="142">
  <si>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</si>
  <si>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</si>
  <si>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</si>
  <si>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</si>
  <si>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</si>
  <si>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</si>
  <si>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</si>
  <si>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</si>
  <si>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</si>
  <si>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</si>
  <si>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</si>
  <si>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</si>
  <si>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</si>
  <si>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</si>
  <si>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4111306_Construction of Irrigation Inlet (New Haors)</t>
  </si>
  <si>
    <t>4111307_ Re-installation/Construction of Regulator/ Causeway (Rehabilitation Sub-Projects)</t>
  </si>
  <si>
    <t>4111307_ Installation/Construction of New Regulators/ Causeway/Bridge/Box Drainage Outlet) (New Haors)</t>
  </si>
  <si>
    <t xml:space="preserve">4111307_ Re-excavation of Khal/River (New Haors) </t>
  </si>
  <si>
    <t xml:space="preserve">4111201_ Re-excavation of Khal/River (Rehabilitation Sub-Projects) </t>
  </si>
  <si>
    <t>4111201_ Rehabilitation of Full Embankment (Resection/ construction) (Rehabilitation Sub-Projects)</t>
  </si>
  <si>
    <t>4111201_ Rehabilitation of Submergible Embankment  (Resection/construction)  (Rehabilitation Sub-Projects)</t>
  </si>
  <si>
    <t>4111201_Construction of Submersible Embankment (New Haors) (Earth Volume: 29.98 lakh cum)</t>
  </si>
  <si>
    <t>4111201_ Rehabilitation of Regulator (New Haors)</t>
  </si>
  <si>
    <t>4111201_Construction of WMG Office</t>
  </si>
  <si>
    <t>4111201_O&amp;M During Construction</t>
  </si>
  <si>
    <t>Total</t>
  </si>
  <si>
    <t>GoB</t>
  </si>
  <si>
    <t>RPA</t>
  </si>
  <si>
    <t>Gate Repair</t>
  </si>
  <si>
    <t>110/Netr-05 1st RA Bill</t>
  </si>
  <si>
    <t>111/KISH-23 1st RA Bill</t>
  </si>
  <si>
    <t>120/NETR-06 4th RA Bill</t>
  </si>
  <si>
    <t>total</t>
  </si>
  <si>
    <t>Khal</t>
  </si>
  <si>
    <t>Box</t>
  </si>
  <si>
    <t>132/SUNM-06 4th RA Bill</t>
  </si>
  <si>
    <t>131/KIS-20 1st RA Bill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</si>
  <si>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</si>
  <si>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</si>
  <si>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</si>
  <si>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</si>
  <si>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</si>
  <si>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</si>
  <si>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</si>
  <si>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</si>
  <si>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131/KISH-20 1st RA Bill</t>
  </si>
  <si>
    <t>133/KISH-22 1st RA Bill</t>
  </si>
  <si>
    <t>Kish-22 1st IPC</t>
  </si>
  <si>
    <t>Embankment</t>
  </si>
  <si>
    <t>GT</t>
  </si>
  <si>
    <t>Kish-22 2nd IPC</t>
  </si>
  <si>
    <t>138/KISH-22 2nd RA Bill</t>
  </si>
  <si>
    <t>142/KISH-17 9th RA Bill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</si>
  <si>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</si>
  <si>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</si>
  <si>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</si>
  <si>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</si>
  <si>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</si>
  <si>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</si>
  <si>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</si>
  <si>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</si>
  <si>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</si>
  <si>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</si>
  <si>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</si>
  <si>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</si>
  <si>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144/KISH-17 4th RA Bill</t>
  </si>
  <si>
    <t>Kish -11 4th RA Bill</t>
  </si>
  <si>
    <t>143/KISH-11 5th RA Bill</t>
  </si>
  <si>
    <t>152/HOBI-06 7th RA BIlll</t>
  </si>
  <si>
    <t>154/SUNM-02 2nd RA BILL</t>
  </si>
  <si>
    <t>153/KISH-09 5th RA BILL</t>
  </si>
  <si>
    <t>155/KISH-25 5th RA BILL</t>
  </si>
  <si>
    <t>Kish -25 5th RA Bill</t>
  </si>
  <si>
    <t>Mobilization</t>
  </si>
  <si>
    <t>157/KISH-13 5th RA BILL</t>
  </si>
  <si>
    <t>Kish -13 5th RA Bill</t>
  </si>
  <si>
    <t>158/KISH-13 6th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</si>
  <si>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</si>
  <si>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</si>
  <si>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</si>
  <si>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</si>
  <si>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</si>
  <si>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</si>
  <si>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</si>
  <si>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</si>
  <si>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</si>
  <si>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</si>
  <si>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156/SUNM-01 4th RA Bill</t>
  </si>
  <si>
    <t>Gob</t>
  </si>
  <si>
    <t>Rpa</t>
  </si>
  <si>
    <t>160/(SUNM-01)-05 2nd RA Bill</t>
  </si>
  <si>
    <t>161/Habi-1 5th  RA Bill</t>
  </si>
  <si>
    <t>172/Kish-12 7th  RA Bill</t>
  </si>
  <si>
    <t>161/Kish-16 9th  RA Bill</t>
  </si>
  <si>
    <t>175/Kish-23 2nd  RA Bill</t>
  </si>
  <si>
    <t>174/Netr-01  4th  RA Bill</t>
  </si>
  <si>
    <t>190/Kish-22 2nd  RA Bill</t>
  </si>
  <si>
    <t>191/Kish-26 6th  RA Bill</t>
  </si>
  <si>
    <t>194/(SUNM-01)-06 6th RA Bill</t>
  </si>
  <si>
    <t>192/(SUNM-01)-04 4th RA Bill</t>
  </si>
  <si>
    <t>195/Netr-06 5th RA Bill</t>
  </si>
  <si>
    <t>193/Kish-05 5th  RA Bill</t>
  </si>
  <si>
    <t>199/Kish-17 10th  RA Bill</t>
  </si>
  <si>
    <t>210/(SUNM-01)-06 6th RA final Bill</t>
  </si>
  <si>
    <t>209/(SUNM-01)-05 2nd RA Bill</t>
  </si>
  <si>
    <t>213/Kish-23 3rd  RA Bill</t>
  </si>
  <si>
    <t>212/(SUNM-02)-02 3rd RA Bill</t>
  </si>
  <si>
    <t>159/Kish-28/Lot-4 1st  RA Bill</t>
  </si>
  <si>
    <t>173/Netr-03 4th RA Bill</t>
  </si>
  <si>
    <t>214/Kish-26 7th  RA Bill</t>
  </si>
  <si>
    <t>217/Kish-14 8th  RA Bill</t>
  </si>
  <si>
    <t>218/Kish-17  11th  RA Bill</t>
  </si>
  <si>
    <t>220/Kish-03  8th  RA Bill</t>
  </si>
  <si>
    <t>216/Kish-16  10th  RA Bill</t>
  </si>
  <si>
    <t>219/Kish-9  6th  RA Bill</t>
  </si>
  <si>
    <t>225/Kish-21  1st  RA Bill</t>
  </si>
  <si>
    <t>226/(SUNM-01)-05 3rd RA  Bill</t>
  </si>
  <si>
    <t>232/Hobi-2  4th  RA Bill</t>
  </si>
  <si>
    <t>233/Kish-25  6th  RA Bill</t>
  </si>
  <si>
    <t xml:space="preserve">351/(SUNM-02)-02  4th RA Bill </t>
  </si>
  <si>
    <t>248/Kish-01  1st  RA Bill</t>
  </si>
  <si>
    <t xml:space="preserve">250/(SUNM-01)-03 3rd RA Bill </t>
  </si>
  <si>
    <t xml:space="preserve">252/Netr-08 1st RA Bill </t>
  </si>
  <si>
    <t xml:space="preserve">249/(SUNM-01)-04 5th RA Bill </t>
  </si>
  <si>
    <t>246/Kish-11  6th  RA Bill</t>
  </si>
  <si>
    <t>247/Kish-10  5th  RA Bill</t>
  </si>
  <si>
    <t>245/Kish-6  12th  RA Bill</t>
  </si>
  <si>
    <t xml:space="preserve">243/Netr-03 5th RA Bill </t>
  </si>
  <si>
    <t xml:space="preserve">242/Netr-02 4th RA Bill </t>
  </si>
  <si>
    <t xml:space="preserve">241/Netr-01 5th RA Bill </t>
  </si>
  <si>
    <t>240/Hobi-5  3rd RA Bill</t>
  </si>
  <si>
    <t>244/Kish-23  4th  RA Bill</t>
  </si>
  <si>
    <t xml:space="preserve">255/Netr-06  6th RA Bill </t>
  </si>
  <si>
    <t xml:space="preserve">256/Netr-04  4th RA Bill </t>
  </si>
  <si>
    <t>257/Kish-26  8th  RA Bill</t>
  </si>
  <si>
    <t>273/Kish-13  7th  RA Bill</t>
  </si>
  <si>
    <t xml:space="preserve">347/(SUNM-01)-06  7th RA Bill </t>
  </si>
  <si>
    <t>351/Kish-21  2nd  RA Bill</t>
  </si>
  <si>
    <t xml:space="preserve">349/(SUNM-01)-04  6th RA Bill </t>
  </si>
  <si>
    <t xml:space="preserve">348/(SUNM-01)-05  4th RA Bill </t>
  </si>
  <si>
    <t xml:space="preserve">350/(SUNM-02)-01  5th RA Bill </t>
  </si>
  <si>
    <t>352/Hobi-4  5th RA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</si>
</sst>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/>
    <xf numFmtId="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/>
    <xf numFmtId="4" fontId="1" fillId="0" borderId="1" xfId="0" applyNumberFormat="1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left" vertical="center" wrapText="1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1" fillId="0" borderId="2" xfId="0" applyNumberFormat="1" applyFont="1" applyFill="1" applyBorder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4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5" x14ac:dyDescent="0.25"/>
  <cols>
    <col min="2" max="2" width="18.28515625" customWidth="1"/>
    <col min="3" max="3" width="97.5703125" customWidth="1"/>
    <col min="4" max="4" width="52.85546875" customWidth="1"/>
  </cols>
  <sheetData>
    <row r="1" spans="1:4" x14ac:dyDescent="0.25">
      <c r="A1" s="1" t="s">
        <v>11</v>
      </c>
      <c r="B1" s="1" t="s">
        <v>12</v>
      </c>
      <c r="C1" s="2" t="s">
        <v>13</v>
      </c>
    </row>
    <row r="2" spans="1:4" x14ac:dyDescent="0.25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25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25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25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25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25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25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25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25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25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25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view="pageBreakPreview" topLeftCell="M4" zoomScale="55" zoomScaleNormal="100" zoomScaleSheetLayoutView="55" workbookViewId="0">
      <selection activeCell="A11" sqref="A11"/>
    </sheetView>
  </sheetViews>
  <sheetFormatPr defaultRowHeight="15" x14ac:dyDescent="0.25"/>
  <cols>
    <col min="1" max="1" width="115.85546875" customWidth="1"/>
    <col min="2" max="2" width="46.28515625" style="1" hidden="1" customWidth="1"/>
    <col min="3" max="3" width="62.5703125" hidden="1" customWidth="1"/>
    <col min="4" max="4" width="47.140625" hidden="1" customWidth="1"/>
    <col min="5" max="5" width="47" style="1" hidden="1" customWidth="1"/>
    <col min="6" max="6" width="44.42578125" hidden="1" customWidth="1"/>
    <col min="7" max="7" width="47.28515625" hidden="1" customWidth="1"/>
    <col min="8" max="8" width="56" hidden="1" customWidth="1"/>
    <col min="9" max="9" width="50" customWidth="1"/>
    <col min="10" max="10" width="61.28515625" customWidth="1"/>
    <col min="11" max="11" width="43.7109375" customWidth="1"/>
    <col min="12" max="12" width="51.5703125" customWidth="1"/>
    <col min="13" max="13" width="49.42578125" customWidth="1"/>
    <col min="14" max="14" width="45.28515625" customWidth="1"/>
    <col min="15" max="15" width="56.42578125" style="12" customWidth="1"/>
    <col min="16" max="16" width="42.42578125" customWidth="1"/>
    <col min="17" max="17" width="43.28515625" customWidth="1"/>
  </cols>
  <sheetData>
    <row r="1" spans="1:17" ht="39" customHeight="1" x14ac:dyDescent="0.45">
      <c r="A1" s="4"/>
      <c r="B1" s="5" t="s">
        <v>29</v>
      </c>
      <c r="C1" s="5" t="s">
        <v>30</v>
      </c>
      <c r="D1" s="6" t="s">
        <v>31</v>
      </c>
      <c r="E1" s="5" t="s">
        <v>35</v>
      </c>
      <c r="F1" s="14" t="s">
        <v>36</v>
      </c>
      <c r="G1" s="14" t="s">
        <v>46</v>
      </c>
      <c r="H1" s="3" t="s">
        <v>51</v>
      </c>
      <c r="I1" s="19" t="s">
        <v>52</v>
      </c>
      <c r="J1" s="19" t="s">
        <v>65</v>
      </c>
      <c r="K1" s="19" t="s">
        <v>67</v>
      </c>
      <c r="L1" s="20" t="s">
        <v>68</v>
      </c>
      <c r="M1" s="20" t="s">
        <v>69</v>
      </c>
      <c r="N1" s="20" t="s">
        <v>70</v>
      </c>
      <c r="O1" s="8" t="s">
        <v>71</v>
      </c>
      <c r="P1" s="8" t="s">
        <v>74</v>
      </c>
      <c r="Q1" s="19" t="s">
        <v>76</v>
      </c>
    </row>
    <row r="2" spans="1:17" ht="57.75" customHeight="1" x14ac:dyDescent="0.45">
      <c r="A2" s="3" t="s">
        <v>14</v>
      </c>
      <c r="B2" s="7"/>
      <c r="C2" s="7"/>
      <c r="D2" s="7"/>
      <c r="E2" s="8"/>
      <c r="F2" s="8">
        <v>128828.69</v>
      </c>
      <c r="G2" s="13"/>
      <c r="H2" s="8"/>
      <c r="I2" s="19">
        <v>689062.37</v>
      </c>
      <c r="J2" s="19"/>
      <c r="K2" s="13"/>
      <c r="L2" s="21"/>
      <c r="M2" s="13"/>
      <c r="N2" s="13"/>
      <c r="O2" s="8"/>
      <c r="P2" s="13"/>
      <c r="Q2" s="13"/>
    </row>
    <row r="3" spans="1:17" ht="57.75" customHeight="1" x14ac:dyDescent="0.45">
      <c r="A3" s="3" t="s">
        <v>15</v>
      </c>
      <c r="B3" s="7"/>
      <c r="C3" s="7"/>
      <c r="D3" s="7"/>
      <c r="E3" s="8"/>
      <c r="F3" s="8"/>
      <c r="G3" s="13"/>
      <c r="H3" s="8"/>
      <c r="I3" s="19"/>
      <c r="J3" s="19"/>
      <c r="K3" s="13"/>
      <c r="L3" s="21"/>
      <c r="M3" s="13"/>
      <c r="N3" s="13"/>
      <c r="O3" s="8"/>
      <c r="P3" s="13"/>
      <c r="Q3" s="13"/>
    </row>
    <row r="4" spans="1:17" ht="57.75" customHeight="1" x14ac:dyDescent="0.45">
      <c r="A4" s="3" t="s">
        <v>16</v>
      </c>
      <c r="B4" s="8">
        <v>1538850</v>
      </c>
      <c r="C4" s="8">
        <v>1449044</v>
      </c>
      <c r="D4" s="8">
        <v>475961.3</v>
      </c>
      <c r="E4" s="8"/>
      <c r="F4" s="8">
        <v>1755026.31</v>
      </c>
      <c r="G4" s="8"/>
      <c r="H4" s="8"/>
      <c r="I4" s="19">
        <v>862536.34</v>
      </c>
      <c r="J4" s="19">
        <v>545064.19999999995</v>
      </c>
      <c r="K4" s="19">
        <v>401812</v>
      </c>
      <c r="L4" s="8">
        <v>1255087</v>
      </c>
      <c r="M4" s="13"/>
      <c r="N4" s="8">
        <v>973257</v>
      </c>
      <c r="O4" s="8">
        <v>780616.47860000003</v>
      </c>
      <c r="P4" s="13"/>
      <c r="Q4" s="13"/>
    </row>
    <row r="5" spans="1:17" ht="57.75" customHeight="1" x14ac:dyDescent="0.45">
      <c r="A5" s="3" t="s">
        <v>17</v>
      </c>
      <c r="B5" s="7"/>
      <c r="C5" s="7"/>
      <c r="D5" s="8">
        <v>331387.7</v>
      </c>
      <c r="E5" s="8">
        <v>1691414</v>
      </c>
      <c r="F5" s="13"/>
      <c r="G5" s="8">
        <v>742524.49269999994</v>
      </c>
      <c r="H5" s="8">
        <v>82502.96428</v>
      </c>
      <c r="I5" s="19"/>
      <c r="J5" s="19"/>
      <c r="K5" s="13"/>
      <c r="L5" s="21"/>
      <c r="M5" s="13"/>
      <c r="N5" s="13"/>
      <c r="O5" s="8">
        <v>712805.52139999997</v>
      </c>
      <c r="P5" s="13"/>
      <c r="Q5" s="13"/>
    </row>
    <row r="6" spans="1:17" ht="57.75" customHeight="1" x14ac:dyDescent="0.45">
      <c r="A6" s="3" t="s">
        <v>18</v>
      </c>
      <c r="B6" s="7"/>
      <c r="C6" s="7"/>
      <c r="D6" s="7"/>
      <c r="E6" s="8"/>
      <c r="F6" s="13"/>
      <c r="G6" s="8"/>
      <c r="H6" s="8"/>
      <c r="I6" s="19"/>
      <c r="J6" s="19"/>
      <c r="K6" s="13"/>
      <c r="L6" s="21"/>
      <c r="M6" s="8">
        <v>1505204</v>
      </c>
      <c r="N6" s="13"/>
      <c r="O6" s="8"/>
      <c r="P6" s="13"/>
      <c r="Q6" s="13"/>
    </row>
    <row r="7" spans="1:17" ht="57.75" customHeight="1" x14ac:dyDescent="0.45">
      <c r="A7" s="3" t="s">
        <v>19</v>
      </c>
      <c r="B7" s="7"/>
      <c r="C7" s="7"/>
      <c r="D7" s="7"/>
      <c r="E7" s="8"/>
      <c r="F7" s="13"/>
      <c r="G7" s="8"/>
      <c r="H7" s="8"/>
      <c r="I7" s="19"/>
      <c r="J7" s="19"/>
      <c r="K7" s="13"/>
      <c r="L7" s="21"/>
      <c r="M7" s="13"/>
      <c r="N7" s="13"/>
      <c r="O7" s="8"/>
      <c r="P7" s="13"/>
      <c r="Q7" s="13"/>
    </row>
    <row r="8" spans="1:17" ht="57.75" customHeight="1" x14ac:dyDescent="0.45">
      <c r="A8" s="3" t="s">
        <v>20</v>
      </c>
      <c r="B8" s="7"/>
      <c r="C8" s="7"/>
      <c r="D8" s="7"/>
      <c r="E8" s="8"/>
      <c r="F8" s="13"/>
      <c r="G8" s="8"/>
      <c r="H8" s="8"/>
      <c r="I8" s="19"/>
      <c r="J8" s="19"/>
      <c r="K8" s="13"/>
      <c r="L8" s="21"/>
      <c r="M8" s="13"/>
      <c r="N8" s="13"/>
      <c r="O8" s="8"/>
      <c r="P8" s="13"/>
      <c r="Q8" s="13"/>
    </row>
    <row r="9" spans="1:17" ht="57.75" customHeight="1" x14ac:dyDescent="0.45">
      <c r="A9" s="3" t="s">
        <v>21</v>
      </c>
      <c r="B9" s="7"/>
      <c r="C9" s="7"/>
      <c r="D9" s="7"/>
      <c r="E9" s="8"/>
      <c r="F9" s="13"/>
      <c r="G9" s="8">
        <v>616282.50730000006</v>
      </c>
      <c r="H9" s="8">
        <v>68476.03572</v>
      </c>
      <c r="I9" s="19">
        <v>769465.29</v>
      </c>
      <c r="J9" s="19">
        <v>591783.80000000005</v>
      </c>
      <c r="K9" s="13"/>
      <c r="L9" s="21"/>
      <c r="M9" s="13"/>
      <c r="N9" s="13"/>
      <c r="O9" s="8"/>
      <c r="P9" s="8">
        <v>516199</v>
      </c>
      <c r="Q9" s="8">
        <v>391128</v>
      </c>
    </row>
    <row r="10" spans="1:17" ht="57.75" customHeight="1" x14ac:dyDescent="0.45">
      <c r="A10" s="3" t="s">
        <v>22</v>
      </c>
      <c r="B10" s="7"/>
      <c r="C10" s="7"/>
      <c r="D10" s="7"/>
      <c r="E10" s="8"/>
      <c r="F10" s="13"/>
      <c r="G10" s="13"/>
      <c r="H10" s="8"/>
      <c r="I10" s="13"/>
      <c r="J10" s="19"/>
      <c r="K10" s="13"/>
      <c r="L10" s="21"/>
      <c r="M10" s="13"/>
      <c r="N10" s="13"/>
      <c r="O10" s="8"/>
      <c r="P10" s="13"/>
      <c r="Q10" s="13"/>
    </row>
    <row r="11" spans="1:17" ht="57.75" customHeight="1" x14ac:dyDescent="0.45">
      <c r="A11" s="3" t="s">
        <v>23</v>
      </c>
      <c r="B11" s="7"/>
      <c r="C11" s="7"/>
      <c r="D11" s="7"/>
      <c r="E11" s="8"/>
      <c r="F11" s="13"/>
      <c r="G11" s="13"/>
      <c r="H11" s="8"/>
      <c r="I11" s="13"/>
      <c r="J11" s="19"/>
      <c r="K11" s="13"/>
      <c r="L11" s="21"/>
      <c r="M11" s="13"/>
      <c r="N11" s="13"/>
      <c r="O11" s="8"/>
      <c r="P11" s="13"/>
      <c r="Q11" s="13"/>
    </row>
    <row r="12" spans="1:17" ht="57.75" customHeight="1" x14ac:dyDescent="0.45">
      <c r="A12" s="3" t="s">
        <v>24</v>
      </c>
      <c r="B12" s="7"/>
      <c r="C12" s="7"/>
      <c r="D12" s="7"/>
      <c r="E12" s="8"/>
      <c r="F12" s="13"/>
      <c r="G12" s="13"/>
      <c r="H12" s="8"/>
      <c r="I12" s="13"/>
      <c r="J12" s="19"/>
      <c r="K12" s="13"/>
      <c r="L12" s="21"/>
      <c r="M12" s="13"/>
      <c r="N12" s="13"/>
      <c r="O12" s="8"/>
      <c r="P12" s="13"/>
      <c r="Q12" s="13"/>
    </row>
    <row r="13" spans="1:17" ht="43.5" customHeight="1" x14ac:dyDescent="0.45">
      <c r="A13" s="3" t="s">
        <v>28</v>
      </c>
      <c r="B13" s="9"/>
      <c r="C13" s="9"/>
      <c r="D13" s="9"/>
      <c r="E13" s="8"/>
      <c r="F13" s="13"/>
      <c r="G13" s="13"/>
      <c r="H13" s="8"/>
      <c r="I13" s="13"/>
      <c r="J13" s="19"/>
      <c r="K13" s="13"/>
      <c r="L13" s="21"/>
      <c r="M13" s="13"/>
      <c r="N13" s="13"/>
      <c r="O13" s="8"/>
      <c r="P13" s="13"/>
      <c r="Q13" s="13"/>
    </row>
  </sheetData>
  <printOptions horizontalCentered="1" verticalCentered="1"/>
  <pageMargins left="0.25" right="0.2" top="0.25" bottom="0.25" header="0.3" footer="0"/>
  <pageSetup paperSize="9" scale="31" orientation="landscape" r:id="rId1"/>
  <colBreaks count="1" manualBreakCount="1">
    <brk id="9" max="1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view="pageBreakPreview" topLeftCell="M1" zoomScale="55" zoomScaleNormal="100" zoomScaleSheetLayoutView="55" workbookViewId="0">
      <selection activeCell="Q1" sqref="Q1"/>
    </sheetView>
  </sheetViews>
  <sheetFormatPr defaultRowHeight="15" x14ac:dyDescent="0.25"/>
  <cols>
    <col min="1" max="1" width="119" customWidth="1"/>
    <col min="2" max="2" width="39" style="1" hidden="1" customWidth="1"/>
    <col min="3" max="8" width="39" hidden="1" customWidth="1"/>
    <col min="9" max="9" width="47.140625" customWidth="1"/>
    <col min="10" max="10" width="40.7109375" customWidth="1"/>
    <col min="11" max="11" width="47.5703125" customWidth="1"/>
    <col min="12" max="12" width="52" style="12" customWidth="1"/>
    <col min="13" max="13" width="48.28515625" customWidth="1"/>
    <col min="14" max="14" width="48.140625" customWidth="1"/>
    <col min="15" max="15" width="60.28515625" customWidth="1"/>
    <col min="16" max="16" width="45.7109375" customWidth="1"/>
    <col min="17" max="17" width="46.140625" customWidth="1"/>
  </cols>
  <sheetData>
    <row r="1" spans="1:17" ht="39" customHeight="1" x14ac:dyDescent="0.45">
      <c r="A1" s="4"/>
      <c r="B1" s="5" t="s">
        <v>29</v>
      </c>
      <c r="C1" s="5" t="s">
        <v>30</v>
      </c>
      <c r="D1" s="6" t="s">
        <v>31</v>
      </c>
      <c r="E1" s="5" t="s">
        <v>35</v>
      </c>
      <c r="F1" s="5" t="s">
        <v>45</v>
      </c>
      <c r="G1" s="5" t="s">
        <v>46</v>
      </c>
      <c r="H1" s="3" t="s">
        <v>51</v>
      </c>
      <c r="I1" s="14" t="s">
        <v>52</v>
      </c>
      <c r="J1" s="14" t="s">
        <v>65</v>
      </c>
      <c r="K1" s="14" t="s">
        <v>67</v>
      </c>
      <c r="L1" s="14" t="s">
        <v>68</v>
      </c>
      <c r="M1" s="14" t="s">
        <v>69</v>
      </c>
      <c r="N1" s="14" t="s">
        <v>70</v>
      </c>
      <c r="O1" s="14" t="s">
        <v>71</v>
      </c>
      <c r="P1" s="14" t="s">
        <v>74</v>
      </c>
      <c r="Q1" s="14" t="s">
        <v>76</v>
      </c>
    </row>
    <row r="2" spans="1:17" ht="59.25" customHeight="1" x14ac:dyDescent="0.25">
      <c r="A2" s="3" t="s">
        <v>14</v>
      </c>
      <c r="B2" s="7"/>
      <c r="C2" s="7"/>
      <c r="D2" s="7"/>
      <c r="E2" s="13"/>
      <c r="F2" s="8">
        <v>901800.9</v>
      </c>
      <c r="G2" s="8"/>
      <c r="H2" s="8"/>
      <c r="I2" s="8">
        <v>4823437.45</v>
      </c>
      <c r="J2" s="8"/>
      <c r="K2" s="13"/>
      <c r="L2" s="21"/>
      <c r="M2" s="13"/>
      <c r="N2" s="13"/>
      <c r="O2" s="21"/>
      <c r="P2" s="13"/>
      <c r="Q2" s="13"/>
    </row>
    <row r="3" spans="1:17" ht="59.25" customHeight="1" x14ac:dyDescent="0.25">
      <c r="A3" s="3" t="s">
        <v>15</v>
      </c>
      <c r="B3" s="7"/>
      <c r="C3" s="7"/>
      <c r="D3" s="7"/>
      <c r="E3" s="13"/>
      <c r="F3" s="8"/>
      <c r="G3" s="8"/>
      <c r="H3" s="8"/>
      <c r="I3" s="8"/>
      <c r="J3" s="8"/>
      <c r="K3" s="13"/>
      <c r="L3" s="21"/>
      <c r="M3" s="13"/>
      <c r="N3" s="13"/>
      <c r="O3" s="21"/>
      <c r="P3" s="13"/>
      <c r="Q3" s="13"/>
    </row>
    <row r="4" spans="1:17" ht="59.25" customHeight="1" x14ac:dyDescent="0.25">
      <c r="A4" s="3" t="s">
        <v>16</v>
      </c>
      <c r="B4" s="8">
        <v>10771949</v>
      </c>
      <c r="C4" s="8">
        <v>10143306</v>
      </c>
      <c r="D4" s="8">
        <v>3331724.97</v>
      </c>
      <c r="E4" s="13"/>
      <c r="F4" s="8">
        <v>12285185.1</v>
      </c>
      <c r="G4" s="8"/>
      <c r="H4" s="8"/>
      <c r="I4" s="8">
        <v>6037755.4900000002</v>
      </c>
      <c r="J4" s="8">
        <v>3815450.81</v>
      </c>
      <c r="K4" s="8">
        <v>2812680</v>
      </c>
      <c r="L4" s="8">
        <v>8785607</v>
      </c>
      <c r="M4" s="13"/>
      <c r="N4" s="8">
        <v>6812796</v>
      </c>
      <c r="O4" s="8">
        <v>5464314.8269999996</v>
      </c>
      <c r="P4" s="13"/>
      <c r="Q4" s="13"/>
    </row>
    <row r="5" spans="1:17" ht="59.25" customHeight="1" x14ac:dyDescent="0.25">
      <c r="A5" s="3" t="s">
        <v>17</v>
      </c>
      <c r="B5" s="7"/>
      <c r="C5" s="7"/>
      <c r="D5" s="8">
        <v>2319711.0299999998</v>
      </c>
      <c r="E5" s="8">
        <v>11839895</v>
      </c>
      <c r="F5" s="13"/>
      <c r="G5" s="8">
        <v>5197670.9000000004</v>
      </c>
      <c r="H5" s="8">
        <v>577518.56000000006</v>
      </c>
      <c r="I5" s="8"/>
      <c r="J5" s="8"/>
      <c r="K5" s="13"/>
      <c r="L5" s="21"/>
      <c r="M5" s="13"/>
      <c r="N5" s="13"/>
      <c r="O5" s="8">
        <v>4989638.1730000004</v>
      </c>
      <c r="P5" s="13"/>
      <c r="Q5" s="13"/>
    </row>
    <row r="6" spans="1:17" ht="59.25" customHeight="1" x14ac:dyDescent="0.25">
      <c r="A6" s="3" t="s">
        <v>18</v>
      </c>
      <c r="B6" s="7"/>
      <c r="C6" s="7"/>
      <c r="D6" s="7"/>
      <c r="E6" s="13"/>
      <c r="F6" s="13"/>
      <c r="G6" s="8"/>
      <c r="H6" s="8"/>
      <c r="I6" s="8"/>
      <c r="J6" s="8"/>
      <c r="K6" s="13"/>
      <c r="L6" s="21"/>
      <c r="M6" s="8">
        <v>10537128</v>
      </c>
      <c r="N6" s="13"/>
      <c r="O6" s="21"/>
      <c r="P6" s="13"/>
      <c r="Q6" s="13"/>
    </row>
    <row r="7" spans="1:17" ht="59.25" customHeight="1" x14ac:dyDescent="0.25">
      <c r="A7" s="3" t="s">
        <v>19</v>
      </c>
      <c r="B7" s="7"/>
      <c r="C7" s="7"/>
      <c r="D7" s="7"/>
      <c r="E7" s="13"/>
      <c r="F7" s="13"/>
      <c r="G7" s="8"/>
      <c r="H7" s="8"/>
      <c r="I7" s="8"/>
      <c r="J7" s="8"/>
      <c r="K7" s="13"/>
      <c r="L7" s="21"/>
      <c r="M7" s="13"/>
      <c r="N7" s="13"/>
      <c r="O7" s="21"/>
      <c r="P7" s="13"/>
      <c r="Q7" s="13"/>
    </row>
    <row r="8" spans="1:17" ht="59.25" customHeight="1" x14ac:dyDescent="0.25">
      <c r="A8" s="3" t="s">
        <v>20</v>
      </c>
      <c r="B8" s="7"/>
      <c r="C8" s="7"/>
      <c r="D8" s="7"/>
      <c r="E8" s="13"/>
      <c r="F8" s="13"/>
      <c r="G8" s="8"/>
      <c r="H8" s="8"/>
      <c r="I8" s="8"/>
      <c r="J8" s="8"/>
      <c r="K8" s="13"/>
      <c r="L8" s="21"/>
      <c r="M8" s="13"/>
      <c r="N8" s="13"/>
      <c r="O8" s="21"/>
      <c r="P8" s="13"/>
      <c r="Q8" s="13"/>
    </row>
    <row r="9" spans="1:17" ht="59.25" customHeight="1" x14ac:dyDescent="0.25">
      <c r="A9" s="3" t="s">
        <v>21</v>
      </c>
      <c r="B9" s="7"/>
      <c r="C9" s="7"/>
      <c r="D9" s="7"/>
      <c r="E9" s="13"/>
      <c r="F9" s="13"/>
      <c r="G9" s="8">
        <v>4313977.0999999996</v>
      </c>
      <c r="H9" s="8">
        <v>479330.44</v>
      </c>
      <c r="I9" s="8">
        <v>5386258.0499999998</v>
      </c>
      <c r="J9" s="8">
        <v>4142488.19</v>
      </c>
      <c r="K9" s="13"/>
      <c r="L9" s="21"/>
      <c r="M9" s="13"/>
      <c r="N9" s="13"/>
      <c r="O9" s="21"/>
      <c r="P9" s="8">
        <v>3613394</v>
      </c>
      <c r="Q9" s="8">
        <v>2737897</v>
      </c>
    </row>
    <row r="10" spans="1:17" ht="59.25" customHeight="1" x14ac:dyDescent="0.25">
      <c r="A10" s="3" t="s">
        <v>22</v>
      </c>
      <c r="B10" s="7"/>
      <c r="C10" s="7"/>
      <c r="D10" s="7"/>
      <c r="E10" s="13"/>
      <c r="F10" s="13"/>
      <c r="G10" s="8"/>
      <c r="H10" s="8"/>
      <c r="I10" s="8"/>
      <c r="J10" s="8"/>
      <c r="K10" s="13"/>
      <c r="L10" s="21"/>
      <c r="M10" s="13"/>
      <c r="N10" s="13"/>
      <c r="O10" s="21"/>
      <c r="P10" s="13"/>
      <c r="Q10" s="13"/>
    </row>
    <row r="11" spans="1:17" ht="59.25" customHeight="1" x14ac:dyDescent="0.25">
      <c r="A11" s="3" t="s">
        <v>23</v>
      </c>
      <c r="B11" s="7"/>
      <c r="C11" s="7"/>
      <c r="D11" s="7"/>
      <c r="E11" s="13"/>
      <c r="F11" s="13"/>
      <c r="G11" s="8"/>
      <c r="H11" s="8"/>
      <c r="I11" s="8"/>
      <c r="J11" s="8"/>
      <c r="K11" s="13"/>
      <c r="L11" s="21"/>
      <c r="M11" s="13"/>
      <c r="N11" s="13"/>
      <c r="O11" s="21"/>
      <c r="P11" s="13"/>
      <c r="Q11" s="13"/>
    </row>
    <row r="12" spans="1:17" ht="59.25" customHeight="1" x14ac:dyDescent="0.25">
      <c r="A12" s="3" t="s">
        <v>24</v>
      </c>
      <c r="B12" s="7"/>
      <c r="C12" s="7"/>
      <c r="D12" s="7"/>
      <c r="E12" s="13"/>
      <c r="F12" s="13"/>
      <c r="G12" s="8"/>
      <c r="H12" s="8"/>
      <c r="I12" s="8"/>
      <c r="J12" s="8"/>
      <c r="K12" s="13"/>
      <c r="L12" s="21"/>
      <c r="M12" s="13"/>
      <c r="N12" s="13"/>
      <c r="O12" s="21"/>
      <c r="P12" s="13"/>
      <c r="Q12" s="13"/>
    </row>
    <row r="13" spans="1:17" ht="59.25" customHeight="1" x14ac:dyDescent="0.25">
      <c r="A13" s="3" t="s">
        <v>28</v>
      </c>
      <c r="B13" s="9"/>
      <c r="C13" s="9"/>
      <c r="D13" s="9"/>
      <c r="E13" s="13"/>
      <c r="F13" s="13"/>
      <c r="G13" s="8"/>
      <c r="H13" s="8"/>
      <c r="I13" s="8"/>
      <c r="J13" s="8"/>
      <c r="K13" s="13"/>
      <c r="L13" s="21"/>
      <c r="M13" s="13"/>
      <c r="N13" s="13"/>
      <c r="O13" s="21"/>
      <c r="P13" s="13"/>
      <c r="Q13" s="13"/>
    </row>
  </sheetData>
  <printOptions horizontalCentered="1" verticalCentered="1"/>
  <pageMargins left="0.25" right="0.2" top="0.25" bottom="0.25" header="0.3" footer="0"/>
  <pageSetup paperSize="9" scale="30" orientation="landscape" r:id="rId1"/>
  <colBreaks count="1" manualBreakCount="1">
    <brk id="12" max="1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1" zoomScale="115" zoomScaleNormal="115" workbookViewId="0">
      <selection activeCell="R4" sqref="R4"/>
    </sheetView>
  </sheetViews>
  <sheetFormatPr defaultRowHeight="15" x14ac:dyDescent="0.25"/>
  <cols>
    <col min="2" max="2" width="20.140625" style="10" customWidth="1"/>
    <col min="3" max="3" width="16" style="10" customWidth="1"/>
    <col min="5" max="5" width="17.140625" customWidth="1"/>
    <col min="8" max="8" width="22.85546875" customWidth="1"/>
    <col min="9" max="9" width="19.42578125" customWidth="1"/>
    <col min="12" max="12" width="19.42578125" customWidth="1"/>
    <col min="13" max="13" width="25.140625" style="10" customWidth="1"/>
    <col min="14" max="14" width="26.28515625" customWidth="1"/>
    <col min="15" max="15" width="17.7109375" style="10" customWidth="1"/>
    <col min="16" max="16" width="14.85546875" customWidth="1"/>
    <col min="17" max="17" width="13.7109375" bestFit="1" customWidth="1"/>
    <col min="18" max="18" width="12.28515625" style="11" customWidth="1"/>
    <col min="19" max="19" width="13.7109375" bestFit="1" customWidth="1"/>
    <col min="20" max="20" width="14.28515625" customWidth="1"/>
    <col min="21" max="21" width="16.5703125" customWidth="1"/>
  </cols>
  <sheetData>
    <row r="1" spans="1:19" x14ac:dyDescent="0.25">
      <c r="B1" s="12">
        <v>7146.0320000000002</v>
      </c>
      <c r="C1" s="12">
        <v>156388</v>
      </c>
      <c r="H1" s="1" t="s">
        <v>33</v>
      </c>
      <c r="I1" s="1" t="s">
        <v>34</v>
      </c>
      <c r="O1" s="12"/>
      <c r="P1" s="1"/>
    </row>
    <row r="2" spans="1:19" x14ac:dyDescent="0.25">
      <c r="B2" s="12">
        <v>2175338.3840000001</v>
      </c>
      <c r="C2" s="12">
        <v>582066.29599999997</v>
      </c>
      <c r="H2" s="1">
        <v>2651098.73</v>
      </c>
      <c r="I2" s="1">
        <v>3807686.27</v>
      </c>
      <c r="J2">
        <f>SUM(H2:I2)</f>
        <v>6458785</v>
      </c>
      <c r="L2" t="s">
        <v>37</v>
      </c>
      <c r="M2" s="15">
        <v>3058698.5830000001</v>
      </c>
      <c r="O2" s="12"/>
      <c r="P2" s="1"/>
    </row>
    <row r="3" spans="1:19" x14ac:dyDescent="0.25">
      <c r="B3" s="12">
        <v>442686.37599999999</v>
      </c>
      <c r="C3" s="12">
        <v>132743.20699999999</v>
      </c>
      <c r="H3" s="1">
        <f>H2/6458785</f>
        <v>0.41046400058215282</v>
      </c>
      <c r="I3" s="1">
        <f>I2/6458785</f>
        <v>0.58953599941784718</v>
      </c>
      <c r="L3" t="s">
        <v>38</v>
      </c>
      <c r="M3" s="15">
        <v>3991659.9350000001</v>
      </c>
      <c r="O3" s="12"/>
      <c r="P3" s="1"/>
    </row>
    <row r="4" spans="1:19" x14ac:dyDescent="0.25">
      <c r="B4" s="12">
        <v>25927.940999999999</v>
      </c>
      <c r="C4" s="12">
        <v>2610.3809999999999</v>
      </c>
      <c r="G4" t="s">
        <v>26</v>
      </c>
      <c r="H4" s="1">
        <f>ROUND(H3*807349,2)</f>
        <v>331387.7</v>
      </c>
      <c r="I4" s="1">
        <f>ROUND(I3*807349,2)</f>
        <v>475961.3</v>
      </c>
      <c r="L4" t="s">
        <v>39</v>
      </c>
      <c r="M4" s="15">
        <v>2816996.1630000002</v>
      </c>
      <c r="O4" s="12"/>
      <c r="P4" s="1"/>
    </row>
    <row r="5" spans="1:19" x14ac:dyDescent="0.25">
      <c r="A5" t="s">
        <v>32</v>
      </c>
      <c r="B5" s="12">
        <f>SUM(B1:B4)</f>
        <v>2651098.7330000005</v>
      </c>
      <c r="C5" s="12">
        <v>71523.692999999999</v>
      </c>
      <c r="G5" t="s">
        <v>27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40</v>
      </c>
      <c r="M5" s="15">
        <v>3363880.156</v>
      </c>
      <c r="O5" s="12"/>
      <c r="P5" s="1"/>
    </row>
    <row r="6" spans="1:19" x14ac:dyDescent="0.25">
      <c r="B6" s="12"/>
      <c r="C6" s="12">
        <v>769684.61699999997</v>
      </c>
      <c r="H6" s="1">
        <f>SUM(H4:H5)</f>
        <v>2651098.73</v>
      </c>
      <c r="L6" t="s">
        <v>41</v>
      </c>
      <c r="M6" s="12">
        <v>808976.33900000004</v>
      </c>
      <c r="N6" t="s">
        <v>44</v>
      </c>
      <c r="O6" s="12" t="s">
        <v>26</v>
      </c>
      <c r="P6" s="1" t="s">
        <v>27</v>
      </c>
    </row>
    <row r="7" spans="1:19" x14ac:dyDescent="0.25">
      <c r="C7" s="12">
        <v>776580.14399999997</v>
      </c>
      <c r="L7" t="s">
        <v>42</v>
      </c>
      <c r="M7" s="12">
        <f>SUM(M2:M6)</f>
        <v>14040211.175999999</v>
      </c>
      <c r="N7">
        <f>M7/$M$9</f>
        <v>0.93161432831949342</v>
      </c>
      <c r="O7" s="12">
        <f>N7*1883855</f>
        <v>1755026.3104763194</v>
      </c>
      <c r="P7" s="12">
        <f>N7*13186986</f>
        <v>12285185.104948564</v>
      </c>
    </row>
    <row r="8" spans="1:19" x14ac:dyDescent="0.25">
      <c r="C8" s="12">
        <f>SUM(C1:C7)</f>
        <v>2491596.338</v>
      </c>
      <c r="L8" t="s">
        <v>43</v>
      </c>
      <c r="M8" s="12">
        <v>1030629.567</v>
      </c>
      <c r="N8">
        <f>M8/$M$9</f>
        <v>6.8385671680506604E-2</v>
      </c>
      <c r="O8" s="12">
        <f>N8*1883855</f>
        <v>128828.68952368078</v>
      </c>
      <c r="P8" s="12">
        <f>N8*13186986</f>
        <v>901800.89505143708</v>
      </c>
    </row>
    <row r="9" spans="1:19" x14ac:dyDescent="0.25">
      <c r="E9" s="12">
        <f>B6+C8</f>
        <v>2491596.338</v>
      </c>
      <c r="M9" s="12">
        <f>SUM(M7,M8)</f>
        <v>15070840.742999999</v>
      </c>
      <c r="O9" s="10">
        <f>SUM(O7:O8)</f>
        <v>1883855.0000000002</v>
      </c>
      <c r="P9" s="10">
        <f>SUM(P7:P8)</f>
        <v>13186986</v>
      </c>
      <c r="Q9" s="10">
        <f>SUM(O9:P9)</f>
        <v>15070841</v>
      </c>
    </row>
    <row r="12" spans="1:19" x14ac:dyDescent="0.25">
      <c r="L12" s="10" t="s">
        <v>47</v>
      </c>
    </row>
    <row r="13" spans="1:19" x14ac:dyDescent="0.25">
      <c r="L13" s="10" t="s">
        <v>48</v>
      </c>
      <c r="M13" s="12" t="s">
        <v>33</v>
      </c>
      <c r="P13" s="1" t="s">
        <v>44</v>
      </c>
      <c r="Q13" s="1" t="s">
        <v>26</v>
      </c>
      <c r="R13" s="17" t="s">
        <v>27</v>
      </c>
    </row>
    <row r="14" spans="1:19" x14ac:dyDescent="0.25">
      <c r="L14" s="16">
        <v>5478066.2400000002</v>
      </c>
      <c r="M14" s="12">
        <v>6284471.1500000004</v>
      </c>
      <c r="N14" t="s">
        <v>48</v>
      </c>
      <c r="O14" s="10">
        <v>5478066.2400000002</v>
      </c>
      <c r="P14">
        <f>O14/M17</f>
        <v>0.45354675633309538</v>
      </c>
      <c r="Q14">
        <f>P14*1358807</f>
        <v>616282.50733270438</v>
      </c>
      <c r="R14" s="17">
        <f>9511648*P14</f>
        <v>4313977.0977821741</v>
      </c>
    </row>
    <row r="15" spans="1:19" x14ac:dyDescent="0.25">
      <c r="L15" s="16"/>
      <c r="M15" s="12">
        <v>315745.96999999997</v>
      </c>
      <c r="N15" t="s">
        <v>33</v>
      </c>
      <c r="O15" s="10">
        <f>M16</f>
        <v>6600217.1200000001</v>
      </c>
      <c r="P15">
        <f>O15/M17</f>
        <v>0.54645324366690473</v>
      </c>
      <c r="Q15">
        <f>P15*1358807</f>
        <v>742524.49266729585</v>
      </c>
      <c r="R15" s="17">
        <f>9511648*P15</f>
        <v>5197670.9022178268</v>
      </c>
    </row>
    <row r="16" spans="1:19" x14ac:dyDescent="0.25">
      <c r="K16" t="s">
        <v>25</v>
      </c>
      <c r="L16" s="16">
        <f>SUM(L14:L15)</f>
        <v>5478066.2400000002</v>
      </c>
      <c r="M16" s="12">
        <f>SUM(M14:M15)</f>
        <v>6600217.1200000001</v>
      </c>
      <c r="P16">
        <f>SUM(P14:P15)</f>
        <v>1</v>
      </c>
      <c r="Q16" s="10">
        <f>SUM(Q14:Q15)</f>
        <v>1358807.0000000002</v>
      </c>
      <c r="R16" s="10">
        <f>SUM(R14:R15)</f>
        <v>9511648</v>
      </c>
      <c r="S16" s="10"/>
    </row>
    <row r="17" spans="11:19" x14ac:dyDescent="0.25">
      <c r="K17" t="s">
        <v>49</v>
      </c>
      <c r="L17" s="10"/>
      <c r="M17" s="12">
        <f>SUM(L16,M16)</f>
        <v>12078283.359999999</v>
      </c>
    </row>
    <row r="18" spans="11:19" x14ac:dyDescent="0.25">
      <c r="L18" s="10"/>
    </row>
    <row r="19" spans="11:19" x14ac:dyDescent="0.25">
      <c r="L19" s="10"/>
    </row>
    <row r="20" spans="11:19" x14ac:dyDescent="0.25">
      <c r="L20" s="10" t="s">
        <v>50</v>
      </c>
    </row>
    <row r="21" spans="11:19" x14ac:dyDescent="0.25">
      <c r="L21" s="10" t="s">
        <v>48</v>
      </c>
      <c r="M21" s="10" t="s">
        <v>33</v>
      </c>
      <c r="P21" t="s">
        <v>44</v>
      </c>
      <c r="Q21" t="s">
        <v>26</v>
      </c>
      <c r="R21" s="11" t="s">
        <v>27</v>
      </c>
    </row>
    <row r="22" spans="11:19" x14ac:dyDescent="0.25">
      <c r="L22" s="10">
        <v>5478066.2400000002</v>
      </c>
      <c r="M22" s="10">
        <v>6284471.1500000004</v>
      </c>
      <c r="N22" t="s">
        <v>48</v>
      </c>
      <c r="O22" s="10">
        <v>5478066.2400000002</v>
      </c>
      <c r="P22">
        <v>0.45354675633309538</v>
      </c>
      <c r="Q22" s="1">
        <f>P22*150979</f>
        <v>68476.035724414411</v>
      </c>
      <c r="R22" s="17">
        <f>P22*1056849</f>
        <v>479330.43588387553</v>
      </c>
    </row>
    <row r="23" spans="11:19" x14ac:dyDescent="0.25">
      <c r="L23" s="10"/>
      <c r="M23" s="10">
        <v>315745.96999999997</v>
      </c>
      <c r="N23" t="s">
        <v>33</v>
      </c>
      <c r="O23" s="10">
        <v>6600217.1200000001</v>
      </c>
      <c r="P23">
        <v>0.54645324366690473</v>
      </c>
      <c r="Q23" s="1">
        <f>P23*150979</f>
        <v>82502.964275585604</v>
      </c>
      <c r="R23" s="17">
        <f>P23*1056849</f>
        <v>577518.56411612465</v>
      </c>
    </row>
    <row r="24" spans="11:19" x14ac:dyDescent="0.25">
      <c r="K24" t="s">
        <v>25</v>
      </c>
      <c r="L24">
        <v>5478066.2400000002</v>
      </c>
      <c r="M24" s="10">
        <v>6600217.1200000001</v>
      </c>
      <c r="P24">
        <v>1</v>
      </c>
      <c r="Q24" s="17">
        <f>SUM(Q22:Q23)</f>
        <v>150979</v>
      </c>
      <c r="R24" s="17">
        <f>SUM(R22:R23)</f>
        <v>1056849.0000000002</v>
      </c>
      <c r="S24" s="17">
        <f>SUM(Q24:R24)</f>
        <v>1207828.0000000002</v>
      </c>
    </row>
    <row r="25" spans="11:19" x14ac:dyDescent="0.25">
      <c r="K25" t="s">
        <v>49</v>
      </c>
      <c r="M25" s="10">
        <v>12078283.359999999</v>
      </c>
    </row>
    <row r="35" spans="14:21" x14ac:dyDescent="0.25">
      <c r="N35" t="s">
        <v>53</v>
      </c>
    </row>
    <row r="36" spans="14:21" x14ac:dyDescent="0.25">
      <c r="N36" t="s">
        <v>48</v>
      </c>
      <c r="O36" s="10">
        <v>5923319.2699999996</v>
      </c>
    </row>
    <row r="37" spans="14:21" x14ac:dyDescent="0.25">
      <c r="N37" t="s">
        <v>54</v>
      </c>
      <c r="O37" s="12">
        <v>317931.49</v>
      </c>
    </row>
    <row r="38" spans="14:21" x14ac:dyDescent="0.25">
      <c r="N38" t="s">
        <v>25</v>
      </c>
      <c r="O38" s="12">
        <f>SUM(O36:O37)</f>
        <v>6241250.7599999998</v>
      </c>
      <c r="S38" s="1" t="s">
        <v>44</v>
      </c>
      <c r="T38" s="1" t="s">
        <v>26</v>
      </c>
      <c r="U38" s="1" t="s">
        <v>27</v>
      </c>
    </row>
    <row r="39" spans="14:21" x14ac:dyDescent="0.25">
      <c r="N39" t="s">
        <v>55</v>
      </c>
      <c r="O39" s="10">
        <v>1361092.04</v>
      </c>
      <c r="Q39" t="s">
        <v>59</v>
      </c>
      <c r="R39" s="11">
        <f>O38</f>
        <v>6241250.7599999998</v>
      </c>
      <c r="S39">
        <f>R39/$R$42</f>
        <v>0.33151403571357946</v>
      </c>
      <c r="T39" s="10">
        <f>S39*2321064</f>
        <v>769465.29378950363</v>
      </c>
      <c r="U39" s="12">
        <f>S39*16247451</f>
        <v>5386258.0510686319</v>
      </c>
    </row>
    <row r="40" spans="14:21" x14ac:dyDescent="0.25">
      <c r="N40" t="s">
        <v>56</v>
      </c>
      <c r="O40" s="18">
        <v>0</v>
      </c>
      <c r="Q40" t="s">
        <v>60</v>
      </c>
      <c r="R40" s="11">
        <f>SUM(O39,O42)</f>
        <v>6996164.2589999996</v>
      </c>
      <c r="S40">
        <f>R40/$R$42</f>
        <v>0.37161247596085917</v>
      </c>
      <c r="T40" s="10">
        <f t="shared" ref="T40:T41" si="0">S40*2321064</f>
        <v>862536.33990361565</v>
      </c>
      <c r="U40" s="12">
        <f t="shared" ref="U40:U41" si="1">S40*16247451</f>
        <v>6037755.4941627374</v>
      </c>
    </row>
    <row r="41" spans="14:21" x14ac:dyDescent="0.25">
      <c r="N41" t="s">
        <v>57</v>
      </c>
      <c r="O41" s="10">
        <v>5589090.3099999996</v>
      </c>
      <c r="Q41" t="s">
        <v>61</v>
      </c>
      <c r="R41" s="11">
        <f>O41</f>
        <v>5589090.3099999996</v>
      </c>
      <c r="S41">
        <f>R41/$R$42</f>
        <v>0.29687348832556132</v>
      </c>
      <c r="T41" s="10">
        <f t="shared" si="0"/>
        <v>689062.36630688061</v>
      </c>
      <c r="U41" s="12">
        <f t="shared" si="1"/>
        <v>4823437.4547686297</v>
      </c>
    </row>
    <row r="42" spans="14:21" x14ac:dyDescent="0.25">
      <c r="N42" t="s">
        <v>58</v>
      </c>
      <c r="O42" s="10">
        <v>5635072.2189999996</v>
      </c>
      <c r="R42" s="11">
        <f>SUM(R39:R41)</f>
        <v>18826505.329</v>
      </c>
      <c r="S42" s="11">
        <f t="shared" ref="S42:U42" si="2">SUM(S39:S41)</f>
        <v>1</v>
      </c>
      <c r="T42" s="12">
        <f t="shared" si="2"/>
        <v>2321064</v>
      </c>
      <c r="U42" s="12">
        <f t="shared" si="2"/>
        <v>16247450.999999998</v>
      </c>
    </row>
    <row r="43" spans="14:21" x14ac:dyDescent="0.25">
      <c r="N43" t="s">
        <v>25</v>
      </c>
      <c r="O43" s="10">
        <f>SUM(O39:O42)</f>
        <v>12585254.568999998</v>
      </c>
    </row>
    <row r="44" spans="14:21" x14ac:dyDescent="0.25">
      <c r="N44" t="s">
        <v>49</v>
      </c>
      <c r="O44" s="10">
        <f>SUM(O43,O38)</f>
        <v>18826505.328999996</v>
      </c>
    </row>
    <row r="48" spans="14:21" x14ac:dyDescent="0.25">
      <c r="N48" t="s">
        <v>62</v>
      </c>
      <c r="P48" t="s">
        <v>44</v>
      </c>
    </row>
    <row r="49" spans="14:20" x14ac:dyDescent="0.25">
      <c r="N49" t="s">
        <v>63</v>
      </c>
      <c r="O49" s="10">
        <v>4734271.7359999996</v>
      </c>
      <c r="P49">
        <f>O49/$O$51</f>
        <v>0.5205478689130878</v>
      </c>
      <c r="Q49" s="12">
        <f>P49*1136848</f>
        <v>591783.80367810605</v>
      </c>
      <c r="R49" s="12">
        <f>P49*7957939</f>
        <v>4142488.1873903489</v>
      </c>
    </row>
    <row r="50" spans="14:20" x14ac:dyDescent="0.25">
      <c r="N50" t="s">
        <v>64</v>
      </c>
      <c r="O50" s="10">
        <v>4360514.7740000002</v>
      </c>
      <c r="P50">
        <f>O50/$O$51</f>
        <v>0.47945213108691215</v>
      </c>
      <c r="Q50" s="12">
        <f>P50*1136848</f>
        <v>545064.19632189395</v>
      </c>
      <c r="R50" s="12">
        <f>P50*7957939</f>
        <v>3815450.8126096507</v>
      </c>
    </row>
    <row r="51" spans="14:20" x14ac:dyDescent="0.25">
      <c r="O51" s="10">
        <f>SUM(O49:O50)</f>
        <v>9094786.5099999998</v>
      </c>
      <c r="P51">
        <f>SUM(P49:P50)</f>
        <v>1</v>
      </c>
      <c r="Q51" s="12">
        <f>SUM(Q49:Q50)</f>
        <v>1136848</v>
      </c>
      <c r="R51" s="12">
        <f>SUM(R49:R50)</f>
        <v>7957939</v>
      </c>
      <c r="S51" s="10">
        <f>SUM(Q51,R51)</f>
        <v>9094787</v>
      </c>
    </row>
    <row r="54" spans="14:20" x14ac:dyDescent="0.25">
      <c r="N54" t="s">
        <v>66</v>
      </c>
      <c r="P54" t="s">
        <v>44</v>
      </c>
    </row>
    <row r="55" spans="14:20" x14ac:dyDescent="0.25">
      <c r="N55" t="s">
        <v>63</v>
      </c>
      <c r="O55" s="10">
        <v>0</v>
      </c>
      <c r="P55">
        <v>0.5205478689130878</v>
      </c>
      <c r="Q55">
        <v>591783.80367810605</v>
      </c>
      <c r="R55" s="11">
        <v>4142488.1873903489</v>
      </c>
    </row>
    <row r="56" spans="14:20" x14ac:dyDescent="0.25">
      <c r="N56" t="s">
        <v>64</v>
      </c>
      <c r="O56" s="10">
        <v>3214491.54</v>
      </c>
      <c r="P56">
        <v>0.47945213108691215</v>
      </c>
      <c r="Q56">
        <v>545064.19632189395</v>
      </c>
      <c r="R56" s="11">
        <v>3815450.8126096507</v>
      </c>
    </row>
    <row r="57" spans="14:20" x14ac:dyDescent="0.25">
      <c r="P57">
        <v>1</v>
      </c>
      <c r="Q57">
        <v>1136848</v>
      </c>
      <c r="R57" s="11">
        <v>7957939</v>
      </c>
      <c r="S57">
        <v>9094787</v>
      </c>
    </row>
    <row r="58" spans="14:20" x14ac:dyDescent="0.25">
      <c r="N58" t="s">
        <v>72</v>
      </c>
      <c r="R58" s="11" t="s">
        <v>44</v>
      </c>
      <c r="S58" t="s">
        <v>26</v>
      </c>
      <c r="T58" t="s">
        <v>27</v>
      </c>
    </row>
    <row r="59" spans="14:20" x14ac:dyDescent="0.25">
      <c r="N59" t="s">
        <v>33</v>
      </c>
      <c r="O59" s="10">
        <v>5702443.7800000003</v>
      </c>
      <c r="P59" t="s">
        <v>33</v>
      </c>
      <c r="Q59" s="10">
        <f>O59</f>
        <v>5702443.7800000003</v>
      </c>
      <c r="R59" s="11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25">
      <c r="N60" t="s">
        <v>64</v>
      </c>
      <c r="O60" s="10">
        <v>6070081.2699999996</v>
      </c>
      <c r="P60" t="s">
        <v>64</v>
      </c>
      <c r="Q60" s="10">
        <f>O62</f>
        <v>6244931.3999999994</v>
      </c>
      <c r="R60" s="11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25">
      <c r="N61" t="s">
        <v>73</v>
      </c>
      <c r="O61" s="10">
        <v>174850.13</v>
      </c>
      <c r="R61" s="11">
        <f>SUM(R59:R60)</f>
        <v>1</v>
      </c>
      <c r="S61" s="11">
        <f>SUM(S59:S60)</f>
        <v>1493422</v>
      </c>
      <c r="T61" s="11">
        <f>SUM(T59:T60)</f>
        <v>10453953</v>
      </c>
    </row>
    <row r="62" spans="14:20" x14ac:dyDescent="0.25">
      <c r="N62" t="s">
        <v>64</v>
      </c>
      <c r="O62" s="10">
        <f>O60+O61</f>
        <v>6244931.3999999994</v>
      </c>
    </row>
    <row r="63" spans="14:20" x14ac:dyDescent="0.25">
      <c r="O63" s="10">
        <f>SUM(O59,O62)</f>
        <v>11947375.18</v>
      </c>
    </row>
    <row r="65" spans="14:20" x14ac:dyDescent="0.25">
      <c r="N65" t="s">
        <v>75</v>
      </c>
      <c r="R65" s="11" t="s">
        <v>44</v>
      </c>
      <c r="S65" t="s">
        <v>26</v>
      </c>
      <c r="T65" t="s">
        <v>27</v>
      </c>
    </row>
    <row r="66" spans="14:20" x14ac:dyDescent="0.25">
      <c r="N66" t="s">
        <v>59</v>
      </c>
      <c r="O66" s="12">
        <v>4129593.08</v>
      </c>
      <c r="P66" t="s">
        <v>33</v>
      </c>
      <c r="Q66">
        <v>5702443.7800000003</v>
      </c>
      <c r="R66" s="11">
        <v>0.47729678645615281</v>
      </c>
      <c r="S66">
        <v>712805.52142292063</v>
      </c>
      <c r="T66">
        <v>4989638.1726636579</v>
      </c>
    </row>
    <row r="67" spans="14:20" x14ac:dyDescent="0.25">
      <c r="N67" t="s">
        <v>64</v>
      </c>
      <c r="O67" s="12"/>
      <c r="P67" t="s">
        <v>64</v>
      </c>
      <c r="Q67">
        <v>6244931.3999999994</v>
      </c>
      <c r="R67" s="11">
        <v>0.52270321354384719</v>
      </c>
      <c r="S67">
        <v>780616.47857707937</v>
      </c>
      <c r="T67">
        <v>5464314.8273363421</v>
      </c>
    </row>
    <row r="68" spans="14:20" x14ac:dyDescent="0.25">
      <c r="N68" t="s">
        <v>73</v>
      </c>
      <c r="O68" s="12">
        <v>174850.13</v>
      </c>
      <c r="R68" s="11">
        <v>1</v>
      </c>
      <c r="S68">
        <v>1493422</v>
      </c>
      <c r="T68">
        <v>10453953</v>
      </c>
    </row>
    <row r="69" spans="14:20" x14ac:dyDescent="0.25">
      <c r="N69" t="s">
        <v>64</v>
      </c>
      <c r="O69" s="12">
        <v>6244931.3999999994</v>
      </c>
    </row>
    <row r="70" spans="14:20" x14ac:dyDescent="0.25">
      <c r="O70" s="12">
        <v>11947375.18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zoomScaleNormal="100" workbookViewId="0"/>
  </sheetViews>
  <sheetFormatPr defaultRowHeight="15" x14ac:dyDescent="0.25"/>
  <cols>
    <col min="1" max="1" width="35.5703125" style="28" customWidth="1"/>
    <col min="2" max="2" width="13.42578125" customWidth="1"/>
    <col min="3" max="3" width="16.85546875" bestFit="1" customWidth="1"/>
    <col min="4" max="4" width="15.42578125" customWidth="1"/>
    <col min="5" max="5" width="13.5703125" customWidth="1"/>
    <col min="6" max="6" width="15.42578125" customWidth="1"/>
    <col min="7" max="7" width="15.7109375" customWidth="1"/>
    <col min="8" max="8" width="16" customWidth="1"/>
    <col min="9" max="9" width="14.85546875" customWidth="1"/>
    <col min="10" max="10" width="15.85546875" customWidth="1"/>
    <col min="11" max="12" width="13.42578125" customWidth="1"/>
    <col min="13" max="13" width="14" customWidth="1"/>
    <col min="14" max="14" width="16.5703125" customWidth="1"/>
  </cols>
  <sheetData>
    <row r="1" spans="1:14" s="23" customFormat="1" ht="30" x14ac:dyDescent="0.25">
      <c r="A1" s="22" t="s">
        <v>86</v>
      </c>
      <c r="B1" s="24" t="s">
        <v>61</v>
      </c>
      <c r="C1" s="24" t="s">
        <v>77</v>
      </c>
      <c r="D1" s="24" t="s">
        <v>78</v>
      </c>
      <c r="E1" s="24" t="s">
        <v>79</v>
      </c>
      <c r="F1" s="24" t="s">
        <v>80</v>
      </c>
      <c r="G1" s="24" t="s">
        <v>81</v>
      </c>
      <c r="H1" s="24" t="s">
        <v>82</v>
      </c>
      <c r="I1" s="24" t="s">
        <v>83</v>
      </c>
      <c r="J1" s="24" t="s">
        <v>84</v>
      </c>
      <c r="K1" s="24" t="s">
        <v>85</v>
      </c>
      <c r="L1" s="24" t="s">
        <v>25</v>
      </c>
      <c r="M1" s="22" t="s">
        <v>88</v>
      </c>
      <c r="N1" s="22" t="s">
        <v>89</v>
      </c>
    </row>
    <row r="2" spans="1:14" x14ac:dyDescent="0.25">
      <c r="A2" s="27" t="s">
        <v>87</v>
      </c>
      <c r="B2" s="27"/>
      <c r="C2" s="27"/>
      <c r="D2" s="27">
        <v>10121557.060000001</v>
      </c>
      <c r="E2" s="27"/>
      <c r="F2" s="27"/>
      <c r="G2" s="27"/>
      <c r="H2" s="27"/>
      <c r="I2" s="26">
        <v>9416806.852</v>
      </c>
      <c r="J2" s="25"/>
      <c r="K2" s="25"/>
      <c r="L2" s="25"/>
      <c r="M2" s="26">
        <v>2442296</v>
      </c>
      <c r="N2" s="26">
        <v>17096068</v>
      </c>
    </row>
    <row r="3" spans="1:14" x14ac:dyDescent="0.25">
      <c r="A3" s="27" t="s">
        <v>93</v>
      </c>
      <c r="B3" s="27"/>
      <c r="C3" s="27"/>
      <c r="D3" s="27"/>
      <c r="E3" s="27"/>
      <c r="F3" s="27"/>
      <c r="G3" s="27"/>
      <c r="H3" s="27"/>
      <c r="I3" s="26">
        <v>4153902.9180000001</v>
      </c>
      <c r="J3" s="25"/>
      <c r="K3" s="25"/>
      <c r="L3" s="25"/>
      <c r="M3" s="26">
        <v>519238</v>
      </c>
      <c r="N3" s="26">
        <v>3634665</v>
      </c>
    </row>
    <row r="4" spans="1:14" x14ac:dyDescent="0.25">
      <c r="A4" s="27" t="s">
        <v>90</v>
      </c>
      <c r="B4" s="27"/>
      <c r="C4" s="27"/>
      <c r="D4" s="26">
        <v>31435052</v>
      </c>
      <c r="E4" s="27"/>
      <c r="F4" s="27"/>
      <c r="G4" s="27"/>
      <c r="H4" s="27"/>
      <c r="I4" s="27"/>
      <c r="J4" s="27"/>
      <c r="K4" s="27"/>
      <c r="L4" s="27"/>
      <c r="M4" s="27">
        <v>3929382</v>
      </c>
      <c r="N4" s="27">
        <v>27505670</v>
      </c>
    </row>
    <row r="5" spans="1:14" x14ac:dyDescent="0.25">
      <c r="A5" s="27" t="s">
        <v>107</v>
      </c>
      <c r="B5" s="27"/>
      <c r="C5" s="27"/>
      <c r="D5" s="27"/>
      <c r="E5" s="27"/>
      <c r="F5" s="27"/>
      <c r="G5" s="27"/>
      <c r="H5" s="27"/>
      <c r="I5" s="27"/>
      <c r="J5" s="27"/>
      <c r="K5" s="27">
        <v>7440653</v>
      </c>
      <c r="L5" s="27"/>
      <c r="M5" s="27">
        <v>930087</v>
      </c>
      <c r="N5" s="27">
        <v>6510571</v>
      </c>
    </row>
    <row r="6" spans="1:14" x14ac:dyDescent="0.25">
      <c r="A6" s="27" t="s">
        <v>91</v>
      </c>
      <c r="B6" s="27"/>
      <c r="C6" s="27"/>
      <c r="D6" s="27"/>
      <c r="E6" s="27"/>
      <c r="F6" s="27"/>
      <c r="G6" s="27"/>
      <c r="H6" s="27"/>
      <c r="I6" s="27">
        <v>8773225</v>
      </c>
      <c r="J6" s="27"/>
      <c r="K6" s="27"/>
      <c r="L6" s="27"/>
      <c r="M6" s="27">
        <v>1096659</v>
      </c>
      <c r="N6" s="27">
        <v>7676616</v>
      </c>
    </row>
    <row r="7" spans="1:14" x14ac:dyDescent="0.25">
      <c r="A7" s="27" t="s">
        <v>92</v>
      </c>
      <c r="B7" s="27"/>
      <c r="C7" s="27"/>
      <c r="D7" s="27">
        <v>967157.26999999955</v>
      </c>
      <c r="E7" s="27">
        <v>7576934.0999999996</v>
      </c>
      <c r="F7" s="27"/>
      <c r="G7" s="27"/>
      <c r="H7" s="27"/>
      <c r="I7" s="27"/>
      <c r="J7" s="27"/>
      <c r="K7" s="27"/>
      <c r="L7" s="27"/>
      <c r="M7" s="27">
        <v>1068011</v>
      </c>
      <c r="N7" s="27">
        <v>7476080</v>
      </c>
    </row>
    <row r="8" spans="1:14" x14ac:dyDescent="0.25">
      <c r="A8" s="27" t="s">
        <v>94</v>
      </c>
      <c r="B8" s="27"/>
      <c r="C8" s="27"/>
      <c r="D8" s="27">
        <v>15300148.25</v>
      </c>
      <c r="E8" s="27"/>
      <c r="F8" s="27"/>
      <c r="G8" s="27"/>
      <c r="H8" s="27"/>
      <c r="I8" s="27">
        <v>5002242.9400000004</v>
      </c>
      <c r="J8" s="27"/>
      <c r="K8" s="27"/>
      <c r="L8" s="27"/>
      <c r="M8" s="27">
        <v>2537799</v>
      </c>
      <c r="N8" s="27">
        <v>17764592</v>
      </c>
    </row>
    <row r="9" spans="1:14" x14ac:dyDescent="0.25">
      <c r="A9" s="27" t="s">
        <v>95</v>
      </c>
      <c r="B9" s="27"/>
      <c r="C9" s="27"/>
      <c r="D9" s="27"/>
      <c r="E9" s="27"/>
      <c r="F9" s="27"/>
      <c r="G9" s="27"/>
      <c r="H9" s="27"/>
      <c r="I9" s="27">
        <v>6272429.75</v>
      </c>
      <c r="J9" s="27"/>
      <c r="K9" s="27"/>
      <c r="L9" s="27"/>
      <c r="M9" s="27">
        <v>784054</v>
      </c>
      <c r="N9" s="27">
        <v>5488375</v>
      </c>
    </row>
    <row r="10" spans="1:14" x14ac:dyDescent="0.25">
      <c r="A10" s="27" t="s">
        <v>108</v>
      </c>
      <c r="B10" s="27"/>
      <c r="C10" s="27"/>
      <c r="D10" s="27">
        <v>2376584.4930000007</v>
      </c>
      <c r="E10" s="27"/>
      <c r="F10" s="27"/>
      <c r="G10" s="27"/>
      <c r="H10" s="27"/>
      <c r="I10" s="27">
        <v>5851260.3669999996</v>
      </c>
      <c r="J10" s="27"/>
      <c r="K10" s="27"/>
      <c r="L10" s="27"/>
      <c r="M10" s="27">
        <v>1028481</v>
      </c>
      <c r="N10" s="27">
        <v>7199364</v>
      </c>
    </row>
    <row r="11" spans="1:14" x14ac:dyDescent="0.25">
      <c r="A11" s="27" t="s">
        <v>96</v>
      </c>
      <c r="B11" s="27"/>
      <c r="C11" s="27"/>
      <c r="D11" s="27">
        <v>3951018.61</v>
      </c>
      <c r="E11" s="27">
        <v>1303448.1200000001</v>
      </c>
      <c r="F11" s="27"/>
      <c r="G11" s="27"/>
      <c r="H11" s="27"/>
      <c r="I11" s="27">
        <v>3401350.1</v>
      </c>
      <c r="J11" s="27"/>
      <c r="K11" s="27"/>
      <c r="L11" s="27"/>
      <c r="M11" s="27">
        <v>1081977</v>
      </c>
      <c r="N11" s="27">
        <v>7573840</v>
      </c>
    </row>
    <row r="12" spans="1:14" x14ac:dyDescent="0.25">
      <c r="A12" s="27" t="s">
        <v>97</v>
      </c>
      <c r="B12" s="27"/>
      <c r="C12" s="27"/>
      <c r="D12" s="27"/>
      <c r="E12" s="27">
        <v>5018209.87</v>
      </c>
      <c r="F12" s="27"/>
      <c r="G12" s="27"/>
      <c r="H12" s="27"/>
      <c r="I12" s="27"/>
      <c r="J12" s="27"/>
      <c r="K12" s="27"/>
      <c r="L12" s="27"/>
      <c r="M12" s="27">
        <v>627276</v>
      </c>
      <c r="N12" s="27">
        <v>4390934</v>
      </c>
    </row>
    <row r="13" spans="1:14" x14ac:dyDescent="0.25">
      <c r="A13" s="27" t="s">
        <v>98</v>
      </c>
      <c r="B13" s="27"/>
      <c r="C13" s="27"/>
      <c r="D13" s="27"/>
      <c r="E13" s="27">
        <v>28440949.879999999</v>
      </c>
      <c r="F13" s="27"/>
      <c r="G13" s="27"/>
      <c r="H13" s="27"/>
      <c r="I13" s="27"/>
      <c r="J13" s="27"/>
      <c r="K13" s="27"/>
      <c r="L13" s="27"/>
      <c r="M13" s="27">
        <v>2930119</v>
      </c>
      <c r="N13" s="27">
        <v>20510831</v>
      </c>
    </row>
    <row r="14" spans="1:14" x14ac:dyDescent="0.25">
      <c r="A14" s="27" t="s">
        <v>99</v>
      </c>
      <c r="B14" s="27"/>
      <c r="C14" s="27"/>
      <c r="D14" s="27"/>
      <c r="E14" s="27"/>
      <c r="F14" s="27"/>
      <c r="G14" s="27"/>
      <c r="H14" s="27"/>
      <c r="I14" s="27">
        <v>11803695.960000001</v>
      </c>
      <c r="J14" s="27"/>
      <c r="K14" s="27"/>
      <c r="L14" s="27"/>
      <c r="M14" s="27">
        <v>1475462</v>
      </c>
      <c r="N14" s="27">
        <v>10328234</v>
      </c>
    </row>
    <row r="15" spans="1:14" x14ac:dyDescent="0.25">
      <c r="A15" s="27" t="s">
        <v>100</v>
      </c>
      <c r="B15" s="27"/>
      <c r="C15" s="27"/>
      <c r="D15" s="27">
        <v>3678989.3829999999</v>
      </c>
      <c r="E15" s="27">
        <v>1997998.9920000001</v>
      </c>
      <c r="F15" s="27"/>
      <c r="G15" s="27"/>
      <c r="H15" s="27"/>
      <c r="I15" s="27"/>
      <c r="J15" s="27">
        <v>24430.226999999999</v>
      </c>
      <c r="K15" s="27"/>
      <c r="L15" s="27"/>
      <c r="M15" s="27">
        <v>712677</v>
      </c>
      <c r="N15" s="27">
        <v>4988742</v>
      </c>
    </row>
    <row r="16" spans="1:14" s="29" customFormat="1" x14ac:dyDescent="0.25">
      <c r="A16" s="27" t="s">
        <v>101</v>
      </c>
      <c r="B16" s="27"/>
      <c r="C16" s="27"/>
      <c r="D16" s="27">
        <v>764582</v>
      </c>
      <c r="E16" s="27"/>
      <c r="F16" s="27"/>
      <c r="G16" s="27"/>
      <c r="H16" s="27"/>
      <c r="I16" s="27">
        <v>7622328.6999999993</v>
      </c>
      <c r="J16" s="27"/>
      <c r="K16" s="27"/>
      <c r="L16" s="27"/>
      <c r="M16" s="27">
        <v>1048364</v>
      </c>
      <c r="N16" s="27">
        <v>7338547</v>
      </c>
    </row>
    <row r="17" spans="1:14" x14ac:dyDescent="0.25">
      <c r="A17" s="27" t="s">
        <v>102</v>
      </c>
      <c r="B17" s="27">
        <v>4444197.7699999996</v>
      </c>
      <c r="C17" s="27"/>
      <c r="D17" s="27">
        <v>181114.16399999999</v>
      </c>
      <c r="E17" s="27"/>
      <c r="F17" s="27"/>
      <c r="G17" s="27"/>
      <c r="H17" s="27"/>
      <c r="I17" s="27"/>
      <c r="J17" s="27"/>
      <c r="K17" s="27"/>
      <c r="L17" s="27"/>
      <c r="M17" s="27">
        <v>781917</v>
      </c>
      <c r="N17" s="27">
        <v>5473421</v>
      </c>
    </row>
    <row r="18" spans="1:14" x14ac:dyDescent="0.25">
      <c r="A18" s="27" t="s">
        <v>103</v>
      </c>
      <c r="B18" s="27"/>
      <c r="C18" s="27"/>
      <c r="D18" s="27"/>
      <c r="E18" s="27">
        <v>28440949.879999999</v>
      </c>
      <c r="F18" s="27"/>
      <c r="G18" s="27"/>
      <c r="H18" s="27"/>
      <c r="I18" s="27"/>
      <c r="J18" s="27"/>
      <c r="K18" s="27"/>
      <c r="L18" s="27"/>
      <c r="M18" s="27">
        <v>625000</v>
      </c>
      <c r="N18" s="27">
        <v>4375000</v>
      </c>
    </row>
    <row r="19" spans="1:14" x14ac:dyDescent="0.25">
      <c r="A19" s="27" t="s">
        <v>104</v>
      </c>
      <c r="B19" s="27"/>
      <c r="C19" s="27"/>
      <c r="D19" s="27">
        <v>31061589.32</v>
      </c>
      <c r="E19" s="27"/>
      <c r="F19" s="27"/>
      <c r="G19" s="27"/>
      <c r="H19" s="27"/>
      <c r="I19" s="27"/>
      <c r="J19" s="27"/>
      <c r="K19" s="27"/>
      <c r="L19" s="27"/>
      <c r="M19" s="27">
        <v>3882699</v>
      </c>
      <c r="N19" s="27">
        <v>27178890</v>
      </c>
    </row>
    <row r="20" spans="1:14" x14ac:dyDescent="0.25">
      <c r="A20" s="27" t="s">
        <v>105</v>
      </c>
      <c r="B20" s="27"/>
      <c r="C20" s="27"/>
      <c r="D20" s="27">
        <v>18143506.600000001</v>
      </c>
      <c r="E20" s="27"/>
      <c r="F20" s="27"/>
      <c r="G20" s="27"/>
      <c r="H20" s="27"/>
      <c r="I20" s="27">
        <v>644634.19999999995</v>
      </c>
      <c r="J20" s="27"/>
      <c r="K20" s="27"/>
      <c r="L20" s="27"/>
      <c r="M20" s="27">
        <v>2348518</v>
      </c>
      <c r="N20" s="27">
        <v>16439623</v>
      </c>
    </row>
    <row r="21" spans="1:14" x14ac:dyDescent="0.25">
      <c r="A21" s="27" t="s">
        <v>106</v>
      </c>
      <c r="B21" s="27"/>
      <c r="C21" s="27"/>
      <c r="D21" s="27"/>
      <c r="E21" s="27">
        <v>35010947</v>
      </c>
      <c r="F21" s="27"/>
      <c r="G21" s="27"/>
      <c r="H21" s="27"/>
      <c r="I21" s="27"/>
      <c r="J21" s="27"/>
      <c r="K21" s="27"/>
      <c r="L21" s="27"/>
      <c r="M21" s="27">
        <v>4376368</v>
      </c>
      <c r="N21" s="27">
        <v>30634579</v>
      </c>
    </row>
    <row r="22" spans="1:14" x14ac:dyDescent="0.25">
      <c r="A22" s="27" t="s">
        <v>109</v>
      </c>
      <c r="B22" s="27"/>
      <c r="C22" s="27"/>
      <c r="D22" s="27"/>
      <c r="E22" s="27">
        <v>9000456.8900000006</v>
      </c>
      <c r="F22" s="27"/>
      <c r="G22" s="27"/>
      <c r="H22" s="27"/>
      <c r="I22" s="27"/>
      <c r="J22" s="27"/>
      <c r="K22" s="27"/>
      <c r="L22" s="27"/>
      <c r="M22" s="27">
        <v>1125057</v>
      </c>
      <c r="N22" s="27">
        <v>7875399</v>
      </c>
    </row>
    <row r="23" spans="1:14" x14ac:dyDescent="0.25">
      <c r="A23" s="27" t="s">
        <v>110</v>
      </c>
      <c r="B23" s="27"/>
      <c r="C23" s="27"/>
      <c r="D23" s="27"/>
      <c r="E23" s="27"/>
      <c r="F23" s="27"/>
      <c r="G23" s="27"/>
      <c r="H23" s="27"/>
      <c r="I23" s="27">
        <v>6195501.8360000001</v>
      </c>
      <c r="J23" s="27"/>
      <c r="K23" s="27"/>
      <c r="L23" s="27"/>
      <c r="M23" s="27">
        <v>774438</v>
      </c>
      <c r="N23" s="27">
        <v>5421064</v>
      </c>
    </row>
    <row r="24" spans="1:14" x14ac:dyDescent="0.25">
      <c r="A24" s="27" t="s">
        <v>111</v>
      </c>
      <c r="B24" s="27">
        <v>2677161.36</v>
      </c>
      <c r="C24" s="27"/>
      <c r="D24" s="27">
        <v>6396151.4699999997</v>
      </c>
      <c r="E24" s="27"/>
      <c r="F24" s="27"/>
      <c r="G24" s="27"/>
      <c r="H24" s="27"/>
      <c r="I24" s="27">
        <v>686638.29</v>
      </c>
      <c r="J24" s="27"/>
      <c r="K24" s="27"/>
      <c r="L24" s="27"/>
      <c r="M24" s="27">
        <v>1181215</v>
      </c>
      <c r="N24" s="27">
        <v>8268502</v>
      </c>
    </row>
    <row r="25" spans="1:14" x14ac:dyDescent="0.25">
      <c r="A25" s="27" t="s">
        <v>112</v>
      </c>
      <c r="B25" s="27"/>
      <c r="C25" s="27"/>
      <c r="D25" s="27">
        <v>333327.88400000002</v>
      </c>
      <c r="E25" s="27"/>
      <c r="F25" s="27"/>
      <c r="G25" s="27"/>
      <c r="H25" s="27"/>
      <c r="I25" s="27">
        <v>4060359.2289999998</v>
      </c>
      <c r="J25" s="27"/>
      <c r="K25" s="27"/>
      <c r="L25" s="27"/>
      <c r="M25" s="27">
        <v>549211</v>
      </c>
      <c r="N25" s="27">
        <v>3844476</v>
      </c>
    </row>
    <row r="26" spans="1:14" x14ac:dyDescent="0.25">
      <c r="A26" s="27" t="s">
        <v>113</v>
      </c>
      <c r="B26" s="27"/>
      <c r="C26" s="27"/>
      <c r="D26" s="27"/>
      <c r="E26" s="27"/>
      <c r="F26" s="27"/>
      <c r="G26" s="27"/>
      <c r="H26" s="27"/>
      <c r="I26" s="27">
        <v>2275479</v>
      </c>
      <c r="J26" s="27"/>
      <c r="K26" s="27"/>
      <c r="L26" s="27"/>
      <c r="M26" s="27">
        <v>284435</v>
      </c>
      <c r="N26" s="27">
        <v>1991044</v>
      </c>
    </row>
    <row r="27" spans="1:14" x14ac:dyDescent="0.25">
      <c r="A27" s="27" t="s">
        <v>114</v>
      </c>
      <c r="B27" s="27"/>
      <c r="C27" s="27"/>
      <c r="D27" s="27">
        <v>8581506.1300000008</v>
      </c>
      <c r="E27" s="27"/>
      <c r="F27" s="27"/>
      <c r="G27" s="27"/>
      <c r="H27" s="27"/>
      <c r="I27" s="27"/>
      <c r="J27" s="27"/>
      <c r="K27" s="27"/>
      <c r="L27" s="27"/>
      <c r="M27" s="27">
        <v>1072688</v>
      </c>
      <c r="N27" s="27">
        <v>7508818.1200000001</v>
      </c>
    </row>
    <row r="28" spans="1:14" x14ac:dyDescent="0.25">
      <c r="A28" s="27" t="s">
        <v>115</v>
      </c>
      <c r="B28" s="27"/>
      <c r="C28" s="27"/>
      <c r="D28" s="27"/>
      <c r="E28" s="27"/>
      <c r="F28" s="27"/>
      <c r="G28" s="27"/>
      <c r="H28" s="27"/>
      <c r="I28" s="27">
        <v>19139634.739999998</v>
      </c>
      <c r="J28" s="27"/>
      <c r="K28" s="27"/>
      <c r="L28" s="27"/>
      <c r="M28" s="27">
        <v>2332454</v>
      </c>
      <c r="N28" s="27">
        <v>16747181</v>
      </c>
    </row>
    <row r="29" spans="1:14" x14ac:dyDescent="0.25">
      <c r="A29" s="27" t="s">
        <v>116</v>
      </c>
      <c r="B29" s="27"/>
      <c r="C29" s="27"/>
      <c r="D29" s="27">
        <v>52195699.359999999</v>
      </c>
      <c r="E29" s="27"/>
      <c r="F29" s="27"/>
      <c r="G29" s="27"/>
      <c r="H29" s="27"/>
      <c r="I29" s="27"/>
      <c r="J29" s="27"/>
      <c r="K29" s="27"/>
      <c r="L29" s="27"/>
      <c r="M29" s="27">
        <v>6524462</v>
      </c>
      <c r="N29" s="27">
        <v>45671237</v>
      </c>
    </row>
    <row r="30" spans="1:14" x14ac:dyDescent="0.25">
      <c r="A30" s="27" t="s">
        <v>117</v>
      </c>
      <c r="B30" s="27"/>
      <c r="C30" s="27"/>
      <c r="D30" s="27">
        <v>14453370.689999998</v>
      </c>
      <c r="E30" s="27"/>
      <c r="F30" s="27"/>
      <c r="G30" s="27"/>
      <c r="H30" s="27"/>
      <c r="I30" s="27">
        <v>6619216.5499999998</v>
      </c>
      <c r="J30" s="27"/>
      <c r="K30" s="27"/>
      <c r="L30" s="27"/>
      <c r="M30" s="27">
        <v>2571157</v>
      </c>
      <c r="N30" s="27">
        <v>17998099</v>
      </c>
    </row>
    <row r="31" spans="1:14" x14ac:dyDescent="0.25">
      <c r="A31" s="27" t="s">
        <v>118</v>
      </c>
      <c r="B31" s="27"/>
      <c r="C31" s="27"/>
      <c r="D31" s="27"/>
      <c r="E31" s="27">
        <v>1017606.69</v>
      </c>
      <c r="F31" s="27"/>
      <c r="G31" s="27"/>
      <c r="H31" s="27"/>
      <c r="I31" s="27">
        <v>5862363.6399999997</v>
      </c>
      <c r="J31" s="27"/>
      <c r="K31" s="27"/>
      <c r="L31" s="27"/>
      <c r="M31" s="27">
        <v>687997</v>
      </c>
      <c r="N31" s="27">
        <v>4815979</v>
      </c>
    </row>
    <row r="32" spans="1:14" x14ac:dyDescent="0.25">
      <c r="A32" s="27" t="s">
        <v>119</v>
      </c>
      <c r="B32" s="27"/>
      <c r="C32" s="27"/>
      <c r="D32" s="27"/>
      <c r="E32" s="27">
        <v>30565887.629999999</v>
      </c>
      <c r="F32" s="27"/>
      <c r="G32" s="27"/>
      <c r="H32" s="27"/>
      <c r="I32" s="27"/>
      <c r="J32" s="27"/>
      <c r="K32" s="27"/>
      <c r="L32" s="27"/>
      <c r="M32" s="27">
        <v>3820736</v>
      </c>
      <c r="N32" s="27">
        <v>26745152</v>
      </c>
    </row>
    <row r="33" spans="1:14" x14ac:dyDescent="0.25">
      <c r="A33" s="27" t="s">
        <v>120</v>
      </c>
      <c r="B33" s="27"/>
      <c r="C33" s="27"/>
      <c r="D33" s="27"/>
      <c r="E33" s="27"/>
      <c r="F33" s="27">
        <v>5108675.07</v>
      </c>
      <c r="G33" s="27"/>
      <c r="H33" s="27"/>
      <c r="I33" s="27"/>
      <c r="J33" s="27"/>
      <c r="K33" s="27"/>
      <c r="L33" s="27"/>
      <c r="M33" s="27">
        <v>638585</v>
      </c>
      <c r="N33" s="27">
        <v>4470090</v>
      </c>
    </row>
    <row r="34" spans="1:14" x14ac:dyDescent="0.25">
      <c r="A34" s="27" t="s">
        <v>121</v>
      </c>
      <c r="B34" s="27"/>
      <c r="C34" s="27"/>
      <c r="D34" s="27">
        <v>19919089.84</v>
      </c>
      <c r="E34" s="27"/>
      <c r="F34" s="27"/>
      <c r="G34" s="27"/>
      <c r="H34" s="27"/>
      <c r="I34" s="27"/>
      <c r="J34" s="27"/>
      <c r="K34" s="27"/>
      <c r="L34" s="27"/>
      <c r="M34" s="27">
        <v>2489886</v>
      </c>
      <c r="N34" s="27">
        <v>17429204</v>
      </c>
    </row>
    <row r="35" spans="1:14" x14ac:dyDescent="0.25">
      <c r="A35" s="27" t="s">
        <v>122</v>
      </c>
      <c r="B35" s="27"/>
      <c r="C35" s="27"/>
      <c r="D35" s="27">
        <v>10607590.279999999</v>
      </c>
      <c r="E35" s="27"/>
      <c r="F35" s="27"/>
      <c r="G35" s="27"/>
      <c r="H35" s="27"/>
      <c r="I35" s="27"/>
      <c r="J35" s="27"/>
      <c r="K35" s="27"/>
      <c r="L35" s="27"/>
      <c r="M35" s="27">
        <v>1325949</v>
      </c>
      <c r="N35" s="27">
        <v>9281641</v>
      </c>
    </row>
    <row r="36" spans="1:14" x14ac:dyDescent="0.25">
      <c r="A36" s="27" t="s">
        <v>123</v>
      </c>
      <c r="B36" s="27"/>
      <c r="C36" s="27"/>
      <c r="D36" s="27"/>
      <c r="E36" s="27"/>
      <c r="F36" s="27"/>
      <c r="G36" s="27"/>
      <c r="H36" s="27"/>
      <c r="I36" s="27">
        <v>21924820</v>
      </c>
      <c r="J36" s="27"/>
      <c r="K36" s="27"/>
      <c r="L36" s="27"/>
      <c r="M36" s="27">
        <v>2740603</v>
      </c>
      <c r="N36" s="27">
        <v>19184217</v>
      </c>
    </row>
    <row r="37" spans="1:14" x14ac:dyDescent="0.25">
      <c r="A37" s="27" t="s">
        <v>124</v>
      </c>
      <c r="B37" s="27"/>
      <c r="C37" s="27"/>
      <c r="D37" s="27"/>
      <c r="E37" s="27"/>
      <c r="F37" s="27"/>
      <c r="G37" s="27"/>
      <c r="H37" s="27"/>
      <c r="I37" s="27"/>
      <c r="J37" s="27">
        <v>3582351.46</v>
      </c>
      <c r="K37" s="27"/>
      <c r="L37" s="27"/>
      <c r="M37" s="27">
        <v>447794</v>
      </c>
      <c r="N37" s="27">
        <v>3134557</v>
      </c>
    </row>
    <row r="38" spans="1:14" x14ac:dyDescent="0.25">
      <c r="A38" s="27" t="s">
        <v>125</v>
      </c>
      <c r="B38" s="27"/>
      <c r="C38" s="27"/>
      <c r="D38" s="27"/>
      <c r="E38" s="27"/>
      <c r="F38" s="27"/>
      <c r="G38" s="27"/>
      <c r="H38" s="27"/>
      <c r="I38" s="27">
        <v>3940433.72</v>
      </c>
      <c r="J38" s="27">
        <v>3457479.39</v>
      </c>
      <c r="K38" s="27"/>
      <c r="L38" s="27"/>
      <c r="M38" s="27">
        <v>924739</v>
      </c>
      <c r="N38" s="27">
        <v>6473174</v>
      </c>
    </row>
    <row r="39" spans="1:14" x14ac:dyDescent="0.25">
      <c r="A39" s="27" t="s">
        <v>126</v>
      </c>
      <c r="B39" s="27"/>
      <c r="C39" s="27"/>
      <c r="D39" s="27"/>
      <c r="E39" s="27">
        <v>3785875.06</v>
      </c>
      <c r="F39" s="27"/>
      <c r="G39" s="27"/>
      <c r="H39" s="27"/>
      <c r="I39" s="27"/>
      <c r="J39" s="27"/>
      <c r="K39" s="27"/>
      <c r="L39" s="27"/>
      <c r="M39" s="27">
        <v>473234</v>
      </c>
      <c r="N39" s="27">
        <v>3312641</v>
      </c>
    </row>
    <row r="40" spans="1:14" x14ac:dyDescent="0.25">
      <c r="A40" s="27" t="s">
        <v>127</v>
      </c>
      <c r="B40" s="27"/>
      <c r="C40" s="27"/>
      <c r="D40" s="27"/>
      <c r="E40" s="27"/>
      <c r="F40" s="27"/>
      <c r="G40" s="27"/>
      <c r="H40" s="27"/>
      <c r="I40" s="27">
        <v>10106760.09</v>
      </c>
      <c r="J40" s="27"/>
      <c r="K40" s="27"/>
      <c r="L40" s="27"/>
      <c r="M40" s="27">
        <v>1263345</v>
      </c>
      <c r="N40" s="27">
        <v>8843415</v>
      </c>
    </row>
    <row r="41" spans="1:14" x14ac:dyDescent="0.25">
      <c r="A41" s="27" t="s">
        <v>128</v>
      </c>
      <c r="B41" s="27"/>
      <c r="C41" s="27"/>
      <c r="D41" s="27"/>
      <c r="E41" s="27"/>
      <c r="F41" s="27">
        <v>9265078.2200000007</v>
      </c>
      <c r="G41" s="27"/>
      <c r="H41" s="27"/>
      <c r="I41" s="27"/>
      <c r="J41" s="27"/>
      <c r="K41" s="27"/>
      <c r="L41" s="27"/>
      <c r="M41" s="27">
        <v>1158135</v>
      </c>
      <c r="N41" s="27">
        <v>8106943</v>
      </c>
    </row>
    <row r="42" spans="1:14" x14ac:dyDescent="0.25">
      <c r="A42" s="27" t="s">
        <v>129</v>
      </c>
      <c r="B42" s="27"/>
      <c r="C42" s="27"/>
      <c r="D42" s="27"/>
      <c r="E42" s="27"/>
      <c r="F42" s="27"/>
      <c r="G42" s="27">
        <v>1181164.51</v>
      </c>
      <c r="H42" s="27"/>
      <c r="I42" s="27"/>
      <c r="J42" s="27"/>
      <c r="K42" s="27"/>
      <c r="L42" s="27"/>
      <c r="M42" s="27">
        <v>1476471</v>
      </c>
      <c r="N42" s="27">
        <v>10335294</v>
      </c>
    </row>
    <row r="43" spans="1:14" x14ac:dyDescent="0.25">
      <c r="A43" s="27" t="s">
        <v>130</v>
      </c>
      <c r="B43" s="27"/>
      <c r="C43" s="27"/>
      <c r="D43" s="27"/>
      <c r="E43" s="27"/>
      <c r="F43" s="27"/>
      <c r="G43" s="27"/>
      <c r="H43" s="27"/>
      <c r="I43" s="27"/>
      <c r="J43" s="27">
        <v>3421028.06</v>
      </c>
      <c r="K43" s="27"/>
      <c r="L43" s="27"/>
      <c r="M43" s="27">
        <v>427629</v>
      </c>
      <c r="N43" s="27">
        <v>2993399</v>
      </c>
    </row>
    <row r="44" spans="1:14" x14ac:dyDescent="0.25">
      <c r="A44" s="27" t="s">
        <v>131</v>
      </c>
      <c r="B44" s="27"/>
      <c r="C44" s="27"/>
      <c r="D44" s="27">
        <v>10902577.68</v>
      </c>
      <c r="E44" s="27"/>
      <c r="F44" s="27"/>
      <c r="G44" s="27"/>
      <c r="H44" s="27"/>
      <c r="I44" s="27">
        <v>3276311.75</v>
      </c>
      <c r="J44" s="27"/>
      <c r="K44" s="27"/>
      <c r="L44" s="27"/>
      <c r="M44" s="27">
        <v>1772361</v>
      </c>
      <c r="N44" s="27">
        <v>12406528</v>
      </c>
    </row>
    <row r="45" spans="1:14" x14ac:dyDescent="0.25">
      <c r="A45" s="27" t="s">
        <v>132</v>
      </c>
      <c r="B45" s="27"/>
      <c r="C45" s="27">
        <v>247168.51</v>
      </c>
      <c r="D45" s="27">
        <v>1774035.071</v>
      </c>
      <c r="E45" s="27">
        <v>356391.45</v>
      </c>
      <c r="F45" s="27"/>
      <c r="G45" s="27"/>
      <c r="H45" s="27"/>
      <c r="I45" s="27"/>
      <c r="J45" s="27"/>
      <c r="K45" s="27"/>
      <c r="L45" s="27"/>
      <c r="M45" s="27">
        <v>297199</v>
      </c>
      <c r="N45" s="27">
        <v>2080396</v>
      </c>
    </row>
    <row r="46" spans="1:14" x14ac:dyDescent="0.25">
      <c r="A46" s="27" t="s">
        <v>133</v>
      </c>
      <c r="B46" s="27"/>
      <c r="C46" s="27"/>
      <c r="D46" s="27"/>
      <c r="E46" s="27"/>
      <c r="F46" s="27">
        <v>18663800.670000002</v>
      </c>
      <c r="G46" s="27">
        <v>4842188.09</v>
      </c>
      <c r="H46" s="27"/>
      <c r="I46" s="27"/>
      <c r="J46" s="27"/>
      <c r="K46" s="27"/>
      <c r="L46" s="27"/>
      <c r="M46" s="27">
        <v>2938249</v>
      </c>
      <c r="N46" s="27">
        <v>20567740</v>
      </c>
    </row>
    <row r="47" spans="1:14" x14ac:dyDescent="0.25">
      <c r="A47" s="27" t="s">
        <v>134</v>
      </c>
      <c r="B47" s="27"/>
      <c r="C47" s="27"/>
      <c r="D47" s="27"/>
      <c r="E47" s="27">
        <v>9480354.0999999996</v>
      </c>
      <c r="F47" s="27"/>
      <c r="G47" s="27"/>
      <c r="H47" s="27"/>
      <c r="I47" s="27">
        <v>477480.29</v>
      </c>
      <c r="J47" s="27"/>
      <c r="K47" s="27"/>
      <c r="L47" s="27"/>
      <c r="M47" s="27">
        <v>1244729</v>
      </c>
      <c r="N47" s="27">
        <v>8713105</v>
      </c>
    </row>
    <row r="48" spans="1:14" x14ac:dyDescent="0.25">
      <c r="A48" s="27" t="s">
        <v>135</v>
      </c>
      <c r="B48" s="27"/>
      <c r="C48" s="27"/>
      <c r="D48" s="27"/>
      <c r="E48" s="27"/>
      <c r="F48" s="27"/>
      <c r="G48" s="27"/>
      <c r="H48" s="27"/>
      <c r="I48" s="27">
        <v>7682708.75</v>
      </c>
      <c r="J48" s="27"/>
      <c r="K48" s="27"/>
      <c r="L48" s="27"/>
      <c r="M48" s="27">
        <v>960339</v>
      </c>
      <c r="N48" s="27">
        <v>6722370</v>
      </c>
    </row>
    <row r="49" spans="1:14" x14ac:dyDescent="0.25">
      <c r="A49" s="27" t="s">
        <v>136</v>
      </c>
      <c r="B49" s="27"/>
      <c r="C49" s="27"/>
      <c r="D49" s="27"/>
      <c r="E49" s="27">
        <v>16117256.970000001</v>
      </c>
      <c r="F49" s="27"/>
      <c r="G49" s="27"/>
      <c r="H49" s="27"/>
      <c r="I49" s="27"/>
      <c r="J49" s="27"/>
      <c r="K49" s="27"/>
      <c r="L49" s="27"/>
      <c r="M49" s="27">
        <v>2014657</v>
      </c>
      <c r="N49" s="27">
        <v>14102600</v>
      </c>
    </row>
    <row r="50" spans="1:14" x14ac:dyDescent="0.25">
      <c r="A50" s="27" t="s">
        <v>137</v>
      </c>
      <c r="B50" s="27"/>
      <c r="C50" s="27"/>
      <c r="D50" s="27"/>
      <c r="E50" s="27"/>
      <c r="F50" s="27"/>
      <c r="G50" s="27"/>
      <c r="H50" s="27"/>
      <c r="I50" s="27">
        <v>7683514.4699999997</v>
      </c>
      <c r="J50" s="27"/>
      <c r="K50" s="27"/>
      <c r="L50" s="27"/>
      <c r="M50" s="27">
        <v>960439</v>
      </c>
      <c r="N50" s="27">
        <v>6723075</v>
      </c>
    </row>
    <row r="51" spans="1:14" x14ac:dyDescent="0.25">
      <c r="A51" s="27" t="s">
        <v>138</v>
      </c>
      <c r="B51" s="27"/>
      <c r="C51" s="27"/>
      <c r="D51" s="27"/>
      <c r="E51" s="27"/>
      <c r="F51" s="27"/>
      <c r="G51" s="27"/>
      <c r="H51" s="27"/>
      <c r="I51" s="27">
        <v>14652108</v>
      </c>
      <c r="J51" s="27"/>
      <c r="K51" s="27"/>
      <c r="L51" s="27"/>
      <c r="M51" s="27">
        <v>1831514</v>
      </c>
      <c r="N51" s="27">
        <v>12820594</v>
      </c>
    </row>
    <row r="52" spans="1:14" x14ac:dyDescent="0.25">
      <c r="A52" s="27" t="s">
        <v>139</v>
      </c>
      <c r="B52" s="27"/>
      <c r="C52" s="27"/>
      <c r="D52" s="27">
        <v>10164437.199999999</v>
      </c>
      <c r="E52" s="27"/>
      <c r="F52" s="27"/>
      <c r="G52" s="27"/>
      <c r="H52" s="27"/>
      <c r="I52" s="27"/>
      <c r="J52" s="27"/>
      <c r="K52" s="27"/>
      <c r="L52" s="27"/>
      <c r="M52" s="27">
        <v>1270555</v>
      </c>
      <c r="N52" s="27">
        <v>8893882</v>
      </c>
    </row>
    <row r="53" spans="1:14" x14ac:dyDescent="0.25">
      <c r="A53" s="27" t="s">
        <v>140</v>
      </c>
      <c r="B53" s="27"/>
      <c r="C53" s="27"/>
      <c r="D53" s="27">
        <v>9258302.8699999992</v>
      </c>
      <c r="E53" s="27"/>
      <c r="F53" s="27"/>
      <c r="G53" s="27"/>
      <c r="H53" s="27"/>
      <c r="I53" s="27">
        <v>544818.16</v>
      </c>
      <c r="J53" s="27">
        <v>203113.3</v>
      </c>
      <c r="K53" s="27"/>
      <c r="L53" s="27"/>
      <c r="M53" s="27">
        <v>1250779</v>
      </c>
      <c r="N53" s="27">
        <v>8755455</v>
      </c>
    </row>
    <row r="54" spans="1:14" x14ac:dyDescent="0.25">
      <c r="A54" s="27" t="s">
        <v>141</v>
      </c>
      <c r="B54" s="27"/>
      <c r="C54" s="27"/>
      <c r="D54" s="27"/>
      <c r="E54" s="27"/>
      <c r="F54" s="27"/>
      <c r="G54" s="27"/>
      <c r="H54" s="27"/>
      <c r="I54" s="27">
        <v>2918327.09</v>
      </c>
      <c r="J54" s="27"/>
      <c r="K54" s="27"/>
      <c r="L54" s="27"/>
      <c r="M54" s="27">
        <v>364791</v>
      </c>
      <c r="N54" s="27">
        <v>2553536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G7"/>
  <sheetViews>
    <sheetView workbookViewId="0">
      <selection activeCell="G7" sqref="G7"/>
    </sheetView>
  </sheetViews>
  <sheetFormatPr defaultRowHeight="15" x14ac:dyDescent="0.25"/>
  <cols>
    <col min="7" max="7" width="18.140625" customWidth="1"/>
  </cols>
  <sheetData>
    <row r="2" spans="7:7" x14ac:dyDescent="0.25">
      <c r="G2">
        <v>2913738.14</v>
      </c>
    </row>
    <row r="3" spans="7:7" x14ac:dyDescent="0.25">
      <c r="G3">
        <v>2230920.327</v>
      </c>
    </row>
    <row r="4" spans="7:7" x14ac:dyDescent="0.25">
      <c r="G4">
        <v>589267.10400000005</v>
      </c>
    </row>
    <row r="5" spans="7:7" x14ac:dyDescent="0.25">
      <c r="G5">
        <v>46933.917999999998</v>
      </c>
    </row>
    <row r="6" spans="7:7" x14ac:dyDescent="0.25">
      <c r="G6">
        <v>70400.877999999997</v>
      </c>
    </row>
    <row r="7" spans="7:7" x14ac:dyDescent="0.25">
      <c r="G7">
        <f>SUM(G2:G6)</f>
        <v>5851260.3669999996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GoB</vt:lpstr>
      <vt:lpstr>RPA</vt:lpstr>
      <vt:lpstr>Sheet5</vt:lpstr>
      <vt:lpstr>IPC_Dist</vt:lpstr>
      <vt:lpstr>Sheet3</vt:lpstr>
      <vt:lpstr>GoB!Print_Area</vt:lpstr>
      <vt:lpstr>RPA!Print_Area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2020-08-25T11:46:37Z</dcterms:modified>
</cp:coreProperties>
</file>