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4\"/>
    </mc:Choice>
  </mc:AlternateContent>
  <bookViews>
    <workbookView xWindow="240" yWindow="75" windowWidth="20055" windowHeight="7935" activeTab="3"/>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I163" i="4"/>
  <c r="E163" i="4"/>
  <c r="E162" i="4"/>
  <c r="F36" i="1"/>
  <c r="F37" i="1"/>
  <c r="F38" i="1"/>
  <c r="F39" i="1"/>
  <c r="F40" i="1"/>
  <c r="F41" i="1"/>
  <c r="F42" i="1"/>
  <c r="D18" i="5"/>
  <c r="H125" i="2" s="1"/>
  <c r="D4" i="5"/>
  <c r="H10" i="2" s="1"/>
  <c r="S625" i="6"/>
  <c r="S626" i="6" s="1"/>
  <c r="U516" i="6"/>
  <c r="V516" i="6" s="1"/>
  <c r="U514" i="6"/>
  <c r="P251" i="6"/>
  <c r="P245" i="6"/>
  <c r="P237" i="6"/>
  <c r="J227" i="6"/>
  <c r="N227" i="6" s="1"/>
  <c r="L223" i="6"/>
  <c r="F223" i="6"/>
  <c r="N216" i="6"/>
  <c r="N214" i="6"/>
  <c r="N217" i="6" s="1"/>
  <c r="O217" i="6" s="1"/>
  <c r="D21" i="5" s="1"/>
  <c r="H140" i="2" s="1"/>
  <c r="N209" i="6"/>
  <c r="O209" i="6" s="1"/>
  <c r="D20" i="5" s="1"/>
  <c r="N203" i="6"/>
  <c r="N204" i="6" s="1"/>
  <c r="N198" i="6"/>
  <c r="N197" i="6"/>
  <c r="P192" i="6"/>
  <c r="N191" i="6"/>
  <c r="N190" i="6"/>
  <c r="N188" i="6"/>
  <c r="J187" i="6"/>
  <c r="N187" i="6" s="1"/>
  <c r="N192" i="6" s="1"/>
  <c r="O192" i="6" s="1"/>
  <c r="P184" i="6"/>
  <c r="N183" i="6"/>
  <c r="N181" i="6"/>
  <c r="H179" i="6"/>
  <c r="N179" i="6" s="1"/>
  <c r="N184" i="6" s="1"/>
  <c r="O184" i="6" s="1"/>
  <c r="D17" i="5" s="1"/>
  <c r="H120" i="2" s="1"/>
  <c r="P176" i="6"/>
  <c r="P173" i="6"/>
  <c r="F164" i="6"/>
  <c r="N164" i="6" s="1"/>
  <c r="L157" i="6"/>
  <c r="L158" i="6" s="1"/>
  <c r="L155" i="6"/>
  <c r="N155" i="6" s="1"/>
  <c r="N154" i="6"/>
  <c r="L154" i="6"/>
  <c r="N151" i="6"/>
  <c r="N149" i="6"/>
  <c r="N148" i="6"/>
  <c r="N146" i="6"/>
  <c r="N144" i="6"/>
  <c r="L136" i="6"/>
  <c r="L137" i="6" s="1"/>
  <c r="L135" i="6"/>
  <c r="J137" i="6" s="1"/>
  <c r="H135" i="6"/>
  <c r="L128" i="6"/>
  <c r="L124" i="6"/>
  <c r="N124" i="6" s="1"/>
  <c r="L123" i="6"/>
  <c r="J122" i="6"/>
  <c r="N122" i="6" s="1"/>
  <c r="J114" i="6"/>
  <c r="N111" i="6"/>
  <c r="L108" i="6"/>
  <c r="P104" i="6"/>
  <c r="P102" i="6"/>
  <c r="J100" i="6"/>
  <c r="N100" i="6" s="1"/>
  <c r="J99" i="6"/>
  <c r="N99" i="6" s="1"/>
  <c r="N96" i="6"/>
  <c r="N94" i="6"/>
  <c r="N91" i="6"/>
  <c r="N89" i="6"/>
  <c r="J89" i="6"/>
  <c r="N88" i="6"/>
  <c r="J87" i="6"/>
  <c r="N86" i="6"/>
  <c r="H86" i="6"/>
  <c r="J85" i="6"/>
  <c r="J74" i="6"/>
  <c r="N74" i="6" s="1"/>
  <c r="J73" i="6"/>
  <c r="N72" i="6"/>
  <c r="H72" i="6"/>
  <c r="J71" i="6"/>
  <c r="N67" i="6"/>
  <c r="L67" i="6"/>
  <c r="N66" i="6"/>
  <c r="L66" i="6"/>
  <c r="N63" i="6"/>
  <c r="N61" i="6"/>
  <c r="N59" i="6"/>
  <c r="N57" i="6"/>
  <c r="L57" i="6"/>
  <c r="N56" i="6"/>
  <c r="L55" i="6"/>
  <c r="N54" i="6"/>
  <c r="J54" i="6"/>
  <c r="L53" i="6"/>
  <c r="N45" i="6"/>
  <c r="J45" i="6"/>
  <c r="J44" i="6"/>
  <c r="N44" i="6" s="1"/>
  <c r="N41" i="6"/>
  <c r="N39" i="6"/>
  <c r="N36" i="6"/>
  <c r="J34" i="6"/>
  <c r="N34" i="6" s="1"/>
  <c r="N33" i="6"/>
  <c r="J32" i="6"/>
  <c r="J29" i="6"/>
  <c r="L29" i="6" s="1"/>
  <c r="F31" i="6" s="1"/>
  <c r="L31" i="6" s="1"/>
  <c r="H27" i="6"/>
  <c r="N27" i="6" s="1"/>
  <c r="J24" i="6"/>
  <c r="J19" i="6"/>
  <c r="H15" i="6"/>
  <c r="L15" i="6" s="1"/>
  <c r="L18" i="6" s="1"/>
  <c r="N9" i="6"/>
  <c r="O9" i="6" s="1"/>
  <c r="N256" i="6" s="1"/>
  <c r="J258" i="6" s="1"/>
  <c r="N258" i="6" s="1"/>
  <c r="O258" i="6" s="1"/>
  <c r="D28" i="5" s="1"/>
  <c r="H135" i="2" l="1"/>
  <c r="G20" i="5"/>
  <c r="G28" i="5"/>
  <c r="H156" i="2"/>
  <c r="N225" i="8"/>
  <c r="N229" i="8" s="1"/>
  <c r="O225" i="8" s="1"/>
  <c r="D22" i="7" s="1"/>
  <c r="G22" i="7" s="1"/>
  <c r="G18" i="5"/>
  <c r="G4" i="5"/>
  <c r="N199" i="6"/>
  <c r="N200" i="6" s="1"/>
  <c r="N205" i="6" s="1"/>
  <c r="O205" i="6" s="1"/>
  <c r="D19" i="5" s="1"/>
  <c r="N156" i="6"/>
  <c r="J158" i="6" s="1"/>
  <c r="N158" i="6" s="1"/>
  <c r="N192" i="8"/>
  <c r="O192" i="8" s="1"/>
  <c r="D18" i="7" s="1"/>
  <c r="G18" i="7" s="1"/>
  <c r="H155" i="2"/>
  <c r="G28" i="7"/>
  <c r="H134" i="2"/>
  <c r="G20" i="7"/>
  <c r="N137" i="8"/>
  <c r="N138" i="8" s="1"/>
  <c r="J139" i="8" s="1"/>
  <c r="N139" i="8" s="1"/>
  <c r="N140" i="8" s="1"/>
  <c r="O140" i="8" s="1"/>
  <c r="N184" i="8"/>
  <c r="O184" i="8" s="1"/>
  <c r="D17" i="7" s="1"/>
  <c r="N199" i="8"/>
  <c r="N200" i="8" s="1"/>
  <c r="N205" i="8" s="1"/>
  <c r="O205" i="8" s="1"/>
  <c r="D19" i="7" s="1"/>
  <c r="N217" i="8"/>
  <c r="O217" i="8" s="1"/>
  <c r="D21" i="7" s="1"/>
  <c r="D4" i="7"/>
  <c r="H19" i="8"/>
  <c r="N19" i="8" s="1"/>
  <c r="D23" i="8"/>
  <c r="L24" i="8" s="1"/>
  <c r="H22" i="8"/>
  <c r="J123" i="8"/>
  <c r="N123" i="8" s="1"/>
  <c r="H33" i="8"/>
  <c r="H87" i="8"/>
  <c r="N87" i="8" s="1"/>
  <c r="J56" i="8"/>
  <c r="J237" i="8"/>
  <c r="O237" i="8" s="1"/>
  <c r="J244" i="8"/>
  <c r="O244" i="8" s="1"/>
  <c r="D24" i="7" s="1"/>
  <c r="N33" i="8"/>
  <c r="N156" i="8"/>
  <c r="J158" i="8" s="1"/>
  <c r="N158" i="8" s="1"/>
  <c r="G17" i="5"/>
  <c r="G21" i="5"/>
  <c r="H19" i="6"/>
  <c r="N19" i="6" s="1"/>
  <c r="D22" i="6"/>
  <c r="L23" i="6" s="1"/>
  <c r="H21" i="6"/>
  <c r="J123" i="6"/>
  <c r="N123" i="6" s="1"/>
  <c r="H32" i="6"/>
  <c r="N32" i="6" s="1"/>
  <c r="H87" i="6"/>
  <c r="J55" i="6"/>
  <c r="N87" i="6"/>
  <c r="N137" i="6"/>
  <c r="N138" i="6" s="1"/>
  <c r="L119" i="6"/>
  <c r="H223" i="6"/>
  <c r="N225" i="6" s="1"/>
  <c r="N229" i="6" s="1"/>
  <c r="O225" i="6" s="1"/>
  <c r="D22" i="5" s="1"/>
  <c r="H130" i="2" l="1"/>
  <c r="G19" i="5"/>
  <c r="O12" i="6"/>
  <c r="D5" i="5"/>
  <c r="H146" i="2"/>
  <c r="G22" i="5"/>
  <c r="H145" i="2"/>
  <c r="H124" i="2"/>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J139" i="6"/>
  <c r="N139" i="6" s="1"/>
  <c r="N140" i="6" s="1"/>
  <c r="O140" i="6" s="1"/>
  <c r="H73" i="6"/>
  <c r="N73" i="6" s="1"/>
  <c r="N55" i="6"/>
  <c r="J251" i="6" l="1"/>
  <c r="O251" i="6" s="1"/>
  <c r="D26" i="5" s="1"/>
  <c r="D23" i="5"/>
  <c r="O21" i="6"/>
  <c r="D6" i="5"/>
  <c r="H27" i="2"/>
  <c r="G5" i="5"/>
  <c r="F168" i="6"/>
  <c r="N168" i="6" s="1"/>
  <c r="D13" i="5"/>
  <c r="F170" i="6"/>
  <c r="N170" i="6" s="1"/>
  <c r="D14" i="5"/>
  <c r="N80" i="6"/>
  <c r="J82" i="6" s="1"/>
  <c r="N82" i="6" s="1"/>
  <c r="O82" i="6" s="1"/>
  <c r="D8" i="5" s="1"/>
  <c r="H39" i="2"/>
  <c r="G25" i="5"/>
  <c r="G23" i="7"/>
  <c r="H31" i="2"/>
  <c r="H94" i="2"/>
  <c r="G13" i="7"/>
  <c r="H26" i="2"/>
  <c r="H28" i="2" s="1"/>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80" i="2" l="1"/>
  <c r="G11" i="5"/>
  <c r="G14" i="5"/>
  <c r="H100" i="2"/>
  <c r="F166" i="6"/>
  <c r="N166" i="6" s="1"/>
  <c r="N171" i="6" s="1"/>
  <c r="H176" i="6" s="1"/>
  <c r="N176" i="6" s="1"/>
  <c r="O176" i="6" s="1"/>
  <c r="D12" i="5"/>
  <c r="H70" i="2"/>
  <c r="H75" i="2" s="1"/>
  <c r="G9" i="5"/>
  <c r="D10" i="5"/>
  <c r="G10" i="5" s="1"/>
  <c r="H60" i="2"/>
  <c r="G8" i="5"/>
  <c r="G23" i="5"/>
  <c r="H32" i="2"/>
  <c r="H55" i="2"/>
  <c r="G7" i="5"/>
  <c r="H95" i="2"/>
  <c r="G13" i="5"/>
  <c r="H50" i="2"/>
  <c r="G6" i="5"/>
  <c r="H45" i="2"/>
  <c r="G27" i="5"/>
  <c r="G8" i="7"/>
  <c r="H59" i="2"/>
  <c r="O106" i="8"/>
  <c r="F164" i="8" s="1"/>
  <c r="N164" i="8" s="1"/>
  <c r="D11" i="7"/>
  <c r="H69" i="2"/>
  <c r="H74" i="2" s="1"/>
  <c r="D10" i="7"/>
  <c r="G10" i="7" s="1"/>
  <c r="G9" i="7"/>
  <c r="G14" i="7"/>
  <c r="H99" i="2"/>
  <c r="G6" i="7"/>
  <c r="H49" i="2"/>
  <c r="H54" i="2"/>
  <c r="G7" i="7"/>
  <c r="F166" i="8"/>
  <c r="N166" i="8" s="1"/>
  <c r="D12" i="7"/>
  <c r="H85" i="2" l="1"/>
  <c r="G12" i="5"/>
  <c r="H173" i="6"/>
  <c r="N173" i="6" s="1"/>
  <c r="O173" i="6" s="1"/>
  <c r="D15" i="5" s="1"/>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H110" i="2" l="1"/>
  <c r="H115" i="2" s="1"/>
  <c r="G15" i="5"/>
  <c r="D16" i="5"/>
  <c r="G16" i="5" s="1"/>
  <c r="E168" i="4"/>
  <c r="I168" i="4" s="1"/>
  <c r="I170" i="4" s="1"/>
  <c r="L169" i="4" s="1"/>
  <c r="C18" i="3" s="1"/>
  <c r="G186" i="4"/>
  <c r="B188" i="4" s="1"/>
  <c r="L188" i="4" s="1"/>
  <c r="C19" i="3" s="1"/>
  <c r="H118" i="2" s="1"/>
  <c r="H173" i="8"/>
  <c r="N173" i="8" s="1"/>
  <c r="O173" i="8" s="1"/>
  <c r="D15" i="7" s="1"/>
  <c r="H176" i="8"/>
  <c r="N176" i="8" s="1"/>
  <c r="O176" i="8" s="1"/>
  <c r="I78" i="4"/>
  <c r="G18" i="4"/>
  <c r="G95" i="4"/>
  <c r="E97" i="4" s="1"/>
  <c r="K97" i="4" s="1"/>
  <c r="E100" i="4" s="1"/>
  <c r="H100" i="4" s="1"/>
  <c r="H103" i="4" s="1"/>
  <c r="L103" i="4" s="1"/>
  <c r="G119" i="4"/>
  <c r="C121" i="4" s="1"/>
  <c r="G121" i="4" s="1"/>
  <c r="E123" i="4" s="1"/>
  <c r="I123" i="4" s="1"/>
  <c r="G198" i="4"/>
  <c r="E200" i="4" s="1"/>
  <c r="I200" i="4" s="1"/>
  <c r="I201" i="4" s="1"/>
  <c r="L200" i="4" s="1"/>
  <c r="C20" i="3" s="1"/>
  <c r="G64" i="4"/>
  <c r="E66" i="4" s="1"/>
  <c r="K66" i="4" s="1"/>
  <c r="L65" i="4" s="1"/>
  <c r="C9" i="3" s="1"/>
  <c r="I73" i="4"/>
  <c r="G25" i="4"/>
  <c r="C149" i="4"/>
  <c r="K149" i="4" s="1"/>
  <c r="C15" i="3"/>
  <c r="F42" i="4"/>
  <c r="I42" i="4"/>
  <c r="L42" i="4" s="1"/>
  <c r="I134" i="4"/>
  <c r="I135" i="4" s="1"/>
  <c r="L134" i="4" s="1"/>
  <c r="E134" i="4"/>
  <c r="I79" i="4"/>
  <c r="L78" i="4" s="1"/>
  <c r="C10" i="3" s="1"/>
  <c r="H63" i="2" l="1"/>
  <c r="F18" i="3"/>
  <c r="G26" i="4"/>
  <c r="F27" i="4" s="1"/>
  <c r="J27" i="4" s="1"/>
  <c r="L27" i="4" s="1"/>
  <c r="C5" i="3" s="1"/>
  <c r="L100" i="4"/>
  <c r="C11" i="3" s="1"/>
  <c r="F19" i="3"/>
  <c r="G29" i="5"/>
  <c r="B58" i="1" s="1"/>
  <c r="E34" i="4"/>
  <c r="E35" i="4" s="1"/>
  <c r="H109" i="2"/>
  <c r="H114" i="2" s="1"/>
  <c r="D16" i="7"/>
  <c r="G16" i="7" s="1"/>
  <c r="G15" i="7"/>
  <c r="H53" i="2"/>
  <c r="F10" i="3"/>
  <c r="G45" i="4"/>
  <c r="L45" i="4" s="1"/>
  <c r="C6" i="3"/>
  <c r="H4" i="2"/>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H33" i="2"/>
  <c r="L30" i="2" s="1"/>
  <c r="C9" i="1" s="1"/>
  <c r="F9" i="1"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<sst xmlns="http://schemas.openxmlformats.org/spreadsheetml/2006/main" count="2719" uniqueCount="410">
  <si>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</si>
  <si>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</si>
  <si>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</si>
  <si>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</si>
  <si>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</si>
  <si>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</si>
  <si>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</si>
  <si>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</si>
  <si>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</si>
  <si>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</si>
  <si>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</si>
  <si>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</si>
  <si>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</si>
  <si>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</si>
  <si>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</si>
  <si>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</si>
  <si>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</si>
  <si>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</si>
  <si>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</si>
  <si>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</si>
  <si>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</si>
  <si>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</si>
  <si>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</si>
  <si>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</si>
  <si>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</si>
  <si>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</si>
  <si>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</si>
  <si>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</si>
  <si>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</si>
  <si>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</si>
  <si>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</si>
  <si>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</si>
  <si>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</si>
  <si>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</si>
  <si>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</si>
  <si>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</si>
  <si>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</si>
  <si>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</si>
  <si>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</si>
  <si>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</si>
  <si>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</si>
  <si>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</si>
  <si>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</si>
  <si>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</si>
  <si>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</si>
  <si>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</si>
  <si>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</si>
  <si>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</si>
  <si>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</si>
  <si>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</si>
  <si>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</si>
  <si>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</si>
  <si>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</si>
  <si>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</si>
  <si>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</si>
  <si>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</si>
  <si>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</si>
  <si>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</si>
  <si>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</si>
  <si>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</si>
  <si>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</si>
  <si>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</si>
  <si>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</si>
  <si>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</si>
  <si>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</si>
  <si>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</si>
  <si>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</si>
  <si>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</si>
  <si>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</si>
  <si>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</si>
  <si>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</si>
  <si>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</si>
  <si>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</si>
  <si>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</si>
  <si>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</si>
  <si>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</si>
  <si>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</si>
  <si>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</si>
  <si>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</si>
  <si>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</si>
  <si>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</si>
  <si>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</si>
  <si>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</si>
  <si>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</si>
  <si>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</si>
  <si>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</si>
  <si>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</si>
  <si>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</si>
  <si>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</si>
  <si>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</si>
  <si>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</si>
  <si>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</si>
  <si>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</si>
  <si>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</si>
  <si>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</si>
  <si>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</si>
  <si>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</si>
  <si>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</si>
  <si>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</si>
  <si>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</si>
  <si>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</si>
  <si>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</si>
  <si>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</si>
  <si>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</si>
  <si>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</si>
  <si>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</si>
  <si>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</si>
  <si>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</si>
  <si>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</si>
  <si>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</si>
  <si>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</si>
  <si>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</si>
  <si>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</si>
  <si>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</si>
  <si>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</si>
  <si>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</si>
  <si>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</si>
  <si>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</si>
  <si>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</si>
  <si>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</si>
  <si>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</si>
  <si>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</si>
  <si>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</si>
  <si>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</si>
  <si>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</si>
  <si>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</si>
  <si>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</si>
  <si>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</si>
  <si>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</si>
  <si>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</si>
  <si>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</si>
  <si>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</si>
  <si>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</si>
  <si>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</si>
  <si>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</si>
  <si>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</si>
  <si>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</si>
  <si>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</si>
  <si>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</si>
  <si>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</si>
  <si>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</si>
  <si>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</si>
  <si>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</si>
  <si>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</si>
  <si>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</si>
  <si>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</si>
  <si>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Type -B</t>
  </si>
  <si>
    <t>Grand total=</t>
  </si>
  <si>
    <t>Erection @</t>
  </si>
  <si>
    <t xml:space="preserve"> 30.00 m Interval =       (</t>
  </si>
  <si>
    <t>÷</t>
  </si>
  <si>
    <t>)+16 =</t>
  </si>
  <si>
    <t>2                         16-220</t>
  </si>
  <si>
    <t>For Type - A</t>
  </si>
  <si>
    <t xml:space="preserve">Total length </t>
  </si>
  <si>
    <t xml:space="preserve">Type A  </t>
  </si>
  <si>
    <t>Type - B</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</si>
  <si>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</si>
  <si>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</si>
  <si>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</si>
  <si>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</si>
  <si>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</si>
  <si>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</si>
  <si>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</si>
  <si>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</si>
  <si>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</si>
  <si>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</si>
  <si>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</si>
  <si>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</si>
  <si>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</si>
  <si>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</si>
  <si>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</si>
  <si>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</si>
  <si>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</si>
  <si>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</si>
  <si>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</si>
  <si>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</si>
  <si>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</si>
  <si>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 xml:space="preserve">Dakshiner Haor </t>
  </si>
  <si>
    <t>Total Length=</t>
  </si>
  <si>
    <t>m</t>
  </si>
  <si>
    <t>length =[{√(1.50x3)²+(1.50)²}x2]+4.30+(0.90x2)=</t>
  </si>
  <si>
    <t xml:space="preserve">Area </t>
  </si>
  <si>
    <t>Type-B</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</si>
  <si>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</si>
  <si>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</si>
  <si>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</si>
  <si>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</si>
  <si>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</si>
  <si>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</si>
  <si>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</si>
  <si>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</si>
  <si>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</si>
  <si>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</si>
  <si>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</si>
  <si>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</si>
  <si>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</si>
  <si>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</si>
  <si>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</si>
  <si>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</si>
  <si>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</si>
  <si>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</si>
  <si>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</si>
  <si>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</si>
  <si>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</si>
  <si>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</si>
  <si>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</si>
  <si>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</si>
  <si>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</si>
  <si>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</si>
  <si>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</si>
  <si>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</si>
  <si>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</si>
  <si>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</si>
  <si>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</si>
  <si>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</si>
  <si>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</si>
  <si>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</si>
  <si>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For Type - B</t>
  </si>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</sst>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6">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5" fillId="0" borderId="6" xfId="0" applyFont="1" applyBorder="1" applyAlignment="1">
      <alignment horizontal="center" vertical="center"/>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0" xfId="0" applyFont="1" applyBorder="1" applyAlignment="1">
      <alignment horizontal="left" vertical="top" wrapText="1"/>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9" xfId="0" applyFont="1" applyBorder="1" applyAlignment="1">
      <alignment horizontal="left" vertical="top"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30" fillId="0" borderId="0" xfId="0" applyFont="1" applyBorder="1" applyAlignment="1">
      <alignment horizontal="left" vertical="top" wrapText="1"/>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1" fillId="0" borderId="8" xfId="0" applyFont="1" applyBorder="1" applyAlignment="1">
      <alignment horizontal="center" vertical="top"/>
    </xf>
    <xf numFmtId="0" fontId="9" fillId="0" borderId="8" xfId="0" applyFont="1" applyBorder="1"/>
    <xf numFmtId="0" fontId="31" fillId="0" borderId="8" xfId="0" applyNumberFormat="1" applyFont="1" applyBorder="1" applyAlignment="1">
      <alignment horizontal="justify" vertical="top" wrapText="1"/>
    </xf>
    <xf numFmtId="0" fontId="9" fillId="0" borderId="8" xfId="0" applyFont="1" applyBorder="1" applyAlignment="1">
      <alignment horizontal="justify" vertical="top"/>
    </xf>
    <xf numFmtId="0" fontId="31" fillId="0" borderId="4"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5" xfId="0" applyNumberFormat="1" applyFont="1" applyBorder="1" applyAlignment="1">
      <alignment horizontal="justify"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36" fillId="0" borderId="8"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NumberFormat="1" applyFont="1" applyBorder="1" applyAlignment="1">
      <alignment horizontal="left" vertical="top" wrapText="1"/>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activeCell="D41" sqref="D41"/>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800" t="s">
        <v>403</v>
      </c>
      <c r="B1" s="801"/>
      <c r="C1" s="801"/>
      <c r="D1" s="801"/>
      <c r="E1" s="801"/>
      <c r="F1" s="802"/>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61</v>
      </c>
      <c r="B5" s="3" t="s">
        <v>60</v>
      </c>
      <c r="C5" s="7">
        <f>'All Qnty. Abstruct'!L10</f>
        <v>4104</v>
      </c>
      <c r="D5" s="5" t="s">
        <v>5</v>
      </c>
      <c r="E5" s="5">
        <v>198.79</v>
      </c>
      <c r="F5" s="6">
        <f t="shared" ref="F5:F42" si="0">E5*C5</f>
        <v>815834.15999999992</v>
      </c>
    </row>
    <row r="6" spans="1:6" ht="279" customHeight="1">
      <c r="A6" s="8" t="s">
        <v>30</v>
      </c>
      <c r="B6" s="9" t="s">
        <v>408</v>
      </c>
      <c r="C6" s="10">
        <f>'All Qnty. Abstruct'!L14</f>
        <v>12173.585200000001</v>
      </c>
      <c r="D6" s="11" t="s">
        <v>5</v>
      </c>
      <c r="E6" s="11">
        <v>429.88</v>
      </c>
      <c r="F6" s="6">
        <f t="shared" si="0"/>
        <v>5233180.805776001</v>
      </c>
    </row>
    <row r="7" spans="1:6" ht="277.5" customHeight="1">
      <c r="A7" s="8" t="s">
        <v>6</v>
      </c>
      <c r="B7" s="9" t="s">
        <v>409</v>
      </c>
      <c r="C7" s="4">
        <f>'All Qnty. Abstruct'!L20</f>
        <v>12173.585200000001</v>
      </c>
      <c r="D7" s="5" t="s">
        <v>5</v>
      </c>
      <c r="E7" s="12">
        <v>157.69999999999999</v>
      </c>
      <c r="F7" s="6">
        <f t="shared" si="0"/>
        <v>1919774.38604</v>
      </c>
    </row>
    <row r="8" spans="1:6" ht="135.75" customHeight="1">
      <c r="A8" s="8" t="s">
        <v>8</v>
      </c>
      <c r="B8" s="9" t="s">
        <v>64</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3" t="s">
        <v>12</v>
      </c>
      <c r="B10" s="3" t="s">
        <v>65</v>
      </c>
      <c r="C10" s="31"/>
      <c r="D10" s="31"/>
      <c r="E10" s="14" t="s">
        <v>55</v>
      </c>
      <c r="F10" s="6">
        <v>0</v>
      </c>
    </row>
    <row r="11" spans="1:6" ht="17.25" customHeight="1">
      <c r="A11" s="804"/>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36" customHeight="1">
      <c r="A15" s="8" t="s">
        <v>16</v>
      </c>
      <c r="B15" s="3" t="s">
        <v>66</v>
      </c>
      <c r="C15" s="7">
        <f>'All Qnty. Abstruct'!L53</f>
        <v>40846.664359999995</v>
      </c>
      <c r="D15" s="799" t="s">
        <v>31</v>
      </c>
      <c r="E15" s="5">
        <v>250.13</v>
      </c>
      <c r="F15" s="6">
        <f t="shared" si="0"/>
        <v>10216976.156366799</v>
      </c>
    </row>
    <row r="16" spans="1:6" ht="291" customHeight="1">
      <c r="A16" s="8" t="s">
        <v>17</v>
      </c>
      <c r="B16" s="3" t="s">
        <v>67</v>
      </c>
      <c r="C16" s="4">
        <f>'All Qnty. Abstruct'!L58</f>
        <v>7748.1346391752577</v>
      </c>
      <c r="D16" s="5" t="s">
        <v>4</v>
      </c>
      <c r="E16" s="5">
        <v>439.81</v>
      </c>
      <c r="F16" s="6">
        <f t="shared" si="0"/>
        <v>3407707.0956556699</v>
      </c>
    </row>
    <row r="17" spans="1:7" ht="50.25" customHeight="1">
      <c r="A17" s="8"/>
      <c r="B17" s="1" t="s">
        <v>89</v>
      </c>
      <c r="C17" s="7">
        <f>'All Qnty. Abstruct'!L63</f>
        <v>4351.3703703703704</v>
      </c>
      <c r="D17" s="5" t="s">
        <v>4</v>
      </c>
      <c r="E17" s="12">
        <v>339.8</v>
      </c>
      <c r="F17" s="6">
        <f t="shared" si="0"/>
        <v>1478595.651851852</v>
      </c>
    </row>
    <row r="18" spans="1:7" ht="101.25" customHeight="1">
      <c r="A18" s="8" t="s">
        <v>18</v>
      </c>
      <c r="B18" s="3" t="s">
        <v>68</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69</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73</v>
      </c>
      <c r="C22" s="714">
        <f>'All Qnty. Abstruct'!L88</f>
        <v>0</v>
      </c>
      <c r="D22" s="5" t="s">
        <v>4</v>
      </c>
      <c r="E22" s="5">
        <v>684.23</v>
      </c>
      <c r="F22" s="6">
        <f t="shared" si="0"/>
        <v>0</v>
      </c>
    </row>
    <row r="23" spans="1:7" ht="29.25" customHeight="1">
      <c r="A23" s="8"/>
      <c r="B23" s="1" t="s">
        <v>74</v>
      </c>
      <c r="C23" s="714">
        <f>'All Qnty. Abstruct'!L93</f>
        <v>5343.7499999999982</v>
      </c>
      <c r="D23" s="5" t="s">
        <v>32</v>
      </c>
      <c r="E23" s="5">
        <v>891.24</v>
      </c>
      <c r="F23" s="6">
        <f t="shared" si="0"/>
        <v>4762563.7499999981</v>
      </c>
      <c r="G23" s="121"/>
    </row>
    <row r="24" spans="1:7" ht="27.75" customHeight="1">
      <c r="A24" s="8"/>
      <c r="B24" s="1" t="s">
        <v>75</v>
      </c>
      <c r="C24" s="714">
        <f>'All Qnty. Abstruct'!L98</f>
        <v>97366.806249999921</v>
      </c>
      <c r="D24" s="5" t="s">
        <v>4</v>
      </c>
      <c r="E24" s="5">
        <v>457.33</v>
      </c>
      <c r="F24" s="6">
        <f t="shared" si="0"/>
        <v>44528761.502312459</v>
      </c>
      <c r="G24" s="121"/>
    </row>
    <row r="25" spans="1:7" ht="24" customHeight="1">
      <c r="A25" s="8"/>
      <c r="B25" s="1" t="s">
        <v>76</v>
      </c>
      <c r="C25" s="714">
        <f>'All Qnty. Abstruct'!L103</f>
        <v>34643.333333333336</v>
      </c>
      <c r="D25" s="5" t="s">
        <v>4</v>
      </c>
      <c r="E25" s="5">
        <v>380.95</v>
      </c>
      <c r="F25" s="6">
        <f t="shared" si="0"/>
        <v>13197377.833333334</v>
      </c>
      <c r="G25" s="121"/>
    </row>
    <row r="26" spans="1:7" ht="75" customHeight="1">
      <c r="A26" s="8" t="s">
        <v>22</v>
      </c>
      <c r="B26" s="3" t="s">
        <v>390</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26.75" customHeight="1">
      <c r="A28" s="8" t="s">
        <v>24</v>
      </c>
      <c r="B28" s="3" t="s">
        <v>391</v>
      </c>
      <c r="C28" s="4">
        <f>'All Qnty. Abstruct'!L118</f>
        <v>199.75999999999985</v>
      </c>
      <c r="D28" s="5" t="s">
        <v>5</v>
      </c>
      <c r="E28" s="5">
        <v>12907.66</v>
      </c>
      <c r="F28" s="6">
        <f t="shared" si="0"/>
        <v>2578434.1615999979</v>
      </c>
      <c r="G28" s="121"/>
    </row>
    <row r="29" spans="1:7" ht="159.75" customHeight="1">
      <c r="A29" s="22" t="s">
        <v>25</v>
      </c>
      <c r="B29" s="3" t="s">
        <v>392</v>
      </c>
      <c r="C29" s="7">
        <f>'All Qnty. Abstruct'!L123</f>
        <v>260.47199999999998</v>
      </c>
      <c r="D29" s="5" t="s">
        <v>31</v>
      </c>
      <c r="E29" s="5">
        <v>1143.8399999999999</v>
      </c>
      <c r="F29" s="6">
        <f t="shared" si="0"/>
        <v>297938.29247999995</v>
      </c>
      <c r="G29" s="121"/>
    </row>
    <row r="30" spans="1:7" ht="108.75" customHeight="1">
      <c r="A30" s="22" t="s">
        <v>26</v>
      </c>
      <c r="B30" s="3" t="s">
        <v>393</v>
      </c>
      <c r="C30" s="7">
        <f>'All Qnty. Abstruct'!L128</f>
        <v>285.34479999999996</v>
      </c>
      <c r="D30" s="5" t="s">
        <v>50</v>
      </c>
      <c r="E30" s="5">
        <v>102.44</v>
      </c>
      <c r="F30" s="6">
        <f t="shared" si="0"/>
        <v>29230.721311999994</v>
      </c>
      <c r="G30" s="121"/>
    </row>
    <row r="31" spans="1:7" ht="84" customHeight="1">
      <c r="A31" s="22" t="s">
        <v>27</v>
      </c>
      <c r="B31" s="3" t="s">
        <v>70</v>
      </c>
      <c r="C31" s="7">
        <f>'All Qnty. Abstruct'!L133</f>
        <v>4</v>
      </c>
      <c r="D31" s="5" t="s">
        <v>31</v>
      </c>
      <c r="E31" s="5">
        <v>445.19</v>
      </c>
      <c r="F31" s="6">
        <f t="shared" si="0"/>
        <v>1780.76</v>
      </c>
      <c r="G31" s="121"/>
    </row>
    <row r="32" spans="1:7" ht="210.75" customHeight="1">
      <c r="A32" s="22" t="s">
        <v>28</v>
      </c>
      <c r="B32" s="3" t="s">
        <v>71</v>
      </c>
      <c r="C32" s="4">
        <f>'All Qnty. Abstruct'!L138</f>
        <v>2.4723480000000002</v>
      </c>
      <c r="D32" s="5" t="s">
        <v>5</v>
      </c>
      <c r="E32" s="5">
        <v>14581.84</v>
      </c>
      <c r="F32" s="6">
        <f t="shared" si="0"/>
        <v>36051.382960320007</v>
      </c>
      <c r="G32" s="121"/>
    </row>
    <row r="33" spans="1:7" ht="274.5" customHeight="1">
      <c r="A33" s="22" t="s">
        <v>29</v>
      </c>
      <c r="B33" s="3" t="s">
        <v>72</v>
      </c>
      <c r="C33" s="7">
        <f>'All Qnty. Abstruct'!L144</f>
        <v>7316.74</v>
      </c>
      <c r="D33" s="5" t="s">
        <v>5</v>
      </c>
      <c r="E33" s="5">
        <v>245.6</v>
      </c>
      <c r="F33" s="6">
        <f t="shared" si="0"/>
        <v>1796991.3439999998</v>
      </c>
      <c r="G33" s="121"/>
    </row>
    <row r="34" spans="1:7" ht="96" customHeight="1">
      <c r="A34" s="22" t="s">
        <v>58</v>
      </c>
      <c r="B34" s="3" t="s">
        <v>59</v>
      </c>
      <c r="C34" s="7">
        <f>'All Qnty. Abstruct'!L149</f>
        <v>15127.630000000017</v>
      </c>
      <c r="D34" s="5" t="s">
        <v>31</v>
      </c>
      <c r="E34" s="5">
        <v>32.97</v>
      </c>
      <c r="F34" s="6">
        <f t="shared" si="0"/>
        <v>498757.96110000054</v>
      </c>
    </row>
    <row r="35" spans="1:7" ht="72" customHeight="1">
      <c r="A35" s="22" t="s">
        <v>62</v>
      </c>
      <c r="B35" s="3" t="s">
        <v>63</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163</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394</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opLeftCell="A118" workbookViewId="0">
      <selection activeCell="G154" sqref="G154:I15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05" t="s">
        <v>77</v>
      </c>
      <c r="B1" s="806"/>
      <c r="C1" s="806"/>
      <c r="D1" s="806"/>
      <c r="E1" s="806"/>
      <c r="F1" s="806"/>
      <c r="G1" s="806"/>
      <c r="H1" s="806"/>
      <c r="I1" s="806"/>
      <c r="J1" s="806"/>
      <c r="K1" s="806"/>
      <c r="L1" s="807"/>
    </row>
    <row r="2" spans="1:12" ht="30.75" customHeight="1">
      <c r="A2" s="33" t="s">
        <v>78</v>
      </c>
      <c r="B2" s="808" t="s">
        <v>0</v>
      </c>
      <c r="C2" s="809"/>
      <c r="D2" s="809"/>
      <c r="E2" s="809"/>
      <c r="F2" s="809"/>
      <c r="G2" s="809"/>
      <c r="H2" s="809"/>
      <c r="I2" s="809"/>
      <c r="J2" s="809"/>
      <c r="K2" s="810"/>
      <c r="L2" s="34" t="s">
        <v>1</v>
      </c>
    </row>
    <row r="3" spans="1:12" ht="31.5" customHeight="1">
      <c r="A3" s="803" t="s">
        <v>2</v>
      </c>
      <c r="B3" s="812" t="s">
        <v>3</v>
      </c>
      <c r="C3" s="813"/>
      <c r="D3" s="813"/>
      <c r="E3" s="813"/>
      <c r="F3" s="813"/>
      <c r="G3" s="813"/>
      <c r="H3" s="813"/>
      <c r="I3" s="813"/>
      <c r="J3" s="813"/>
      <c r="K3" s="814"/>
      <c r="L3" s="35"/>
    </row>
    <row r="4" spans="1:12">
      <c r="A4" s="811"/>
      <c r="B4" s="36" t="s">
        <v>79</v>
      </c>
      <c r="C4" s="36"/>
      <c r="D4" s="36"/>
      <c r="E4" s="36"/>
      <c r="F4" s="222"/>
      <c r="G4" s="222" t="s">
        <v>80</v>
      </c>
      <c r="H4" s="773">
        <f>'Protective Abstruct'!C5</f>
        <v>89.033333333333331</v>
      </c>
      <c r="I4" s="222" t="s">
        <v>4</v>
      </c>
      <c r="J4" s="36"/>
      <c r="K4" s="37"/>
      <c r="L4" s="37"/>
    </row>
    <row r="5" spans="1:12">
      <c r="A5" s="811"/>
      <c r="B5" s="36" t="s">
        <v>402</v>
      </c>
      <c r="C5" s="36"/>
      <c r="D5" s="36"/>
      <c r="E5" s="36"/>
      <c r="F5" s="222"/>
      <c r="G5" s="222" t="s">
        <v>80</v>
      </c>
      <c r="H5" s="773">
        <v>0</v>
      </c>
      <c r="I5" s="222"/>
      <c r="J5" s="36"/>
      <c r="K5" s="37"/>
      <c r="L5" s="37"/>
    </row>
    <row r="6" spans="1:12">
      <c r="A6" s="811"/>
      <c r="B6" s="36" t="s">
        <v>81</v>
      </c>
      <c r="C6" s="36"/>
      <c r="D6" s="36"/>
      <c r="E6" s="36"/>
      <c r="F6" s="774"/>
      <c r="G6" s="774" t="s">
        <v>80</v>
      </c>
      <c r="H6" s="774">
        <v>0</v>
      </c>
      <c r="I6" s="774"/>
      <c r="J6" s="36"/>
      <c r="K6" s="37"/>
      <c r="L6" s="713">
        <f>H7</f>
        <v>89.033333333333331</v>
      </c>
    </row>
    <row r="7" spans="1:12" ht="20.25" customHeight="1">
      <c r="A7" s="804"/>
      <c r="B7" s="38"/>
      <c r="C7" s="38"/>
      <c r="D7" s="38"/>
      <c r="E7" s="38"/>
      <c r="F7" s="774" t="s">
        <v>82</v>
      </c>
      <c r="G7" s="774" t="s">
        <v>80</v>
      </c>
      <c r="H7" s="775">
        <f>SUM(H4:H6)</f>
        <v>89.033333333333331</v>
      </c>
      <c r="I7" s="774" t="s">
        <v>4</v>
      </c>
      <c r="J7" s="38"/>
      <c r="K7" s="40"/>
      <c r="L7" s="41" t="s">
        <v>4</v>
      </c>
    </row>
    <row r="8" spans="1:12" ht="74.25" customHeight="1">
      <c r="A8" s="803" t="s">
        <v>61</v>
      </c>
      <c r="B8" s="815" t="s">
        <v>60</v>
      </c>
      <c r="C8" s="816"/>
      <c r="D8" s="816"/>
      <c r="E8" s="816"/>
      <c r="F8" s="816"/>
      <c r="G8" s="816"/>
      <c r="H8" s="816"/>
      <c r="I8" s="816"/>
      <c r="J8" s="816"/>
      <c r="K8" s="817"/>
      <c r="L8" s="35"/>
    </row>
    <row r="9" spans="1:12" ht="20.100000000000001" customHeight="1">
      <c r="A9" s="811"/>
      <c r="B9" s="36" t="s">
        <v>402</v>
      </c>
      <c r="C9" s="36"/>
      <c r="D9" s="36"/>
      <c r="E9" s="36"/>
      <c r="F9" s="222"/>
      <c r="G9" s="222" t="s">
        <v>80</v>
      </c>
      <c r="H9" s="776">
        <f>'Fuse Abs.33.925'!D4</f>
        <v>2052</v>
      </c>
      <c r="I9" s="777" t="s">
        <v>5</v>
      </c>
      <c r="J9" s="762"/>
      <c r="K9" s="763"/>
      <c r="L9" s="37"/>
    </row>
    <row r="10" spans="1:12">
      <c r="A10" s="811"/>
      <c r="B10" s="36" t="s">
        <v>81</v>
      </c>
      <c r="C10" s="36"/>
      <c r="D10" s="36"/>
      <c r="E10" s="38"/>
      <c r="F10" s="774"/>
      <c r="G10" s="774" t="s">
        <v>80</v>
      </c>
      <c r="H10" s="778">
        <f>'Fuse Abstruct 5.56'!D4</f>
        <v>2052</v>
      </c>
      <c r="I10" s="774" t="s">
        <v>5</v>
      </c>
      <c r="J10" s="36"/>
      <c r="K10" s="37"/>
      <c r="L10" s="43">
        <f>H11</f>
        <v>4104</v>
      </c>
    </row>
    <row r="11" spans="1:12">
      <c r="A11" s="726"/>
      <c r="B11" s="36"/>
      <c r="C11" s="36"/>
      <c r="D11" s="36"/>
      <c r="E11" s="36"/>
      <c r="F11" s="222" t="s">
        <v>82</v>
      </c>
      <c r="G11" s="222" t="s">
        <v>80</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6" t="s">
        <v>10</v>
      </c>
      <c r="C13" s="816"/>
      <c r="D13" s="816"/>
      <c r="E13" s="816"/>
      <c r="F13" s="816"/>
      <c r="G13" s="816"/>
      <c r="H13" s="816"/>
      <c r="I13" s="816"/>
      <c r="J13" s="816"/>
      <c r="K13" s="817"/>
      <c r="L13" s="45"/>
    </row>
    <row r="14" spans="1:12">
      <c r="A14" s="46"/>
      <c r="B14" s="36" t="s">
        <v>79</v>
      </c>
      <c r="C14" s="36"/>
      <c r="D14" s="36"/>
      <c r="E14" s="36"/>
      <c r="F14" s="780"/>
      <c r="G14" s="780" t="s">
        <v>80</v>
      </c>
      <c r="H14" s="781">
        <f>'Protective Abstruct'!C6</f>
        <v>12173.585200000001</v>
      </c>
      <c r="I14" s="780" t="s">
        <v>5</v>
      </c>
      <c r="J14" s="36"/>
      <c r="K14" s="37"/>
      <c r="L14" s="48">
        <f>H17</f>
        <v>12173.585200000001</v>
      </c>
    </row>
    <row r="15" spans="1:12">
      <c r="A15" s="46"/>
      <c r="B15" s="36" t="s">
        <v>402</v>
      </c>
      <c r="C15" s="36"/>
      <c r="D15" s="36"/>
      <c r="E15" s="36"/>
      <c r="F15" s="780"/>
      <c r="G15" s="780" t="s">
        <v>80</v>
      </c>
      <c r="H15" s="781">
        <v>0</v>
      </c>
      <c r="I15" s="780"/>
      <c r="J15" s="36"/>
      <c r="K15" s="37"/>
      <c r="L15" s="48"/>
    </row>
    <row r="16" spans="1:12" ht="18" customHeight="1">
      <c r="A16" s="46"/>
      <c r="B16" s="36" t="s">
        <v>81</v>
      </c>
      <c r="C16" s="36"/>
      <c r="D16" s="36"/>
      <c r="E16" s="36"/>
      <c r="F16" s="782"/>
      <c r="G16" s="782" t="s">
        <v>80</v>
      </c>
      <c r="H16" s="783">
        <v>0</v>
      </c>
      <c r="I16" s="782"/>
      <c r="J16" s="36"/>
      <c r="K16" s="37"/>
      <c r="L16" s="39" t="s">
        <v>5</v>
      </c>
    </row>
    <row r="17" spans="1:12">
      <c r="A17" s="50"/>
      <c r="B17" s="38"/>
      <c r="C17" s="38"/>
      <c r="D17" s="38"/>
      <c r="E17" s="38"/>
      <c r="F17" s="782" t="s">
        <v>82</v>
      </c>
      <c r="G17" s="782" t="s">
        <v>80</v>
      </c>
      <c r="H17" s="783">
        <f>SUM(H14:H16)</f>
        <v>12173.585200000001</v>
      </c>
      <c r="I17" s="782" t="s">
        <v>5</v>
      </c>
      <c r="J17" s="38"/>
      <c r="K17" s="40"/>
      <c r="L17" s="40"/>
    </row>
    <row r="18" spans="1:12" ht="169.5" customHeight="1">
      <c r="A18" s="8" t="s">
        <v>6</v>
      </c>
      <c r="B18" s="816" t="s">
        <v>7</v>
      </c>
      <c r="C18" s="816"/>
      <c r="D18" s="816"/>
      <c r="E18" s="816"/>
      <c r="F18" s="816"/>
      <c r="G18" s="816"/>
      <c r="H18" s="816"/>
      <c r="I18" s="816"/>
      <c r="J18" s="816"/>
      <c r="K18" s="817"/>
      <c r="L18" s="35"/>
    </row>
    <row r="19" spans="1:12">
      <c r="A19" s="46"/>
      <c r="B19" s="36"/>
      <c r="C19" s="36"/>
      <c r="D19" s="36"/>
      <c r="E19" s="36"/>
      <c r="F19" s="36"/>
      <c r="G19" s="36"/>
      <c r="H19" s="36"/>
      <c r="I19" s="36"/>
      <c r="J19" s="36"/>
      <c r="K19" s="37"/>
      <c r="L19" s="37"/>
    </row>
    <row r="20" spans="1:12">
      <c r="A20" s="46"/>
      <c r="B20" s="36" t="s">
        <v>79</v>
      </c>
      <c r="C20" s="36"/>
      <c r="D20" s="36"/>
      <c r="E20" s="36"/>
      <c r="F20" s="780"/>
      <c r="G20" s="780" t="s">
        <v>80</v>
      </c>
      <c r="H20" s="781">
        <f>H14</f>
        <v>12173.585200000001</v>
      </c>
      <c r="I20" s="780" t="s">
        <v>5</v>
      </c>
      <c r="J20" s="36"/>
      <c r="K20" s="37"/>
      <c r="L20" s="48">
        <f>H23</f>
        <v>12173.585200000001</v>
      </c>
    </row>
    <row r="21" spans="1:12">
      <c r="A21" s="46"/>
      <c r="B21" s="36" t="s">
        <v>402</v>
      </c>
      <c r="C21" s="36"/>
      <c r="D21" s="36"/>
      <c r="E21" s="36"/>
      <c r="F21" s="780"/>
      <c r="G21" s="780" t="s">
        <v>80</v>
      </c>
      <c r="H21" s="781">
        <v>0</v>
      </c>
      <c r="I21" s="780"/>
      <c r="J21" s="36"/>
      <c r="K21" s="37"/>
      <c r="L21" s="48"/>
    </row>
    <row r="22" spans="1:12">
      <c r="A22" s="46"/>
      <c r="B22" s="36" t="s">
        <v>81</v>
      </c>
      <c r="C22" s="36"/>
      <c r="D22" s="36"/>
      <c r="E22" s="36"/>
      <c r="F22" s="782"/>
      <c r="G22" s="782" t="s">
        <v>80</v>
      </c>
      <c r="H22" s="783">
        <v>0</v>
      </c>
      <c r="I22" s="782"/>
      <c r="J22" s="36"/>
      <c r="K22" s="37"/>
      <c r="L22" s="39" t="s">
        <v>5</v>
      </c>
    </row>
    <row r="23" spans="1:12">
      <c r="A23" s="50"/>
      <c r="B23" s="38"/>
      <c r="C23" s="38"/>
      <c r="D23" s="38"/>
      <c r="E23" s="38"/>
      <c r="F23" s="782" t="s">
        <v>82</v>
      </c>
      <c r="G23" s="782" t="s">
        <v>80</v>
      </c>
      <c r="H23" s="783">
        <f>SUM(H20:H22)</f>
        <v>12173.585200000001</v>
      </c>
      <c r="I23" s="782" t="s">
        <v>5</v>
      </c>
      <c r="J23" s="38"/>
      <c r="K23" s="40"/>
      <c r="L23" s="40"/>
    </row>
    <row r="24" spans="1:12" ht="86.25" customHeight="1">
      <c r="A24" s="8" t="s">
        <v>8</v>
      </c>
      <c r="B24" s="816" t="s">
        <v>64</v>
      </c>
      <c r="C24" s="816"/>
      <c r="D24" s="816"/>
      <c r="E24" s="816"/>
      <c r="F24" s="816"/>
      <c r="G24" s="816"/>
      <c r="H24" s="816"/>
      <c r="I24" s="816"/>
      <c r="J24" s="816"/>
      <c r="K24" s="817"/>
      <c r="L24" s="35"/>
    </row>
    <row r="25" spans="1:12">
      <c r="A25" s="46"/>
      <c r="B25" s="36" t="s">
        <v>79</v>
      </c>
      <c r="C25" s="36"/>
      <c r="D25" s="36"/>
      <c r="E25" s="36"/>
      <c r="F25" s="36"/>
      <c r="G25" s="780" t="s">
        <v>80</v>
      </c>
      <c r="H25" s="781">
        <v>0</v>
      </c>
      <c r="I25" s="36" t="s">
        <v>5</v>
      </c>
      <c r="J25" s="36"/>
      <c r="K25" s="37"/>
      <c r="L25" s="48">
        <f>H28</f>
        <v>4261.7250000000004</v>
      </c>
    </row>
    <row r="26" spans="1:12">
      <c r="A26" s="46"/>
      <c r="B26" s="36" t="s">
        <v>402</v>
      </c>
      <c r="C26" s="36"/>
      <c r="D26" s="36"/>
      <c r="E26" s="36"/>
      <c r="F26" s="36"/>
      <c r="G26" s="780" t="s">
        <v>80</v>
      </c>
      <c r="H26" s="781">
        <f>'Fuse Abs.33.925'!D5</f>
        <v>2664.45</v>
      </c>
      <c r="I26" s="36"/>
      <c r="J26" s="36"/>
      <c r="K26" s="37"/>
      <c r="L26" s="48"/>
    </row>
    <row r="27" spans="1:12">
      <c r="A27" s="46"/>
      <c r="B27" s="36" t="s">
        <v>81</v>
      </c>
      <c r="C27" s="36"/>
      <c r="D27" s="36"/>
      <c r="E27" s="36"/>
      <c r="F27" s="38"/>
      <c r="G27" s="782" t="s">
        <v>80</v>
      </c>
      <c r="H27" s="783">
        <f>'Fuse Abstruct 5.56'!D5</f>
        <v>1597.2750000000001</v>
      </c>
      <c r="I27" s="52" t="s">
        <v>83</v>
      </c>
      <c r="J27" s="36"/>
      <c r="K27" s="37"/>
      <c r="L27" s="39" t="s">
        <v>5</v>
      </c>
    </row>
    <row r="28" spans="1:12">
      <c r="A28" s="50"/>
      <c r="B28" s="38"/>
      <c r="C28" s="38"/>
      <c r="D28" s="38"/>
      <c r="E28" s="38"/>
      <c r="F28" s="38" t="s">
        <v>82</v>
      </c>
      <c r="G28" s="782" t="s">
        <v>80</v>
      </c>
      <c r="H28" s="783">
        <f>SUM(H25:H27)</f>
        <v>4261.7250000000004</v>
      </c>
      <c r="I28" s="38" t="s">
        <v>5</v>
      </c>
      <c r="J28" s="38"/>
      <c r="K28" s="40"/>
      <c r="L28" s="40"/>
    </row>
    <row r="29" spans="1:12" ht="44.25" customHeight="1">
      <c r="A29" s="8" t="s">
        <v>11</v>
      </c>
      <c r="B29" s="819" t="s">
        <v>9</v>
      </c>
      <c r="C29" s="819"/>
      <c r="D29" s="819"/>
      <c r="E29" s="819"/>
      <c r="F29" s="819"/>
      <c r="G29" s="819"/>
      <c r="H29" s="819"/>
      <c r="I29" s="819"/>
      <c r="J29" s="819"/>
      <c r="K29" s="820"/>
      <c r="L29" s="35"/>
    </row>
    <row r="30" spans="1:12">
      <c r="A30" s="46"/>
      <c r="B30" s="36" t="s">
        <v>79</v>
      </c>
      <c r="C30" s="36"/>
      <c r="D30" s="36"/>
      <c r="E30" s="36"/>
      <c r="F30" s="36"/>
      <c r="G30" s="784" t="s">
        <v>80</v>
      </c>
      <c r="H30" s="785">
        <f>'Protective Abstruct'!C8</f>
        <v>12173.585200000001</v>
      </c>
      <c r="I30" s="784" t="s">
        <v>5</v>
      </c>
      <c r="J30" s="36"/>
      <c r="K30" s="37"/>
      <c r="L30" s="48">
        <f>H33</f>
        <v>19490.325199999999</v>
      </c>
    </row>
    <row r="31" spans="1:12">
      <c r="A31" s="46"/>
      <c r="B31" s="36" t="s">
        <v>402</v>
      </c>
      <c r="C31" s="36"/>
      <c r="D31" s="36"/>
      <c r="E31" s="36"/>
      <c r="F31" s="36"/>
      <c r="G31" s="784" t="s">
        <v>80</v>
      </c>
      <c r="H31" s="785">
        <f>'Fuse Abs.33.925'!D23</f>
        <v>2837.9</v>
      </c>
      <c r="I31" s="784"/>
      <c r="J31" s="36"/>
      <c r="K31" s="37"/>
      <c r="L31" s="48"/>
    </row>
    <row r="32" spans="1:12">
      <c r="A32" s="46"/>
      <c r="B32" s="36" t="s">
        <v>81</v>
      </c>
      <c r="C32" s="36"/>
      <c r="D32" s="36"/>
      <c r="E32" s="36"/>
      <c r="F32" s="38"/>
      <c r="G32" s="786" t="s">
        <v>80</v>
      </c>
      <c r="H32" s="787">
        <f>'Fuse Abstruct 5.56'!D23</f>
        <v>4478.84</v>
      </c>
      <c r="I32" s="786" t="s">
        <v>84</v>
      </c>
      <c r="J32" s="36"/>
      <c r="K32" s="37"/>
      <c r="L32" s="39" t="s">
        <v>5</v>
      </c>
    </row>
    <row r="33" spans="1:12">
      <c r="A33" s="50"/>
      <c r="B33" s="38"/>
      <c r="C33" s="38"/>
      <c r="D33" s="38"/>
      <c r="E33" s="38"/>
      <c r="F33" s="38" t="s">
        <v>82</v>
      </c>
      <c r="G33" s="38" t="s">
        <v>80</v>
      </c>
      <c r="H33" s="51">
        <f>SUM(H30:H32)</f>
        <v>19490.325199999999</v>
      </c>
      <c r="I33" s="38" t="s">
        <v>5</v>
      </c>
      <c r="J33" s="38"/>
      <c r="K33" s="40"/>
      <c r="L33" s="40"/>
    </row>
    <row r="34" spans="1:12" ht="34.5" customHeight="1">
      <c r="A34" s="8" t="s">
        <v>12</v>
      </c>
      <c r="B34" s="819" t="s">
        <v>85</v>
      </c>
      <c r="C34" s="819"/>
      <c r="D34" s="819"/>
      <c r="E34" s="819"/>
      <c r="F34" s="819"/>
      <c r="G34" s="819"/>
      <c r="H34" s="819"/>
      <c r="I34" s="819"/>
      <c r="J34" s="819"/>
      <c r="K34" s="820"/>
      <c r="L34" s="35"/>
    </row>
    <row r="35" spans="1:12">
      <c r="A35" s="46"/>
      <c r="B35" s="36"/>
      <c r="C35" s="36" t="s">
        <v>86</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79</v>
      </c>
      <c r="C37" s="36"/>
      <c r="D37" s="36"/>
      <c r="E37" s="36"/>
      <c r="F37" s="36"/>
      <c r="G37" s="784" t="s">
        <v>80</v>
      </c>
      <c r="H37" s="788">
        <v>0</v>
      </c>
      <c r="I37" s="36" t="s">
        <v>5</v>
      </c>
      <c r="J37" s="36"/>
      <c r="K37" s="37"/>
      <c r="L37" s="43">
        <f>H40</f>
        <v>7316.74</v>
      </c>
    </row>
    <row r="38" spans="1:12">
      <c r="A38" s="46"/>
      <c r="B38" s="36" t="s">
        <v>402</v>
      </c>
      <c r="C38" s="36"/>
      <c r="D38" s="36"/>
      <c r="E38" s="36"/>
      <c r="F38" s="36"/>
      <c r="G38" s="784" t="s">
        <v>80</v>
      </c>
      <c r="H38" s="788">
        <f>'Fuse Abs.33.925'!D24</f>
        <v>2837.9</v>
      </c>
      <c r="I38" s="36"/>
      <c r="J38" s="36"/>
      <c r="K38" s="37"/>
      <c r="L38" s="43"/>
    </row>
    <row r="39" spans="1:12">
      <c r="A39" s="46"/>
      <c r="B39" s="36" t="s">
        <v>81</v>
      </c>
      <c r="C39" s="36"/>
      <c r="D39" s="36"/>
      <c r="E39" s="36"/>
      <c r="F39" s="38"/>
      <c r="G39" s="786" t="s">
        <v>80</v>
      </c>
      <c r="H39" s="787">
        <f>'Fuse Abstruct 5.56'!D24</f>
        <v>4478.84</v>
      </c>
      <c r="I39" s="53" t="s">
        <v>84</v>
      </c>
      <c r="J39" s="36"/>
      <c r="K39" s="37"/>
      <c r="L39" s="39" t="s">
        <v>5</v>
      </c>
    </row>
    <row r="40" spans="1:12">
      <c r="A40" s="50"/>
      <c r="B40" s="38"/>
      <c r="C40" s="38"/>
      <c r="D40" s="38"/>
      <c r="E40" s="38"/>
      <c r="F40" s="38" t="s">
        <v>82</v>
      </c>
      <c r="G40" s="38" t="s">
        <v>80</v>
      </c>
      <c r="H40" s="49">
        <f>SUM(H37:H39)</f>
        <v>7316.74</v>
      </c>
      <c r="I40" s="38" t="s">
        <v>5</v>
      </c>
      <c r="J40" s="38"/>
      <c r="K40" s="40"/>
      <c r="L40" s="40"/>
    </row>
    <row r="41" spans="1:12" ht="42.75" customHeight="1">
      <c r="A41" s="8" t="s">
        <v>13</v>
      </c>
      <c r="B41" s="819" t="s">
        <v>87</v>
      </c>
      <c r="C41" s="819"/>
      <c r="D41" s="819"/>
      <c r="E41" s="819"/>
      <c r="F41" s="819"/>
      <c r="G41" s="819"/>
      <c r="H41" s="819"/>
      <c r="I41" s="819"/>
      <c r="J41" s="819"/>
      <c r="K41" s="820"/>
      <c r="L41" s="35"/>
    </row>
    <row r="42" spans="1:12">
      <c r="A42" s="46"/>
      <c r="B42" s="36"/>
      <c r="C42" s="36" t="s">
        <v>88</v>
      </c>
      <c r="D42" s="36"/>
      <c r="E42" s="36"/>
      <c r="F42" s="36"/>
      <c r="G42" s="36"/>
      <c r="H42" s="36"/>
      <c r="I42" s="36"/>
      <c r="J42" s="36"/>
      <c r="K42" s="37"/>
      <c r="L42" s="37"/>
    </row>
    <row r="43" spans="1:12" ht="19.5" customHeight="1">
      <c r="A43" s="46"/>
      <c r="B43" s="36" t="s">
        <v>79</v>
      </c>
      <c r="C43" s="36"/>
      <c r="D43" s="36"/>
      <c r="E43" s="36"/>
      <c r="F43" s="36"/>
      <c r="G43" s="780" t="s">
        <v>80</v>
      </c>
      <c r="H43" s="791">
        <v>0</v>
      </c>
      <c r="I43" s="36" t="s">
        <v>5</v>
      </c>
      <c r="J43" s="36"/>
      <c r="K43" s="37"/>
      <c r="L43" s="43">
        <f>H46</f>
        <v>7316.74</v>
      </c>
    </row>
    <row r="44" spans="1:12" ht="19.5" customHeight="1">
      <c r="A44" s="46"/>
      <c r="B44" s="36" t="s">
        <v>402</v>
      </c>
      <c r="C44" s="36"/>
      <c r="D44" s="36"/>
      <c r="E44" s="36"/>
      <c r="F44" s="36"/>
      <c r="G44" s="780" t="s">
        <v>80</v>
      </c>
      <c r="H44" s="791">
        <f>'Fuse Abs.33.925'!D26</f>
        <v>2837.9</v>
      </c>
      <c r="I44" s="36"/>
      <c r="J44" s="36"/>
      <c r="K44" s="37"/>
      <c r="L44" s="43"/>
    </row>
    <row r="45" spans="1:12">
      <c r="A45" s="46"/>
      <c r="B45" s="36" t="s">
        <v>81</v>
      </c>
      <c r="C45" s="36"/>
      <c r="D45" s="36"/>
      <c r="E45" s="36"/>
      <c r="F45" s="38"/>
      <c r="G45" s="782" t="s">
        <v>80</v>
      </c>
      <c r="H45" s="792">
        <f>'Fuse Abstruct 5.56'!D26</f>
        <v>4478.84</v>
      </c>
      <c r="I45" s="53" t="s">
        <v>84</v>
      </c>
      <c r="J45" s="36"/>
      <c r="K45" s="37"/>
      <c r="L45" s="39" t="s">
        <v>5</v>
      </c>
    </row>
    <row r="46" spans="1:12">
      <c r="A46" s="50"/>
      <c r="B46" s="38"/>
      <c r="C46" s="38"/>
      <c r="D46" s="38"/>
      <c r="E46" s="38"/>
      <c r="F46" s="38" t="s">
        <v>82</v>
      </c>
      <c r="G46" s="38" t="s">
        <v>80</v>
      </c>
      <c r="H46" s="49">
        <f>SUM(H43:H45)</f>
        <v>7316.74</v>
      </c>
      <c r="I46" s="38" t="s">
        <v>5</v>
      </c>
      <c r="J46" s="38"/>
      <c r="K46" s="40"/>
      <c r="L46" s="40"/>
    </row>
    <row r="47" spans="1:12" ht="60" customHeight="1">
      <c r="A47" s="8" t="s">
        <v>15</v>
      </c>
      <c r="B47" s="819" t="s">
        <v>14</v>
      </c>
      <c r="C47" s="819"/>
      <c r="D47" s="819"/>
      <c r="E47" s="819"/>
      <c r="F47" s="819"/>
      <c r="G47" s="819"/>
      <c r="H47" s="819"/>
      <c r="I47" s="819"/>
      <c r="J47" s="819"/>
      <c r="K47" s="820"/>
      <c r="L47" s="35"/>
    </row>
    <row r="48" spans="1:12">
      <c r="A48" s="46"/>
      <c r="B48" s="36" t="s">
        <v>79</v>
      </c>
      <c r="C48" s="36"/>
      <c r="D48" s="36"/>
      <c r="E48" s="36"/>
      <c r="F48" s="36"/>
      <c r="G48" s="780" t="s">
        <v>80</v>
      </c>
      <c r="H48" s="789">
        <f>'Protective Abstruct'!C9</f>
        <v>1508.6259999999984</v>
      </c>
      <c r="I48" s="36" t="s">
        <v>5</v>
      </c>
      <c r="J48" s="36"/>
      <c r="K48" s="37"/>
      <c r="L48" s="43">
        <f>H51</f>
        <v>2396.442153999998</v>
      </c>
    </row>
    <row r="49" spans="1:12">
      <c r="A49" s="46"/>
      <c r="B49" s="36" t="s">
        <v>402</v>
      </c>
      <c r="C49" s="36"/>
      <c r="D49" s="36"/>
      <c r="E49" s="36"/>
      <c r="F49" s="36"/>
      <c r="G49" s="780" t="s">
        <v>80</v>
      </c>
      <c r="H49" s="789">
        <f>'Fuse Abs.33.925'!D6</f>
        <v>428.77733999999992</v>
      </c>
      <c r="I49" s="36"/>
      <c r="J49" s="36"/>
      <c r="K49" s="37"/>
      <c r="L49" s="43"/>
    </row>
    <row r="50" spans="1:12">
      <c r="A50" s="46"/>
      <c r="B50" s="36" t="s">
        <v>81</v>
      </c>
      <c r="C50" s="36"/>
      <c r="D50" s="36"/>
      <c r="E50" s="36"/>
      <c r="F50" s="38"/>
      <c r="G50" s="782" t="s">
        <v>80</v>
      </c>
      <c r="H50" s="790">
        <f>'Fuse Abstruct 5.56'!D6</f>
        <v>459.03881399999995</v>
      </c>
      <c r="I50" s="53" t="s">
        <v>84</v>
      </c>
      <c r="J50" s="36"/>
      <c r="K50" s="37"/>
      <c r="L50" s="39" t="s">
        <v>5</v>
      </c>
    </row>
    <row r="51" spans="1:12">
      <c r="A51" s="50"/>
      <c r="B51" s="38"/>
      <c r="C51" s="38"/>
      <c r="D51" s="38"/>
      <c r="E51" s="38"/>
      <c r="F51" s="38" t="s">
        <v>82</v>
      </c>
      <c r="G51" s="782" t="s">
        <v>80</v>
      </c>
      <c r="H51" s="790">
        <f>SUM(H48:H50)</f>
        <v>2396.442153999998</v>
      </c>
      <c r="I51" s="38" t="s">
        <v>5</v>
      </c>
      <c r="J51" s="38"/>
      <c r="K51" s="40"/>
      <c r="L51" s="40"/>
    </row>
    <row r="52" spans="1:12" ht="202.5" customHeight="1">
      <c r="A52" s="8" t="s">
        <v>16</v>
      </c>
      <c r="B52" s="819" t="s">
        <v>66</v>
      </c>
      <c r="C52" s="819"/>
      <c r="D52" s="819"/>
      <c r="E52" s="819"/>
      <c r="F52" s="819"/>
      <c r="G52" s="819"/>
      <c r="H52" s="819"/>
      <c r="I52" s="819"/>
      <c r="J52" s="819"/>
      <c r="K52" s="820"/>
      <c r="L52" s="35"/>
    </row>
    <row r="53" spans="1:12">
      <c r="A53" s="46"/>
      <c r="B53" s="36" t="s">
        <v>79</v>
      </c>
      <c r="C53" s="36"/>
      <c r="D53" s="36"/>
      <c r="E53" s="36"/>
      <c r="F53" s="780"/>
      <c r="G53" s="780" t="s">
        <v>80</v>
      </c>
      <c r="H53" s="791">
        <f>'Protective Abstruct'!C10</f>
        <v>34815.89</v>
      </c>
      <c r="I53" s="36" t="s">
        <v>5</v>
      </c>
      <c r="J53" s="36"/>
      <c r="K53" s="37"/>
      <c r="L53" s="43">
        <f>H56</f>
        <v>40846.664359999995</v>
      </c>
    </row>
    <row r="54" spans="1:12">
      <c r="A54" s="46"/>
      <c r="B54" s="36" t="s">
        <v>402</v>
      </c>
      <c r="C54" s="36"/>
      <c r="D54" s="36"/>
      <c r="E54" s="36"/>
      <c r="F54" s="780"/>
      <c r="G54" s="780" t="s">
        <v>80</v>
      </c>
      <c r="H54" s="791">
        <f>'Fuse Abs.33.925'!D7</f>
        <v>2914.5155999999997</v>
      </c>
      <c r="I54" s="36"/>
      <c r="J54" s="36"/>
      <c r="K54" s="37"/>
      <c r="L54" s="43"/>
    </row>
    <row r="55" spans="1:12">
      <c r="A55" s="46"/>
      <c r="B55" s="36" t="s">
        <v>81</v>
      </c>
      <c r="C55" s="36"/>
      <c r="D55" s="36"/>
      <c r="E55" s="36"/>
      <c r="F55" s="782"/>
      <c r="G55" s="782" t="s">
        <v>80</v>
      </c>
      <c r="H55" s="792">
        <f>'Fuse Abstruct 5.56'!D7</f>
        <v>3116.2587600000002</v>
      </c>
      <c r="I55" s="38"/>
      <c r="J55" s="36"/>
      <c r="K55" s="37"/>
      <c r="L55" s="39" t="s">
        <v>5</v>
      </c>
    </row>
    <row r="56" spans="1:12">
      <c r="A56" s="50"/>
      <c r="B56" s="38"/>
      <c r="C56" s="38"/>
      <c r="D56" s="38"/>
      <c r="E56" s="38"/>
      <c r="F56" s="782" t="s">
        <v>82</v>
      </c>
      <c r="G56" s="782" t="s">
        <v>80</v>
      </c>
      <c r="H56" s="782">
        <f>SUM(H53:H55)</f>
        <v>40846.664359999995</v>
      </c>
      <c r="I56" s="38" t="s">
        <v>5</v>
      </c>
      <c r="J56" s="38"/>
      <c r="K56" s="40"/>
      <c r="L56" s="40"/>
    </row>
    <row r="57" spans="1:12" ht="173.25" customHeight="1">
      <c r="A57" s="8" t="s">
        <v>17</v>
      </c>
      <c r="B57" s="819" t="s">
        <v>67</v>
      </c>
      <c r="C57" s="819"/>
      <c r="D57" s="819"/>
      <c r="E57" s="819"/>
      <c r="F57" s="819"/>
      <c r="G57" s="819"/>
      <c r="H57" s="819"/>
      <c r="I57" s="819"/>
      <c r="J57" s="819"/>
      <c r="K57" s="820"/>
      <c r="L57" s="35"/>
    </row>
    <row r="58" spans="1:12">
      <c r="A58" s="46"/>
      <c r="B58" s="36" t="s">
        <v>79</v>
      </c>
      <c r="C58" s="36"/>
      <c r="D58" s="36"/>
      <c r="E58" s="36"/>
      <c r="F58" s="36"/>
      <c r="G58" s="780" t="s">
        <v>80</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81</v>
      </c>
      <c r="C60" s="36"/>
      <c r="D60" s="36"/>
      <c r="E60" s="36"/>
      <c r="F60" s="38"/>
      <c r="G60" s="782" t="s">
        <v>80</v>
      </c>
      <c r="H60" s="794">
        <f>'Fuse Abstruct 5.56'!D8</f>
        <v>4047.3861855670107</v>
      </c>
      <c r="I60" s="782" t="s">
        <v>84</v>
      </c>
      <c r="J60" s="36"/>
      <c r="K60" s="37"/>
      <c r="L60" s="39" t="s">
        <v>4</v>
      </c>
    </row>
    <row r="61" spans="1:12">
      <c r="A61" s="50"/>
      <c r="B61" s="38"/>
      <c r="C61" s="38"/>
      <c r="D61" s="38"/>
      <c r="E61" s="38"/>
      <c r="F61" s="38" t="s">
        <v>82</v>
      </c>
      <c r="G61" s="782" t="s">
        <v>80</v>
      </c>
      <c r="H61" s="794">
        <f>SUM(H58:H60)</f>
        <v>7748.1346391752577</v>
      </c>
      <c r="I61" s="782" t="s">
        <v>4</v>
      </c>
      <c r="J61" s="38"/>
      <c r="K61" s="40"/>
      <c r="L61" s="40"/>
    </row>
    <row r="62" spans="1:12" ht="50.1" customHeight="1">
      <c r="A62" s="46"/>
      <c r="B62" s="821" t="s">
        <v>89</v>
      </c>
      <c r="C62" s="819"/>
      <c r="D62" s="819"/>
      <c r="E62" s="819"/>
      <c r="F62" s="819"/>
      <c r="G62" s="819"/>
      <c r="H62" s="819"/>
      <c r="I62" s="819"/>
      <c r="J62" s="819"/>
      <c r="K62" s="820"/>
      <c r="L62" s="37"/>
    </row>
    <row r="63" spans="1:12">
      <c r="A63" s="46"/>
      <c r="B63" s="36" t="s">
        <v>79</v>
      </c>
      <c r="C63" s="36"/>
      <c r="D63" s="36"/>
      <c r="E63" s="36"/>
      <c r="F63" s="36"/>
      <c r="G63" s="780" t="s">
        <v>80</v>
      </c>
      <c r="H63" s="791">
        <f>'Protective Abstruct'!C18</f>
        <v>4351.3703703703704</v>
      </c>
      <c r="I63" s="780" t="s">
        <v>4</v>
      </c>
      <c r="J63" s="36"/>
      <c r="K63" s="37"/>
      <c r="L63" s="54">
        <f>H63</f>
        <v>4351.3703703703704</v>
      </c>
    </row>
    <row r="64" spans="1:12">
      <c r="A64" s="46"/>
      <c r="B64" s="36" t="s">
        <v>402</v>
      </c>
      <c r="C64" s="36"/>
      <c r="D64" s="36"/>
      <c r="E64" s="36"/>
      <c r="F64" s="36"/>
      <c r="G64" s="780" t="s">
        <v>80</v>
      </c>
      <c r="H64" s="791">
        <v>0</v>
      </c>
      <c r="I64" s="780"/>
      <c r="J64" s="36"/>
      <c r="K64" s="37"/>
      <c r="L64" s="54"/>
    </row>
    <row r="65" spans="1:12">
      <c r="A65" s="46"/>
      <c r="B65" s="36" t="s">
        <v>81</v>
      </c>
      <c r="C65" s="36"/>
      <c r="D65" s="36"/>
      <c r="E65" s="36"/>
      <c r="F65" s="38"/>
      <c r="G65" s="782" t="s">
        <v>80</v>
      </c>
      <c r="H65" s="792">
        <v>0</v>
      </c>
      <c r="I65" s="782" t="s">
        <v>84</v>
      </c>
      <c r="J65" s="36"/>
      <c r="K65" s="37"/>
      <c r="L65" s="37"/>
    </row>
    <row r="66" spans="1:12">
      <c r="A66" s="46"/>
      <c r="B66" s="38"/>
      <c r="C66" s="38"/>
      <c r="D66" s="38"/>
      <c r="E66" s="38"/>
      <c r="F66" s="38" t="s">
        <v>82</v>
      </c>
      <c r="G66" s="782" t="s">
        <v>80</v>
      </c>
      <c r="H66" s="792">
        <f>SUM(H63:H65)</f>
        <v>4351.3703703703704</v>
      </c>
      <c r="I66" s="782" t="s">
        <v>4</v>
      </c>
      <c r="J66" s="38"/>
      <c r="K66" s="37"/>
      <c r="L66" s="37"/>
    </row>
    <row r="67" spans="1:12" ht="72.75" customHeight="1">
      <c r="A67" s="8" t="s">
        <v>18</v>
      </c>
      <c r="B67" s="819" t="s">
        <v>68</v>
      </c>
      <c r="C67" s="819"/>
      <c r="D67" s="819"/>
      <c r="E67" s="819"/>
      <c r="F67" s="819"/>
      <c r="G67" s="819"/>
      <c r="H67" s="819"/>
      <c r="I67" s="819"/>
      <c r="J67" s="819"/>
      <c r="K67" s="820"/>
      <c r="L67" s="35"/>
    </row>
    <row r="68" spans="1:12">
      <c r="A68" s="46"/>
      <c r="B68" s="36" t="s">
        <v>79</v>
      </c>
      <c r="C68" s="36"/>
      <c r="D68" s="36"/>
      <c r="E68" s="36"/>
      <c r="F68" s="36"/>
      <c r="G68" s="780" t="s">
        <v>80</v>
      </c>
      <c r="H68" s="780">
        <f>'Protective Abstruct'!C11</f>
        <v>852.77299999999912</v>
      </c>
      <c r="I68" s="780" t="s">
        <v>5</v>
      </c>
      <c r="J68" s="36"/>
      <c r="K68" s="37"/>
      <c r="L68" s="39">
        <f>H71</f>
        <v>1444.650435999999</v>
      </c>
    </row>
    <row r="69" spans="1:12">
      <c r="A69" s="46"/>
      <c r="B69" s="36" t="s">
        <v>402</v>
      </c>
      <c r="C69" s="36"/>
      <c r="D69" s="36"/>
      <c r="E69" s="36"/>
      <c r="F69" s="36"/>
      <c r="G69" s="780" t="s">
        <v>80</v>
      </c>
      <c r="H69" s="780">
        <f>'Fuse Abs.33.925'!D9</f>
        <v>285.85156000000001</v>
      </c>
      <c r="I69" s="780"/>
      <c r="J69" s="36"/>
      <c r="K69" s="37"/>
      <c r="L69" s="39"/>
    </row>
    <row r="70" spans="1:12">
      <c r="A70" s="46"/>
      <c r="B70" s="36" t="s">
        <v>81</v>
      </c>
      <c r="C70" s="36"/>
      <c r="D70" s="36"/>
      <c r="E70" s="36"/>
      <c r="F70" s="38"/>
      <c r="G70" s="782" t="s">
        <v>80</v>
      </c>
      <c r="H70" s="782">
        <f>'Fuse Abstruct 5.56'!D9</f>
        <v>306.02587600000004</v>
      </c>
      <c r="I70" s="795" t="s">
        <v>84</v>
      </c>
      <c r="J70" s="36"/>
      <c r="K70" s="37"/>
      <c r="L70" s="39" t="s">
        <v>5</v>
      </c>
    </row>
    <row r="71" spans="1:12">
      <c r="A71" s="50"/>
      <c r="B71" s="38"/>
      <c r="C71" s="38"/>
      <c r="D71" s="38"/>
      <c r="E71" s="38"/>
      <c r="F71" s="38" t="s">
        <v>82</v>
      </c>
      <c r="G71" s="782" t="s">
        <v>80</v>
      </c>
      <c r="H71" s="782">
        <f>SUM(H68:H70)</f>
        <v>1444.650435999999</v>
      </c>
      <c r="I71" s="782" t="s">
        <v>5</v>
      </c>
      <c r="J71" s="38"/>
      <c r="K71" s="40"/>
      <c r="L71" s="40"/>
    </row>
    <row r="72" spans="1:12" ht="25.5" customHeight="1">
      <c r="A72" s="8"/>
      <c r="B72" s="818" t="s">
        <v>19</v>
      </c>
      <c r="C72" s="819"/>
      <c r="D72" s="819"/>
      <c r="E72" s="819"/>
      <c r="F72" s="819"/>
      <c r="G72" s="819"/>
      <c r="H72" s="819"/>
      <c r="I72" s="819"/>
      <c r="J72" s="819"/>
      <c r="K72" s="820"/>
      <c r="L72" s="35"/>
    </row>
    <row r="73" spans="1:12">
      <c r="A73" s="46"/>
      <c r="B73" s="36" t="s">
        <v>79</v>
      </c>
      <c r="C73" s="36"/>
      <c r="D73" s="36"/>
      <c r="E73" s="36"/>
      <c r="F73" s="36"/>
      <c r="G73" s="780" t="s">
        <v>80</v>
      </c>
      <c r="H73" s="780">
        <f>H68</f>
        <v>852.77299999999912</v>
      </c>
      <c r="I73" s="780" t="s">
        <v>5</v>
      </c>
      <c r="J73" s="36"/>
      <c r="K73" s="37"/>
      <c r="L73" s="39">
        <f>H76</f>
        <v>1444.650435999999</v>
      </c>
    </row>
    <row r="74" spans="1:12">
      <c r="A74" s="46"/>
      <c r="B74" s="36" t="s">
        <v>402</v>
      </c>
      <c r="C74" s="36"/>
      <c r="D74" s="36"/>
      <c r="E74" s="36"/>
      <c r="F74" s="36"/>
      <c r="G74" s="780" t="s">
        <v>80</v>
      </c>
      <c r="H74" s="780">
        <f>H69</f>
        <v>285.85156000000001</v>
      </c>
      <c r="I74" s="780"/>
      <c r="J74" s="36"/>
      <c r="K74" s="37"/>
      <c r="L74" s="39"/>
    </row>
    <row r="75" spans="1:12">
      <c r="A75" s="46"/>
      <c r="B75" s="36" t="s">
        <v>81</v>
      </c>
      <c r="C75" s="36"/>
      <c r="D75" s="36"/>
      <c r="E75" s="36"/>
      <c r="F75" s="38"/>
      <c r="G75" s="782" t="s">
        <v>80</v>
      </c>
      <c r="H75" s="782">
        <f>H70</f>
        <v>306.02587600000004</v>
      </c>
      <c r="I75" s="782"/>
      <c r="J75" s="36"/>
      <c r="K75" s="37"/>
      <c r="L75" s="39" t="s">
        <v>5</v>
      </c>
    </row>
    <row r="76" spans="1:12">
      <c r="A76" s="50"/>
      <c r="B76" s="38"/>
      <c r="C76" s="38"/>
      <c r="D76" s="38"/>
      <c r="E76" s="38"/>
      <c r="F76" s="38" t="s">
        <v>82</v>
      </c>
      <c r="G76" s="782" t="s">
        <v>80</v>
      </c>
      <c r="H76" s="782">
        <f>SUM(H73:H75)</f>
        <v>1444.650435999999</v>
      </c>
      <c r="I76" s="782" t="s">
        <v>5</v>
      </c>
      <c r="J76" s="38"/>
      <c r="K76" s="40"/>
      <c r="L76" s="40"/>
    </row>
    <row r="77" spans="1:12" ht="97.5" customHeight="1">
      <c r="A77" s="8" t="s">
        <v>20</v>
      </c>
      <c r="B77" s="819" t="s">
        <v>69</v>
      </c>
      <c r="C77" s="819"/>
      <c r="D77" s="819"/>
      <c r="E77" s="819"/>
      <c r="F77" s="819"/>
      <c r="G77" s="819"/>
      <c r="H77" s="819"/>
      <c r="I77" s="819"/>
      <c r="J77" s="819"/>
      <c r="K77" s="820"/>
      <c r="L77" s="35"/>
    </row>
    <row r="78" spans="1:12">
      <c r="A78" s="46"/>
      <c r="B78" s="36" t="s">
        <v>79</v>
      </c>
      <c r="C78" s="36"/>
      <c r="D78" s="36"/>
      <c r="E78" s="36"/>
      <c r="F78" s="36"/>
      <c r="G78" s="780" t="s">
        <v>80</v>
      </c>
      <c r="H78" s="793">
        <v>0</v>
      </c>
      <c r="I78" s="780" t="s">
        <v>4</v>
      </c>
      <c r="J78" s="36"/>
      <c r="K78" s="37"/>
      <c r="L78" s="713">
        <f>H81</f>
        <v>4638.8499999999995</v>
      </c>
    </row>
    <row r="79" spans="1:12">
      <c r="A79" s="46"/>
      <c r="B79" s="36" t="s">
        <v>402</v>
      </c>
      <c r="C79" s="36"/>
      <c r="D79" s="36"/>
      <c r="E79" s="36"/>
      <c r="F79" s="36"/>
      <c r="G79" s="780" t="s">
        <v>80</v>
      </c>
      <c r="H79" s="793">
        <f>'Fuse Abs.33.925'!D11</f>
        <v>2840.4999999999995</v>
      </c>
      <c r="I79" s="780"/>
      <c r="J79" s="36"/>
      <c r="K79" s="37"/>
      <c r="L79" s="713"/>
    </row>
    <row r="80" spans="1:12">
      <c r="A80" s="46"/>
      <c r="B80" s="36" t="s">
        <v>81</v>
      </c>
      <c r="C80" s="36"/>
      <c r="D80" s="36"/>
      <c r="E80" s="36"/>
      <c r="F80" s="38"/>
      <c r="G80" s="782" t="s">
        <v>80</v>
      </c>
      <c r="H80" s="794">
        <f>'Fuse Abstruct 5.56'!D11</f>
        <v>1798.35</v>
      </c>
      <c r="I80" s="782" t="s">
        <v>84</v>
      </c>
      <c r="J80" s="36"/>
      <c r="K80" s="37"/>
      <c r="L80" s="39" t="s">
        <v>4</v>
      </c>
    </row>
    <row r="81" spans="1:12">
      <c r="A81" s="50"/>
      <c r="B81" s="38"/>
      <c r="C81" s="38"/>
      <c r="D81" s="38"/>
      <c r="E81" s="38"/>
      <c r="F81" s="38" t="s">
        <v>82</v>
      </c>
      <c r="G81" s="782" t="s">
        <v>80</v>
      </c>
      <c r="H81" s="794">
        <f>SUM(H78:H80)</f>
        <v>4638.8499999999995</v>
      </c>
      <c r="I81" s="782" t="s">
        <v>4</v>
      </c>
      <c r="J81" s="38"/>
      <c r="K81" s="40"/>
      <c r="L81" s="40"/>
    </row>
    <row r="82" spans="1:12" ht="22.5" customHeight="1">
      <c r="A82" s="8"/>
      <c r="B82" s="818" t="s">
        <v>21</v>
      </c>
      <c r="C82" s="819"/>
      <c r="D82" s="819"/>
      <c r="E82" s="819"/>
      <c r="F82" s="819"/>
      <c r="G82" s="819"/>
      <c r="H82" s="819"/>
      <c r="I82" s="819"/>
      <c r="J82" s="819"/>
      <c r="K82" s="820"/>
      <c r="L82" s="35"/>
    </row>
    <row r="83" spans="1:12">
      <c r="A83" s="46"/>
      <c r="B83" s="36" t="s">
        <v>79</v>
      </c>
      <c r="C83" s="36"/>
      <c r="D83" s="36"/>
      <c r="E83" s="36"/>
      <c r="F83" s="36"/>
      <c r="G83" s="780" t="s">
        <v>80</v>
      </c>
      <c r="H83" s="780">
        <v>0</v>
      </c>
      <c r="I83" s="780" t="s">
        <v>4</v>
      </c>
      <c r="J83" s="36"/>
      <c r="K83" s="37"/>
      <c r="L83" s="713">
        <f>H86</f>
        <v>12869.324568</v>
      </c>
    </row>
    <row r="84" spans="1:12">
      <c r="A84" s="46"/>
      <c r="B84" s="36" t="s">
        <v>402</v>
      </c>
      <c r="C84" s="36"/>
      <c r="D84" s="36"/>
      <c r="E84" s="36"/>
      <c r="F84" s="36"/>
      <c r="G84" s="780" t="s">
        <v>80</v>
      </c>
      <c r="H84" s="793">
        <f>'Fuse Abs.33.925'!D12</f>
        <v>5556.8752799999993</v>
      </c>
      <c r="I84" s="780"/>
      <c r="J84" s="36"/>
      <c r="K84" s="37"/>
      <c r="L84" s="713"/>
    </row>
    <row r="85" spans="1:12">
      <c r="A85" s="46"/>
      <c r="B85" s="36" t="s">
        <v>81</v>
      </c>
      <c r="C85" s="36"/>
      <c r="D85" s="36"/>
      <c r="E85" s="36"/>
      <c r="F85" s="38"/>
      <c r="G85" s="782" t="s">
        <v>80</v>
      </c>
      <c r="H85" s="794">
        <f>'Fuse Abstruct 5.56'!D12</f>
        <v>7312.4492880000016</v>
      </c>
      <c r="I85" s="795" t="s">
        <v>84</v>
      </c>
      <c r="J85" s="36"/>
      <c r="K85" s="37"/>
      <c r="L85" s="39" t="s">
        <v>32</v>
      </c>
    </row>
    <row r="86" spans="1:12">
      <c r="A86" s="50"/>
      <c r="B86" s="38"/>
      <c r="C86" s="38"/>
      <c r="D86" s="38"/>
      <c r="E86" s="38"/>
      <c r="F86" s="38" t="s">
        <v>82</v>
      </c>
      <c r="G86" s="782" t="s">
        <v>80</v>
      </c>
      <c r="H86" s="794">
        <f>SUM(H83:H85)</f>
        <v>12869.324568</v>
      </c>
      <c r="I86" s="782" t="s">
        <v>4</v>
      </c>
      <c r="J86" s="38"/>
      <c r="K86" s="40"/>
      <c r="L86" s="40"/>
    </row>
    <row r="87" spans="1:12">
      <c r="A87" s="46"/>
      <c r="B87" s="818" t="s">
        <v>73</v>
      </c>
      <c r="C87" s="819"/>
      <c r="D87" s="819"/>
      <c r="E87" s="819"/>
      <c r="F87" s="819"/>
      <c r="G87" s="819"/>
      <c r="H87" s="819"/>
      <c r="I87" s="819"/>
      <c r="J87" s="819"/>
      <c r="K87" s="820"/>
      <c r="L87" s="35"/>
    </row>
    <row r="88" spans="1:12">
      <c r="A88" s="46"/>
      <c r="B88" s="36" t="s">
        <v>79</v>
      </c>
      <c r="C88" s="36"/>
      <c r="D88" s="36"/>
      <c r="E88" s="36"/>
      <c r="F88" s="36"/>
      <c r="G88" s="36" t="s">
        <v>80</v>
      </c>
      <c r="H88" s="157">
        <f>'Protective Abstruct'!C15</f>
        <v>0</v>
      </c>
      <c r="I88" s="36" t="s">
        <v>4</v>
      </c>
      <c r="J88" s="36"/>
      <c r="K88" s="37"/>
      <c r="L88" s="713">
        <f>H91</f>
        <v>0</v>
      </c>
    </row>
    <row r="89" spans="1:12">
      <c r="A89" s="46"/>
      <c r="B89" s="36" t="s">
        <v>402</v>
      </c>
      <c r="C89" s="36"/>
      <c r="D89" s="36"/>
      <c r="E89" s="36"/>
      <c r="F89" s="36"/>
      <c r="G89" s="36" t="s">
        <v>80</v>
      </c>
      <c r="H89" s="157">
        <v>0</v>
      </c>
      <c r="I89" s="36"/>
      <c r="J89" s="36"/>
      <c r="K89" s="37"/>
      <c r="L89" s="713"/>
    </row>
    <row r="90" spans="1:12">
      <c r="A90" s="46"/>
      <c r="B90" s="36" t="s">
        <v>81</v>
      </c>
      <c r="C90" s="36"/>
      <c r="D90" s="36"/>
      <c r="E90" s="36"/>
      <c r="F90" s="38"/>
      <c r="G90" s="38" t="s">
        <v>80</v>
      </c>
      <c r="H90" s="38">
        <v>0</v>
      </c>
      <c r="I90" s="53" t="s">
        <v>84</v>
      </c>
      <c r="J90" s="36"/>
      <c r="K90" s="37"/>
      <c r="L90" s="39" t="s">
        <v>32</v>
      </c>
    </row>
    <row r="91" spans="1:12">
      <c r="A91" s="46"/>
      <c r="B91" s="38"/>
      <c r="C91" s="38"/>
      <c r="D91" s="38"/>
      <c r="E91" s="38"/>
      <c r="F91" s="38" t="s">
        <v>82</v>
      </c>
      <c r="G91" s="38" t="s">
        <v>80</v>
      </c>
      <c r="H91" s="158">
        <f>SUM(H88:H90)</f>
        <v>0</v>
      </c>
      <c r="I91" s="38" t="s">
        <v>4</v>
      </c>
      <c r="J91" s="38"/>
      <c r="K91" s="40"/>
      <c r="L91" s="40"/>
    </row>
    <row r="92" spans="1:12" ht="19.5" customHeight="1">
      <c r="A92" s="8"/>
      <c r="B92" s="818" t="s">
        <v>90</v>
      </c>
      <c r="C92" s="819"/>
      <c r="D92" s="819"/>
      <c r="E92" s="819"/>
      <c r="F92" s="819"/>
      <c r="G92" s="819"/>
      <c r="H92" s="819"/>
      <c r="I92" s="819"/>
      <c r="J92" s="819"/>
      <c r="K92" s="820"/>
      <c r="L92" s="35"/>
    </row>
    <row r="93" spans="1:12">
      <c r="A93" s="46"/>
      <c r="B93" s="36" t="s">
        <v>79</v>
      </c>
      <c r="C93" s="36"/>
      <c r="D93" s="36"/>
      <c r="E93" s="36"/>
      <c r="F93" s="36"/>
      <c r="G93" s="780" t="s">
        <v>80</v>
      </c>
      <c r="H93" s="796">
        <v>0</v>
      </c>
      <c r="I93" s="780" t="s">
        <v>32</v>
      </c>
      <c r="J93" s="36"/>
      <c r="K93" s="37"/>
      <c r="L93" s="713">
        <f>H96</f>
        <v>5343.7499999999982</v>
      </c>
    </row>
    <row r="94" spans="1:12">
      <c r="A94" s="46"/>
      <c r="B94" s="36" t="s">
        <v>402</v>
      </c>
      <c r="C94" s="36"/>
      <c r="D94" s="36"/>
      <c r="E94" s="36"/>
      <c r="F94" s="36"/>
      <c r="G94" s="780" t="s">
        <v>80</v>
      </c>
      <c r="H94" s="797">
        <f>'Fuse Abs.33.925'!D13</f>
        <v>3562.4999999999991</v>
      </c>
      <c r="I94" s="780"/>
      <c r="J94" s="36"/>
      <c r="K94" s="37"/>
      <c r="L94" s="713"/>
    </row>
    <row r="95" spans="1:12">
      <c r="A95" s="46"/>
      <c r="B95" s="36" t="s">
        <v>81</v>
      </c>
      <c r="C95" s="36"/>
      <c r="D95" s="36"/>
      <c r="E95" s="36"/>
      <c r="F95" s="38"/>
      <c r="G95" s="782" t="s">
        <v>80</v>
      </c>
      <c r="H95" s="794">
        <f>'Fuse Abstruct 5.56'!D13</f>
        <v>1781.2499999999995</v>
      </c>
      <c r="I95" s="795" t="s">
        <v>84</v>
      </c>
      <c r="J95" s="36"/>
      <c r="K95" s="37"/>
      <c r="L95" s="39" t="s">
        <v>32</v>
      </c>
    </row>
    <row r="96" spans="1:12">
      <c r="A96" s="50"/>
      <c r="B96" s="38"/>
      <c r="C96" s="38"/>
      <c r="D96" s="38"/>
      <c r="E96" s="38"/>
      <c r="F96" s="38" t="s">
        <v>82</v>
      </c>
      <c r="G96" s="782" t="s">
        <v>80</v>
      </c>
      <c r="H96" s="794">
        <f>SUM(H93:H95)</f>
        <v>5343.7499999999982</v>
      </c>
      <c r="I96" s="782" t="s">
        <v>32</v>
      </c>
      <c r="J96" s="38"/>
      <c r="K96" s="40"/>
      <c r="L96" s="40"/>
    </row>
    <row r="97" spans="1:12" ht="18.75" customHeight="1">
      <c r="A97" s="8"/>
      <c r="B97" s="818" t="s">
        <v>91</v>
      </c>
      <c r="C97" s="819"/>
      <c r="D97" s="819"/>
      <c r="E97" s="819"/>
      <c r="F97" s="819"/>
      <c r="G97" s="819"/>
      <c r="H97" s="819"/>
      <c r="I97" s="819"/>
      <c r="J97" s="819"/>
      <c r="K97" s="820"/>
      <c r="L97" s="35"/>
    </row>
    <row r="98" spans="1:12">
      <c r="A98" s="46"/>
      <c r="B98" s="36" t="s">
        <v>79</v>
      </c>
      <c r="C98" s="36"/>
      <c r="D98" s="36"/>
      <c r="E98" s="36"/>
      <c r="F98" s="36"/>
      <c r="G98" s="780" t="s">
        <v>80</v>
      </c>
      <c r="H98" s="793">
        <f>'Protective Abstruct'!C13</f>
        <v>89574.66874999991</v>
      </c>
      <c r="I98" s="780" t="s">
        <v>32</v>
      </c>
      <c r="J98" s="36"/>
      <c r="K98" s="37"/>
      <c r="L98" s="713">
        <f>H101</f>
        <v>97366.806249999921</v>
      </c>
    </row>
    <row r="99" spans="1:12">
      <c r="A99" s="46"/>
      <c r="B99" s="36" t="s">
        <v>402</v>
      </c>
      <c r="C99" s="36"/>
      <c r="D99" s="36"/>
      <c r="E99" s="36"/>
      <c r="F99" s="36"/>
      <c r="G99" s="780" t="s">
        <v>80</v>
      </c>
      <c r="H99" s="793">
        <f>'Fuse Abs.33.925'!D14</f>
        <v>3875.2874999999995</v>
      </c>
      <c r="I99" s="780"/>
      <c r="J99" s="36"/>
      <c r="K99" s="37"/>
      <c r="L99" s="713"/>
    </row>
    <row r="100" spans="1:12">
      <c r="A100" s="46"/>
      <c r="B100" s="36" t="s">
        <v>81</v>
      </c>
      <c r="C100" s="36"/>
      <c r="D100" s="36"/>
      <c r="E100" s="36"/>
      <c r="F100" s="38"/>
      <c r="G100" s="782" t="s">
        <v>80</v>
      </c>
      <c r="H100" s="794">
        <f>'Fuse Abstruct 5.56'!D14</f>
        <v>3916.85</v>
      </c>
      <c r="I100" s="795" t="s">
        <v>84</v>
      </c>
      <c r="J100" s="36"/>
      <c r="K100" s="37"/>
      <c r="L100" s="39" t="s">
        <v>32</v>
      </c>
    </row>
    <row r="101" spans="1:12">
      <c r="A101" s="50"/>
      <c r="B101" s="38"/>
      <c r="C101" s="38"/>
      <c r="D101" s="38"/>
      <c r="E101" s="38"/>
      <c r="F101" s="38" t="s">
        <v>82</v>
      </c>
      <c r="G101" s="782" t="s">
        <v>80</v>
      </c>
      <c r="H101" s="794">
        <f>SUM(H98:H100)</f>
        <v>97366.806249999921</v>
      </c>
      <c r="I101" s="782" t="s">
        <v>92</v>
      </c>
      <c r="J101" s="38"/>
      <c r="K101" s="40"/>
      <c r="L101" s="40"/>
    </row>
    <row r="102" spans="1:12" ht="24.75" customHeight="1">
      <c r="A102" s="8"/>
      <c r="B102" s="818" t="s">
        <v>93</v>
      </c>
      <c r="C102" s="819"/>
      <c r="D102" s="819"/>
      <c r="E102" s="819"/>
      <c r="F102" s="819"/>
      <c r="G102" s="819"/>
      <c r="H102" s="819"/>
      <c r="I102" s="819"/>
      <c r="J102" s="819"/>
      <c r="K102" s="820"/>
      <c r="L102" s="35"/>
    </row>
    <row r="103" spans="1:12">
      <c r="A103" s="46"/>
      <c r="B103" s="36" t="s">
        <v>79</v>
      </c>
      <c r="C103" s="36"/>
      <c r="D103" s="36"/>
      <c r="E103" s="36"/>
      <c r="F103" s="36"/>
      <c r="G103" s="780" t="s">
        <v>80</v>
      </c>
      <c r="H103" s="793">
        <f>'Protective Abstruct'!C14</f>
        <v>34643.333333333336</v>
      </c>
      <c r="I103" s="780" t="s">
        <v>32</v>
      </c>
      <c r="J103" s="36"/>
      <c r="K103" s="37"/>
      <c r="L103" s="713">
        <f>H106</f>
        <v>34643.333333333336</v>
      </c>
    </row>
    <row r="104" spans="1:12">
      <c r="A104" s="46"/>
      <c r="B104" s="36" t="s">
        <v>402</v>
      </c>
      <c r="C104" s="36"/>
      <c r="D104" s="36"/>
      <c r="E104" s="36"/>
      <c r="F104" s="36"/>
      <c r="G104" s="780" t="s">
        <v>80</v>
      </c>
      <c r="H104" s="793">
        <v>0</v>
      </c>
      <c r="I104" s="780"/>
      <c r="J104" s="36"/>
      <c r="K104" s="37"/>
      <c r="L104" s="713"/>
    </row>
    <row r="105" spans="1:12">
      <c r="A105" s="46"/>
      <c r="B105" s="36" t="s">
        <v>81</v>
      </c>
      <c r="C105" s="36"/>
      <c r="D105" s="36"/>
      <c r="E105" s="36"/>
      <c r="F105" s="38"/>
      <c r="G105" s="782" t="s">
        <v>80</v>
      </c>
      <c r="H105" s="782">
        <v>0</v>
      </c>
      <c r="I105" s="795" t="s">
        <v>84</v>
      </c>
      <c r="J105" s="36"/>
      <c r="K105" s="37"/>
      <c r="L105" s="39" t="s">
        <v>32</v>
      </c>
    </row>
    <row r="106" spans="1:12">
      <c r="A106" s="50"/>
      <c r="B106" s="38"/>
      <c r="C106" s="38"/>
      <c r="D106" s="38"/>
      <c r="E106" s="38"/>
      <c r="F106" s="38" t="s">
        <v>82</v>
      </c>
      <c r="G106" s="782" t="s">
        <v>80</v>
      </c>
      <c r="H106" s="794">
        <f>SUM(H103:H105)</f>
        <v>34643.333333333336</v>
      </c>
      <c r="I106" s="782" t="s">
        <v>32</v>
      </c>
      <c r="J106" s="38"/>
      <c r="K106" s="40"/>
      <c r="L106" s="40"/>
    </row>
    <row r="107" spans="1:12" ht="54.75" customHeight="1">
      <c r="A107" s="8" t="s">
        <v>22</v>
      </c>
      <c r="B107" s="819" t="s">
        <v>390</v>
      </c>
      <c r="C107" s="819"/>
      <c r="D107" s="819"/>
      <c r="E107" s="819"/>
      <c r="F107" s="819"/>
      <c r="G107" s="819"/>
      <c r="H107" s="819"/>
      <c r="I107" s="819"/>
      <c r="J107" s="819"/>
      <c r="K107" s="820"/>
      <c r="L107" s="35"/>
    </row>
    <row r="108" spans="1:12">
      <c r="A108" s="46"/>
      <c r="B108" s="36" t="s">
        <v>79</v>
      </c>
      <c r="C108" s="36"/>
      <c r="D108" s="36"/>
      <c r="E108" s="36"/>
      <c r="F108" s="36"/>
      <c r="G108" s="780" t="s">
        <v>80</v>
      </c>
      <c r="H108" s="781">
        <f>'Protective Abstruct'!C16</f>
        <v>1900.8796999999986</v>
      </c>
      <c r="I108" s="780" t="s">
        <v>5</v>
      </c>
      <c r="J108" s="36"/>
      <c r="K108" s="37"/>
      <c r="L108" s="39">
        <f>H111</f>
        <v>2856.6848212999989</v>
      </c>
    </row>
    <row r="109" spans="1:12">
      <c r="A109" s="46"/>
      <c r="B109" s="36" t="s">
        <v>402</v>
      </c>
      <c r="C109" s="36"/>
      <c r="D109" s="36"/>
      <c r="E109" s="36"/>
      <c r="F109" s="36"/>
      <c r="G109" s="780" t="s">
        <v>80</v>
      </c>
      <c r="H109" s="781">
        <f>'Fuse Abs.33.925'!D15</f>
        <v>561.9186729999999</v>
      </c>
      <c r="I109" s="780"/>
      <c r="J109" s="36"/>
      <c r="K109" s="37"/>
      <c r="L109" s="39"/>
    </row>
    <row r="110" spans="1:12">
      <c r="A110" s="46"/>
      <c r="B110" s="36" t="s">
        <v>81</v>
      </c>
      <c r="C110" s="36"/>
      <c r="D110" s="36"/>
      <c r="E110" s="36"/>
      <c r="F110" s="38"/>
      <c r="G110" s="782" t="s">
        <v>80</v>
      </c>
      <c r="H110" s="783">
        <f>'Fuse Abstruct 5.56'!D15</f>
        <v>393.88644830000004</v>
      </c>
      <c r="I110" s="795" t="s">
        <v>84</v>
      </c>
      <c r="J110" s="36"/>
      <c r="K110" s="37"/>
      <c r="L110" s="39" t="s">
        <v>5</v>
      </c>
    </row>
    <row r="111" spans="1:12">
      <c r="A111" s="50"/>
      <c r="B111" s="38"/>
      <c r="C111" s="38"/>
      <c r="D111" s="38"/>
      <c r="E111" s="38"/>
      <c r="F111" s="38" t="s">
        <v>82</v>
      </c>
      <c r="G111" s="782" t="s">
        <v>80</v>
      </c>
      <c r="H111" s="782">
        <f>SUM(H108:H110)</f>
        <v>2856.6848212999989</v>
      </c>
      <c r="I111" s="782" t="s">
        <v>5</v>
      </c>
      <c r="J111" s="38"/>
      <c r="K111" s="40"/>
      <c r="L111" s="40"/>
    </row>
    <row r="112" spans="1:12" ht="23.25" customHeight="1">
      <c r="A112" s="8"/>
      <c r="B112" s="818" t="s">
        <v>23</v>
      </c>
      <c r="C112" s="819"/>
      <c r="D112" s="819"/>
      <c r="E112" s="819"/>
      <c r="F112" s="819"/>
      <c r="G112" s="819"/>
      <c r="H112" s="819"/>
      <c r="I112" s="819"/>
      <c r="J112" s="819"/>
      <c r="K112" s="820"/>
      <c r="L112" s="35"/>
    </row>
    <row r="113" spans="1:12">
      <c r="A113" s="46"/>
      <c r="B113" s="36" t="s">
        <v>79</v>
      </c>
      <c r="C113" s="36"/>
      <c r="D113" s="36"/>
      <c r="E113" s="36"/>
      <c r="F113" s="36"/>
      <c r="G113" s="780" t="s">
        <v>80</v>
      </c>
      <c r="H113" s="781">
        <f>H108</f>
        <v>1900.8796999999986</v>
      </c>
      <c r="I113" s="780" t="s">
        <v>5</v>
      </c>
      <c r="J113" s="36"/>
      <c r="K113" s="37"/>
      <c r="L113" s="39">
        <f>H116</f>
        <v>2856.6848212999989</v>
      </c>
    </row>
    <row r="114" spans="1:12">
      <c r="A114" s="46"/>
      <c r="B114" s="36" t="s">
        <v>402</v>
      </c>
      <c r="C114" s="36"/>
      <c r="D114" s="36"/>
      <c r="E114" s="36"/>
      <c r="F114" s="36"/>
      <c r="G114" s="780" t="s">
        <v>80</v>
      </c>
      <c r="H114" s="781">
        <f>H109</f>
        <v>561.9186729999999</v>
      </c>
      <c r="I114" s="780"/>
      <c r="J114" s="36"/>
      <c r="K114" s="37"/>
      <c r="L114" s="39"/>
    </row>
    <row r="115" spans="1:12">
      <c r="A115" s="46"/>
      <c r="B115" s="36" t="s">
        <v>81</v>
      </c>
      <c r="C115" s="36"/>
      <c r="D115" s="36"/>
      <c r="E115" s="36"/>
      <c r="F115" s="38"/>
      <c r="G115" s="782" t="s">
        <v>80</v>
      </c>
      <c r="H115" s="783">
        <f>H110</f>
        <v>393.88644830000004</v>
      </c>
      <c r="I115" s="795" t="s">
        <v>84</v>
      </c>
      <c r="J115" s="36"/>
      <c r="K115" s="37"/>
      <c r="L115" s="39" t="s">
        <v>5</v>
      </c>
    </row>
    <row r="116" spans="1:12">
      <c r="A116" s="50"/>
      <c r="B116" s="38"/>
      <c r="C116" s="38"/>
      <c r="D116" s="38"/>
      <c r="E116" s="38"/>
      <c r="F116" s="38" t="s">
        <v>82</v>
      </c>
      <c r="G116" s="782" t="s">
        <v>80</v>
      </c>
      <c r="H116" s="782">
        <f>SUM(H113:H115)</f>
        <v>2856.6848212999989</v>
      </c>
      <c r="I116" s="782" t="s">
        <v>5</v>
      </c>
      <c r="J116" s="38"/>
      <c r="K116" s="40"/>
      <c r="L116" s="40"/>
    </row>
    <row r="117" spans="1:12" ht="84" customHeight="1">
      <c r="A117" s="8" t="s">
        <v>24</v>
      </c>
      <c r="B117" s="819" t="s">
        <v>391</v>
      </c>
      <c r="C117" s="819"/>
      <c r="D117" s="819"/>
      <c r="E117" s="819"/>
      <c r="F117" s="819"/>
      <c r="G117" s="819"/>
      <c r="H117" s="819"/>
      <c r="I117" s="819"/>
      <c r="J117" s="819"/>
      <c r="K117" s="820"/>
      <c r="L117" s="35"/>
    </row>
    <row r="118" spans="1:12">
      <c r="A118" s="46"/>
      <c r="B118" s="36" t="s">
        <v>79</v>
      </c>
      <c r="C118" s="36"/>
      <c r="D118" s="36"/>
      <c r="E118" s="36"/>
      <c r="F118" s="36"/>
      <c r="G118" s="780" t="s">
        <v>80</v>
      </c>
      <c r="H118" s="791">
        <f>'Protective Abstruct'!C19</f>
        <v>131.27999999999986</v>
      </c>
      <c r="I118" s="780" t="s">
        <v>5</v>
      </c>
      <c r="J118" s="36"/>
      <c r="K118" s="37"/>
      <c r="L118" s="39">
        <f>H121</f>
        <v>199.75999999999985</v>
      </c>
    </row>
    <row r="119" spans="1:12">
      <c r="A119" s="46"/>
      <c r="B119" s="36" t="s">
        <v>402</v>
      </c>
      <c r="C119" s="36"/>
      <c r="D119" s="36"/>
      <c r="E119" s="36"/>
      <c r="F119" s="36"/>
      <c r="G119" s="780" t="s">
        <v>80</v>
      </c>
      <c r="H119" s="791">
        <f>'Fuse Abs.33.925'!D17</f>
        <v>45.04</v>
      </c>
      <c r="I119" s="780"/>
      <c r="J119" s="36"/>
      <c r="K119" s="37"/>
      <c r="L119" s="39"/>
    </row>
    <row r="120" spans="1:12">
      <c r="A120" s="46"/>
      <c r="B120" s="36" t="s">
        <v>81</v>
      </c>
      <c r="C120" s="36"/>
      <c r="D120" s="36"/>
      <c r="E120" s="36"/>
      <c r="F120" s="38"/>
      <c r="G120" s="782" t="s">
        <v>80</v>
      </c>
      <c r="H120" s="782">
        <f>'Fuse Abstruct 5.56'!D17</f>
        <v>23.439999999999998</v>
      </c>
      <c r="I120" s="795" t="s">
        <v>84</v>
      </c>
      <c r="J120" s="36"/>
      <c r="K120" s="37"/>
      <c r="L120" s="39" t="s">
        <v>5</v>
      </c>
    </row>
    <row r="121" spans="1:12">
      <c r="A121" s="50"/>
      <c r="B121" s="38"/>
      <c r="C121" s="38"/>
      <c r="D121" s="38"/>
      <c r="E121" s="38"/>
      <c r="F121" s="38" t="s">
        <v>82</v>
      </c>
      <c r="G121" s="782" t="s">
        <v>80</v>
      </c>
      <c r="H121" s="782">
        <f>SUM(H118:H120)</f>
        <v>199.75999999999985</v>
      </c>
      <c r="I121" s="782" t="s">
        <v>5</v>
      </c>
      <c r="J121" s="38"/>
      <c r="K121" s="40"/>
      <c r="L121" s="40"/>
    </row>
    <row r="122" spans="1:12" ht="110.25" customHeight="1">
      <c r="A122" s="22" t="s">
        <v>94</v>
      </c>
      <c r="B122" s="819" t="s">
        <v>392</v>
      </c>
      <c r="C122" s="819"/>
      <c r="D122" s="819"/>
      <c r="E122" s="819"/>
      <c r="F122" s="819"/>
      <c r="G122" s="819"/>
      <c r="H122" s="819"/>
      <c r="I122" s="819"/>
      <c r="J122" s="819"/>
      <c r="K122" s="820"/>
      <c r="L122" s="35"/>
    </row>
    <row r="123" spans="1:12">
      <c r="A123" s="46"/>
      <c r="B123" s="36" t="s">
        <v>79</v>
      </c>
      <c r="C123" s="36"/>
      <c r="D123" s="36"/>
      <c r="E123" s="36"/>
      <c r="F123" s="36"/>
      <c r="G123" s="780" t="s">
        <v>80</v>
      </c>
      <c r="H123" s="780">
        <v>0</v>
      </c>
      <c r="I123" s="780" t="s">
        <v>31</v>
      </c>
      <c r="J123" s="36"/>
      <c r="K123" s="37"/>
      <c r="L123" s="43">
        <f>H126</f>
        <v>260.47199999999998</v>
      </c>
    </row>
    <row r="124" spans="1:12">
      <c r="A124" s="46"/>
      <c r="B124" s="36" t="s">
        <v>402</v>
      </c>
      <c r="C124" s="36"/>
      <c r="D124" s="36"/>
      <c r="E124" s="36"/>
      <c r="F124" s="36"/>
      <c r="G124" s="780" t="s">
        <v>80</v>
      </c>
      <c r="H124" s="780">
        <f>'Fuse Abs.33.925'!D18</f>
        <v>166.23599999999999</v>
      </c>
      <c r="I124" s="780"/>
      <c r="J124" s="36"/>
      <c r="K124" s="37"/>
      <c r="L124" s="43"/>
    </row>
    <row r="125" spans="1:12">
      <c r="A125" s="46"/>
      <c r="B125" s="36" t="s">
        <v>81</v>
      </c>
      <c r="C125" s="36"/>
      <c r="D125" s="36"/>
      <c r="E125" s="36"/>
      <c r="F125" s="38"/>
      <c r="G125" s="782" t="s">
        <v>80</v>
      </c>
      <c r="H125" s="783">
        <f>'Fuse Abstruct 5.56'!D18</f>
        <v>94.236000000000004</v>
      </c>
      <c r="I125" s="795" t="s">
        <v>84</v>
      </c>
      <c r="J125" s="36"/>
      <c r="K125" s="37"/>
      <c r="L125" s="39" t="s">
        <v>31</v>
      </c>
    </row>
    <row r="126" spans="1:12">
      <c r="A126" s="50"/>
      <c r="B126" s="38"/>
      <c r="C126" s="38"/>
      <c r="D126" s="38"/>
      <c r="E126" s="38"/>
      <c r="F126" s="38" t="s">
        <v>82</v>
      </c>
      <c r="G126" s="782" t="s">
        <v>80</v>
      </c>
      <c r="H126" s="782">
        <f>SUM(H123:H125)</f>
        <v>260.47199999999998</v>
      </c>
      <c r="I126" s="782" t="s">
        <v>31</v>
      </c>
      <c r="J126" s="38"/>
      <c r="K126" s="40"/>
      <c r="L126" s="41"/>
    </row>
    <row r="127" spans="1:12" ht="83.25" customHeight="1">
      <c r="A127" s="22" t="s">
        <v>95</v>
      </c>
      <c r="B127" s="819" t="s">
        <v>393</v>
      </c>
      <c r="C127" s="819"/>
      <c r="D127" s="819"/>
      <c r="E127" s="819"/>
      <c r="F127" s="819"/>
      <c r="G127" s="819"/>
      <c r="H127" s="819"/>
      <c r="I127" s="819"/>
      <c r="J127" s="819"/>
      <c r="K127" s="820"/>
      <c r="L127" s="35"/>
    </row>
    <row r="128" spans="1:12">
      <c r="A128" s="46"/>
      <c r="B128" s="36" t="s">
        <v>79</v>
      </c>
      <c r="C128" s="36"/>
      <c r="D128" s="36"/>
      <c r="E128" s="36"/>
      <c r="F128" s="36"/>
      <c r="G128" s="780" t="s">
        <v>80</v>
      </c>
      <c r="H128" s="791">
        <v>0</v>
      </c>
      <c r="I128" s="780" t="s">
        <v>96</v>
      </c>
      <c r="J128" s="36"/>
      <c r="K128" s="37"/>
      <c r="L128" s="43">
        <f>H131</f>
        <v>285.34479999999996</v>
      </c>
    </row>
    <row r="129" spans="1:12">
      <c r="A129" s="46"/>
      <c r="B129" s="36" t="s">
        <v>402</v>
      </c>
      <c r="C129" s="36"/>
      <c r="D129" s="36"/>
      <c r="E129" s="36"/>
      <c r="F129" s="36"/>
      <c r="G129" s="780" t="s">
        <v>80</v>
      </c>
      <c r="H129" s="791">
        <f>'Fuse Abs.33.925'!D19</f>
        <v>142.67239999999998</v>
      </c>
      <c r="I129" s="780"/>
      <c r="J129" s="36"/>
      <c r="K129" s="37"/>
      <c r="L129" s="43"/>
    </row>
    <row r="130" spans="1:12">
      <c r="A130" s="46"/>
      <c r="B130" s="36" t="s">
        <v>81</v>
      </c>
      <c r="C130" s="36"/>
      <c r="D130" s="36"/>
      <c r="E130" s="36"/>
      <c r="F130" s="38"/>
      <c r="G130" s="782" t="s">
        <v>80</v>
      </c>
      <c r="H130" s="792">
        <f>'Fuse Abstruct 5.56'!D19</f>
        <v>142.67239999999998</v>
      </c>
      <c r="I130" s="795" t="s">
        <v>84</v>
      </c>
      <c r="J130" s="36"/>
      <c r="K130" s="37"/>
      <c r="L130" s="39" t="s">
        <v>96</v>
      </c>
    </row>
    <row r="131" spans="1:12">
      <c r="A131" s="50"/>
      <c r="B131" s="38"/>
      <c r="C131" s="38"/>
      <c r="D131" s="38"/>
      <c r="E131" s="38"/>
      <c r="F131" s="38" t="s">
        <v>82</v>
      </c>
      <c r="G131" s="782" t="s">
        <v>80</v>
      </c>
      <c r="H131" s="792">
        <f>SUM(H128:H130)</f>
        <v>285.34479999999996</v>
      </c>
      <c r="I131" s="782" t="s">
        <v>96</v>
      </c>
      <c r="J131" s="38"/>
      <c r="K131" s="40"/>
      <c r="L131" s="40"/>
    </row>
    <row r="132" spans="1:12" ht="56.25" customHeight="1">
      <c r="A132" s="22" t="s">
        <v>97</v>
      </c>
      <c r="B132" s="819" t="s">
        <v>70</v>
      </c>
      <c r="C132" s="819"/>
      <c r="D132" s="819"/>
      <c r="E132" s="819"/>
      <c r="F132" s="819"/>
      <c r="G132" s="819"/>
      <c r="H132" s="819"/>
      <c r="I132" s="819"/>
      <c r="J132" s="819"/>
      <c r="K132" s="820"/>
      <c r="L132" s="35"/>
    </row>
    <row r="133" spans="1:12">
      <c r="A133" s="46"/>
      <c r="B133" s="36" t="s">
        <v>79</v>
      </c>
      <c r="C133" s="36"/>
      <c r="D133" s="36"/>
      <c r="E133" s="36"/>
      <c r="F133" s="36"/>
      <c r="G133" s="780" t="s">
        <v>80</v>
      </c>
      <c r="H133" s="791">
        <v>0</v>
      </c>
      <c r="I133" s="780" t="s">
        <v>31</v>
      </c>
      <c r="J133" s="36"/>
      <c r="K133" s="37"/>
      <c r="L133" s="43">
        <f>H136</f>
        <v>4</v>
      </c>
    </row>
    <row r="134" spans="1:12">
      <c r="A134" s="46"/>
      <c r="B134" s="36" t="s">
        <v>402</v>
      </c>
      <c r="C134" s="36"/>
      <c r="D134" s="36"/>
      <c r="E134" s="36"/>
      <c r="F134" s="36"/>
      <c r="G134" s="780" t="s">
        <v>80</v>
      </c>
      <c r="H134" s="791">
        <f>'Fuse Abs.33.925'!D20</f>
        <v>2</v>
      </c>
      <c r="I134" s="780"/>
      <c r="J134" s="36"/>
      <c r="K134" s="37"/>
      <c r="L134" s="43"/>
    </row>
    <row r="135" spans="1:12">
      <c r="A135" s="46"/>
      <c r="B135" s="36" t="s">
        <v>81</v>
      </c>
      <c r="C135" s="36"/>
      <c r="D135" s="36"/>
      <c r="E135" s="36"/>
      <c r="F135" s="38"/>
      <c r="G135" s="782" t="s">
        <v>80</v>
      </c>
      <c r="H135" s="792">
        <f>'Fuse Abstruct 5.56'!D20</f>
        <v>2</v>
      </c>
      <c r="I135" s="795" t="s">
        <v>84</v>
      </c>
      <c r="J135" s="36"/>
      <c r="K135" s="37"/>
      <c r="L135" s="39" t="s">
        <v>31</v>
      </c>
    </row>
    <row r="136" spans="1:12">
      <c r="A136" s="50"/>
      <c r="B136" s="38"/>
      <c r="C136" s="38"/>
      <c r="D136" s="38"/>
      <c r="E136" s="38"/>
      <c r="F136" s="38" t="s">
        <v>82</v>
      </c>
      <c r="G136" s="782" t="s">
        <v>80</v>
      </c>
      <c r="H136" s="792">
        <f>SUM(H133:H135)</f>
        <v>4</v>
      </c>
      <c r="I136" s="782" t="s">
        <v>31</v>
      </c>
      <c r="J136" s="38"/>
      <c r="K136" s="40"/>
      <c r="L136" s="40"/>
    </row>
    <row r="137" spans="1:12" ht="135" customHeight="1">
      <c r="A137" s="22" t="s">
        <v>98</v>
      </c>
      <c r="B137" s="819" t="s">
        <v>71</v>
      </c>
      <c r="C137" s="819"/>
      <c r="D137" s="819"/>
      <c r="E137" s="819"/>
      <c r="F137" s="819"/>
      <c r="G137" s="819"/>
      <c r="H137" s="819"/>
      <c r="I137" s="819"/>
      <c r="J137" s="819"/>
      <c r="K137" s="820"/>
      <c r="L137" s="35"/>
    </row>
    <row r="138" spans="1:12">
      <c r="A138" s="46"/>
      <c r="B138" s="36" t="s">
        <v>79</v>
      </c>
      <c r="C138" s="36"/>
      <c r="D138" s="36"/>
      <c r="E138" s="36"/>
      <c r="F138" s="36"/>
      <c r="G138" s="780" t="s">
        <v>80</v>
      </c>
      <c r="H138" s="791">
        <v>0</v>
      </c>
      <c r="I138" s="780" t="s">
        <v>5</v>
      </c>
      <c r="J138" s="36"/>
      <c r="K138" s="37"/>
      <c r="L138" s="48">
        <f>H141</f>
        <v>2.4723480000000002</v>
      </c>
    </row>
    <row r="139" spans="1:12">
      <c r="A139" s="46"/>
      <c r="B139" s="36" t="s">
        <v>402</v>
      </c>
      <c r="C139" s="36"/>
      <c r="D139" s="36"/>
      <c r="E139" s="36"/>
      <c r="F139" s="36"/>
      <c r="G139" s="780" t="s">
        <v>80</v>
      </c>
      <c r="H139" s="791">
        <f>'Fuse Abs.33.925'!D21</f>
        <v>1.2361740000000001</v>
      </c>
      <c r="I139" s="780"/>
      <c r="J139" s="36"/>
      <c r="K139" s="37"/>
      <c r="L139" s="48"/>
    </row>
    <row r="140" spans="1:12">
      <c r="A140" s="46"/>
      <c r="B140" s="36" t="s">
        <v>81</v>
      </c>
      <c r="C140" s="36"/>
      <c r="D140" s="36"/>
      <c r="E140" s="36"/>
      <c r="F140" s="38"/>
      <c r="G140" s="782" t="s">
        <v>80</v>
      </c>
      <c r="H140" s="783">
        <f>'Fuse Abstruct 5.56'!D21</f>
        <v>1.2361740000000001</v>
      </c>
      <c r="I140" s="795" t="s">
        <v>84</v>
      </c>
      <c r="J140" s="36"/>
      <c r="K140" s="37"/>
      <c r="L140" s="39" t="s">
        <v>5</v>
      </c>
    </row>
    <row r="141" spans="1:12">
      <c r="A141" s="50"/>
      <c r="B141" s="38"/>
      <c r="C141" s="38"/>
      <c r="D141" s="38"/>
      <c r="E141" s="38"/>
      <c r="F141" s="38" t="s">
        <v>82</v>
      </c>
      <c r="G141" s="782" t="s">
        <v>80</v>
      </c>
      <c r="H141" s="783">
        <f>SUM(H138:H140)</f>
        <v>2.4723480000000002</v>
      </c>
      <c r="I141" s="782" t="s">
        <v>5</v>
      </c>
      <c r="J141" s="38"/>
      <c r="K141" s="40"/>
      <c r="L141" s="40"/>
    </row>
    <row r="142" spans="1:12" ht="175.5" customHeight="1">
      <c r="A142" s="22" t="s">
        <v>99</v>
      </c>
      <c r="B142" s="819" t="s">
        <v>72</v>
      </c>
      <c r="C142" s="819"/>
      <c r="D142" s="819"/>
      <c r="E142" s="819"/>
      <c r="F142" s="819"/>
      <c r="G142" s="819"/>
      <c r="H142" s="819"/>
      <c r="I142" s="819"/>
      <c r="J142" s="819"/>
      <c r="K142" s="820"/>
      <c r="L142" s="35"/>
    </row>
    <row r="143" spans="1:12">
      <c r="A143" s="46"/>
      <c r="B143" s="36"/>
      <c r="C143" s="36"/>
      <c r="D143" s="36"/>
      <c r="E143" s="36"/>
      <c r="F143" s="36"/>
      <c r="G143" s="36"/>
      <c r="H143" s="36"/>
      <c r="I143" s="36"/>
      <c r="J143" s="36"/>
      <c r="K143" s="37"/>
      <c r="L143" s="37"/>
    </row>
    <row r="144" spans="1:12">
      <c r="A144" s="46"/>
      <c r="B144" s="36" t="s">
        <v>79</v>
      </c>
      <c r="C144" s="36"/>
      <c r="D144" s="36"/>
      <c r="E144" s="36"/>
      <c r="F144" s="36"/>
      <c r="G144" s="780" t="s">
        <v>80</v>
      </c>
      <c r="H144" s="791">
        <v>0</v>
      </c>
      <c r="I144" s="780" t="s">
        <v>5</v>
      </c>
      <c r="J144" s="36"/>
      <c r="K144" s="37"/>
      <c r="L144" s="43">
        <f>H147</f>
        <v>7316.74</v>
      </c>
    </row>
    <row r="145" spans="1:12">
      <c r="A145" s="46"/>
      <c r="B145" s="36" t="s">
        <v>402</v>
      </c>
      <c r="C145" s="36"/>
      <c r="D145" s="36"/>
      <c r="E145" s="36"/>
      <c r="F145" s="36"/>
      <c r="G145" s="780" t="s">
        <v>80</v>
      </c>
      <c r="H145" s="791">
        <f>'Fuse Abs.33.925'!D22</f>
        <v>2837.9</v>
      </c>
      <c r="I145" s="780"/>
      <c r="J145" s="36"/>
      <c r="K145" s="37"/>
      <c r="L145" s="43"/>
    </row>
    <row r="146" spans="1:12">
      <c r="A146" s="46"/>
      <c r="B146" s="36" t="s">
        <v>81</v>
      </c>
      <c r="C146" s="36"/>
      <c r="D146" s="36"/>
      <c r="E146" s="36"/>
      <c r="F146" s="38"/>
      <c r="G146" s="782" t="s">
        <v>80</v>
      </c>
      <c r="H146" s="792">
        <f>'Fuse Abstruct 5.56'!D22</f>
        <v>4478.84</v>
      </c>
      <c r="I146" s="795" t="s">
        <v>84</v>
      </c>
      <c r="J146" s="36"/>
      <c r="K146" s="37"/>
      <c r="L146" s="39" t="s">
        <v>5</v>
      </c>
    </row>
    <row r="147" spans="1:12">
      <c r="A147" s="50"/>
      <c r="B147" s="38"/>
      <c r="C147" s="38"/>
      <c r="D147" s="38"/>
      <c r="E147" s="38"/>
      <c r="F147" s="38" t="s">
        <v>82</v>
      </c>
      <c r="G147" s="782" t="s">
        <v>80</v>
      </c>
      <c r="H147" s="792">
        <f>SUM(H144:H146)</f>
        <v>7316.74</v>
      </c>
      <c r="I147" s="782" t="s">
        <v>5</v>
      </c>
      <c r="J147" s="38"/>
      <c r="K147" s="40"/>
      <c r="L147" s="40"/>
    </row>
    <row r="148" spans="1:12" ht="71.25" customHeight="1">
      <c r="A148" s="22" t="s">
        <v>100</v>
      </c>
      <c r="B148" s="819" t="s">
        <v>59</v>
      </c>
      <c r="C148" s="819"/>
      <c r="D148" s="819"/>
      <c r="E148" s="819"/>
      <c r="F148" s="819"/>
      <c r="G148" s="819"/>
      <c r="H148" s="819"/>
      <c r="I148" s="819"/>
      <c r="J148" s="819"/>
      <c r="K148" s="820"/>
      <c r="L148" s="35"/>
    </row>
    <row r="149" spans="1:12">
      <c r="A149" s="46"/>
      <c r="B149" s="36" t="s">
        <v>79</v>
      </c>
      <c r="C149" s="36"/>
      <c r="D149" s="36"/>
      <c r="E149" s="36"/>
      <c r="F149" s="36"/>
      <c r="G149" s="780" t="s">
        <v>80</v>
      </c>
      <c r="H149" s="791">
        <f>'Protective Abstruct'!C20</f>
        <v>15127.630000000017</v>
      </c>
      <c r="I149" s="780" t="s">
        <v>31</v>
      </c>
      <c r="J149" s="36"/>
      <c r="K149" s="37"/>
      <c r="L149" s="43">
        <f>H152</f>
        <v>15127.630000000017</v>
      </c>
    </row>
    <row r="150" spans="1:12">
      <c r="A150" s="46"/>
      <c r="B150" s="36" t="s">
        <v>402</v>
      </c>
      <c r="C150" s="36"/>
      <c r="D150" s="36"/>
      <c r="E150" s="36"/>
      <c r="F150" s="36"/>
      <c r="G150" s="780" t="s">
        <v>80</v>
      </c>
      <c r="H150" s="791">
        <v>0</v>
      </c>
      <c r="I150" s="780"/>
      <c r="J150" s="36"/>
      <c r="K150" s="37"/>
      <c r="L150" s="43"/>
    </row>
    <row r="151" spans="1:12">
      <c r="A151" s="46"/>
      <c r="B151" s="36" t="s">
        <v>81</v>
      </c>
      <c r="C151" s="36"/>
      <c r="D151" s="36"/>
      <c r="E151" s="36"/>
      <c r="F151" s="38"/>
      <c r="G151" s="782" t="s">
        <v>80</v>
      </c>
      <c r="H151" s="792">
        <v>0</v>
      </c>
      <c r="I151" s="795" t="s">
        <v>84</v>
      </c>
      <c r="J151" s="36"/>
      <c r="K151" s="37"/>
      <c r="L151" s="39" t="s">
        <v>31</v>
      </c>
    </row>
    <row r="152" spans="1:12">
      <c r="A152" s="50"/>
      <c r="B152" s="38"/>
      <c r="C152" s="38"/>
      <c r="D152" s="38"/>
      <c r="E152" s="38"/>
      <c r="F152" s="38" t="s">
        <v>82</v>
      </c>
      <c r="G152" s="782" t="s">
        <v>80</v>
      </c>
      <c r="H152" s="792">
        <f>SUM(H149:H151)</f>
        <v>15127.630000000017</v>
      </c>
      <c r="I152" s="782" t="s">
        <v>31</v>
      </c>
      <c r="J152" s="38"/>
      <c r="K152" s="40"/>
      <c r="L152" s="40"/>
    </row>
    <row r="153" spans="1:12" ht="49.5" customHeight="1">
      <c r="A153" s="822" t="s">
        <v>62</v>
      </c>
      <c r="B153" s="819" t="s">
        <v>63</v>
      </c>
      <c r="C153" s="819"/>
      <c r="D153" s="819"/>
      <c r="E153" s="819"/>
      <c r="F153" s="819"/>
      <c r="G153" s="819"/>
      <c r="H153" s="819"/>
      <c r="I153" s="819"/>
      <c r="J153" s="819"/>
      <c r="K153" s="820"/>
      <c r="L153" s="35"/>
    </row>
    <row r="154" spans="1:12">
      <c r="A154" s="823"/>
      <c r="B154" s="36" t="s">
        <v>79</v>
      </c>
      <c r="C154" s="36"/>
      <c r="D154" s="36"/>
      <c r="E154" s="36"/>
      <c r="F154" s="36"/>
      <c r="G154" s="780" t="s">
        <v>80</v>
      </c>
      <c r="H154" s="791">
        <v>0</v>
      </c>
      <c r="I154" s="780" t="s">
        <v>5</v>
      </c>
      <c r="J154" s="36"/>
      <c r="K154" s="37"/>
      <c r="L154" s="43">
        <f>H157</f>
        <v>3283.2000000000003</v>
      </c>
    </row>
    <row r="155" spans="1:12">
      <c r="A155" s="823"/>
      <c r="B155" s="36" t="s">
        <v>402</v>
      </c>
      <c r="C155" s="36"/>
      <c r="D155" s="36"/>
      <c r="E155" s="36"/>
      <c r="F155" s="36"/>
      <c r="G155" s="780" t="s">
        <v>80</v>
      </c>
      <c r="H155" s="791">
        <f>'Fuse Abs.33.925'!D28</f>
        <v>1641.6000000000001</v>
      </c>
      <c r="I155" s="780"/>
      <c r="J155" s="36"/>
      <c r="K155" s="37"/>
      <c r="L155" s="43"/>
    </row>
    <row r="156" spans="1:12">
      <c r="A156" s="823"/>
      <c r="B156" s="36" t="s">
        <v>81</v>
      </c>
      <c r="C156" s="36"/>
      <c r="D156" s="36"/>
      <c r="E156" s="36"/>
      <c r="F156" s="38"/>
      <c r="G156" s="782" t="s">
        <v>80</v>
      </c>
      <c r="H156" s="792">
        <f>'Fuse Abstruct 5.56'!D28</f>
        <v>1641.6000000000001</v>
      </c>
      <c r="I156" s="795" t="s">
        <v>84</v>
      </c>
      <c r="J156" s="36"/>
      <c r="K156" s="37"/>
      <c r="L156" s="39" t="s">
        <v>5</v>
      </c>
    </row>
    <row r="157" spans="1:12">
      <c r="A157" s="824"/>
      <c r="B157" s="38"/>
      <c r="C157" s="38"/>
      <c r="D157" s="38"/>
      <c r="E157" s="38"/>
      <c r="F157" s="38" t="s">
        <v>82</v>
      </c>
      <c r="G157" s="782" t="s">
        <v>80</v>
      </c>
      <c r="H157" s="792">
        <f>SUM(H154:H156)</f>
        <v>3283.2000000000003</v>
      </c>
      <c r="I157" s="782" t="s">
        <v>5</v>
      </c>
      <c r="J157" s="38"/>
      <c r="K157" s="40"/>
      <c r="L157" s="40"/>
    </row>
    <row r="158" spans="1:12" ht="101.25" customHeight="1">
      <c r="A158" s="23" t="s">
        <v>33</v>
      </c>
      <c r="B158" s="819" t="s">
        <v>34</v>
      </c>
      <c r="C158" s="819"/>
      <c r="D158" s="819"/>
      <c r="E158" s="819"/>
      <c r="F158" s="819"/>
      <c r="G158" s="819"/>
      <c r="H158" s="819"/>
      <c r="I158" s="819"/>
      <c r="J158" s="819"/>
      <c r="K158" s="820"/>
      <c r="L158" s="35" t="s">
        <v>35</v>
      </c>
    </row>
    <row r="159" spans="1:12">
      <c r="A159" s="50"/>
      <c r="B159" s="38"/>
      <c r="C159" s="38"/>
      <c r="D159" s="38"/>
      <c r="E159" s="38" t="s">
        <v>80</v>
      </c>
      <c r="F159" s="32" t="s">
        <v>101</v>
      </c>
      <c r="G159" s="38" t="s">
        <v>102</v>
      </c>
      <c r="H159" s="38"/>
      <c r="I159" s="38"/>
      <c r="J159" s="38"/>
      <c r="K159" s="40"/>
      <c r="L159" s="40"/>
    </row>
    <row r="160" spans="1:12" ht="61.5" customHeight="1">
      <c r="A160" s="23" t="s">
        <v>38</v>
      </c>
      <c r="B160" s="819" t="s">
        <v>37</v>
      </c>
      <c r="C160" s="819"/>
      <c r="D160" s="819"/>
      <c r="E160" s="819"/>
      <c r="F160" s="819"/>
      <c r="G160" s="819"/>
      <c r="H160" s="819"/>
      <c r="I160" s="819"/>
      <c r="J160" s="819"/>
      <c r="K160" s="820"/>
      <c r="L160" s="35" t="s">
        <v>35</v>
      </c>
    </row>
    <row r="161" spans="1:12" ht="18.75" customHeight="1">
      <c r="A161" s="50"/>
      <c r="B161" s="38"/>
      <c r="C161" s="38"/>
      <c r="D161" s="38"/>
      <c r="E161" s="38" t="s">
        <v>80</v>
      </c>
      <c r="F161" s="32" t="s">
        <v>101</v>
      </c>
      <c r="G161" s="38" t="s">
        <v>102</v>
      </c>
      <c r="H161" s="38"/>
      <c r="I161" s="38"/>
      <c r="J161" s="38"/>
      <c r="K161" s="40"/>
      <c r="L161" s="40"/>
    </row>
    <row r="162" spans="1:12" ht="46.5" customHeight="1">
      <c r="A162" s="23" t="s">
        <v>36</v>
      </c>
      <c r="B162" s="819" t="s">
        <v>39</v>
      </c>
      <c r="C162" s="819"/>
      <c r="D162" s="819"/>
      <c r="E162" s="819"/>
      <c r="F162" s="819"/>
      <c r="G162" s="819"/>
      <c r="H162" s="819"/>
      <c r="I162" s="819"/>
      <c r="J162" s="819"/>
      <c r="K162" s="820"/>
      <c r="L162" s="35" t="s">
        <v>35</v>
      </c>
    </row>
    <row r="163" spans="1:12">
      <c r="A163" s="50"/>
      <c r="B163" s="56"/>
      <c r="C163" s="38"/>
      <c r="D163" s="38"/>
      <c r="E163" s="38" t="s">
        <v>80</v>
      </c>
      <c r="F163" s="38" t="s">
        <v>101</v>
      </c>
      <c r="G163" s="38" t="s">
        <v>102</v>
      </c>
      <c r="H163" s="38"/>
      <c r="I163" s="38"/>
      <c r="J163" s="38"/>
      <c r="K163" s="40"/>
      <c r="L163" s="40"/>
    </row>
    <row r="164" spans="1:12" ht="82.5" customHeight="1">
      <c r="A164" s="23" t="s">
        <v>40</v>
      </c>
      <c r="B164" s="819" t="s">
        <v>41</v>
      </c>
      <c r="C164" s="819"/>
      <c r="D164" s="819"/>
      <c r="E164" s="819"/>
      <c r="F164" s="819"/>
      <c r="G164" s="819"/>
      <c r="H164" s="819"/>
      <c r="I164" s="819"/>
      <c r="J164" s="819"/>
      <c r="K164" s="820"/>
      <c r="L164" s="35">
        <v>120</v>
      </c>
    </row>
    <row r="165" spans="1:12">
      <c r="A165" s="50"/>
      <c r="B165" s="56"/>
      <c r="C165" s="38"/>
      <c r="D165" s="38"/>
      <c r="E165" s="38" t="s">
        <v>80</v>
      </c>
      <c r="F165" s="38">
        <v>120</v>
      </c>
      <c r="G165" s="38" t="s">
        <v>102</v>
      </c>
      <c r="H165" s="38"/>
      <c r="I165" s="38"/>
      <c r="J165" s="38"/>
      <c r="K165" s="40"/>
      <c r="L165" s="40" t="s">
        <v>103</v>
      </c>
    </row>
    <row r="166" spans="1:12" ht="96.75" customHeight="1">
      <c r="A166" s="23" t="s">
        <v>42</v>
      </c>
      <c r="B166" s="819" t="s">
        <v>43</v>
      </c>
      <c r="C166" s="819"/>
      <c r="D166" s="819"/>
      <c r="E166" s="819"/>
      <c r="F166" s="819"/>
      <c r="G166" s="819"/>
      <c r="H166" s="819"/>
      <c r="I166" s="819"/>
      <c r="J166" s="819"/>
      <c r="K166" s="820"/>
      <c r="L166" s="35" t="s">
        <v>35</v>
      </c>
    </row>
    <row r="167" spans="1:12">
      <c r="A167" s="50"/>
      <c r="B167" s="56"/>
      <c r="C167" s="38"/>
      <c r="D167" s="38"/>
      <c r="E167" s="38" t="s">
        <v>80</v>
      </c>
      <c r="F167" s="38" t="s">
        <v>101</v>
      </c>
      <c r="G167" s="38" t="s">
        <v>102</v>
      </c>
      <c r="H167" s="38"/>
      <c r="I167" s="38"/>
      <c r="J167" s="38"/>
      <c r="K167" s="40"/>
      <c r="L167" s="40"/>
    </row>
    <row r="168" spans="1:12" ht="36.75" customHeight="1">
      <c r="A168" s="23" t="s">
        <v>44</v>
      </c>
      <c r="B168" s="819" t="s">
        <v>45</v>
      </c>
      <c r="C168" s="819"/>
      <c r="D168" s="819"/>
      <c r="E168" s="819"/>
      <c r="F168" s="819"/>
      <c r="G168" s="819"/>
      <c r="H168" s="819"/>
      <c r="I168" s="819"/>
      <c r="J168" s="819"/>
      <c r="K168" s="820"/>
      <c r="L168" s="35" t="s">
        <v>35</v>
      </c>
    </row>
    <row r="169" spans="1:12">
      <c r="A169" s="50"/>
      <c r="B169" s="56"/>
      <c r="C169" s="38"/>
      <c r="D169" s="38"/>
      <c r="E169" s="38" t="s">
        <v>80</v>
      </c>
      <c r="F169" s="38" t="s">
        <v>101</v>
      </c>
      <c r="G169" s="38" t="s">
        <v>102</v>
      </c>
      <c r="H169" s="38"/>
      <c r="I169" s="38"/>
      <c r="J169" s="38"/>
      <c r="K169" s="40"/>
      <c r="L169" s="40"/>
    </row>
    <row r="170" spans="1:12" ht="46.5" customHeight="1">
      <c r="A170" s="23" t="s">
        <v>47</v>
      </c>
      <c r="B170" s="819" t="s">
        <v>46</v>
      </c>
      <c r="C170" s="819"/>
      <c r="D170" s="819"/>
      <c r="E170" s="819"/>
      <c r="F170" s="819"/>
      <c r="G170" s="819"/>
      <c r="H170" s="819"/>
      <c r="I170" s="819"/>
      <c r="J170" s="819"/>
      <c r="K170" s="820"/>
      <c r="L170" s="35" t="s">
        <v>35</v>
      </c>
    </row>
    <row r="171" spans="1:12">
      <c r="A171" s="50"/>
      <c r="B171" s="56"/>
      <c r="C171" s="38"/>
      <c r="D171" s="38"/>
      <c r="E171" s="38" t="s">
        <v>80</v>
      </c>
      <c r="F171" s="38" t="s">
        <v>101</v>
      </c>
      <c r="G171" s="38" t="s">
        <v>102</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9" workbookViewId="0">
      <selection activeCell="F20" sqref="F2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5" t="s">
        <v>104</v>
      </c>
      <c r="B1" s="826"/>
      <c r="C1" s="826"/>
      <c r="D1" s="826"/>
      <c r="E1" s="826"/>
      <c r="F1" s="827"/>
      <c r="G1" s="60"/>
      <c r="H1" s="60"/>
      <c r="I1" s="60"/>
    </row>
    <row r="3" spans="1:9" ht="25.5">
      <c r="A3" s="61" t="s">
        <v>105</v>
      </c>
      <c r="B3" s="61" t="s">
        <v>0</v>
      </c>
      <c r="C3" s="62" t="s">
        <v>106</v>
      </c>
      <c r="D3" s="62" t="s">
        <v>49</v>
      </c>
      <c r="E3" s="62" t="s">
        <v>52</v>
      </c>
      <c r="F3" s="63" t="s">
        <v>107</v>
      </c>
      <c r="G3" s="64"/>
    </row>
    <row r="4" spans="1:9">
      <c r="A4" s="65">
        <v>1</v>
      </c>
      <c r="B4" s="65">
        <v>2</v>
      </c>
      <c r="C4" s="65">
        <v>3</v>
      </c>
      <c r="D4" s="65">
        <v>4</v>
      </c>
      <c r="E4" s="65">
        <v>5</v>
      </c>
      <c r="F4" s="65">
        <v>6</v>
      </c>
    </row>
    <row r="5" spans="1:9" ht="58.5" customHeight="1">
      <c r="A5" s="66" t="s">
        <v>2</v>
      </c>
      <c r="B5" s="67" t="s">
        <v>3</v>
      </c>
      <c r="C5" s="68">
        <f>'Protective Detail'!L27</f>
        <v>89.033333333333331</v>
      </c>
      <c r="D5" s="66" t="s">
        <v>108</v>
      </c>
      <c r="E5" s="69">
        <v>367.41</v>
      </c>
      <c r="F5" s="70">
        <f>C5*E5</f>
        <v>32711.737000000001</v>
      </c>
    </row>
    <row r="6" spans="1:9" ht="306">
      <c r="A6" s="62" t="s">
        <v>109</v>
      </c>
      <c r="B6" s="67" t="s">
        <v>110</v>
      </c>
      <c r="C6" s="71">
        <f>'Protective Detail'!L42</f>
        <v>12173.585200000001</v>
      </c>
      <c r="D6" s="66" t="s">
        <v>5</v>
      </c>
      <c r="E6" s="69">
        <v>429.88</v>
      </c>
      <c r="F6" s="70">
        <f t="shared" ref="F6:F20" si="0">C6*E6</f>
        <v>5233180.805776001</v>
      </c>
    </row>
    <row r="7" spans="1:9" ht="304.5" customHeight="1">
      <c r="A7" s="62" t="s">
        <v>111</v>
      </c>
      <c r="B7" s="67" t="s">
        <v>112</v>
      </c>
      <c r="C7" s="71">
        <f>'Protective Detail'!L45</f>
        <v>12173.585200000001</v>
      </c>
      <c r="D7" s="66" t="s">
        <v>5</v>
      </c>
      <c r="E7" s="69">
        <v>157.69999999999999</v>
      </c>
      <c r="F7" s="70">
        <f t="shared" si="0"/>
        <v>1919774.38604</v>
      </c>
    </row>
    <row r="8" spans="1:9" ht="72" customHeight="1">
      <c r="A8" s="62" t="s">
        <v>113</v>
      </c>
      <c r="B8" s="67" t="s">
        <v>114</v>
      </c>
      <c r="C8" s="71">
        <f>'Protective Detail'!L48</f>
        <v>12173.585200000001</v>
      </c>
      <c r="D8" s="66" t="s">
        <v>115</v>
      </c>
      <c r="E8" s="69">
        <v>16.97</v>
      </c>
      <c r="F8" s="70">
        <f t="shared" si="0"/>
        <v>206585.74084400001</v>
      </c>
    </row>
    <row r="9" spans="1:9" ht="83.25" customHeight="1">
      <c r="A9" s="62" t="s">
        <v>116</v>
      </c>
      <c r="B9" s="67" t="s">
        <v>117</v>
      </c>
      <c r="C9" s="69">
        <f>'Protective Detail'!L65</f>
        <v>1508.6259999999984</v>
      </c>
      <c r="D9" s="66" t="s">
        <v>5</v>
      </c>
      <c r="E9" s="69">
        <v>1267.96</v>
      </c>
      <c r="F9" s="70">
        <f t="shared" si="0"/>
        <v>1912877.422959998</v>
      </c>
    </row>
    <row r="10" spans="1:9" ht="341.25" customHeight="1">
      <c r="A10" s="62" t="s">
        <v>118</v>
      </c>
      <c r="B10" s="67" t="s">
        <v>119</v>
      </c>
      <c r="C10" s="69">
        <f>'Protective Detail'!L78</f>
        <v>34815.89</v>
      </c>
      <c r="D10" s="66" t="s">
        <v>31</v>
      </c>
      <c r="E10" s="69">
        <v>250.13</v>
      </c>
      <c r="F10" s="70">
        <f t="shared" si="0"/>
        <v>8708498.5657000002</v>
      </c>
    </row>
    <row r="11" spans="1:9" ht="116.25" customHeight="1">
      <c r="A11" s="62" t="s">
        <v>120</v>
      </c>
      <c r="B11" s="67" t="s">
        <v>121</v>
      </c>
      <c r="C11" s="71">
        <f>'Protective Detail'!L100</f>
        <v>852.77299999999912</v>
      </c>
      <c r="D11" s="66" t="s">
        <v>5</v>
      </c>
      <c r="E11" s="69">
        <v>5771.61</v>
      </c>
      <c r="F11" s="70">
        <f t="shared" si="0"/>
        <v>4921873.1745299948</v>
      </c>
    </row>
    <row r="12" spans="1:9" ht="39">
      <c r="A12" s="72"/>
      <c r="B12" s="771" t="s">
        <v>122</v>
      </c>
      <c r="C12" s="71">
        <f>C11</f>
        <v>852.77299999999912</v>
      </c>
      <c r="D12" s="66" t="s">
        <v>5</v>
      </c>
      <c r="E12" s="69">
        <v>6135.23</v>
      </c>
      <c r="F12" s="70">
        <f t="shared" si="0"/>
        <v>5231958.492789994</v>
      </c>
    </row>
    <row r="13" spans="1:9" ht="159.75" customHeight="1">
      <c r="A13" s="62" t="s">
        <v>123</v>
      </c>
      <c r="B13" s="67" t="s">
        <v>124</v>
      </c>
      <c r="C13" s="68">
        <f>'Protective Detail'!L124</f>
        <v>89574.66874999991</v>
      </c>
      <c r="D13" s="66" t="s">
        <v>4</v>
      </c>
      <c r="E13" s="69">
        <v>457.33</v>
      </c>
      <c r="F13" s="70">
        <f t="shared" si="0"/>
        <v>40965183.259437457</v>
      </c>
    </row>
    <row r="14" spans="1:9" ht="23.25" customHeight="1">
      <c r="A14" s="72"/>
      <c r="B14" s="74" t="s">
        <v>125</v>
      </c>
      <c r="C14" s="68">
        <f>'Protective Detail'!L134</f>
        <v>34643.333333333336</v>
      </c>
      <c r="D14" s="66" t="s">
        <v>4</v>
      </c>
      <c r="E14" s="69">
        <v>380.95</v>
      </c>
      <c r="F14" s="70">
        <f t="shared" si="0"/>
        <v>13197377.833333334</v>
      </c>
    </row>
    <row r="15" spans="1:9" ht="23.25" customHeight="1">
      <c r="A15" s="72"/>
      <c r="B15" s="74" t="s">
        <v>126</v>
      </c>
      <c r="C15" s="66">
        <f>'Protective Detail'!L141</f>
        <v>0</v>
      </c>
      <c r="D15" s="66" t="s">
        <v>4</v>
      </c>
      <c r="E15" s="69">
        <v>684.23</v>
      </c>
      <c r="F15" s="70">
        <f t="shared" si="0"/>
        <v>0</v>
      </c>
    </row>
    <row r="16" spans="1:9" ht="64.5">
      <c r="A16" s="72" t="s">
        <v>127</v>
      </c>
      <c r="B16" s="73" t="s">
        <v>128</v>
      </c>
      <c r="C16" s="71">
        <f>'Protective Detail'!L152</f>
        <v>1900.8796999999986</v>
      </c>
      <c r="D16" s="66" t="s">
        <v>5</v>
      </c>
      <c r="E16" s="69">
        <v>1395.03</v>
      </c>
      <c r="F16" s="70">
        <f t="shared" si="0"/>
        <v>2651784.2078909981</v>
      </c>
    </row>
    <row r="17" spans="1:6">
      <c r="A17" s="72"/>
      <c r="B17" s="75" t="s">
        <v>129</v>
      </c>
      <c r="C17" s="71">
        <f>C16</f>
        <v>1900.8796999999986</v>
      </c>
      <c r="D17" s="66" t="s">
        <v>5</v>
      </c>
      <c r="E17" s="69">
        <v>2185.1</v>
      </c>
      <c r="F17" s="70">
        <f t="shared" si="0"/>
        <v>4153612.2324699969</v>
      </c>
    </row>
    <row r="18" spans="1:6" ht="303.75" customHeight="1">
      <c r="A18" s="76" t="s">
        <v>130</v>
      </c>
      <c r="B18" s="77" t="s">
        <v>131</v>
      </c>
      <c r="C18" s="66">
        <f>'Protective Detail'!L169</f>
        <v>4351.3703703703704</v>
      </c>
      <c r="D18" s="66" t="s">
        <v>132</v>
      </c>
      <c r="E18" s="69">
        <v>339.8</v>
      </c>
      <c r="F18" s="70">
        <f t="shared" si="0"/>
        <v>1478595.651851852</v>
      </c>
    </row>
    <row r="19" spans="1:6" ht="140.25">
      <c r="A19" s="76" t="s">
        <v>133</v>
      </c>
      <c r="B19" s="78" t="s">
        <v>134</v>
      </c>
      <c r="C19" s="79">
        <f>'Protective Detail'!L188</f>
        <v>131.27999999999986</v>
      </c>
      <c r="D19" s="80" t="s">
        <v>5</v>
      </c>
      <c r="E19" s="79">
        <v>12907.66</v>
      </c>
      <c r="F19" s="70">
        <f t="shared" si="0"/>
        <v>1694517.6047999982</v>
      </c>
    </row>
    <row r="20" spans="1:6" ht="114" customHeight="1">
      <c r="A20" s="62" t="s">
        <v>135</v>
      </c>
      <c r="B20" s="67" t="s">
        <v>59</v>
      </c>
      <c r="C20" s="69">
        <f>'Protective Detail'!L200</f>
        <v>15127.630000000017</v>
      </c>
      <c r="D20" s="66" t="s">
        <v>31</v>
      </c>
      <c r="E20" s="69">
        <v>32.97</v>
      </c>
      <c r="F20" s="70">
        <f t="shared" si="0"/>
        <v>498757.96110000054</v>
      </c>
    </row>
    <row r="21" spans="1:6" ht="27" customHeight="1">
      <c r="A21" s="81"/>
      <c r="B21" s="82"/>
      <c r="C21" s="828" t="s">
        <v>136</v>
      </c>
      <c r="D21" s="828"/>
      <c r="E21" s="829"/>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abSelected="1" workbookViewId="0">
      <selection activeCell="Q1" sqref="Q1"/>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30" t="s">
        <v>137</v>
      </c>
      <c r="B1" s="830"/>
      <c r="C1" s="830"/>
      <c r="D1" s="830"/>
      <c r="E1" s="830"/>
      <c r="F1" s="830"/>
      <c r="G1" s="830"/>
      <c r="H1" s="830"/>
      <c r="I1" s="830"/>
      <c r="J1" s="830"/>
      <c r="K1" s="830"/>
      <c r="L1" s="830"/>
      <c r="O1" s="84"/>
    </row>
    <row r="2" spans="1:15" ht="29.25" customHeight="1">
      <c r="A2" s="63" t="s">
        <v>78</v>
      </c>
      <c r="B2" s="831" t="s">
        <v>0</v>
      </c>
      <c r="C2" s="832"/>
      <c r="D2" s="832"/>
      <c r="E2" s="832"/>
      <c r="F2" s="832"/>
      <c r="G2" s="832"/>
      <c r="H2" s="832"/>
      <c r="I2" s="832"/>
      <c r="J2" s="82"/>
      <c r="K2" s="82"/>
      <c r="L2" s="85" t="s">
        <v>1</v>
      </c>
    </row>
    <row r="3" spans="1:15" ht="33" customHeight="1">
      <c r="A3" s="76" t="s">
        <v>2</v>
      </c>
      <c r="B3" s="819" t="s">
        <v>3</v>
      </c>
      <c r="C3" s="819"/>
      <c r="D3" s="819"/>
      <c r="E3" s="819"/>
      <c r="F3" s="819"/>
      <c r="G3" s="819"/>
      <c r="H3" s="819"/>
      <c r="I3" s="819"/>
      <c r="J3" s="819"/>
      <c r="K3" s="819"/>
      <c r="L3" s="86"/>
    </row>
    <row r="4" spans="1:15">
      <c r="A4" s="87"/>
      <c r="B4" s="38" t="s">
        <v>138</v>
      </c>
      <c r="C4" s="38"/>
      <c r="D4" s="38"/>
      <c r="E4" s="36"/>
      <c r="F4" s="36"/>
      <c r="G4" s="36"/>
      <c r="H4" s="36"/>
      <c r="I4" s="36"/>
      <c r="J4" s="88"/>
      <c r="K4" s="88"/>
      <c r="L4" s="89"/>
    </row>
    <row r="5" spans="1:15">
      <c r="A5" s="87"/>
      <c r="B5" s="90" t="s">
        <v>139</v>
      </c>
      <c r="C5" s="90"/>
      <c r="D5" s="36"/>
      <c r="E5" s="36"/>
      <c r="F5" s="36"/>
      <c r="G5" s="36"/>
      <c r="H5" s="36"/>
      <c r="I5" s="36"/>
      <c r="J5" s="88"/>
      <c r="K5" s="88"/>
      <c r="L5" s="89"/>
    </row>
    <row r="6" spans="1:15">
      <c r="A6" s="87"/>
      <c r="B6" s="91" t="s">
        <v>140</v>
      </c>
      <c r="C6" s="91"/>
      <c r="D6" s="36"/>
      <c r="E6" s="36"/>
      <c r="F6" s="36"/>
      <c r="G6" s="36"/>
      <c r="H6" s="36"/>
      <c r="I6" s="36"/>
      <c r="J6" s="88"/>
      <c r="K6" s="88"/>
      <c r="L6" s="89"/>
    </row>
    <row r="7" spans="1:15">
      <c r="A7" s="87"/>
      <c r="B7" s="92" t="s">
        <v>141</v>
      </c>
      <c r="C7" s="93">
        <v>0.48</v>
      </c>
      <c r="D7" s="92" t="s">
        <v>142</v>
      </c>
      <c r="E7" s="93">
        <v>0.52400000000000002</v>
      </c>
      <c r="F7" s="92" t="s">
        <v>80</v>
      </c>
      <c r="G7" s="94">
        <f t="shared" ref="G7:G17" si="0">(E7-C7)*1000</f>
        <v>44.000000000000043</v>
      </c>
      <c r="H7" s="55" t="s">
        <v>143</v>
      </c>
      <c r="I7" s="36"/>
      <c r="J7" s="88"/>
      <c r="K7" s="88"/>
      <c r="L7" s="89"/>
    </row>
    <row r="8" spans="1:15">
      <c r="A8" s="87"/>
      <c r="B8" s="92" t="s">
        <v>141</v>
      </c>
      <c r="C8" s="93">
        <v>1.21</v>
      </c>
      <c r="D8" s="92" t="s">
        <v>142</v>
      </c>
      <c r="E8" s="93">
        <v>1.2450000000000001</v>
      </c>
      <c r="F8" s="92" t="s">
        <v>80</v>
      </c>
      <c r="G8" s="94">
        <f t="shared" si="0"/>
        <v>35.000000000000142</v>
      </c>
      <c r="H8" s="55" t="s">
        <v>84</v>
      </c>
      <c r="I8" s="36"/>
      <c r="J8" s="88"/>
      <c r="K8" s="88"/>
      <c r="L8" s="89"/>
    </row>
    <row r="9" spans="1:15">
      <c r="A9" s="87"/>
      <c r="B9" s="92" t="s">
        <v>141</v>
      </c>
      <c r="C9" s="93">
        <v>8.76</v>
      </c>
      <c r="D9" s="92" t="s">
        <v>142</v>
      </c>
      <c r="E9" s="93">
        <v>8.7970000000000006</v>
      </c>
      <c r="F9" s="92" t="s">
        <v>80</v>
      </c>
      <c r="G9" s="94">
        <f t="shared" si="0"/>
        <v>37.00000000000081</v>
      </c>
      <c r="H9" s="36" t="s">
        <v>84</v>
      </c>
      <c r="I9" s="36"/>
      <c r="J9" s="88"/>
      <c r="K9" s="88"/>
      <c r="L9" s="89"/>
    </row>
    <row r="10" spans="1:15">
      <c r="A10" s="87"/>
      <c r="B10" s="92" t="s">
        <v>141</v>
      </c>
      <c r="C10" s="93">
        <v>10.1</v>
      </c>
      <c r="D10" s="92" t="s">
        <v>142</v>
      </c>
      <c r="E10" s="93">
        <v>10.3</v>
      </c>
      <c r="F10" s="92" t="s">
        <v>80</v>
      </c>
      <c r="G10" s="94">
        <f t="shared" si="0"/>
        <v>200.00000000000108</v>
      </c>
      <c r="H10" s="55" t="s">
        <v>84</v>
      </c>
      <c r="I10" s="36"/>
      <c r="J10" s="88"/>
      <c r="K10" s="88"/>
      <c r="L10" s="89"/>
    </row>
    <row r="11" spans="1:15">
      <c r="A11" s="87"/>
      <c r="B11" s="92" t="s">
        <v>141</v>
      </c>
      <c r="C11" s="93">
        <v>12.33</v>
      </c>
      <c r="D11" s="92" t="s">
        <v>142</v>
      </c>
      <c r="E11" s="93">
        <v>12.44</v>
      </c>
      <c r="F11" s="92" t="s">
        <v>80</v>
      </c>
      <c r="G11" s="94">
        <f t="shared" si="0"/>
        <v>109.99999999999943</v>
      </c>
      <c r="H11" s="55" t="s">
        <v>84</v>
      </c>
      <c r="I11" s="36"/>
      <c r="J11" s="88"/>
      <c r="K11" s="88"/>
      <c r="L11" s="89"/>
    </row>
    <row r="12" spans="1:15">
      <c r="A12" s="87"/>
      <c r="B12" s="92" t="s">
        <v>141</v>
      </c>
      <c r="C12" s="93">
        <v>12.712</v>
      </c>
      <c r="D12" s="92" t="s">
        <v>142</v>
      </c>
      <c r="E12" s="93">
        <v>12.784000000000001</v>
      </c>
      <c r="F12" s="92" t="s">
        <v>80</v>
      </c>
      <c r="G12" s="94">
        <f t="shared" si="0"/>
        <v>72.000000000000952</v>
      </c>
      <c r="H12" s="55" t="s">
        <v>84</v>
      </c>
      <c r="I12" s="36"/>
      <c r="J12" s="88"/>
      <c r="K12" s="88"/>
      <c r="L12" s="89"/>
    </row>
    <row r="13" spans="1:15">
      <c r="A13" s="87"/>
      <c r="B13" s="92" t="s">
        <v>141</v>
      </c>
      <c r="C13" s="93">
        <v>21.6</v>
      </c>
      <c r="D13" s="92" t="s">
        <v>142</v>
      </c>
      <c r="E13" s="93">
        <v>21.733000000000001</v>
      </c>
      <c r="F13" s="92" t="s">
        <v>80</v>
      </c>
      <c r="G13" s="94">
        <f t="shared" si="0"/>
        <v>132.99999999999912</v>
      </c>
      <c r="H13" s="36" t="s">
        <v>84</v>
      </c>
      <c r="I13" s="36"/>
      <c r="J13" s="88"/>
      <c r="K13" s="88"/>
      <c r="L13" s="89"/>
    </row>
    <row r="14" spans="1:15">
      <c r="A14" s="87"/>
      <c r="B14" s="92" t="s">
        <v>141</v>
      </c>
      <c r="C14" s="93">
        <v>22.375</v>
      </c>
      <c r="D14" s="92" t="s">
        <v>142</v>
      </c>
      <c r="E14" s="93">
        <v>22.48</v>
      </c>
      <c r="F14" s="92" t="s">
        <v>80</v>
      </c>
      <c r="G14" s="94">
        <f t="shared" si="0"/>
        <v>105.00000000000043</v>
      </c>
      <c r="H14" s="55" t="s">
        <v>84</v>
      </c>
      <c r="I14" s="36"/>
      <c r="J14" s="88"/>
      <c r="K14" s="88"/>
      <c r="L14" s="89"/>
    </row>
    <row r="15" spans="1:15">
      <c r="A15" s="87"/>
      <c r="B15" s="92" t="s">
        <v>141</v>
      </c>
      <c r="C15" s="93">
        <v>25.17</v>
      </c>
      <c r="D15" s="92" t="s">
        <v>142</v>
      </c>
      <c r="E15" s="93">
        <v>25.27</v>
      </c>
      <c r="F15" s="92" t="s">
        <v>80</v>
      </c>
      <c r="G15" s="94">
        <f t="shared" si="0"/>
        <v>99.999999999997868</v>
      </c>
      <c r="H15" s="55" t="s">
        <v>84</v>
      </c>
      <c r="I15" s="36"/>
      <c r="J15" s="88"/>
      <c r="K15" s="88"/>
      <c r="L15" s="89"/>
    </row>
    <row r="16" spans="1:15">
      <c r="A16" s="87"/>
      <c r="B16" s="95" t="s">
        <v>141</v>
      </c>
      <c r="C16" s="96">
        <v>25.72</v>
      </c>
      <c r="D16" s="95" t="s">
        <v>142</v>
      </c>
      <c r="E16" s="96">
        <v>25.9</v>
      </c>
      <c r="F16" s="95" t="s">
        <v>80</v>
      </c>
      <c r="G16" s="97">
        <f t="shared" si="0"/>
        <v>179.99999999999972</v>
      </c>
      <c r="H16" s="36" t="s">
        <v>84</v>
      </c>
      <c r="I16" s="36"/>
      <c r="J16" s="88"/>
      <c r="K16" s="88"/>
      <c r="L16" s="89"/>
    </row>
    <row r="17" spans="1:12">
      <c r="A17" s="87"/>
      <c r="B17" s="98" t="s">
        <v>141</v>
      </c>
      <c r="C17" s="99">
        <v>25.925000000000001</v>
      </c>
      <c r="D17" s="100" t="s">
        <v>142</v>
      </c>
      <c r="E17" s="99">
        <v>26.003</v>
      </c>
      <c r="F17" s="100" t="s">
        <v>80</v>
      </c>
      <c r="G17" s="101">
        <f t="shared" si="0"/>
        <v>77.999999999999403</v>
      </c>
      <c r="H17" s="36" t="s">
        <v>84</v>
      </c>
      <c r="I17" s="36"/>
      <c r="J17" s="88"/>
      <c r="K17" s="88"/>
      <c r="L17" s="89"/>
    </row>
    <row r="18" spans="1:12">
      <c r="A18" s="87"/>
      <c r="B18" s="95"/>
      <c r="C18" s="96"/>
      <c r="D18" s="102" t="s">
        <v>144</v>
      </c>
      <c r="E18" s="103" t="s">
        <v>82</v>
      </c>
      <c r="F18" s="95" t="s">
        <v>80</v>
      </c>
      <c r="G18" s="97">
        <f>SUM(G7:G17)</f>
        <v>1093.9999999999989</v>
      </c>
      <c r="H18" s="36" t="s">
        <v>145</v>
      </c>
      <c r="I18" s="36"/>
      <c r="J18" s="88"/>
      <c r="K18" s="88"/>
      <c r="L18" s="89"/>
    </row>
    <row r="19" spans="1:12">
      <c r="A19" s="87"/>
      <c r="B19" s="91" t="s">
        <v>146</v>
      </c>
      <c r="C19" s="91"/>
      <c r="D19" s="36"/>
      <c r="E19" s="36"/>
      <c r="F19" s="36"/>
      <c r="G19" s="36"/>
      <c r="H19" s="36"/>
      <c r="I19" s="36"/>
      <c r="J19" s="88"/>
      <c r="K19" s="88"/>
      <c r="L19" s="89"/>
    </row>
    <row r="20" spans="1:12">
      <c r="A20" s="87"/>
      <c r="B20" s="92" t="s">
        <v>141</v>
      </c>
      <c r="C20" s="93">
        <v>9.1750000000000007</v>
      </c>
      <c r="D20" s="92" t="s">
        <v>142</v>
      </c>
      <c r="E20" s="93">
        <v>9.6</v>
      </c>
      <c r="F20" s="92" t="s">
        <v>80</v>
      </c>
      <c r="G20" s="94">
        <f t="shared" ref="G20:G24" si="1">(E20-C20)*1000</f>
        <v>424.99999999999892</v>
      </c>
      <c r="H20" s="55" t="s">
        <v>145</v>
      </c>
      <c r="I20" s="36"/>
      <c r="J20" s="88"/>
      <c r="K20" s="88"/>
      <c r="L20" s="89"/>
    </row>
    <row r="21" spans="1:12">
      <c r="A21" s="87"/>
      <c r="B21" s="92" t="s">
        <v>141</v>
      </c>
      <c r="C21" s="93">
        <v>9.7850000000000001</v>
      </c>
      <c r="D21" s="92" t="s">
        <v>142</v>
      </c>
      <c r="E21" s="93">
        <v>9.952</v>
      </c>
      <c r="F21" s="92" t="s">
        <v>80</v>
      </c>
      <c r="G21" s="94">
        <f t="shared" si="1"/>
        <v>166.99999999999983</v>
      </c>
      <c r="H21" s="55" t="s">
        <v>84</v>
      </c>
      <c r="I21" s="36"/>
      <c r="J21" s="88"/>
      <c r="K21" s="88"/>
      <c r="L21" s="89"/>
    </row>
    <row r="22" spans="1:12">
      <c r="A22" s="87"/>
      <c r="B22" s="92" t="s">
        <v>141</v>
      </c>
      <c r="C22" s="93">
        <v>10.3</v>
      </c>
      <c r="D22" s="92" t="s">
        <v>142</v>
      </c>
      <c r="E22" s="93">
        <v>10.4</v>
      </c>
      <c r="F22" s="92" t="s">
        <v>80</v>
      </c>
      <c r="G22" s="94">
        <f t="shared" si="1"/>
        <v>99.999999999999645</v>
      </c>
      <c r="H22" s="55" t="s">
        <v>84</v>
      </c>
      <c r="I22" s="36"/>
      <c r="J22" s="88"/>
      <c r="K22" s="88"/>
      <c r="L22" s="89"/>
    </row>
    <row r="23" spans="1:12">
      <c r="A23" s="87"/>
      <c r="B23" s="92" t="s">
        <v>141</v>
      </c>
      <c r="C23" s="93">
        <v>12.074999999999999</v>
      </c>
      <c r="D23" s="92" t="s">
        <v>142</v>
      </c>
      <c r="E23" s="93">
        <v>12.33</v>
      </c>
      <c r="F23" s="92" t="s">
        <v>80</v>
      </c>
      <c r="G23" s="94">
        <f t="shared" si="1"/>
        <v>255.0000000000008</v>
      </c>
      <c r="H23" s="55" t="s">
        <v>84</v>
      </c>
      <c r="I23" s="36"/>
      <c r="J23" s="88"/>
      <c r="K23" s="88"/>
      <c r="L23" s="89"/>
    </row>
    <row r="24" spans="1:12">
      <c r="A24" s="87"/>
      <c r="B24" s="104" t="s">
        <v>141</v>
      </c>
      <c r="C24" s="105">
        <v>24.95</v>
      </c>
      <c r="D24" s="106" t="s">
        <v>142</v>
      </c>
      <c r="E24" s="105">
        <v>25.1</v>
      </c>
      <c r="F24" s="106" t="s">
        <v>80</v>
      </c>
      <c r="G24" s="107">
        <f t="shared" si="1"/>
        <v>150.00000000000213</v>
      </c>
      <c r="H24" s="36"/>
      <c r="I24" s="36"/>
      <c r="J24" s="88"/>
      <c r="K24" s="88"/>
      <c r="L24" s="89"/>
    </row>
    <row r="25" spans="1:12">
      <c r="A25" s="87"/>
      <c r="B25" s="95"/>
      <c r="C25" s="96"/>
      <c r="D25" s="102" t="s">
        <v>144</v>
      </c>
      <c r="E25" s="103" t="s">
        <v>82</v>
      </c>
      <c r="F25" s="95" t="s">
        <v>80</v>
      </c>
      <c r="G25" s="97">
        <f>SUM(G20:G24)</f>
        <v>1097.0000000000014</v>
      </c>
      <c r="H25" s="36" t="s">
        <v>145</v>
      </c>
      <c r="I25" s="36"/>
      <c r="J25" s="88"/>
      <c r="K25" s="88"/>
      <c r="L25" s="89"/>
    </row>
    <row r="26" spans="1:12">
      <c r="A26" s="87"/>
      <c r="B26" s="95"/>
      <c r="C26" s="96"/>
      <c r="D26" s="95"/>
      <c r="E26" s="96" t="s">
        <v>147</v>
      </c>
      <c r="F26" s="95"/>
      <c r="G26" s="97">
        <f>G25+G18</f>
        <v>2191</v>
      </c>
      <c r="H26" s="36" t="s">
        <v>143</v>
      </c>
      <c r="I26" s="36"/>
      <c r="J26" s="88"/>
      <c r="K26" s="88"/>
      <c r="L26" s="89"/>
    </row>
    <row r="27" spans="1:12">
      <c r="A27" s="87"/>
      <c r="B27" s="108" t="s">
        <v>148</v>
      </c>
      <c r="C27" s="108" t="s">
        <v>149</v>
      </c>
      <c r="D27" s="108"/>
      <c r="E27" s="108"/>
      <c r="F27" s="109">
        <f>G26</f>
        <v>2191</v>
      </c>
      <c r="G27" s="110" t="s">
        <v>150</v>
      </c>
      <c r="H27" s="111">
        <v>30</v>
      </c>
      <c r="I27" s="109" t="s">
        <v>151</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152</v>
      </c>
      <c r="B29" s="833" t="s">
        <v>404</v>
      </c>
      <c r="C29" s="819"/>
      <c r="D29" s="819"/>
      <c r="E29" s="819"/>
      <c r="F29" s="819"/>
      <c r="G29" s="819"/>
      <c r="H29" s="819"/>
      <c r="I29" s="819"/>
      <c r="J29" s="819"/>
      <c r="K29" s="820"/>
      <c r="L29" s="89"/>
    </row>
    <row r="30" spans="1:12">
      <c r="A30" s="87"/>
      <c r="B30" s="119" t="s">
        <v>153</v>
      </c>
      <c r="C30" s="120"/>
      <c r="D30" s="36"/>
      <c r="E30" s="36"/>
      <c r="F30" s="36"/>
      <c r="G30" s="36"/>
      <c r="H30" s="36"/>
      <c r="I30" s="36"/>
      <c r="J30" s="88"/>
      <c r="K30" s="121"/>
      <c r="L30" s="89"/>
    </row>
    <row r="31" spans="1:12">
      <c r="A31" s="87"/>
      <c r="B31" s="119" t="s">
        <v>139</v>
      </c>
      <c r="C31" s="120"/>
      <c r="D31" s="36"/>
      <c r="E31" s="36"/>
      <c r="F31" s="36"/>
      <c r="G31" s="36"/>
      <c r="H31" s="36"/>
      <c r="I31" s="36"/>
      <c r="J31" s="88"/>
      <c r="K31" s="121"/>
      <c r="L31" s="89"/>
    </row>
    <row r="32" spans="1:12">
      <c r="A32" s="89"/>
      <c r="B32" s="122" t="s">
        <v>154</v>
      </c>
      <c r="C32" s="123"/>
      <c r="D32" s="124"/>
      <c r="E32" s="123"/>
      <c r="F32" s="124"/>
      <c r="G32" s="125"/>
      <c r="H32" s="36"/>
      <c r="I32" s="88"/>
      <c r="J32" s="88"/>
      <c r="K32" s="121"/>
      <c r="L32" s="89"/>
    </row>
    <row r="33" spans="1:12">
      <c r="A33" s="89"/>
      <c r="B33" s="126" t="s">
        <v>155</v>
      </c>
      <c r="C33" s="127"/>
      <c r="D33" s="95" t="s">
        <v>80</v>
      </c>
      <c r="E33" s="128">
        <v>1094</v>
      </c>
      <c r="F33" s="127" t="s">
        <v>145</v>
      </c>
      <c r="G33" s="129"/>
      <c r="H33" s="129"/>
      <c r="I33" s="129"/>
      <c r="J33" s="88"/>
      <c r="K33" s="121"/>
      <c r="L33" s="89"/>
    </row>
    <row r="34" spans="1:12">
      <c r="A34" s="89"/>
      <c r="B34" s="36" t="s">
        <v>156</v>
      </c>
      <c r="C34" s="36"/>
      <c r="D34" s="97" t="s">
        <v>80</v>
      </c>
      <c r="E34" s="97">
        <f>G25</f>
        <v>1097.0000000000014</v>
      </c>
      <c r="F34" s="130" t="s">
        <v>84</v>
      </c>
      <c r="G34" s="130"/>
      <c r="H34" s="131"/>
      <c r="I34" s="121"/>
      <c r="J34" s="121"/>
      <c r="K34" s="121"/>
      <c r="L34" s="89"/>
    </row>
    <row r="35" spans="1:12">
      <c r="A35" s="89"/>
      <c r="B35" s="36"/>
      <c r="C35" s="36" t="s">
        <v>157</v>
      </c>
      <c r="D35" s="132"/>
      <c r="E35" s="42">
        <f>SUM(E33:E34)</f>
        <v>2191.0000000000014</v>
      </c>
      <c r="F35" s="36" t="s">
        <v>145</v>
      </c>
      <c r="G35" s="36"/>
      <c r="H35" s="36"/>
      <c r="I35" s="36"/>
      <c r="J35" s="36"/>
      <c r="K35" s="32"/>
      <c r="L35" s="87"/>
    </row>
    <row r="36" spans="1:12">
      <c r="A36" s="89"/>
      <c r="B36" s="834" t="s">
        <v>158</v>
      </c>
      <c r="C36" s="835"/>
      <c r="D36" s="835"/>
      <c r="E36" s="835"/>
      <c r="F36" s="835"/>
      <c r="G36" s="36"/>
      <c r="H36" s="36"/>
      <c r="I36" s="36"/>
      <c r="J36" s="36"/>
      <c r="K36" s="32"/>
      <c r="L36" s="87"/>
    </row>
    <row r="37" spans="1:12">
      <c r="A37" s="89"/>
      <c r="B37" s="36" t="s">
        <v>159</v>
      </c>
      <c r="C37" s="36"/>
      <c r="D37" s="132" t="s">
        <v>160</v>
      </c>
      <c r="E37" s="36"/>
      <c r="F37" s="36"/>
      <c r="G37" s="36"/>
      <c r="H37" s="36"/>
      <c r="I37" s="42">
        <v>28921.200000000001</v>
      </c>
      <c r="J37" s="36" t="s">
        <v>5</v>
      </c>
      <c r="K37" s="32"/>
      <c r="L37" s="87"/>
    </row>
    <row r="38" spans="1:12">
      <c r="A38" s="89"/>
      <c r="B38" s="36" t="s">
        <v>161</v>
      </c>
      <c r="C38" s="36"/>
      <c r="D38" s="132"/>
      <c r="E38" s="36"/>
      <c r="F38" s="36"/>
      <c r="G38" s="36"/>
      <c r="H38" s="36"/>
      <c r="I38" s="42"/>
      <c r="J38" s="36"/>
      <c r="K38" s="32"/>
      <c r="L38" s="87"/>
    </row>
    <row r="39" spans="1:12">
      <c r="A39" s="89"/>
      <c r="B39" s="36"/>
      <c r="C39" s="49">
        <v>1097</v>
      </c>
      <c r="D39" s="53" t="s">
        <v>162</v>
      </c>
      <c r="E39" s="38">
        <v>13.79</v>
      </c>
      <c r="F39" s="38" t="s">
        <v>162</v>
      </c>
      <c r="G39" s="38">
        <v>0.1</v>
      </c>
      <c r="H39" s="38" t="s">
        <v>80</v>
      </c>
      <c r="I39" s="49">
        <f>G39*E39*C39</f>
        <v>1512.7629999999999</v>
      </c>
      <c r="J39" s="38" t="s">
        <v>84</v>
      </c>
      <c r="K39" s="32"/>
      <c r="L39" s="87"/>
    </row>
    <row r="40" spans="1:12">
      <c r="A40" s="89"/>
      <c r="B40" s="36"/>
      <c r="C40" s="36"/>
      <c r="D40" s="132"/>
      <c r="E40" s="36"/>
      <c r="F40" s="36"/>
      <c r="G40" s="36"/>
      <c r="H40" s="36" t="s">
        <v>163</v>
      </c>
      <c r="I40" s="42">
        <f>SUM(I37:I39)</f>
        <v>30433.963</v>
      </c>
      <c r="J40" s="36" t="s">
        <v>5</v>
      </c>
      <c r="K40" s="32"/>
      <c r="L40" s="87"/>
    </row>
    <row r="41" spans="1:12">
      <c r="A41" s="89"/>
      <c r="B41" s="36" t="s">
        <v>164</v>
      </c>
      <c r="C41" s="36"/>
      <c r="D41" s="132"/>
      <c r="E41" s="36"/>
      <c r="F41" s="42">
        <f>I40</f>
        <v>30433.963</v>
      </c>
      <c r="G41" s="95" t="s">
        <v>165</v>
      </c>
      <c r="H41" s="133"/>
      <c r="I41" s="36">
        <f>F41*0.8</f>
        <v>24347.170400000003</v>
      </c>
      <c r="J41" s="36"/>
      <c r="K41" s="32"/>
      <c r="L41" s="87"/>
    </row>
    <row r="42" spans="1:12">
      <c r="A42" s="134"/>
      <c r="B42" s="135" t="s">
        <v>166</v>
      </c>
      <c r="C42" s="132"/>
      <c r="D42" s="36"/>
      <c r="E42" s="36"/>
      <c r="F42" s="42">
        <f>I41</f>
        <v>24347.170400000003</v>
      </c>
      <c r="G42" s="36" t="s">
        <v>167</v>
      </c>
      <c r="H42" s="133" t="s">
        <v>80</v>
      </c>
      <c r="I42" s="36">
        <f>I41*0.5</f>
        <v>12173.585200000001</v>
      </c>
      <c r="J42" s="36" t="s">
        <v>5</v>
      </c>
      <c r="K42" s="32"/>
      <c r="L42" s="136">
        <f>I42</f>
        <v>12173.585200000001</v>
      </c>
    </row>
    <row r="43" spans="1:12">
      <c r="A43" s="137"/>
      <c r="B43" s="38"/>
      <c r="C43" s="138"/>
      <c r="D43" s="53"/>
      <c r="E43" s="38"/>
      <c r="F43" s="38"/>
      <c r="G43" s="38"/>
      <c r="H43" s="38"/>
      <c r="I43" s="38"/>
      <c r="J43" s="38"/>
      <c r="K43" s="38"/>
      <c r="L43" s="117" t="s">
        <v>168</v>
      </c>
    </row>
    <row r="44" spans="1:12" ht="179.25" customHeight="1">
      <c r="A44" s="139" t="s">
        <v>169</v>
      </c>
      <c r="B44" s="830" t="s">
        <v>405</v>
      </c>
      <c r="C44" s="830"/>
      <c r="D44" s="830"/>
      <c r="E44" s="830"/>
      <c r="F44" s="830"/>
      <c r="G44" s="830"/>
      <c r="H44" s="830"/>
      <c r="I44" s="830"/>
      <c r="J44" s="830"/>
      <c r="K44" s="830"/>
      <c r="L44" s="89"/>
    </row>
    <row r="45" spans="1:12">
      <c r="A45" s="89"/>
      <c r="B45" s="88"/>
      <c r="C45" s="36" t="s">
        <v>170</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168</v>
      </c>
    </row>
    <row r="47" spans="1:12" ht="50.25" customHeight="1">
      <c r="A47" s="118" t="s">
        <v>171</v>
      </c>
      <c r="B47" s="819" t="s">
        <v>114</v>
      </c>
      <c r="C47" s="819"/>
      <c r="D47" s="819"/>
      <c r="E47" s="819"/>
      <c r="F47" s="819"/>
      <c r="G47" s="819"/>
      <c r="H47" s="819"/>
      <c r="I47" s="819"/>
      <c r="J47" s="819"/>
      <c r="K47" s="819"/>
      <c r="L47" s="87"/>
    </row>
    <row r="48" spans="1:12">
      <c r="A48" s="87"/>
      <c r="B48" s="36"/>
      <c r="C48" s="36" t="s">
        <v>170</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168</v>
      </c>
    </row>
    <row r="50" spans="1:12" ht="59.25" customHeight="1">
      <c r="A50" s="118" t="s">
        <v>172</v>
      </c>
      <c r="B50" s="819" t="s">
        <v>173</v>
      </c>
      <c r="C50" s="819"/>
      <c r="D50" s="819"/>
      <c r="E50" s="819"/>
      <c r="F50" s="819"/>
      <c r="G50" s="819"/>
      <c r="H50" s="819"/>
      <c r="I50" s="819"/>
      <c r="J50" s="819"/>
      <c r="K50" s="819"/>
      <c r="L50" s="89"/>
    </row>
    <row r="51" spans="1:12">
      <c r="A51" s="87"/>
      <c r="B51" s="119" t="s">
        <v>153</v>
      </c>
      <c r="C51" s="120"/>
      <c r="D51" s="36"/>
      <c r="E51" s="36"/>
      <c r="F51" s="36"/>
      <c r="G51" s="36"/>
      <c r="H51" s="36"/>
      <c r="I51" s="36"/>
      <c r="J51" s="36"/>
      <c r="K51" s="36"/>
      <c r="L51" s="89"/>
    </row>
    <row r="52" spans="1:12">
      <c r="A52" s="87"/>
      <c r="B52" s="119" t="s">
        <v>139</v>
      </c>
      <c r="C52" s="120"/>
      <c r="D52" s="36"/>
      <c r="E52" s="36"/>
      <c r="F52" s="36"/>
      <c r="G52" s="36"/>
      <c r="H52" s="36"/>
      <c r="I52" s="36"/>
      <c r="J52" s="36"/>
      <c r="K52" s="36"/>
      <c r="L52" s="89"/>
    </row>
    <row r="53" spans="1:12">
      <c r="A53" s="89"/>
      <c r="B53" s="95" t="s">
        <v>141</v>
      </c>
      <c r="C53" s="96">
        <v>0.48</v>
      </c>
      <c r="D53" s="95" t="s">
        <v>142</v>
      </c>
      <c r="E53" s="96">
        <v>0.52400000000000002</v>
      </c>
      <c r="F53" s="95" t="s">
        <v>80</v>
      </c>
      <c r="G53" s="97">
        <f t="shared" ref="G53:G63" si="2">(E53-C53)*1000</f>
        <v>44.000000000000043</v>
      </c>
      <c r="H53" s="36" t="s">
        <v>143</v>
      </c>
      <c r="I53" s="88"/>
      <c r="J53" s="88"/>
      <c r="K53" s="88"/>
      <c r="L53" s="89"/>
    </row>
    <row r="54" spans="1:12">
      <c r="A54" s="89"/>
      <c r="B54" s="95" t="s">
        <v>141</v>
      </c>
      <c r="C54" s="96">
        <v>1.21</v>
      </c>
      <c r="D54" s="95" t="s">
        <v>142</v>
      </c>
      <c r="E54" s="96">
        <v>1.2450000000000001</v>
      </c>
      <c r="F54" s="95" t="s">
        <v>80</v>
      </c>
      <c r="G54" s="97">
        <f t="shared" si="2"/>
        <v>35.000000000000142</v>
      </c>
      <c r="H54" s="36" t="s">
        <v>84</v>
      </c>
      <c r="I54" s="88"/>
      <c r="J54" s="88"/>
      <c r="K54" s="88"/>
      <c r="L54" s="89"/>
    </row>
    <row r="55" spans="1:12">
      <c r="A55" s="89"/>
      <c r="B55" s="95" t="s">
        <v>141</v>
      </c>
      <c r="C55" s="96">
        <v>8.76</v>
      </c>
      <c r="D55" s="95" t="s">
        <v>142</v>
      </c>
      <c r="E55" s="96">
        <v>8.7970000000000006</v>
      </c>
      <c r="F55" s="95" t="s">
        <v>80</v>
      </c>
      <c r="G55" s="97">
        <f t="shared" si="2"/>
        <v>37.00000000000081</v>
      </c>
      <c r="H55" s="36" t="s">
        <v>84</v>
      </c>
      <c r="I55" s="88"/>
      <c r="J55" s="88"/>
      <c r="K55" s="88"/>
      <c r="L55" s="89"/>
    </row>
    <row r="56" spans="1:12">
      <c r="A56" s="89"/>
      <c r="B56" s="95" t="s">
        <v>141</v>
      </c>
      <c r="C56" s="96">
        <v>10.1</v>
      </c>
      <c r="D56" s="95" t="s">
        <v>142</v>
      </c>
      <c r="E56" s="96">
        <v>10.3</v>
      </c>
      <c r="F56" s="95" t="s">
        <v>80</v>
      </c>
      <c r="G56" s="97">
        <f t="shared" si="2"/>
        <v>200.00000000000108</v>
      </c>
      <c r="H56" s="36" t="s">
        <v>84</v>
      </c>
      <c r="I56" s="88"/>
      <c r="J56" s="88"/>
      <c r="K56" s="88"/>
      <c r="L56" s="89"/>
    </row>
    <row r="57" spans="1:12">
      <c r="A57" s="89"/>
      <c r="B57" s="95" t="s">
        <v>141</v>
      </c>
      <c r="C57" s="96">
        <v>12.33</v>
      </c>
      <c r="D57" s="95" t="s">
        <v>142</v>
      </c>
      <c r="E57" s="96">
        <v>12.44</v>
      </c>
      <c r="F57" s="95" t="s">
        <v>80</v>
      </c>
      <c r="G57" s="97">
        <f t="shared" si="2"/>
        <v>109.99999999999943</v>
      </c>
      <c r="H57" s="36" t="s">
        <v>84</v>
      </c>
      <c r="I57" s="88"/>
      <c r="J57" s="88"/>
      <c r="K57" s="88"/>
      <c r="L57" s="89"/>
    </row>
    <row r="58" spans="1:12">
      <c r="A58" s="89"/>
      <c r="B58" s="95" t="s">
        <v>141</v>
      </c>
      <c r="C58" s="96">
        <v>12.712</v>
      </c>
      <c r="D58" s="95" t="s">
        <v>142</v>
      </c>
      <c r="E58" s="96">
        <v>12.784000000000001</v>
      </c>
      <c r="F58" s="95" t="s">
        <v>80</v>
      </c>
      <c r="G58" s="97">
        <f t="shared" si="2"/>
        <v>72.000000000000952</v>
      </c>
      <c r="H58" s="36" t="s">
        <v>84</v>
      </c>
      <c r="I58" s="88"/>
      <c r="J58" s="88"/>
      <c r="K58" s="88"/>
      <c r="L58" s="89"/>
    </row>
    <row r="59" spans="1:12">
      <c r="A59" s="89"/>
      <c r="B59" s="95" t="s">
        <v>141</v>
      </c>
      <c r="C59" s="96">
        <v>21.6</v>
      </c>
      <c r="D59" s="95" t="s">
        <v>142</v>
      </c>
      <c r="E59" s="96">
        <v>21.733000000000001</v>
      </c>
      <c r="F59" s="95" t="s">
        <v>80</v>
      </c>
      <c r="G59" s="97">
        <f t="shared" si="2"/>
        <v>132.99999999999912</v>
      </c>
      <c r="H59" s="36" t="s">
        <v>84</v>
      </c>
      <c r="I59" s="88"/>
      <c r="J59" s="88"/>
      <c r="K59" s="88"/>
      <c r="L59" s="89"/>
    </row>
    <row r="60" spans="1:12">
      <c r="A60" s="89"/>
      <c r="B60" s="95" t="s">
        <v>141</v>
      </c>
      <c r="C60" s="96">
        <v>22.375</v>
      </c>
      <c r="D60" s="95" t="s">
        <v>142</v>
      </c>
      <c r="E60" s="96">
        <v>22.48</v>
      </c>
      <c r="F60" s="95" t="s">
        <v>80</v>
      </c>
      <c r="G60" s="97">
        <f t="shared" si="2"/>
        <v>105.00000000000043</v>
      </c>
      <c r="H60" s="36" t="s">
        <v>84</v>
      </c>
      <c r="I60" s="36"/>
      <c r="J60" s="36"/>
      <c r="K60" s="36"/>
      <c r="L60" s="89"/>
    </row>
    <row r="61" spans="1:12">
      <c r="A61" s="89"/>
      <c r="B61" s="95" t="s">
        <v>141</v>
      </c>
      <c r="C61" s="96">
        <v>25.17</v>
      </c>
      <c r="D61" s="95" t="s">
        <v>142</v>
      </c>
      <c r="E61" s="96">
        <v>25.27</v>
      </c>
      <c r="F61" s="95" t="s">
        <v>80</v>
      </c>
      <c r="G61" s="97">
        <f t="shared" si="2"/>
        <v>99.999999999997868</v>
      </c>
      <c r="H61" s="36" t="s">
        <v>84</v>
      </c>
      <c r="I61" s="96"/>
      <c r="J61" s="95"/>
      <c r="K61" s="96"/>
      <c r="L61" s="89"/>
    </row>
    <row r="62" spans="1:12">
      <c r="A62" s="89"/>
      <c r="B62" s="95" t="s">
        <v>141</v>
      </c>
      <c r="C62" s="96">
        <v>25.72</v>
      </c>
      <c r="D62" s="95" t="s">
        <v>142</v>
      </c>
      <c r="E62" s="96">
        <v>25.9</v>
      </c>
      <c r="F62" s="95" t="s">
        <v>80</v>
      </c>
      <c r="G62" s="97">
        <f t="shared" si="2"/>
        <v>179.99999999999972</v>
      </c>
      <c r="H62" s="36" t="s">
        <v>84</v>
      </c>
      <c r="I62" s="88"/>
      <c r="J62" s="88"/>
      <c r="K62" s="130"/>
      <c r="L62" s="89"/>
    </row>
    <row r="63" spans="1:12">
      <c r="A63" s="89"/>
      <c r="B63" s="98" t="s">
        <v>141</v>
      </c>
      <c r="C63" s="99">
        <v>25.925000000000001</v>
      </c>
      <c r="D63" s="100" t="s">
        <v>142</v>
      </c>
      <c r="E63" s="99">
        <v>26.003</v>
      </c>
      <c r="F63" s="100" t="s">
        <v>80</v>
      </c>
      <c r="G63" s="101">
        <f t="shared" si="2"/>
        <v>77.999999999999403</v>
      </c>
      <c r="H63" s="36" t="s">
        <v>84</v>
      </c>
      <c r="I63" s="88"/>
      <c r="J63" s="88"/>
      <c r="K63" s="130"/>
      <c r="L63" s="89"/>
    </row>
    <row r="64" spans="1:12">
      <c r="A64" s="89"/>
      <c r="B64" s="95"/>
      <c r="C64" s="96"/>
      <c r="D64" s="102" t="s">
        <v>144</v>
      </c>
      <c r="E64" s="103" t="s">
        <v>82</v>
      </c>
      <c r="F64" s="95" t="s">
        <v>80</v>
      </c>
      <c r="G64" s="97">
        <f>SUM(G53:G63)</f>
        <v>1093.9999999999989</v>
      </c>
      <c r="H64" s="36" t="s">
        <v>145</v>
      </c>
      <c r="I64" s="36"/>
      <c r="J64" s="36"/>
      <c r="K64" s="95"/>
      <c r="L64" s="89"/>
    </row>
    <row r="65" spans="1:12">
      <c r="A65" s="89"/>
      <c r="B65" s="36" t="s">
        <v>174</v>
      </c>
      <c r="C65" s="36"/>
      <c r="D65" s="36"/>
      <c r="E65" s="36"/>
      <c r="F65" s="36"/>
      <c r="G65" s="36"/>
      <c r="H65" s="36">
        <v>13.79</v>
      </c>
      <c r="I65" s="36" t="s">
        <v>145</v>
      </c>
      <c r="J65" s="36"/>
      <c r="K65" s="95"/>
      <c r="L65" s="140">
        <f>K66</f>
        <v>1508.6259999999984</v>
      </c>
    </row>
    <row r="66" spans="1:12">
      <c r="A66" s="89"/>
      <c r="B66" s="36" t="s">
        <v>175</v>
      </c>
      <c r="C66" s="95">
        <v>1</v>
      </c>
      <c r="D66" s="95" t="s">
        <v>162</v>
      </c>
      <c r="E66" s="97">
        <f>G64</f>
        <v>1093.9999999999989</v>
      </c>
      <c r="F66" s="95" t="s">
        <v>162</v>
      </c>
      <c r="G66" s="95">
        <f>H65</f>
        <v>13.79</v>
      </c>
      <c r="H66" s="95" t="s">
        <v>162</v>
      </c>
      <c r="I66" s="96">
        <v>0.1</v>
      </c>
      <c r="J66" s="95" t="s">
        <v>80</v>
      </c>
      <c r="K66" s="96">
        <f>C66*E66*G66*I66</f>
        <v>1508.6259999999984</v>
      </c>
      <c r="L66" s="141" t="s">
        <v>5</v>
      </c>
    </row>
    <row r="67" spans="1:12">
      <c r="A67" s="137"/>
      <c r="B67" s="100"/>
      <c r="C67" s="100"/>
      <c r="D67" s="100"/>
      <c r="E67" s="100"/>
      <c r="F67" s="100"/>
      <c r="G67" s="101"/>
      <c r="H67" s="38"/>
      <c r="I67" s="116"/>
      <c r="J67" s="116"/>
      <c r="K67" s="115"/>
      <c r="L67" s="142"/>
    </row>
    <row r="68" spans="1:12" ht="185.25" customHeight="1">
      <c r="A68" s="143" t="s">
        <v>176</v>
      </c>
      <c r="B68" s="816" t="s">
        <v>177</v>
      </c>
      <c r="C68" s="816"/>
      <c r="D68" s="816"/>
      <c r="E68" s="816"/>
      <c r="F68" s="816"/>
      <c r="G68" s="816"/>
      <c r="H68" s="816"/>
      <c r="I68" s="816"/>
      <c r="J68" s="816"/>
      <c r="K68" s="816"/>
      <c r="L68" s="144"/>
    </row>
    <row r="69" spans="1:12">
      <c r="A69" s="89"/>
      <c r="B69" s="119" t="s">
        <v>153</v>
      </c>
      <c r="C69" s="120"/>
      <c r="D69" s="36"/>
      <c r="E69" s="36"/>
      <c r="F69" s="36"/>
      <c r="G69" s="36"/>
      <c r="H69" s="36"/>
      <c r="I69" s="36"/>
      <c r="J69" s="36"/>
      <c r="K69" s="36"/>
      <c r="L69" s="87"/>
    </row>
    <row r="70" spans="1:12">
      <c r="A70" s="89"/>
      <c r="B70" s="119" t="s">
        <v>178</v>
      </c>
      <c r="C70" s="120"/>
      <c r="D70" s="36"/>
      <c r="E70" s="36"/>
      <c r="F70" s="36"/>
      <c r="G70" s="36"/>
      <c r="H70" s="36"/>
      <c r="I70" s="36"/>
      <c r="J70" s="36"/>
      <c r="K70" s="36"/>
      <c r="L70" s="87"/>
    </row>
    <row r="71" spans="1:12">
      <c r="A71" s="89"/>
      <c r="B71" s="145" t="s">
        <v>140</v>
      </c>
      <c r="C71" s="837" t="s">
        <v>179</v>
      </c>
      <c r="D71" s="837"/>
      <c r="E71" s="97">
        <v>1094</v>
      </c>
      <c r="F71" s="146" t="s">
        <v>180</v>
      </c>
      <c r="G71" s="97"/>
      <c r="H71" s="36"/>
      <c r="I71" s="36"/>
      <c r="J71" s="36"/>
      <c r="K71" s="36"/>
      <c r="L71" s="87"/>
    </row>
    <row r="72" spans="1:12">
      <c r="A72" s="89"/>
      <c r="B72" s="36" t="s">
        <v>181</v>
      </c>
      <c r="C72" s="36"/>
      <c r="D72" s="36"/>
      <c r="E72" s="36"/>
      <c r="F72" s="36"/>
      <c r="G72" s="36"/>
      <c r="H72" s="36">
        <v>15.59</v>
      </c>
      <c r="I72" s="36" t="s">
        <v>180</v>
      </c>
      <c r="J72" s="147"/>
      <c r="K72" s="36"/>
      <c r="L72" s="87"/>
    </row>
    <row r="73" spans="1:12">
      <c r="A73" s="89"/>
      <c r="B73" s="36" t="s">
        <v>182</v>
      </c>
      <c r="C73" s="36"/>
      <c r="D73" s="36" t="s">
        <v>80</v>
      </c>
      <c r="E73" s="42">
        <f>E71</f>
        <v>1094</v>
      </c>
      <c r="F73" s="36" t="s">
        <v>162</v>
      </c>
      <c r="G73" s="42">
        <f>H72</f>
        <v>15.59</v>
      </c>
      <c r="H73" s="42"/>
      <c r="I73" s="42">
        <f t="shared" ref="I73" si="3">E73*G73</f>
        <v>17055.46</v>
      </c>
      <c r="J73" s="36" t="s">
        <v>31</v>
      </c>
      <c r="K73" s="36"/>
      <c r="L73" s="87"/>
    </row>
    <row r="74" spans="1:12">
      <c r="A74" s="89"/>
      <c r="B74" s="145" t="s">
        <v>183</v>
      </c>
      <c r="C74" s="837"/>
      <c r="D74" s="837"/>
      <c r="E74" s="97"/>
      <c r="F74" s="146"/>
      <c r="G74" s="97"/>
      <c r="H74" s="36"/>
      <c r="I74" s="36"/>
      <c r="J74" s="36"/>
      <c r="K74" s="36"/>
      <c r="L74" s="87"/>
    </row>
    <row r="75" spans="1:12">
      <c r="A75" s="89"/>
      <c r="B75" s="36" t="s">
        <v>184</v>
      </c>
      <c r="C75" s="36"/>
      <c r="D75" s="36"/>
      <c r="E75" s="36"/>
      <c r="F75" s="42">
        <v>1097</v>
      </c>
      <c r="G75" s="36" t="s">
        <v>145</v>
      </c>
      <c r="H75" s="36"/>
      <c r="I75" s="36"/>
      <c r="J75" s="36"/>
      <c r="K75" s="36"/>
      <c r="L75" s="87"/>
    </row>
    <row r="76" spans="1:12">
      <c r="A76" s="89"/>
      <c r="B76" s="95"/>
      <c r="C76" s="96"/>
      <c r="D76" s="95" t="s">
        <v>82</v>
      </c>
      <c r="E76" s="96" t="s">
        <v>80</v>
      </c>
      <c r="F76" s="97">
        <f>SUM(F75:F75)</f>
        <v>1097</v>
      </c>
      <c r="G76" s="97" t="s">
        <v>145</v>
      </c>
      <c r="H76" s="36"/>
      <c r="I76" s="36"/>
      <c r="J76" s="36"/>
      <c r="K76" s="36"/>
      <c r="L76" s="87"/>
    </row>
    <row r="77" spans="1:12">
      <c r="A77" s="89"/>
      <c r="B77" s="36" t="s">
        <v>185</v>
      </c>
      <c r="C77" s="36"/>
      <c r="D77" s="36"/>
      <c r="E77" s="36"/>
      <c r="F77" s="36"/>
      <c r="G77" s="36"/>
      <c r="H77" s="36">
        <v>16.190000000000001</v>
      </c>
      <c r="I77" s="36" t="s">
        <v>180</v>
      </c>
      <c r="J77" s="147"/>
      <c r="K77" s="36"/>
      <c r="L77" s="87"/>
    </row>
    <row r="78" spans="1:12">
      <c r="A78" s="89"/>
      <c r="B78" s="56" t="s">
        <v>182</v>
      </c>
      <c r="C78" s="38"/>
      <c r="D78" s="38" t="s">
        <v>80</v>
      </c>
      <c r="E78" s="49">
        <f>F76</f>
        <v>1097</v>
      </c>
      <c r="F78" s="38" t="s">
        <v>162</v>
      </c>
      <c r="G78" s="49">
        <f>H77</f>
        <v>16.190000000000001</v>
      </c>
      <c r="H78" s="49"/>
      <c r="I78" s="49">
        <f t="shared" ref="I78" si="4">E78*G78</f>
        <v>17760.43</v>
      </c>
      <c r="J78" s="38" t="s">
        <v>31</v>
      </c>
      <c r="K78" s="36"/>
      <c r="L78" s="148">
        <f>I79</f>
        <v>34815.89</v>
      </c>
    </row>
    <row r="79" spans="1:12">
      <c r="A79" s="89"/>
      <c r="B79" s="36"/>
      <c r="C79" s="36"/>
      <c r="D79" s="36"/>
      <c r="E79" s="36"/>
      <c r="F79" s="36"/>
      <c r="G79" s="36" t="s">
        <v>157</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186</v>
      </c>
      <c r="B81" s="830" t="s">
        <v>187</v>
      </c>
      <c r="C81" s="838"/>
      <c r="D81" s="838"/>
      <c r="E81" s="838"/>
      <c r="F81" s="838"/>
      <c r="G81" s="838"/>
      <c r="H81" s="838"/>
      <c r="I81" s="838"/>
      <c r="J81" s="838"/>
      <c r="K81" s="836"/>
      <c r="L81" s="86"/>
    </row>
    <row r="82" spans="1:12">
      <c r="A82" s="87"/>
      <c r="B82" s="119" t="s">
        <v>153</v>
      </c>
      <c r="C82" s="120"/>
      <c r="D82" s="36"/>
      <c r="E82" s="36"/>
      <c r="F82" s="36"/>
      <c r="G82" s="36"/>
      <c r="H82" s="36"/>
      <c r="I82" s="36"/>
      <c r="J82" s="36"/>
      <c r="K82" s="36"/>
      <c r="L82" s="89"/>
    </row>
    <row r="83" spans="1:12">
      <c r="A83" s="87"/>
      <c r="B83" s="119" t="s">
        <v>139</v>
      </c>
      <c r="C83" s="120"/>
      <c r="D83" s="36"/>
      <c r="E83" s="36"/>
      <c r="F83" s="36"/>
      <c r="G83" s="36"/>
      <c r="H83" s="36"/>
      <c r="I83" s="36"/>
      <c r="J83" s="36"/>
      <c r="K83" s="36"/>
      <c r="L83" s="89"/>
    </row>
    <row r="84" spans="1:12">
      <c r="A84" s="87"/>
      <c r="B84" s="95" t="s">
        <v>141</v>
      </c>
      <c r="C84" s="96">
        <v>0.48</v>
      </c>
      <c r="D84" s="95" t="s">
        <v>142</v>
      </c>
      <c r="E84" s="96">
        <v>0.52400000000000002</v>
      </c>
      <c r="F84" s="95" t="s">
        <v>80</v>
      </c>
      <c r="G84" s="97">
        <f t="shared" ref="G84:G94" si="5">(E84-C84)*1000</f>
        <v>44.000000000000043</v>
      </c>
      <c r="H84" s="36" t="s">
        <v>143</v>
      </c>
      <c r="I84" s="36"/>
      <c r="J84" s="36"/>
      <c r="K84" s="36"/>
      <c r="L84" s="89"/>
    </row>
    <row r="85" spans="1:12">
      <c r="A85" s="89"/>
      <c r="B85" s="95" t="s">
        <v>141</v>
      </c>
      <c r="C85" s="96">
        <v>1.21</v>
      </c>
      <c r="D85" s="95" t="s">
        <v>142</v>
      </c>
      <c r="E85" s="96">
        <v>1.2450000000000001</v>
      </c>
      <c r="F85" s="95" t="s">
        <v>80</v>
      </c>
      <c r="G85" s="97">
        <f t="shared" si="5"/>
        <v>35.000000000000142</v>
      </c>
      <c r="H85" s="36" t="s">
        <v>84</v>
      </c>
      <c r="I85" s="88"/>
      <c r="J85" s="88"/>
      <c r="K85" s="88"/>
      <c r="L85" s="89"/>
    </row>
    <row r="86" spans="1:12">
      <c r="A86" s="89"/>
      <c r="B86" s="95" t="s">
        <v>141</v>
      </c>
      <c r="C86" s="96">
        <v>8.76</v>
      </c>
      <c r="D86" s="95" t="s">
        <v>142</v>
      </c>
      <c r="E86" s="96">
        <v>8.7970000000000006</v>
      </c>
      <c r="F86" s="95" t="s">
        <v>80</v>
      </c>
      <c r="G86" s="97">
        <f t="shared" si="5"/>
        <v>37.00000000000081</v>
      </c>
      <c r="H86" s="36" t="s">
        <v>84</v>
      </c>
      <c r="I86" s="88"/>
      <c r="J86" s="88"/>
      <c r="K86" s="88"/>
      <c r="L86" s="89"/>
    </row>
    <row r="87" spans="1:12">
      <c r="A87" s="89"/>
      <c r="B87" s="95" t="s">
        <v>141</v>
      </c>
      <c r="C87" s="96">
        <v>10.1</v>
      </c>
      <c r="D87" s="95" t="s">
        <v>142</v>
      </c>
      <c r="E87" s="96">
        <v>10.3</v>
      </c>
      <c r="F87" s="95" t="s">
        <v>80</v>
      </c>
      <c r="G87" s="97">
        <f t="shared" si="5"/>
        <v>200.00000000000108</v>
      </c>
      <c r="H87" s="36" t="s">
        <v>84</v>
      </c>
      <c r="I87" s="88"/>
      <c r="J87" s="88"/>
      <c r="K87" s="88"/>
      <c r="L87" s="89"/>
    </row>
    <row r="88" spans="1:12">
      <c r="A88" s="89"/>
      <c r="B88" s="95" t="s">
        <v>141</v>
      </c>
      <c r="C88" s="96">
        <v>12.33</v>
      </c>
      <c r="D88" s="95" t="s">
        <v>142</v>
      </c>
      <c r="E88" s="96">
        <v>12.44</v>
      </c>
      <c r="F88" s="95" t="s">
        <v>80</v>
      </c>
      <c r="G88" s="97">
        <f t="shared" si="5"/>
        <v>109.99999999999943</v>
      </c>
      <c r="H88" s="36" t="s">
        <v>84</v>
      </c>
      <c r="I88" s="88"/>
      <c r="J88" s="88"/>
      <c r="K88" s="88"/>
      <c r="L88" s="89"/>
    </row>
    <row r="89" spans="1:12">
      <c r="A89" s="89"/>
      <c r="B89" s="95" t="s">
        <v>141</v>
      </c>
      <c r="C89" s="96">
        <v>12.712</v>
      </c>
      <c r="D89" s="95" t="s">
        <v>142</v>
      </c>
      <c r="E89" s="96">
        <v>12.784000000000001</v>
      </c>
      <c r="F89" s="95" t="s">
        <v>80</v>
      </c>
      <c r="G89" s="97">
        <f t="shared" si="5"/>
        <v>72.000000000000952</v>
      </c>
      <c r="H89" s="36" t="s">
        <v>84</v>
      </c>
      <c r="I89" s="88"/>
      <c r="J89" s="88"/>
      <c r="K89" s="88"/>
      <c r="L89" s="89"/>
    </row>
    <row r="90" spans="1:12">
      <c r="A90" s="89"/>
      <c r="B90" s="95" t="s">
        <v>141</v>
      </c>
      <c r="C90" s="96">
        <v>21.6</v>
      </c>
      <c r="D90" s="95" t="s">
        <v>142</v>
      </c>
      <c r="E90" s="96">
        <v>21.733000000000001</v>
      </c>
      <c r="F90" s="95" t="s">
        <v>80</v>
      </c>
      <c r="G90" s="97">
        <f t="shared" si="5"/>
        <v>132.99999999999912</v>
      </c>
      <c r="H90" s="36" t="s">
        <v>84</v>
      </c>
      <c r="I90" s="88"/>
      <c r="J90" s="88"/>
      <c r="K90" s="88"/>
      <c r="L90" s="89"/>
    </row>
    <row r="91" spans="1:12">
      <c r="A91" s="89"/>
      <c r="B91" s="95" t="s">
        <v>141</v>
      </c>
      <c r="C91" s="96">
        <v>22.375</v>
      </c>
      <c r="D91" s="95" t="s">
        <v>142</v>
      </c>
      <c r="E91" s="96">
        <v>22.48</v>
      </c>
      <c r="F91" s="95" t="s">
        <v>80</v>
      </c>
      <c r="G91" s="97">
        <f t="shared" si="5"/>
        <v>105.00000000000043</v>
      </c>
      <c r="H91" s="36" t="s">
        <v>84</v>
      </c>
      <c r="I91" s="36"/>
      <c r="J91" s="36"/>
      <c r="K91" s="36"/>
      <c r="L91" s="89"/>
    </row>
    <row r="92" spans="1:12">
      <c r="A92" s="89"/>
      <c r="B92" s="95" t="s">
        <v>141</v>
      </c>
      <c r="C92" s="96">
        <v>25.17</v>
      </c>
      <c r="D92" s="95" t="s">
        <v>142</v>
      </c>
      <c r="E92" s="96">
        <v>25.27</v>
      </c>
      <c r="F92" s="95" t="s">
        <v>80</v>
      </c>
      <c r="G92" s="97">
        <f t="shared" si="5"/>
        <v>99.999999999997868</v>
      </c>
      <c r="H92" s="36" t="s">
        <v>84</v>
      </c>
      <c r="I92" s="96"/>
      <c r="J92" s="95"/>
      <c r="K92" s="96"/>
      <c r="L92" s="89"/>
    </row>
    <row r="93" spans="1:12">
      <c r="A93" s="89"/>
      <c r="B93" s="95" t="s">
        <v>141</v>
      </c>
      <c r="C93" s="96">
        <v>25.72</v>
      </c>
      <c r="D93" s="95" t="s">
        <v>142</v>
      </c>
      <c r="E93" s="96">
        <v>25.9</v>
      </c>
      <c r="F93" s="95" t="s">
        <v>80</v>
      </c>
      <c r="G93" s="97">
        <f t="shared" si="5"/>
        <v>179.99999999999972</v>
      </c>
      <c r="H93" s="36" t="s">
        <v>84</v>
      </c>
      <c r="I93" s="88"/>
      <c r="J93" s="88"/>
      <c r="K93" s="130"/>
      <c r="L93" s="89"/>
    </row>
    <row r="94" spans="1:12">
      <c r="A94" s="89"/>
      <c r="B94" s="98" t="s">
        <v>141</v>
      </c>
      <c r="C94" s="99">
        <v>25.925000000000001</v>
      </c>
      <c r="D94" s="100" t="s">
        <v>142</v>
      </c>
      <c r="E94" s="99">
        <v>26.003</v>
      </c>
      <c r="F94" s="100" t="s">
        <v>80</v>
      </c>
      <c r="G94" s="101">
        <f t="shared" si="5"/>
        <v>77.999999999999403</v>
      </c>
      <c r="H94" s="36" t="s">
        <v>84</v>
      </c>
      <c r="I94" s="88"/>
      <c r="J94" s="88"/>
      <c r="K94" s="130"/>
      <c r="L94" s="89"/>
    </row>
    <row r="95" spans="1:12">
      <c r="A95" s="89"/>
      <c r="B95" s="95"/>
      <c r="C95" s="96"/>
      <c r="D95" s="102" t="s">
        <v>144</v>
      </c>
      <c r="E95" s="103" t="s">
        <v>82</v>
      </c>
      <c r="F95" s="95" t="s">
        <v>80</v>
      </c>
      <c r="G95" s="97">
        <f>SUM(G84:G94)</f>
        <v>1093.9999999999989</v>
      </c>
      <c r="H95" s="36" t="s">
        <v>145</v>
      </c>
      <c r="I95" s="36"/>
      <c r="J95" s="36"/>
      <c r="K95" s="95"/>
      <c r="L95" s="89"/>
    </row>
    <row r="96" spans="1:12">
      <c r="A96" s="89"/>
      <c r="B96" s="36" t="s">
        <v>188</v>
      </c>
      <c r="C96" s="36"/>
      <c r="D96" s="36"/>
      <c r="E96" s="36"/>
      <c r="F96" s="36"/>
      <c r="G96" s="36"/>
      <c r="H96" s="36">
        <v>15.59</v>
      </c>
      <c r="I96" s="36" t="s">
        <v>145</v>
      </c>
      <c r="J96" s="36"/>
      <c r="K96" s="95"/>
      <c r="L96" s="89"/>
    </row>
    <row r="97" spans="1:12">
      <c r="A97" s="87"/>
      <c r="B97" s="36" t="s">
        <v>175</v>
      </c>
      <c r="C97" s="95">
        <v>1</v>
      </c>
      <c r="D97" s="95" t="s">
        <v>162</v>
      </c>
      <c r="E97" s="97">
        <f>G95</f>
        <v>1093.9999999999989</v>
      </c>
      <c r="F97" s="95" t="s">
        <v>162</v>
      </c>
      <c r="G97" s="95">
        <f>H96</f>
        <v>15.59</v>
      </c>
      <c r="H97" s="95" t="s">
        <v>162</v>
      </c>
      <c r="I97" s="96">
        <v>0.1</v>
      </c>
      <c r="J97" s="95" t="s">
        <v>80</v>
      </c>
      <c r="K97" s="96">
        <f>C97*E97*G97*I97</f>
        <v>1705.5459999999982</v>
      </c>
      <c r="L97" s="87"/>
    </row>
    <row r="98" spans="1:12">
      <c r="A98" s="151"/>
      <c r="B98" s="152"/>
      <c r="C98" s="95"/>
      <c r="D98" s="95"/>
      <c r="E98" s="95"/>
      <c r="F98" s="95"/>
      <c r="G98" s="97"/>
      <c r="H98" s="36"/>
      <c r="I98" s="36"/>
      <c r="J98" s="36"/>
      <c r="K98" s="39" t="s">
        <v>5</v>
      </c>
      <c r="L98" s="153"/>
    </row>
    <row r="99" spans="1:12">
      <c r="A99" s="87"/>
      <c r="B99" s="126" t="s">
        <v>189</v>
      </c>
      <c r="C99" s="127"/>
      <c r="D99" s="127"/>
      <c r="E99" s="127"/>
      <c r="F99" s="127"/>
      <c r="G99" s="127"/>
      <c r="H99" s="127"/>
      <c r="I99" s="127"/>
      <c r="J99" s="36"/>
      <c r="K99" s="96"/>
      <c r="L99" s="154"/>
    </row>
    <row r="100" spans="1:12">
      <c r="A100" s="87"/>
      <c r="B100" s="36"/>
      <c r="C100" s="36"/>
      <c r="D100" s="36" t="s">
        <v>80</v>
      </c>
      <c r="E100" s="47">
        <f>K97</f>
        <v>1705.5459999999982</v>
      </c>
      <c r="F100" s="47" t="s">
        <v>167</v>
      </c>
      <c r="G100" s="36" t="s">
        <v>80</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19" t="s">
        <v>190</v>
      </c>
      <c r="C102" s="836"/>
      <c r="D102" s="836"/>
      <c r="E102" s="836"/>
      <c r="F102" s="836"/>
      <c r="G102" s="836"/>
      <c r="H102" s="836"/>
      <c r="I102" s="836"/>
      <c r="J102" s="836"/>
      <c r="K102" s="836"/>
      <c r="L102" s="87"/>
    </row>
    <row r="103" spans="1:12">
      <c r="A103" s="87"/>
      <c r="B103" s="32"/>
      <c r="C103" s="32" t="s">
        <v>191</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192</v>
      </c>
      <c r="B105" s="819" t="s">
        <v>193</v>
      </c>
      <c r="C105" s="836"/>
      <c r="D105" s="836"/>
      <c r="E105" s="836"/>
      <c r="F105" s="836"/>
      <c r="G105" s="836"/>
      <c r="H105" s="836"/>
      <c r="I105" s="836"/>
      <c r="J105" s="836"/>
      <c r="K105" s="836"/>
      <c r="L105" s="86"/>
    </row>
    <row r="106" spans="1:12">
      <c r="A106" s="89"/>
      <c r="B106" s="119" t="s">
        <v>153</v>
      </c>
      <c r="C106" s="120"/>
      <c r="D106" s="36"/>
      <c r="E106" s="36"/>
      <c r="F106" s="36"/>
      <c r="G106" s="36"/>
      <c r="H106" s="36"/>
      <c r="I106" s="88"/>
      <c r="J106" s="121"/>
      <c r="K106" s="121"/>
      <c r="L106" s="89"/>
    </row>
    <row r="107" spans="1:12">
      <c r="A107" s="89"/>
      <c r="B107" s="119" t="s">
        <v>139</v>
      </c>
      <c r="C107" s="120"/>
      <c r="D107" s="36"/>
      <c r="E107" s="36"/>
      <c r="F107" s="36"/>
      <c r="G107" s="36"/>
      <c r="H107" s="36"/>
      <c r="I107" s="88"/>
      <c r="J107" s="121"/>
      <c r="K107" s="121"/>
      <c r="L107" s="89"/>
    </row>
    <row r="108" spans="1:12">
      <c r="A108" s="89"/>
      <c r="B108" s="95" t="s">
        <v>141</v>
      </c>
      <c r="C108" s="96">
        <v>0.48</v>
      </c>
      <c r="D108" s="95" t="s">
        <v>142</v>
      </c>
      <c r="E108" s="96">
        <v>0.52400000000000002</v>
      </c>
      <c r="F108" s="95" t="s">
        <v>80</v>
      </c>
      <c r="G108" s="97">
        <f t="shared" ref="G108:G118" si="6">(E108-C108)*1000</f>
        <v>44.000000000000043</v>
      </c>
      <c r="H108" s="36" t="s">
        <v>143</v>
      </c>
      <c r="I108" s="88"/>
      <c r="J108" s="121"/>
      <c r="K108" s="121"/>
      <c r="L108" s="89"/>
    </row>
    <row r="109" spans="1:12">
      <c r="A109" s="89"/>
      <c r="B109" s="95" t="s">
        <v>141</v>
      </c>
      <c r="C109" s="96">
        <v>1.21</v>
      </c>
      <c r="D109" s="95" t="s">
        <v>142</v>
      </c>
      <c r="E109" s="96">
        <v>1.2450000000000001</v>
      </c>
      <c r="F109" s="95" t="s">
        <v>80</v>
      </c>
      <c r="G109" s="97">
        <f t="shared" si="6"/>
        <v>35.000000000000142</v>
      </c>
      <c r="H109" s="36" t="s">
        <v>84</v>
      </c>
      <c r="I109" s="88"/>
      <c r="J109" s="121"/>
      <c r="K109" s="121"/>
      <c r="L109" s="89"/>
    </row>
    <row r="110" spans="1:12">
      <c r="A110" s="89"/>
      <c r="B110" s="95" t="s">
        <v>141</v>
      </c>
      <c r="C110" s="96">
        <v>8.76</v>
      </c>
      <c r="D110" s="95" t="s">
        <v>142</v>
      </c>
      <c r="E110" s="96">
        <v>8.7970000000000006</v>
      </c>
      <c r="F110" s="95" t="s">
        <v>80</v>
      </c>
      <c r="G110" s="97">
        <f t="shared" si="6"/>
        <v>37.00000000000081</v>
      </c>
      <c r="H110" s="36" t="s">
        <v>84</v>
      </c>
      <c r="I110" s="88"/>
      <c r="J110" s="121"/>
      <c r="K110" s="121"/>
      <c r="L110" s="89"/>
    </row>
    <row r="111" spans="1:12">
      <c r="A111" s="89"/>
      <c r="B111" s="95" t="s">
        <v>141</v>
      </c>
      <c r="C111" s="96">
        <v>10.1</v>
      </c>
      <c r="D111" s="95" t="s">
        <v>142</v>
      </c>
      <c r="E111" s="96">
        <v>10.3</v>
      </c>
      <c r="F111" s="95" t="s">
        <v>80</v>
      </c>
      <c r="G111" s="97">
        <f t="shared" si="6"/>
        <v>200.00000000000108</v>
      </c>
      <c r="H111" s="36" t="s">
        <v>84</v>
      </c>
      <c r="I111" s="88"/>
      <c r="J111" s="121"/>
      <c r="K111" s="121"/>
      <c r="L111" s="89"/>
    </row>
    <row r="112" spans="1:12">
      <c r="A112" s="89"/>
      <c r="B112" s="95" t="s">
        <v>141</v>
      </c>
      <c r="C112" s="96">
        <v>12.33</v>
      </c>
      <c r="D112" s="95" t="s">
        <v>142</v>
      </c>
      <c r="E112" s="96">
        <v>12.44</v>
      </c>
      <c r="F112" s="95" t="s">
        <v>80</v>
      </c>
      <c r="G112" s="97">
        <f t="shared" si="6"/>
        <v>109.99999999999943</v>
      </c>
      <c r="H112" s="36" t="s">
        <v>84</v>
      </c>
      <c r="I112" s="88"/>
      <c r="J112" s="121"/>
      <c r="K112" s="121"/>
      <c r="L112" s="89"/>
    </row>
    <row r="113" spans="1:12">
      <c r="A113" s="89"/>
      <c r="B113" s="95" t="s">
        <v>141</v>
      </c>
      <c r="C113" s="96">
        <v>12.712</v>
      </c>
      <c r="D113" s="95" t="s">
        <v>142</v>
      </c>
      <c r="E113" s="96">
        <v>12.784000000000001</v>
      </c>
      <c r="F113" s="95" t="s">
        <v>80</v>
      </c>
      <c r="G113" s="97">
        <f t="shared" si="6"/>
        <v>72.000000000000952</v>
      </c>
      <c r="H113" s="36" t="s">
        <v>84</v>
      </c>
      <c r="I113" s="88"/>
      <c r="J113" s="121"/>
      <c r="K113" s="121"/>
      <c r="L113" s="89"/>
    </row>
    <row r="114" spans="1:12">
      <c r="A114" s="89"/>
      <c r="B114" s="95" t="s">
        <v>141</v>
      </c>
      <c r="C114" s="96">
        <v>21.6</v>
      </c>
      <c r="D114" s="95" t="s">
        <v>142</v>
      </c>
      <c r="E114" s="96">
        <v>21.733000000000001</v>
      </c>
      <c r="F114" s="95" t="s">
        <v>80</v>
      </c>
      <c r="G114" s="97">
        <f t="shared" si="6"/>
        <v>132.99999999999912</v>
      </c>
      <c r="H114" s="36" t="s">
        <v>84</v>
      </c>
      <c r="I114" s="88"/>
      <c r="J114" s="121"/>
      <c r="K114" s="121"/>
      <c r="L114" s="89"/>
    </row>
    <row r="115" spans="1:12">
      <c r="A115" s="89"/>
      <c r="B115" s="95" t="s">
        <v>141</v>
      </c>
      <c r="C115" s="96">
        <v>22.375</v>
      </c>
      <c r="D115" s="95" t="s">
        <v>142</v>
      </c>
      <c r="E115" s="96">
        <v>22.48</v>
      </c>
      <c r="F115" s="95" t="s">
        <v>80</v>
      </c>
      <c r="G115" s="97">
        <f t="shared" si="6"/>
        <v>105.00000000000043</v>
      </c>
      <c r="H115" s="36" t="s">
        <v>84</v>
      </c>
      <c r="I115" s="88"/>
      <c r="J115" s="121"/>
      <c r="K115" s="121"/>
      <c r="L115" s="89"/>
    </row>
    <row r="116" spans="1:12">
      <c r="A116" s="89"/>
      <c r="B116" s="95" t="s">
        <v>141</v>
      </c>
      <c r="C116" s="96">
        <v>25.17</v>
      </c>
      <c r="D116" s="95" t="s">
        <v>142</v>
      </c>
      <c r="E116" s="96">
        <v>25.27</v>
      </c>
      <c r="F116" s="95" t="s">
        <v>80</v>
      </c>
      <c r="G116" s="97">
        <f t="shared" si="6"/>
        <v>99.999999999997868</v>
      </c>
      <c r="H116" s="36" t="s">
        <v>84</v>
      </c>
      <c r="I116" s="88"/>
      <c r="J116" s="121"/>
      <c r="K116" s="121"/>
      <c r="L116" s="89"/>
    </row>
    <row r="117" spans="1:12">
      <c r="A117" s="89"/>
      <c r="B117" s="95" t="s">
        <v>141</v>
      </c>
      <c r="C117" s="96">
        <v>25.72</v>
      </c>
      <c r="D117" s="95" t="s">
        <v>142</v>
      </c>
      <c r="E117" s="96">
        <v>25.9</v>
      </c>
      <c r="F117" s="95" t="s">
        <v>80</v>
      </c>
      <c r="G117" s="97">
        <f t="shared" si="6"/>
        <v>179.99999999999972</v>
      </c>
      <c r="H117" s="36" t="s">
        <v>84</v>
      </c>
      <c r="I117" s="88"/>
      <c r="J117" s="121"/>
      <c r="K117" s="121"/>
      <c r="L117" s="89"/>
    </row>
    <row r="118" spans="1:12">
      <c r="A118" s="89"/>
      <c r="B118" s="98" t="s">
        <v>141</v>
      </c>
      <c r="C118" s="99">
        <v>25.925000000000001</v>
      </c>
      <c r="D118" s="100" t="s">
        <v>142</v>
      </c>
      <c r="E118" s="99">
        <v>26.003</v>
      </c>
      <c r="F118" s="100" t="s">
        <v>80</v>
      </c>
      <c r="G118" s="101">
        <f t="shared" si="6"/>
        <v>77.999999999999403</v>
      </c>
      <c r="H118" s="36" t="s">
        <v>84</v>
      </c>
      <c r="I118" s="88"/>
      <c r="J118" s="121"/>
      <c r="K118" s="121"/>
      <c r="L118" s="89"/>
    </row>
    <row r="119" spans="1:12">
      <c r="A119" s="89"/>
      <c r="B119" s="95"/>
      <c r="C119" s="96"/>
      <c r="D119" s="102" t="s">
        <v>144</v>
      </c>
      <c r="E119" s="103" t="s">
        <v>82</v>
      </c>
      <c r="F119" s="95" t="s">
        <v>80</v>
      </c>
      <c r="G119" s="97">
        <f>SUM(G108:G118)</f>
        <v>1093.9999999999989</v>
      </c>
      <c r="H119" s="36" t="s">
        <v>145</v>
      </c>
      <c r="I119" s="88"/>
      <c r="J119" s="121"/>
      <c r="K119" s="121"/>
      <c r="L119" s="89"/>
    </row>
    <row r="120" spans="1:12">
      <c r="A120" s="89"/>
      <c r="B120" s="36" t="s">
        <v>174</v>
      </c>
      <c r="C120" s="36"/>
      <c r="D120" s="36"/>
      <c r="E120" s="36"/>
      <c r="F120" s="36"/>
      <c r="G120" s="36"/>
      <c r="H120" s="36">
        <v>13.79</v>
      </c>
      <c r="I120" s="36" t="s">
        <v>145</v>
      </c>
      <c r="J120" s="121"/>
      <c r="K120" s="121"/>
      <c r="L120" s="89"/>
    </row>
    <row r="121" spans="1:12">
      <c r="A121" s="89"/>
      <c r="B121" s="36" t="s">
        <v>194</v>
      </c>
      <c r="C121" s="42">
        <f>G119</f>
        <v>1093.9999999999989</v>
      </c>
      <c r="D121" s="36" t="s">
        <v>162</v>
      </c>
      <c r="E121" s="42">
        <f>H120</f>
        <v>13.79</v>
      </c>
      <c r="F121" s="36" t="s">
        <v>80</v>
      </c>
      <c r="G121" s="42">
        <f>E121*C121</f>
        <v>15086.259999999984</v>
      </c>
      <c r="H121" s="36" t="s">
        <v>31</v>
      </c>
      <c r="I121" s="121"/>
      <c r="J121" s="121"/>
      <c r="K121" s="121"/>
      <c r="L121" s="89"/>
    </row>
    <row r="122" spans="1:12">
      <c r="A122" s="89"/>
      <c r="B122" s="36" t="s">
        <v>195</v>
      </c>
      <c r="C122" s="36"/>
      <c r="D122" s="97">
        <v>0.4</v>
      </c>
      <c r="E122" s="95" t="s">
        <v>162</v>
      </c>
      <c r="F122" s="97">
        <v>0.4</v>
      </c>
      <c r="G122" s="95" t="s">
        <v>80</v>
      </c>
      <c r="H122" s="155">
        <v>0.16</v>
      </c>
      <c r="I122" s="36" t="s">
        <v>31</v>
      </c>
      <c r="J122" s="36"/>
      <c r="K122" s="88"/>
      <c r="L122" s="89"/>
    </row>
    <row r="123" spans="1:12">
      <c r="A123" s="89"/>
      <c r="B123" s="88" t="s">
        <v>196</v>
      </c>
      <c r="C123" s="36"/>
      <c r="D123" s="36"/>
      <c r="E123" s="42">
        <f>G121</f>
        <v>15086.259999999984</v>
      </c>
      <c r="F123" s="156" t="s">
        <v>150</v>
      </c>
      <c r="G123" s="47">
        <f>H122</f>
        <v>0.16</v>
      </c>
      <c r="H123" s="36"/>
      <c r="I123" s="157">
        <f>E123/G123</f>
        <v>94289.124999999898</v>
      </c>
      <c r="J123" s="36" t="s">
        <v>32</v>
      </c>
      <c r="K123" s="88"/>
      <c r="L123" s="89"/>
    </row>
    <row r="124" spans="1:12">
      <c r="A124" s="89"/>
      <c r="B124" s="38" t="s">
        <v>197</v>
      </c>
      <c r="C124" s="38"/>
      <c r="D124" s="38"/>
      <c r="E124" s="158">
        <f>I123</f>
        <v>94289.124999999898</v>
      </c>
      <c r="F124" s="159" t="s">
        <v>198</v>
      </c>
      <c r="G124" s="100" t="s">
        <v>80</v>
      </c>
      <c r="H124" s="38" t="s">
        <v>199</v>
      </c>
      <c r="I124" s="158">
        <f>E124*0.05</f>
        <v>4714.4562499999947</v>
      </c>
      <c r="J124" s="38" t="s">
        <v>84</v>
      </c>
      <c r="K124" s="88"/>
      <c r="L124" s="160">
        <f>I125</f>
        <v>89574.66874999991</v>
      </c>
    </row>
    <row r="125" spans="1:12">
      <c r="A125" s="137"/>
      <c r="B125" s="161"/>
      <c r="C125" s="38"/>
      <c r="D125" s="38"/>
      <c r="E125" s="38"/>
      <c r="F125" s="38"/>
      <c r="G125" s="38"/>
      <c r="H125" s="38" t="s">
        <v>163</v>
      </c>
      <c r="I125" s="158">
        <f>I123-I124</f>
        <v>89574.66874999991</v>
      </c>
      <c r="J125" s="38" t="s">
        <v>32</v>
      </c>
      <c r="K125" s="116"/>
      <c r="L125" s="162" t="s">
        <v>92</v>
      </c>
    </row>
    <row r="126" spans="1:12" ht="21" customHeight="1">
      <c r="A126" s="89"/>
      <c r="B126" s="750" t="s">
        <v>200</v>
      </c>
      <c r="C126" s="91"/>
      <c r="D126" s="91"/>
      <c r="E126" s="91"/>
      <c r="F126" s="91"/>
      <c r="G126" s="88"/>
      <c r="H126" s="88"/>
      <c r="I126" s="88"/>
      <c r="J126" s="88"/>
      <c r="K126" s="88"/>
      <c r="L126" s="89"/>
    </row>
    <row r="127" spans="1:12">
      <c r="A127" s="89"/>
      <c r="B127" s="91" t="s">
        <v>201</v>
      </c>
      <c r="C127" s="91"/>
      <c r="D127" s="91"/>
      <c r="E127" s="91"/>
      <c r="F127" s="91"/>
      <c r="G127" s="88"/>
      <c r="H127" s="88"/>
      <c r="I127" s="88"/>
      <c r="J127" s="88"/>
      <c r="K127" s="88"/>
      <c r="L127" s="89"/>
    </row>
    <row r="128" spans="1:12">
      <c r="A128" s="134"/>
      <c r="B128" s="163" t="s">
        <v>139</v>
      </c>
      <c r="C128" s="91"/>
      <c r="D128" s="36"/>
      <c r="E128" s="36"/>
      <c r="F128" s="36"/>
      <c r="G128" s="36"/>
      <c r="H128" s="36"/>
      <c r="I128" s="88"/>
      <c r="J128" s="88"/>
      <c r="K128" s="88"/>
      <c r="L128" s="89"/>
    </row>
    <row r="129" spans="1:12">
      <c r="A129" s="89"/>
      <c r="B129" s="126" t="s">
        <v>202</v>
      </c>
      <c r="C129" s="127"/>
      <c r="D129" s="95" t="s">
        <v>80</v>
      </c>
      <c r="E129" s="164">
        <v>1094</v>
      </c>
      <c r="F129" s="127" t="s">
        <v>145</v>
      </c>
      <c r="G129" s="97"/>
      <c r="H129" s="36"/>
      <c r="I129" s="88"/>
      <c r="J129" s="88"/>
      <c r="K129" s="88"/>
      <c r="L129" s="89"/>
    </row>
    <row r="130" spans="1:12">
      <c r="A130" s="89"/>
      <c r="B130" s="56" t="s">
        <v>156</v>
      </c>
      <c r="C130" s="38"/>
      <c r="D130" s="101" t="s">
        <v>80</v>
      </c>
      <c r="E130" s="165"/>
      <c r="F130" s="166" t="s">
        <v>84</v>
      </c>
      <c r="G130" s="97"/>
      <c r="H130" s="88"/>
      <c r="I130" s="88"/>
      <c r="J130" s="88"/>
      <c r="K130" s="88"/>
      <c r="L130" s="89"/>
    </row>
    <row r="131" spans="1:12">
      <c r="A131" s="89"/>
      <c r="B131" s="36"/>
      <c r="C131" s="36" t="s">
        <v>157</v>
      </c>
      <c r="D131" s="132"/>
      <c r="E131" s="42">
        <f>SUM(E129:E130)</f>
        <v>1094</v>
      </c>
      <c r="F131" s="36" t="s">
        <v>84</v>
      </c>
      <c r="G131" s="97"/>
      <c r="H131" s="36" t="s">
        <v>84</v>
      </c>
      <c r="I131" s="88"/>
      <c r="J131" s="88"/>
      <c r="K131" s="88"/>
      <c r="L131" s="89"/>
    </row>
    <row r="132" spans="1:12">
      <c r="A132" s="89"/>
      <c r="B132" s="126" t="s">
        <v>203</v>
      </c>
      <c r="C132" s="96"/>
      <c r="H132" s="36"/>
      <c r="I132" s="88"/>
      <c r="J132" s="88"/>
      <c r="K132" s="88"/>
      <c r="L132" s="89"/>
    </row>
    <row r="133" spans="1:12">
      <c r="A133" s="89"/>
      <c r="B133" s="95">
        <v>2</v>
      </c>
      <c r="C133" s="96" t="s">
        <v>204</v>
      </c>
      <c r="D133" s="95" t="s">
        <v>162</v>
      </c>
      <c r="E133" s="97">
        <f>E131</f>
        <v>1094</v>
      </c>
      <c r="F133" s="167" t="s">
        <v>150</v>
      </c>
      <c r="G133" s="167">
        <v>0.3</v>
      </c>
      <c r="H133" s="130" t="s">
        <v>80</v>
      </c>
      <c r="I133" s="147">
        <f>(E133/G133)*2*5</f>
        <v>36466.666666666672</v>
      </c>
      <c r="J133" s="88" t="s">
        <v>32</v>
      </c>
      <c r="K133" s="88"/>
      <c r="L133" s="89"/>
    </row>
    <row r="134" spans="1:12">
      <c r="A134" s="126"/>
      <c r="B134" s="168" t="s">
        <v>197</v>
      </c>
      <c r="C134" s="169"/>
      <c r="D134" s="169"/>
      <c r="E134" s="170">
        <f>I133</f>
        <v>36466.666666666672</v>
      </c>
      <c r="F134" s="100" t="s">
        <v>198</v>
      </c>
      <c r="G134" s="101" t="s">
        <v>80</v>
      </c>
      <c r="H134" s="100" t="s">
        <v>199</v>
      </c>
      <c r="I134" s="116">
        <f>I133*0.05</f>
        <v>1823.3333333333337</v>
      </c>
      <c r="J134" s="116" t="s">
        <v>84</v>
      </c>
      <c r="K134" s="88"/>
      <c r="L134" s="160">
        <f>I135</f>
        <v>34643.333333333336</v>
      </c>
    </row>
    <row r="135" spans="1:12">
      <c r="A135" s="137"/>
      <c r="B135" s="100"/>
      <c r="C135" s="99"/>
      <c r="D135" s="100"/>
      <c r="E135" s="99"/>
      <c r="F135" s="100"/>
      <c r="G135" s="101" t="s">
        <v>157</v>
      </c>
      <c r="H135" s="38"/>
      <c r="I135" s="158">
        <f>I133-I134</f>
        <v>34643.333333333336</v>
      </c>
      <c r="J135" s="116" t="s">
        <v>32</v>
      </c>
      <c r="K135" s="116"/>
      <c r="L135" s="162" t="s">
        <v>32</v>
      </c>
    </row>
    <row r="136" spans="1:12">
      <c r="A136" s="89"/>
      <c r="B136" s="91" t="s">
        <v>205</v>
      </c>
      <c r="C136" s="91"/>
      <c r="D136" s="91"/>
      <c r="E136" s="91"/>
      <c r="F136" s="91"/>
      <c r="G136" s="97"/>
      <c r="H136" s="36"/>
      <c r="I136" s="88"/>
      <c r="J136" s="88"/>
      <c r="K136" s="88"/>
      <c r="L136" s="89"/>
    </row>
    <row r="137" spans="1:12">
      <c r="A137" s="89"/>
      <c r="B137" s="91" t="s">
        <v>206</v>
      </c>
      <c r="C137" s="91"/>
      <c r="D137" s="91"/>
      <c r="E137" s="91"/>
      <c r="F137" s="91"/>
      <c r="G137" s="97"/>
      <c r="H137" s="36"/>
      <c r="I137" s="88"/>
      <c r="J137" s="88"/>
      <c r="K137" s="88"/>
      <c r="L137" s="89"/>
    </row>
    <row r="138" spans="1:12">
      <c r="A138" s="89"/>
      <c r="B138" s="163" t="s">
        <v>139</v>
      </c>
      <c r="C138" s="91"/>
      <c r="D138" s="36"/>
      <c r="E138" s="36"/>
      <c r="F138" s="36"/>
      <c r="G138" s="36"/>
      <c r="H138" s="36"/>
      <c r="I138" s="88"/>
      <c r="J138" s="88"/>
      <c r="K138" s="88"/>
      <c r="L138" s="89"/>
    </row>
    <row r="139" spans="1:12">
      <c r="A139" s="89"/>
      <c r="B139" s="56" t="s">
        <v>156</v>
      </c>
      <c r="C139" s="38"/>
      <c r="D139" s="101" t="s">
        <v>80</v>
      </c>
      <c r="E139" s="165">
        <v>1097</v>
      </c>
      <c r="F139" s="146" t="s">
        <v>84</v>
      </c>
      <c r="G139" s="97"/>
      <c r="H139" s="88"/>
      <c r="I139" s="88"/>
      <c r="J139" s="88"/>
      <c r="K139" s="88"/>
      <c r="L139" s="89"/>
    </row>
    <row r="140" spans="1:12">
      <c r="A140" s="89"/>
      <c r="B140" s="36"/>
      <c r="C140" s="36" t="s">
        <v>157</v>
      </c>
      <c r="D140" s="132"/>
      <c r="E140" s="42"/>
      <c r="F140" s="36" t="s">
        <v>84</v>
      </c>
      <c r="G140" s="97"/>
      <c r="H140" s="36" t="s">
        <v>84</v>
      </c>
      <c r="I140" s="88"/>
      <c r="J140" s="88"/>
      <c r="K140" s="88"/>
      <c r="L140" s="87"/>
    </row>
    <row r="141" spans="1:12">
      <c r="A141" s="89"/>
      <c r="B141" s="126" t="s">
        <v>203</v>
      </c>
      <c r="C141" s="96"/>
      <c r="H141" s="36"/>
      <c r="I141" s="88"/>
      <c r="J141" s="88"/>
      <c r="K141" s="88"/>
      <c r="L141" s="87">
        <f>I142</f>
        <v>0</v>
      </c>
    </row>
    <row r="142" spans="1:12">
      <c r="A142" s="137"/>
      <c r="B142" s="100"/>
      <c r="C142" s="170">
        <v>4</v>
      </c>
      <c r="D142" s="100" t="s">
        <v>207</v>
      </c>
      <c r="E142" s="101">
        <f>E140</f>
        <v>0</v>
      </c>
      <c r="F142" s="171" t="s">
        <v>150</v>
      </c>
      <c r="G142" s="171">
        <v>2</v>
      </c>
      <c r="H142" s="115" t="s">
        <v>208</v>
      </c>
      <c r="I142" s="172">
        <v>0</v>
      </c>
      <c r="J142" s="116" t="s">
        <v>32</v>
      </c>
      <c r="K142" s="116"/>
      <c r="L142" s="162" t="s">
        <v>32</v>
      </c>
    </row>
    <row r="143" spans="1:12" ht="57" customHeight="1">
      <c r="A143" s="139" t="s">
        <v>209</v>
      </c>
      <c r="B143" s="830" t="s">
        <v>406</v>
      </c>
      <c r="C143" s="830"/>
      <c r="D143" s="830"/>
      <c r="E143" s="830"/>
      <c r="F143" s="830"/>
      <c r="G143" s="830"/>
      <c r="H143" s="830"/>
      <c r="I143" s="830"/>
      <c r="J143" s="830"/>
      <c r="K143" s="830"/>
      <c r="L143" s="89"/>
    </row>
    <row r="144" spans="1:12">
      <c r="A144" s="89"/>
      <c r="B144" s="36"/>
      <c r="C144" s="95" t="s">
        <v>210</v>
      </c>
      <c r="D144" s="95"/>
      <c r="E144" s="95"/>
      <c r="F144" s="95"/>
      <c r="G144" s="95"/>
      <c r="H144" s="95"/>
      <c r="I144" s="95"/>
      <c r="J144" s="95"/>
      <c r="K144" s="95"/>
      <c r="L144" s="89"/>
    </row>
    <row r="145" spans="1:12">
      <c r="A145" s="89"/>
      <c r="B145" s="36"/>
      <c r="C145" s="173">
        <f>L124</f>
        <v>89574.66874999991</v>
      </c>
      <c r="D145" s="95" t="s">
        <v>162</v>
      </c>
      <c r="E145" s="97">
        <v>0.4</v>
      </c>
      <c r="F145" s="95" t="s">
        <v>162</v>
      </c>
      <c r="G145" s="97">
        <v>0.4</v>
      </c>
      <c r="H145" s="95" t="s">
        <v>162</v>
      </c>
      <c r="I145" s="97">
        <v>0.2</v>
      </c>
      <c r="J145" s="95" t="s">
        <v>80</v>
      </c>
      <c r="K145" s="96">
        <f>C145*E145*G145*I145</f>
        <v>2866.3893999999973</v>
      </c>
      <c r="L145" s="89"/>
    </row>
    <row r="146" spans="1:12">
      <c r="A146" s="89"/>
      <c r="B146" s="36"/>
      <c r="C146" s="95" t="s">
        <v>211</v>
      </c>
      <c r="D146" s="95"/>
      <c r="E146" s="95"/>
      <c r="F146" s="95"/>
      <c r="G146" s="95"/>
      <c r="H146" s="95"/>
      <c r="I146" s="95"/>
      <c r="J146" s="95"/>
      <c r="K146" s="95"/>
      <c r="L146" s="89"/>
    </row>
    <row r="147" spans="1:12">
      <c r="A147" s="89"/>
      <c r="B147" s="36"/>
      <c r="C147" s="173">
        <f>L134</f>
        <v>34643.333333333336</v>
      </c>
      <c r="D147" s="95" t="s">
        <v>162</v>
      </c>
      <c r="E147" s="97">
        <v>0.3</v>
      </c>
      <c r="F147" s="95" t="s">
        <v>162</v>
      </c>
      <c r="G147" s="97">
        <v>0.3</v>
      </c>
      <c r="H147" s="95" t="s">
        <v>162</v>
      </c>
      <c r="I147" s="97">
        <v>0.3</v>
      </c>
      <c r="J147" s="95" t="s">
        <v>80</v>
      </c>
      <c r="K147" s="96">
        <f>C147*E147*G147*I147</f>
        <v>935.37</v>
      </c>
      <c r="L147" s="89"/>
    </row>
    <row r="148" spans="1:12">
      <c r="A148" s="89"/>
      <c r="B148" s="36"/>
      <c r="C148" s="95" t="s">
        <v>212</v>
      </c>
      <c r="D148" s="95"/>
      <c r="E148" s="95"/>
      <c r="F148" s="95"/>
      <c r="G148" s="95"/>
      <c r="H148" s="95"/>
      <c r="I148" s="95"/>
      <c r="J148" s="95"/>
      <c r="K148" s="95"/>
      <c r="L148" s="89"/>
    </row>
    <row r="149" spans="1:12">
      <c r="A149" s="89"/>
      <c r="B149" s="36"/>
      <c r="C149" s="173">
        <f>L141</f>
        <v>0</v>
      </c>
      <c r="D149" s="95" t="s">
        <v>162</v>
      </c>
      <c r="E149" s="101">
        <v>0.4</v>
      </c>
      <c r="F149" s="100" t="s">
        <v>162</v>
      </c>
      <c r="G149" s="101">
        <v>0.4</v>
      </c>
      <c r="H149" s="100" t="s">
        <v>162</v>
      </c>
      <c r="I149" s="101">
        <v>0.3</v>
      </c>
      <c r="J149" s="100" t="s">
        <v>80</v>
      </c>
      <c r="K149" s="174">
        <f>C149*E149*G149*I149</f>
        <v>0</v>
      </c>
      <c r="L149" s="89"/>
    </row>
    <row r="150" spans="1:12" ht="22.5" customHeight="1">
      <c r="A150" s="89"/>
      <c r="B150" s="36"/>
      <c r="C150" s="36"/>
      <c r="D150" s="36"/>
      <c r="E150" s="36"/>
      <c r="F150" s="36"/>
      <c r="G150" s="36"/>
      <c r="H150" s="36" t="s">
        <v>213</v>
      </c>
      <c r="I150" s="36" t="s">
        <v>80</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214</v>
      </c>
      <c r="C152" s="36"/>
      <c r="D152" s="36"/>
      <c r="E152" s="36"/>
      <c r="F152" s="36"/>
      <c r="G152" s="36">
        <f>K150</f>
        <v>3801.7593999999972</v>
      </c>
      <c r="H152" s="121" t="s">
        <v>162</v>
      </c>
      <c r="I152" s="133">
        <v>0.5</v>
      </c>
      <c r="J152" s="36" t="s">
        <v>80</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168</v>
      </c>
    </row>
    <row r="154" spans="1:12" ht="21.75" customHeight="1">
      <c r="A154" s="89"/>
      <c r="B154" s="750" t="s">
        <v>129</v>
      </c>
      <c r="C154" s="91"/>
      <c r="D154" s="91"/>
      <c r="E154" s="91"/>
      <c r="F154" s="36"/>
      <c r="G154" s="36"/>
      <c r="H154" s="36"/>
      <c r="I154" s="36"/>
      <c r="J154" s="36"/>
      <c r="K154" s="36"/>
      <c r="L154" s="87"/>
    </row>
    <row r="155" spans="1:12">
      <c r="A155" s="89"/>
      <c r="B155" s="36"/>
      <c r="C155" s="36" t="s">
        <v>215</v>
      </c>
      <c r="D155" s="36"/>
      <c r="E155" s="36"/>
      <c r="F155" s="36"/>
      <c r="G155" s="36" t="s">
        <v>80</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216</v>
      </c>
      <c r="B157" s="819" t="s">
        <v>217</v>
      </c>
      <c r="C157" s="836"/>
      <c r="D157" s="836"/>
      <c r="E157" s="836"/>
      <c r="F157" s="836"/>
      <c r="G157" s="836"/>
      <c r="H157" s="836"/>
      <c r="I157" s="836"/>
      <c r="J157" s="836"/>
      <c r="K157" s="836"/>
      <c r="L157" s="176"/>
    </row>
    <row r="158" spans="1:12" ht="15.75">
      <c r="A158" s="89"/>
      <c r="B158" s="177" t="s">
        <v>218</v>
      </c>
      <c r="C158" s="120"/>
      <c r="D158" s="88"/>
      <c r="E158" s="88"/>
      <c r="F158" s="88"/>
      <c r="G158" s="88"/>
      <c r="H158" s="88"/>
      <c r="I158" s="88"/>
      <c r="J158" s="88"/>
      <c r="K158" s="88"/>
      <c r="L158" s="176"/>
    </row>
    <row r="159" spans="1:12">
      <c r="A159" s="89"/>
      <c r="B159" s="90" t="s">
        <v>139</v>
      </c>
      <c r="C159" s="90"/>
      <c r="D159" s="36"/>
      <c r="E159" s="36"/>
      <c r="F159" s="36"/>
      <c r="G159" s="36"/>
      <c r="H159" s="36"/>
      <c r="I159" s="88"/>
      <c r="J159" s="88"/>
      <c r="K159" s="88"/>
      <c r="L159" s="176"/>
    </row>
    <row r="160" spans="1:12">
      <c r="A160" s="89"/>
      <c r="B160" s="91" t="s">
        <v>395</v>
      </c>
      <c r="C160" s="91"/>
      <c r="D160" s="36"/>
      <c r="E160" s="36"/>
      <c r="F160" s="36"/>
      <c r="G160" s="36"/>
      <c r="H160" s="36"/>
      <c r="I160" s="88"/>
      <c r="J160" s="88"/>
      <c r="K160" s="88"/>
      <c r="L160" s="176"/>
    </row>
    <row r="161" spans="1:12">
      <c r="A161" s="89"/>
      <c r="B161" s="56" t="s">
        <v>156</v>
      </c>
      <c r="C161" s="38"/>
      <c r="D161" s="101" t="s">
        <v>80</v>
      </c>
      <c r="E161" s="165">
        <v>1097</v>
      </c>
      <c r="F161" s="166" t="s">
        <v>84</v>
      </c>
      <c r="G161" s="36"/>
      <c r="H161" s="36"/>
      <c r="I161" s="88"/>
      <c r="J161" s="88"/>
      <c r="K161" s="88"/>
      <c r="L161" s="176"/>
    </row>
    <row r="162" spans="1:12">
      <c r="A162" s="89"/>
      <c r="B162" s="36"/>
      <c r="C162" s="36" t="s">
        <v>157</v>
      </c>
      <c r="D162" s="132"/>
      <c r="E162" s="42">
        <f>SUM(E161:E161)</f>
        <v>1097</v>
      </c>
      <c r="F162" s="36" t="s">
        <v>84</v>
      </c>
      <c r="G162" s="36"/>
      <c r="H162" s="36"/>
      <c r="I162" s="88"/>
      <c r="J162" s="88"/>
      <c r="K162" s="88"/>
      <c r="L162" s="176"/>
    </row>
    <row r="163" spans="1:12">
      <c r="A163" s="89"/>
      <c r="B163" s="91"/>
      <c r="C163" s="173">
        <v>2</v>
      </c>
      <c r="D163" s="722" t="s">
        <v>207</v>
      </c>
      <c r="E163" s="97">
        <f>E161</f>
        <v>1097</v>
      </c>
      <c r="F163" s="167" t="s">
        <v>150</v>
      </c>
      <c r="G163" s="167">
        <v>0.67500000000000004</v>
      </c>
      <c r="H163" s="130" t="s">
        <v>208</v>
      </c>
      <c r="I163" s="751">
        <f>((E163/G163)+1)*C163</f>
        <v>3252.37037037037</v>
      </c>
      <c r="J163" s="88" t="s">
        <v>32</v>
      </c>
      <c r="K163" s="88"/>
      <c r="L163" s="176"/>
    </row>
    <row r="164" spans="1:12">
      <c r="A164" s="89"/>
      <c r="B164" s="91" t="s">
        <v>219</v>
      </c>
      <c r="C164" s="91"/>
      <c r="D164" s="91"/>
      <c r="E164" s="91"/>
      <c r="F164" s="91"/>
      <c r="G164" s="97"/>
      <c r="H164" s="36"/>
      <c r="I164" s="752"/>
      <c r="J164" s="88"/>
      <c r="K164" s="88"/>
      <c r="L164" s="89"/>
    </row>
    <row r="165" spans="1:12">
      <c r="A165" s="89"/>
      <c r="B165" s="56" t="s">
        <v>156</v>
      </c>
      <c r="C165" s="38"/>
      <c r="D165" s="101" t="s">
        <v>80</v>
      </c>
      <c r="E165" s="165">
        <v>1097</v>
      </c>
      <c r="F165" s="166" t="s">
        <v>84</v>
      </c>
      <c r="G165" s="97"/>
      <c r="H165" s="88"/>
      <c r="I165" s="752"/>
      <c r="J165" s="88"/>
      <c r="K165" s="88"/>
      <c r="L165" s="89"/>
    </row>
    <row r="166" spans="1:12">
      <c r="A166" s="89"/>
      <c r="B166" s="36"/>
      <c r="C166" s="36" t="s">
        <v>157</v>
      </c>
      <c r="D166" s="132"/>
      <c r="E166" s="42">
        <f>SUM(E165:E165)</f>
        <v>1097</v>
      </c>
      <c r="F166" s="36" t="s">
        <v>84</v>
      </c>
      <c r="G166" s="97"/>
      <c r="H166" s="36" t="s">
        <v>84</v>
      </c>
      <c r="I166" s="752"/>
      <c r="J166" s="88"/>
      <c r="K166" s="88"/>
      <c r="L166" s="89"/>
    </row>
    <row r="167" spans="1:12">
      <c r="A167" s="89"/>
      <c r="B167" s="126" t="s">
        <v>220</v>
      </c>
      <c r="C167" s="720"/>
      <c r="H167" s="36"/>
      <c r="I167" s="752"/>
      <c r="J167" s="88"/>
      <c r="K167" s="88"/>
      <c r="L167" s="89"/>
    </row>
    <row r="168" spans="1:12">
      <c r="A168" s="89"/>
      <c r="B168" s="721"/>
      <c r="C168" s="173">
        <v>2</v>
      </c>
      <c r="D168" s="722" t="s">
        <v>207</v>
      </c>
      <c r="E168" s="97">
        <f>E166</f>
        <v>1097</v>
      </c>
      <c r="F168" s="167" t="s">
        <v>150</v>
      </c>
      <c r="G168" s="167">
        <v>2</v>
      </c>
      <c r="H168" s="130" t="s">
        <v>208</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221</v>
      </c>
      <c r="B172" s="819" t="s">
        <v>407</v>
      </c>
      <c r="C172" s="836"/>
      <c r="D172" s="836"/>
      <c r="E172" s="836"/>
      <c r="F172" s="836"/>
      <c r="G172" s="836"/>
      <c r="H172" s="836"/>
      <c r="I172" s="836"/>
      <c r="J172" s="836"/>
      <c r="K172" s="836"/>
      <c r="L172" s="86"/>
    </row>
    <row r="173" spans="1:12">
      <c r="A173" s="89"/>
      <c r="B173" s="119" t="s">
        <v>153</v>
      </c>
      <c r="C173" s="120"/>
      <c r="D173" s="36"/>
      <c r="E173" s="36"/>
      <c r="F173" s="36"/>
      <c r="G173" s="36"/>
      <c r="H173" s="36"/>
      <c r="I173" s="36"/>
      <c r="J173" s="36"/>
      <c r="K173" s="36"/>
      <c r="L173" s="87"/>
    </row>
    <row r="174" spans="1:12">
      <c r="A174" s="89"/>
      <c r="B174" s="119" t="s">
        <v>139</v>
      </c>
      <c r="C174" s="120"/>
      <c r="D174" s="36"/>
      <c r="E174" s="36"/>
      <c r="F174" s="36"/>
      <c r="G174" s="36"/>
      <c r="H174" s="36"/>
      <c r="I174" s="36"/>
      <c r="J174" s="36"/>
      <c r="K174" s="36"/>
      <c r="L174" s="87"/>
    </row>
    <row r="175" spans="1:12">
      <c r="A175" s="89"/>
      <c r="B175" s="95" t="s">
        <v>141</v>
      </c>
      <c r="C175" s="96">
        <v>0.48</v>
      </c>
      <c r="D175" s="95" t="s">
        <v>142</v>
      </c>
      <c r="E175" s="96">
        <v>0.52400000000000002</v>
      </c>
      <c r="F175" s="95" t="s">
        <v>80</v>
      </c>
      <c r="G175" s="97">
        <f t="shared" ref="G175:G185" si="7">(E175-C175)*1000</f>
        <v>44.000000000000043</v>
      </c>
      <c r="H175" s="36" t="s">
        <v>143</v>
      </c>
      <c r="I175" s="36"/>
      <c r="J175" s="36"/>
      <c r="K175" s="36"/>
      <c r="L175" s="87"/>
    </row>
    <row r="176" spans="1:12">
      <c r="A176" s="89"/>
      <c r="B176" s="95" t="s">
        <v>141</v>
      </c>
      <c r="C176" s="96">
        <v>1.21</v>
      </c>
      <c r="D176" s="95" t="s">
        <v>142</v>
      </c>
      <c r="E176" s="96">
        <v>1.2450000000000001</v>
      </c>
      <c r="F176" s="95" t="s">
        <v>80</v>
      </c>
      <c r="G176" s="97">
        <f t="shared" si="7"/>
        <v>35.000000000000142</v>
      </c>
      <c r="H176" s="36" t="s">
        <v>84</v>
      </c>
      <c r="I176" s="88"/>
      <c r="J176" s="36"/>
      <c r="K176" s="36"/>
      <c r="L176" s="87"/>
    </row>
    <row r="177" spans="1:12">
      <c r="A177" s="89"/>
      <c r="B177" s="95" t="s">
        <v>141</v>
      </c>
      <c r="C177" s="96">
        <v>8.76</v>
      </c>
      <c r="D177" s="95" t="s">
        <v>142</v>
      </c>
      <c r="E177" s="96">
        <v>8.7970000000000006</v>
      </c>
      <c r="F177" s="95" t="s">
        <v>80</v>
      </c>
      <c r="G177" s="97">
        <f t="shared" si="7"/>
        <v>37.00000000000081</v>
      </c>
      <c r="H177" s="36" t="s">
        <v>84</v>
      </c>
      <c r="I177" s="88"/>
      <c r="J177" s="36"/>
      <c r="K177" s="36"/>
      <c r="L177" s="87"/>
    </row>
    <row r="178" spans="1:12">
      <c r="A178" s="89"/>
      <c r="B178" s="95" t="s">
        <v>141</v>
      </c>
      <c r="C178" s="96">
        <v>10.1</v>
      </c>
      <c r="D178" s="95" t="s">
        <v>142</v>
      </c>
      <c r="E178" s="96">
        <v>10.3</v>
      </c>
      <c r="F178" s="95" t="s">
        <v>80</v>
      </c>
      <c r="G178" s="97">
        <f t="shared" si="7"/>
        <v>200.00000000000108</v>
      </c>
      <c r="H178" s="36" t="s">
        <v>84</v>
      </c>
      <c r="I178" s="88"/>
      <c r="J178" s="36"/>
      <c r="K178" s="36"/>
      <c r="L178" s="87"/>
    </row>
    <row r="179" spans="1:12">
      <c r="A179" s="89"/>
      <c r="B179" s="95" t="s">
        <v>141</v>
      </c>
      <c r="C179" s="96">
        <v>12.33</v>
      </c>
      <c r="D179" s="95" t="s">
        <v>142</v>
      </c>
      <c r="E179" s="96">
        <v>12.44</v>
      </c>
      <c r="F179" s="95" t="s">
        <v>80</v>
      </c>
      <c r="G179" s="97">
        <f t="shared" si="7"/>
        <v>109.99999999999943</v>
      </c>
      <c r="H179" s="36" t="s">
        <v>84</v>
      </c>
      <c r="I179" s="88"/>
      <c r="J179" s="36"/>
      <c r="K179" s="36"/>
      <c r="L179" s="87"/>
    </row>
    <row r="180" spans="1:12">
      <c r="A180" s="89"/>
      <c r="B180" s="95" t="s">
        <v>141</v>
      </c>
      <c r="C180" s="96">
        <v>12.712</v>
      </c>
      <c r="D180" s="95" t="s">
        <v>142</v>
      </c>
      <c r="E180" s="96">
        <v>12.784000000000001</v>
      </c>
      <c r="F180" s="95" t="s">
        <v>80</v>
      </c>
      <c r="G180" s="97">
        <f t="shared" si="7"/>
        <v>72.000000000000952</v>
      </c>
      <c r="H180" s="36" t="s">
        <v>84</v>
      </c>
      <c r="I180" s="88"/>
      <c r="J180" s="36"/>
      <c r="K180" s="36"/>
      <c r="L180" s="87"/>
    </row>
    <row r="181" spans="1:12">
      <c r="A181" s="89"/>
      <c r="B181" s="95" t="s">
        <v>141</v>
      </c>
      <c r="C181" s="96">
        <v>21.6</v>
      </c>
      <c r="D181" s="95" t="s">
        <v>142</v>
      </c>
      <c r="E181" s="96">
        <v>21.733000000000001</v>
      </c>
      <c r="F181" s="95" t="s">
        <v>80</v>
      </c>
      <c r="G181" s="97">
        <f t="shared" si="7"/>
        <v>132.99999999999912</v>
      </c>
      <c r="H181" s="36" t="s">
        <v>84</v>
      </c>
      <c r="I181" s="88"/>
      <c r="J181" s="36"/>
      <c r="K181" s="36"/>
      <c r="L181" s="87"/>
    </row>
    <row r="182" spans="1:12">
      <c r="A182" s="89"/>
      <c r="B182" s="95" t="s">
        <v>141</v>
      </c>
      <c r="C182" s="96">
        <v>22.375</v>
      </c>
      <c r="D182" s="95" t="s">
        <v>142</v>
      </c>
      <c r="E182" s="96">
        <v>22.48</v>
      </c>
      <c r="F182" s="95" t="s">
        <v>80</v>
      </c>
      <c r="G182" s="97">
        <f t="shared" si="7"/>
        <v>105.00000000000043</v>
      </c>
      <c r="H182" s="36" t="s">
        <v>84</v>
      </c>
      <c r="I182" s="36"/>
      <c r="J182" s="36"/>
      <c r="K182" s="36"/>
      <c r="L182" s="87"/>
    </row>
    <row r="183" spans="1:12">
      <c r="A183" s="89"/>
      <c r="B183" s="95" t="s">
        <v>141</v>
      </c>
      <c r="C183" s="96">
        <v>25.17</v>
      </c>
      <c r="D183" s="95" t="s">
        <v>142</v>
      </c>
      <c r="E183" s="96">
        <v>25.27</v>
      </c>
      <c r="F183" s="95" t="s">
        <v>80</v>
      </c>
      <c r="G183" s="97">
        <f t="shared" si="7"/>
        <v>99.999999999997868</v>
      </c>
      <c r="H183" s="36" t="s">
        <v>84</v>
      </c>
      <c r="I183" s="96"/>
      <c r="J183" s="36"/>
      <c r="K183" s="36"/>
      <c r="L183" s="87"/>
    </row>
    <row r="184" spans="1:12">
      <c r="A184" s="89"/>
      <c r="B184" s="95" t="s">
        <v>141</v>
      </c>
      <c r="C184" s="96">
        <v>25.72</v>
      </c>
      <c r="D184" s="95" t="s">
        <v>142</v>
      </c>
      <c r="E184" s="96">
        <v>25.9</v>
      </c>
      <c r="F184" s="95" t="s">
        <v>80</v>
      </c>
      <c r="G184" s="97">
        <f t="shared" si="7"/>
        <v>179.99999999999972</v>
      </c>
      <c r="H184" s="36" t="s">
        <v>84</v>
      </c>
      <c r="I184" s="88"/>
      <c r="J184" s="36"/>
      <c r="K184" s="36"/>
      <c r="L184" s="87"/>
    </row>
    <row r="185" spans="1:12">
      <c r="A185" s="89"/>
      <c r="B185" s="98" t="s">
        <v>141</v>
      </c>
      <c r="C185" s="99">
        <v>25.925000000000001</v>
      </c>
      <c r="D185" s="100" t="s">
        <v>142</v>
      </c>
      <c r="E185" s="99">
        <v>26.003</v>
      </c>
      <c r="F185" s="100" t="s">
        <v>80</v>
      </c>
      <c r="G185" s="101">
        <f t="shared" si="7"/>
        <v>77.999999999999403</v>
      </c>
      <c r="H185" s="36" t="s">
        <v>84</v>
      </c>
      <c r="I185" s="88"/>
      <c r="J185" s="36"/>
      <c r="K185" s="36"/>
      <c r="L185" s="87"/>
    </row>
    <row r="186" spans="1:12">
      <c r="A186" s="89"/>
      <c r="B186" s="95"/>
      <c r="C186" s="96"/>
      <c r="D186" s="102"/>
      <c r="E186" s="103" t="s">
        <v>82</v>
      </c>
      <c r="F186" s="95" t="s">
        <v>80</v>
      </c>
      <c r="G186" s="97">
        <f>SUM(G175:G185)</f>
        <v>1093.9999999999989</v>
      </c>
      <c r="H186" s="36" t="s">
        <v>145</v>
      </c>
      <c r="I186" s="36"/>
      <c r="J186" s="36"/>
      <c r="K186" s="36"/>
      <c r="L186" s="87"/>
    </row>
    <row r="187" spans="1:12">
      <c r="A187" s="89"/>
      <c r="B187" s="32" t="s">
        <v>222</v>
      </c>
      <c r="C187" s="32"/>
      <c r="D187" s="32"/>
      <c r="E187" s="32"/>
      <c r="F187" s="32"/>
      <c r="G187" s="32"/>
      <c r="H187" s="32"/>
      <c r="I187" s="32"/>
      <c r="J187" s="32"/>
      <c r="K187" s="32"/>
      <c r="L187" s="87"/>
    </row>
    <row r="188" spans="1:12">
      <c r="A188" s="89"/>
      <c r="B188" s="181">
        <f>G186</f>
        <v>1093.9999999999989</v>
      </c>
      <c r="C188" s="182" t="s">
        <v>162</v>
      </c>
      <c r="D188" s="183">
        <v>4</v>
      </c>
      <c r="E188" s="182" t="s">
        <v>162</v>
      </c>
      <c r="F188" s="97">
        <v>0.3</v>
      </c>
      <c r="G188" s="182" t="s">
        <v>162</v>
      </c>
      <c r="H188" s="97">
        <v>0.2</v>
      </c>
      <c r="I188" s="95" t="s">
        <v>162</v>
      </c>
      <c r="J188" s="97">
        <v>0.5</v>
      </c>
      <c r="K188" s="95" t="s">
        <v>80</v>
      </c>
      <c r="L188" s="136">
        <f>B188*D188*F188*H188*J188</f>
        <v>131.27999999999986</v>
      </c>
    </row>
    <row r="189" spans="1:12">
      <c r="A189" s="137"/>
      <c r="B189" s="38"/>
      <c r="C189" s="38"/>
      <c r="D189" s="38"/>
      <c r="E189" s="38"/>
      <c r="F189" s="38"/>
      <c r="G189" s="38"/>
      <c r="H189" s="38"/>
      <c r="I189" s="38"/>
      <c r="J189" s="38"/>
      <c r="K189" s="38"/>
      <c r="L189" s="117" t="s">
        <v>5</v>
      </c>
    </row>
    <row r="190" spans="1:12" ht="66" customHeight="1">
      <c r="A190" s="175" t="s">
        <v>223</v>
      </c>
      <c r="B190" s="819" t="s">
        <v>59</v>
      </c>
      <c r="C190" s="836"/>
      <c r="D190" s="836"/>
      <c r="E190" s="836"/>
      <c r="F190" s="836"/>
      <c r="G190" s="836"/>
      <c r="H190" s="836"/>
      <c r="I190" s="836"/>
      <c r="J190" s="836"/>
      <c r="K190" s="836"/>
      <c r="L190" s="184"/>
    </row>
    <row r="191" spans="1:12">
      <c r="A191" s="87"/>
      <c r="B191" s="119" t="s">
        <v>218</v>
      </c>
      <c r="C191" s="120"/>
      <c r="D191" s="36"/>
      <c r="E191" s="36"/>
      <c r="F191" s="36"/>
      <c r="G191" s="36"/>
      <c r="H191" s="36"/>
      <c r="I191" s="36"/>
      <c r="J191" s="36"/>
      <c r="K191" s="36"/>
      <c r="L191" s="87"/>
    </row>
    <row r="192" spans="1:12">
      <c r="A192" s="87"/>
      <c r="B192" s="119" t="s">
        <v>139</v>
      </c>
      <c r="C192" s="120"/>
      <c r="D192" s="36"/>
      <c r="E192" s="36"/>
      <c r="F192" s="36"/>
      <c r="G192" s="36"/>
      <c r="H192" s="36"/>
      <c r="I192" s="36"/>
      <c r="J192" s="36"/>
      <c r="K192" s="36"/>
      <c r="L192" s="87"/>
    </row>
    <row r="193" spans="1:12">
      <c r="A193" s="87"/>
      <c r="B193" s="95" t="s">
        <v>141</v>
      </c>
      <c r="C193" s="96">
        <v>9.1750000000000007</v>
      </c>
      <c r="D193" s="95" t="s">
        <v>142</v>
      </c>
      <c r="E193" s="96">
        <v>9.6</v>
      </c>
      <c r="F193" s="95" t="s">
        <v>80</v>
      </c>
      <c r="G193" s="97">
        <f t="shared" ref="G193:G197" si="8">(E193-C193)*1000</f>
        <v>424.99999999999892</v>
      </c>
      <c r="H193" s="36" t="s">
        <v>84</v>
      </c>
      <c r="I193" s="36"/>
      <c r="J193" s="36"/>
      <c r="K193" s="36"/>
      <c r="L193" s="87"/>
    </row>
    <row r="194" spans="1:12">
      <c r="A194" s="87"/>
      <c r="B194" s="95" t="s">
        <v>141</v>
      </c>
      <c r="C194" s="96">
        <v>9.7850000000000001</v>
      </c>
      <c r="D194" s="95" t="s">
        <v>142</v>
      </c>
      <c r="E194" s="96">
        <v>9.952</v>
      </c>
      <c r="F194" s="95" t="s">
        <v>80</v>
      </c>
      <c r="G194" s="97">
        <f t="shared" si="8"/>
        <v>166.99999999999983</v>
      </c>
      <c r="H194" s="36" t="s">
        <v>84</v>
      </c>
      <c r="I194" s="36"/>
      <c r="J194" s="36"/>
      <c r="K194" s="36"/>
      <c r="L194" s="87"/>
    </row>
    <row r="195" spans="1:12">
      <c r="A195" s="87"/>
      <c r="B195" s="95" t="s">
        <v>141</v>
      </c>
      <c r="C195" s="96">
        <v>10.3</v>
      </c>
      <c r="D195" s="95" t="s">
        <v>142</v>
      </c>
      <c r="E195" s="96">
        <v>10.4</v>
      </c>
      <c r="F195" s="95" t="s">
        <v>80</v>
      </c>
      <c r="G195" s="97">
        <f t="shared" si="8"/>
        <v>99.999999999999645</v>
      </c>
      <c r="H195" s="36" t="s">
        <v>84</v>
      </c>
      <c r="I195" s="36"/>
      <c r="J195" s="36"/>
      <c r="K195" s="36"/>
      <c r="L195" s="136"/>
    </row>
    <row r="196" spans="1:12">
      <c r="A196" s="87"/>
      <c r="B196" s="95" t="s">
        <v>141</v>
      </c>
      <c r="C196" s="96">
        <v>12.074999999999999</v>
      </c>
      <c r="D196" s="95" t="s">
        <v>142</v>
      </c>
      <c r="E196" s="96">
        <v>12.33</v>
      </c>
      <c r="F196" s="95" t="s">
        <v>80</v>
      </c>
      <c r="G196" s="97">
        <f t="shared" si="8"/>
        <v>255.0000000000008</v>
      </c>
      <c r="H196" s="36" t="s">
        <v>84</v>
      </c>
      <c r="I196" s="36"/>
      <c r="J196" s="36"/>
      <c r="K196" s="36"/>
      <c r="L196" s="141"/>
    </row>
    <row r="197" spans="1:12">
      <c r="A197" s="87"/>
      <c r="B197" s="98" t="s">
        <v>141</v>
      </c>
      <c r="C197" s="99">
        <v>24.95</v>
      </c>
      <c r="D197" s="100" t="s">
        <v>142</v>
      </c>
      <c r="E197" s="99">
        <v>25.1</v>
      </c>
      <c r="F197" s="100" t="s">
        <v>80</v>
      </c>
      <c r="G197" s="101">
        <f t="shared" si="8"/>
        <v>150.00000000000213</v>
      </c>
      <c r="H197" s="38"/>
      <c r="I197" s="36"/>
      <c r="J197" s="36"/>
      <c r="K197" s="36"/>
      <c r="L197" s="87"/>
    </row>
    <row r="198" spans="1:12">
      <c r="A198" s="87"/>
      <c r="B198" s="95"/>
      <c r="C198" s="96"/>
      <c r="D198" s="102" t="s">
        <v>144</v>
      </c>
      <c r="E198" s="103" t="s">
        <v>82</v>
      </c>
      <c r="F198" s="95" t="s">
        <v>80</v>
      </c>
      <c r="G198" s="97">
        <f>SUM(G193:G197)</f>
        <v>1097.0000000000014</v>
      </c>
      <c r="H198" s="36" t="s">
        <v>145</v>
      </c>
      <c r="I198" s="36"/>
      <c r="J198" s="36"/>
      <c r="K198" s="36"/>
      <c r="L198" s="87"/>
    </row>
    <row r="199" spans="1:12">
      <c r="A199" s="87"/>
      <c r="B199" s="36" t="s">
        <v>174</v>
      </c>
      <c r="C199" s="36"/>
      <c r="D199" s="36"/>
      <c r="E199" s="36"/>
      <c r="F199" s="36"/>
      <c r="G199" s="36"/>
      <c r="H199" s="36">
        <v>13.79</v>
      </c>
      <c r="I199" s="36" t="s">
        <v>145</v>
      </c>
      <c r="J199" s="36"/>
      <c r="K199" s="36"/>
      <c r="L199" s="89"/>
    </row>
    <row r="200" spans="1:12">
      <c r="A200" s="87"/>
      <c r="B200" s="36" t="s">
        <v>182</v>
      </c>
      <c r="C200" s="36"/>
      <c r="D200" s="38" t="s">
        <v>80</v>
      </c>
      <c r="E200" s="49">
        <f>G198</f>
        <v>1097.0000000000014</v>
      </c>
      <c r="F200" s="38" t="s">
        <v>162</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82</v>
      </c>
      <c r="G201" s="36" t="s">
        <v>80</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190:K190"/>
    <mergeCell ref="B47:K47"/>
    <mergeCell ref="B50:K50"/>
    <mergeCell ref="B68:K68"/>
    <mergeCell ref="C71:D71"/>
    <mergeCell ref="C74:D74"/>
    <mergeCell ref="B81:K81"/>
    <mergeCell ref="B102:K102"/>
    <mergeCell ref="B105:K105"/>
    <mergeCell ref="B143:K143"/>
    <mergeCell ref="B157:K157"/>
    <mergeCell ref="B172:K172"/>
    <mergeCell ref="B44:K44"/>
    <mergeCell ref="A1:L1"/>
    <mergeCell ref="B2:I2"/>
    <mergeCell ref="B3:K3"/>
    <mergeCell ref="B29:K29"/>
    <mergeCell ref="B36:F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9" t="s">
        <v>224</v>
      </c>
      <c r="B1" s="839"/>
      <c r="C1" s="839"/>
      <c r="D1" s="839"/>
      <c r="E1" s="839"/>
      <c r="F1" s="839"/>
      <c r="G1" s="839"/>
    </row>
    <row r="2" spans="1:7" ht="12" customHeight="1">
      <c r="C2" s="186"/>
    </row>
    <row r="3" spans="1:7" ht="36" customHeight="1">
      <c r="A3" s="187" t="s">
        <v>225</v>
      </c>
      <c r="B3" s="187" t="s">
        <v>226</v>
      </c>
      <c r="C3" s="188" t="s">
        <v>227</v>
      </c>
      <c r="D3" s="188" t="s">
        <v>1</v>
      </c>
      <c r="E3" s="188" t="s">
        <v>49</v>
      </c>
      <c r="F3" s="187" t="s">
        <v>228</v>
      </c>
      <c r="G3" s="187" t="s">
        <v>229</v>
      </c>
    </row>
    <row r="4" spans="1:7" ht="106.5" customHeight="1">
      <c r="A4" s="189">
        <v>1</v>
      </c>
      <c r="B4" s="189" t="s">
        <v>230</v>
      </c>
      <c r="C4" s="190" t="s">
        <v>60</v>
      </c>
      <c r="D4" s="191">
        <f>'Fuse Detail 5.56'!O9</f>
        <v>2052</v>
      </c>
      <c r="E4" s="192" t="s">
        <v>5</v>
      </c>
      <c r="F4" s="189">
        <v>198.79</v>
      </c>
      <c r="G4" s="193">
        <f>F4*D4</f>
        <v>407917.07999999996</v>
      </c>
    </row>
    <row r="5" spans="1:7" ht="133.5" customHeight="1">
      <c r="A5" s="194">
        <v>2</v>
      </c>
      <c r="B5" s="194" t="s">
        <v>231</v>
      </c>
      <c r="C5" s="195" t="s">
        <v>232</v>
      </c>
      <c r="D5" s="196">
        <f>'Fuse Detail 5.56'!N19</f>
        <v>1597.2750000000001</v>
      </c>
      <c r="E5" s="197" t="s">
        <v>5</v>
      </c>
      <c r="F5" s="197">
        <v>341.37</v>
      </c>
      <c r="G5" s="198">
        <f t="shared" ref="G5:G23" si="0">D5*F5</f>
        <v>545261.76675000007</v>
      </c>
    </row>
    <row r="6" spans="1:7" ht="71.25" customHeight="1">
      <c r="A6" s="194">
        <v>3</v>
      </c>
      <c r="B6" s="194" t="s">
        <v>233</v>
      </c>
      <c r="C6" s="195" t="s">
        <v>234</v>
      </c>
      <c r="D6" s="196">
        <f>'Fuse Detail 5.56'!N46</f>
        <v>459.03881399999995</v>
      </c>
      <c r="E6" s="197" t="s">
        <v>5</v>
      </c>
      <c r="F6" s="197">
        <v>1267.96</v>
      </c>
      <c r="G6" s="198">
        <f t="shared" si="0"/>
        <v>582042.85459944</v>
      </c>
    </row>
    <row r="7" spans="1:7" ht="291" customHeight="1">
      <c r="A7" s="199">
        <v>4</v>
      </c>
      <c r="B7" s="199" t="s">
        <v>235</v>
      </c>
      <c r="C7" s="200" t="s">
        <v>236</v>
      </c>
      <c r="D7" s="196">
        <f>'Fuse Detail 5.56'!O65</f>
        <v>3116.2587600000002</v>
      </c>
      <c r="E7" s="197" t="s">
        <v>31</v>
      </c>
      <c r="F7" s="197">
        <v>250.13</v>
      </c>
      <c r="G7" s="201">
        <f t="shared" si="0"/>
        <v>779469.80363880005</v>
      </c>
    </row>
    <row r="8" spans="1:7" ht="274.5" customHeight="1">
      <c r="A8" s="199">
        <v>5</v>
      </c>
      <c r="B8" s="199" t="s">
        <v>237</v>
      </c>
      <c r="C8" s="200" t="s">
        <v>238</v>
      </c>
      <c r="D8" s="202">
        <f>'Fuse Detail 5.56'!O82</f>
        <v>4047.3861855670107</v>
      </c>
      <c r="E8" s="197" t="s">
        <v>4</v>
      </c>
      <c r="F8" s="197">
        <v>439.81</v>
      </c>
      <c r="G8" s="198">
        <f t="shared" si="0"/>
        <v>1780080.9182742271</v>
      </c>
    </row>
    <row r="9" spans="1:7" ht="85.5" customHeight="1">
      <c r="A9" s="194">
        <v>6</v>
      </c>
      <c r="B9" s="194" t="s">
        <v>239</v>
      </c>
      <c r="C9" s="203" t="s">
        <v>240</v>
      </c>
      <c r="D9" s="196">
        <f>'Fuse Detail 5.56'!O102</f>
        <v>306.02587600000004</v>
      </c>
      <c r="E9" s="197" t="s">
        <v>168</v>
      </c>
      <c r="F9" s="197">
        <v>5771.61</v>
      </c>
      <c r="G9" s="198">
        <f t="shared" si="0"/>
        <v>1766262.0061803602</v>
      </c>
    </row>
    <row r="10" spans="1:7" s="208" customFormat="1" ht="23.25" customHeight="1">
      <c r="A10" s="204"/>
      <c r="B10" s="204"/>
      <c r="C10" s="205" t="s">
        <v>19</v>
      </c>
      <c r="D10" s="206">
        <f>D9</f>
        <v>306.02587600000004</v>
      </c>
      <c r="E10" s="58" t="s">
        <v>241</v>
      </c>
      <c r="F10" s="58">
        <v>6135.23</v>
      </c>
      <c r="G10" s="207">
        <f t="shared" si="0"/>
        <v>1877539.1352114801</v>
      </c>
    </row>
    <row r="11" spans="1:7" ht="140.25" customHeight="1">
      <c r="A11" s="199">
        <v>7</v>
      </c>
      <c r="B11" s="199" t="s">
        <v>242</v>
      </c>
      <c r="C11" s="200" t="s">
        <v>243</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244</v>
      </c>
      <c r="D13" s="202">
        <f>'Fuse Detail 5.56'!O140</f>
        <v>1781.2499999999995</v>
      </c>
      <c r="E13" s="197" t="s">
        <v>4</v>
      </c>
      <c r="F13" s="197">
        <v>891.24</v>
      </c>
      <c r="G13" s="198">
        <f t="shared" si="0"/>
        <v>1587521.2499999995</v>
      </c>
    </row>
    <row r="14" spans="1:7" ht="21.75" customHeight="1">
      <c r="A14" s="199"/>
      <c r="B14" s="199"/>
      <c r="C14" s="200" t="s">
        <v>245</v>
      </c>
      <c r="D14" s="202">
        <f>'Fuse Detail 5.56'!O160</f>
        <v>3916.85</v>
      </c>
      <c r="E14" s="197" t="s">
        <v>4</v>
      </c>
      <c r="F14" s="197">
        <v>457.33</v>
      </c>
      <c r="G14" s="198">
        <f t="shared" si="0"/>
        <v>1791293.0104999999</v>
      </c>
    </row>
    <row r="15" spans="1:7" ht="70.5" customHeight="1">
      <c r="A15" s="199">
        <v>8</v>
      </c>
      <c r="B15" s="199" t="s">
        <v>246</v>
      </c>
      <c r="C15" s="210" t="s">
        <v>247</v>
      </c>
      <c r="D15" s="196">
        <f>'Fuse Detail 5.56'!O173</f>
        <v>393.88644830000004</v>
      </c>
      <c r="E15" s="197" t="s">
        <v>5</v>
      </c>
      <c r="F15" s="197">
        <v>1395.03</v>
      </c>
      <c r="G15" s="198">
        <f t="shared" si="0"/>
        <v>549483.41197194904</v>
      </c>
    </row>
    <row r="16" spans="1:7" ht="22.5" customHeight="1">
      <c r="A16" s="199"/>
      <c r="B16" s="199"/>
      <c r="C16" s="211" t="s">
        <v>248</v>
      </c>
      <c r="D16" s="196">
        <f>D15</f>
        <v>393.88644830000004</v>
      </c>
      <c r="E16" s="197" t="s">
        <v>5</v>
      </c>
      <c r="F16" s="209">
        <v>2185.1</v>
      </c>
      <c r="G16" s="198">
        <f t="shared" si="0"/>
        <v>860681.27818033006</v>
      </c>
    </row>
    <row r="17" spans="1:7" ht="111" customHeight="1">
      <c r="A17" s="199">
        <v>9</v>
      </c>
      <c r="B17" s="199" t="s">
        <v>249</v>
      </c>
      <c r="C17" s="200" t="s">
        <v>250</v>
      </c>
      <c r="D17" s="196">
        <f>'Fuse Detail 5.56'!O184</f>
        <v>23.439999999999998</v>
      </c>
      <c r="E17" s="197" t="s">
        <v>5</v>
      </c>
      <c r="F17" s="197">
        <v>12907.66</v>
      </c>
      <c r="G17" s="198">
        <f t="shared" si="0"/>
        <v>302555.55039999995</v>
      </c>
    </row>
    <row r="18" spans="1:7" ht="147.75" customHeight="1">
      <c r="A18" s="199">
        <v>10</v>
      </c>
      <c r="B18" s="199" t="s">
        <v>251</v>
      </c>
      <c r="C18" s="200" t="s">
        <v>252</v>
      </c>
      <c r="D18" s="196">
        <f>'Fuse Detail 5.56'!O192</f>
        <v>94.236000000000004</v>
      </c>
      <c r="E18" s="197" t="s">
        <v>241</v>
      </c>
      <c r="F18" s="197">
        <v>1143.8399999999999</v>
      </c>
      <c r="G18" s="198">
        <f t="shared" si="0"/>
        <v>107790.90624</v>
      </c>
    </row>
    <row r="19" spans="1:7" ht="113.25" customHeight="1">
      <c r="A19" s="199">
        <v>11</v>
      </c>
      <c r="B19" s="199" t="s">
        <v>253</v>
      </c>
      <c r="C19" s="200" t="s">
        <v>254</v>
      </c>
      <c r="D19" s="196">
        <f>'Fuse Detail 5.56'!O205</f>
        <v>142.67239999999998</v>
      </c>
      <c r="E19" s="197" t="s">
        <v>96</v>
      </c>
      <c r="F19" s="197">
        <v>102.44</v>
      </c>
      <c r="G19" s="198">
        <f t="shared" si="0"/>
        <v>14615.360655999997</v>
      </c>
    </row>
    <row r="20" spans="1:7" ht="73.5" customHeight="1">
      <c r="A20" s="199">
        <v>12</v>
      </c>
      <c r="B20" s="199" t="s">
        <v>255</v>
      </c>
      <c r="C20" s="200" t="s">
        <v>256</v>
      </c>
      <c r="D20" s="196">
        <f>'Fuse Detail 5.56'!O209</f>
        <v>2</v>
      </c>
      <c r="E20" s="197" t="s">
        <v>31</v>
      </c>
      <c r="F20" s="197">
        <v>445.19</v>
      </c>
      <c r="G20" s="198">
        <f t="shared" si="0"/>
        <v>890.38</v>
      </c>
    </row>
    <row r="21" spans="1:7" ht="193.5" customHeight="1">
      <c r="A21" s="212">
        <v>13</v>
      </c>
      <c r="B21" s="212" t="s">
        <v>257</v>
      </c>
      <c r="C21" s="200" t="s">
        <v>258</v>
      </c>
      <c r="D21" s="196">
        <f>'Fuse Detail 5.56'!O217</f>
        <v>1.2361740000000001</v>
      </c>
      <c r="E21" s="197" t="s">
        <v>168</v>
      </c>
      <c r="F21" s="197">
        <v>14581.84</v>
      </c>
      <c r="G21" s="198">
        <f t="shared" si="0"/>
        <v>18025.691480160003</v>
      </c>
    </row>
    <row r="22" spans="1:7" ht="253.5" customHeight="1">
      <c r="A22" s="199">
        <v>14</v>
      </c>
      <c r="B22" s="199" t="s">
        <v>259</v>
      </c>
      <c r="C22" s="200" t="s">
        <v>260</v>
      </c>
      <c r="D22" s="196">
        <f>'Fuse Detail 5.56'!O225</f>
        <v>4478.84</v>
      </c>
      <c r="E22" s="197" t="s">
        <v>5</v>
      </c>
      <c r="F22" s="209">
        <v>245.6</v>
      </c>
      <c r="G22" s="198">
        <f t="shared" si="0"/>
        <v>1100003.1040000001</v>
      </c>
    </row>
    <row r="23" spans="1:7" ht="61.5" customHeight="1">
      <c r="A23" s="194">
        <v>15</v>
      </c>
      <c r="B23" s="194" t="s">
        <v>261</v>
      </c>
      <c r="C23" s="203" t="s">
        <v>9</v>
      </c>
      <c r="D23" s="196">
        <f>'Fuse Detail 5.56'!O237</f>
        <v>4478.84</v>
      </c>
      <c r="E23" s="197" t="s">
        <v>5</v>
      </c>
      <c r="F23" s="57">
        <v>16.97</v>
      </c>
      <c r="G23" s="198">
        <f t="shared" si="0"/>
        <v>76005.914799999999</v>
      </c>
    </row>
    <row r="24" spans="1:7" ht="54.75" customHeight="1">
      <c r="A24" s="199">
        <v>16</v>
      </c>
      <c r="B24" s="213" t="s">
        <v>262</v>
      </c>
      <c r="C24" s="214" t="s">
        <v>85</v>
      </c>
      <c r="D24" s="215">
        <f>'Fuse Detail 5.56'!O245</f>
        <v>4478.84</v>
      </c>
      <c r="E24" s="216" t="s">
        <v>5</v>
      </c>
      <c r="F24" s="217" t="s">
        <v>263</v>
      </c>
      <c r="G24" s="218"/>
    </row>
    <row r="25" spans="1:7" ht="24.75" customHeight="1">
      <c r="A25" s="204"/>
      <c r="B25" s="219"/>
      <c r="C25" s="220" t="s">
        <v>264</v>
      </c>
      <c r="D25" s="221"/>
      <c r="E25" s="222"/>
      <c r="F25" s="59">
        <v>59.38</v>
      </c>
      <c r="G25" s="223">
        <f>D24*F25</f>
        <v>265953.51920000004</v>
      </c>
    </row>
    <row r="26" spans="1:7" ht="47.25" customHeight="1">
      <c r="A26" s="199">
        <v>17</v>
      </c>
      <c r="B26" s="213" t="s">
        <v>265</v>
      </c>
      <c r="C26" s="214" t="s">
        <v>266</v>
      </c>
      <c r="D26" s="215">
        <f>'Fuse Detail 5.56'!O251</f>
        <v>4478.84</v>
      </c>
      <c r="E26" s="224" t="s">
        <v>5</v>
      </c>
      <c r="F26" s="225" t="s">
        <v>57</v>
      </c>
      <c r="G26" s="218"/>
    </row>
    <row r="27" spans="1:7" ht="24" customHeight="1">
      <c r="A27" s="226"/>
      <c r="B27" s="227"/>
      <c r="C27" s="228" t="s">
        <v>267</v>
      </c>
      <c r="D27" s="229"/>
      <c r="E27" s="230"/>
      <c r="F27" s="230">
        <v>30.72</v>
      </c>
      <c r="G27" s="231">
        <f>D26*F27</f>
        <v>137589.96479999999</v>
      </c>
    </row>
    <row r="28" spans="1:7" ht="75" customHeight="1">
      <c r="A28" s="194">
        <v>18</v>
      </c>
      <c r="B28" s="232" t="s">
        <v>268</v>
      </c>
      <c r="C28" s="233" t="s">
        <v>63</v>
      </c>
      <c r="D28" s="234">
        <f>'Fuse Detail 5.56'!O258</f>
        <v>1641.6000000000001</v>
      </c>
      <c r="E28" s="235" t="s">
        <v>5</v>
      </c>
      <c r="F28" s="235">
        <v>198.84</v>
      </c>
      <c r="G28" s="236">
        <f>F28*D28</f>
        <v>326415.74400000001</v>
      </c>
    </row>
    <row r="29" spans="1:7" ht="17.100000000000001" customHeight="1">
      <c r="A29" s="237"/>
      <c r="B29" s="238"/>
      <c r="C29" s="840" t="s">
        <v>82</v>
      </c>
      <c r="D29" s="840"/>
      <c r="E29" s="840"/>
      <c r="F29" s="840"/>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C5" sqref="C5:C11"/>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9" t="s">
        <v>269</v>
      </c>
      <c r="B1" s="839"/>
      <c r="C1" s="839"/>
      <c r="D1" s="839"/>
      <c r="E1" s="839"/>
      <c r="F1" s="839"/>
      <c r="G1" s="839"/>
      <c r="H1" s="839"/>
      <c r="I1" s="839"/>
      <c r="J1" s="839"/>
      <c r="K1" s="839"/>
      <c r="L1" s="839"/>
      <c r="M1" s="839"/>
      <c r="N1" s="839"/>
      <c r="O1" s="839"/>
      <c r="P1" s="839"/>
    </row>
    <row r="2" spans="1:16" s="241" customFormat="1">
      <c r="A2" s="839"/>
      <c r="B2" s="839"/>
      <c r="C2" s="839"/>
      <c r="D2" s="839"/>
      <c r="E2" s="839"/>
      <c r="F2" s="839"/>
      <c r="G2" s="839"/>
      <c r="H2" s="839"/>
      <c r="I2" s="839"/>
      <c r="J2" s="839"/>
      <c r="K2" s="839"/>
      <c r="L2" s="839"/>
      <c r="M2" s="839"/>
      <c r="N2" s="839"/>
      <c r="O2" s="839"/>
      <c r="P2" s="839"/>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769" t="s">
        <v>227</v>
      </c>
      <c r="D4" s="770"/>
      <c r="E4" s="764"/>
      <c r="F4" s="841" t="s">
        <v>271</v>
      </c>
      <c r="G4" s="841"/>
      <c r="H4" s="841"/>
      <c r="I4" s="841"/>
      <c r="J4" s="841"/>
      <c r="K4" s="841"/>
      <c r="L4" s="841"/>
      <c r="M4" s="841"/>
      <c r="N4" s="842"/>
      <c r="O4" s="770" t="s">
        <v>1</v>
      </c>
      <c r="P4" s="769" t="s">
        <v>49</v>
      </c>
    </row>
    <row r="5" spans="1:16" s="252" customFormat="1">
      <c r="A5" s="843">
        <v>1</v>
      </c>
      <c r="B5" s="843" t="s">
        <v>272</v>
      </c>
      <c r="C5" s="846" t="s">
        <v>60</v>
      </c>
      <c r="D5" s="253"/>
      <c r="E5" s="254"/>
      <c r="F5" s="254"/>
      <c r="G5" s="254"/>
      <c r="H5" s="254"/>
      <c r="I5" s="254"/>
      <c r="J5" s="254"/>
      <c r="K5" s="255"/>
      <c r="L5" s="255"/>
      <c r="M5" s="255"/>
      <c r="N5" s="256"/>
      <c r="O5" s="257"/>
      <c r="P5" s="257"/>
    </row>
    <row r="6" spans="1:16" s="252" customFormat="1">
      <c r="A6" s="844"/>
      <c r="B6" s="844"/>
      <c r="C6" s="846"/>
      <c r="D6" s="253" t="s">
        <v>273</v>
      </c>
      <c r="E6" s="254"/>
      <c r="F6" s="254"/>
      <c r="G6" s="254"/>
      <c r="H6" s="254"/>
      <c r="I6" s="254"/>
      <c r="J6" s="254"/>
      <c r="K6" s="255"/>
      <c r="L6" s="255"/>
      <c r="M6" s="255"/>
      <c r="N6" s="256"/>
      <c r="O6" s="257"/>
      <c r="P6" s="257"/>
    </row>
    <row r="7" spans="1:16" s="252" customFormat="1">
      <c r="A7" s="844"/>
      <c r="B7" s="844"/>
      <c r="C7" s="846"/>
      <c r="D7" s="253" t="s">
        <v>274</v>
      </c>
      <c r="E7" s="258" t="s">
        <v>80</v>
      </c>
      <c r="F7" s="259"/>
      <c r="G7" s="259"/>
      <c r="H7" s="260"/>
      <c r="I7" s="260"/>
      <c r="J7" s="261"/>
      <c r="K7" s="261"/>
      <c r="L7" s="261"/>
      <c r="M7" s="262"/>
      <c r="N7" s="263"/>
      <c r="O7" s="257"/>
      <c r="P7" s="257"/>
    </row>
    <row r="8" spans="1:16" s="252" customFormat="1">
      <c r="A8" s="844"/>
      <c r="B8" s="844"/>
      <c r="C8" s="846"/>
      <c r="D8" s="264"/>
      <c r="E8" s="265"/>
      <c r="F8" s="266">
        <v>2</v>
      </c>
      <c r="G8" s="265" t="s">
        <v>275</v>
      </c>
      <c r="H8" s="265">
        <v>16</v>
      </c>
      <c r="I8" s="265" t="s">
        <v>276</v>
      </c>
      <c r="J8" s="265">
        <v>3</v>
      </c>
      <c r="K8" s="265" t="s">
        <v>277</v>
      </c>
      <c r="L8" s="265"/>
      <c r="M8" s="265"/>
      <c r="N8" s="256"/>
      <c r="O8" s="257"/>
      <c r="P8" s="257"/>
    </row>
    <row r="9" spans="1:16" s="252" customFormat="1">
      <c r="A9" s="844"/>
      <c r="B9" s="844"/>
      <c r="C9" s="846"/>
      <c r="D9" s="267"/>
      <c r="E9" s="265" t="s">
        <v>275</v>
      </c>
      <c r="F9" s="265">
        <v>30</v>
      </c>
      <c r="G9" s="265" t="s">
        <v>276</v>
      </c>
      <c r="H9" s="265">
        <v>42</v>
      </c>
      <c r="I9" s="265" t="s">
        <v>277</v>
      </c>
      <c r="J9" s="268" t="s">
        <v>162</v>
      </c>
      <c r="K9" s="268"/>
      <c r="L9" s="265">
        <v>3</v>
      </c>
      <c r="M9" s="265" t="s">
        <v>80</v>
      </c>
      <c r="N9" s="269">
        <f>F8*L9*((H8+J8)/2*(F9+H9)/2)</f>
        <v>2052</v>
      </c>
      <c r="O9" s="270">
        <f>N9</f>
        <v>2052</v>
      </c>
      <c r="P9" s="257" t="s">
        <v>5</v>
      </c>
    </row>
    <row r="10" spans="1:16" s="252" customFormat="1">
      <c r="A10" s="844"/>
      <c r="B10" s="844"/>
      <c r="C10" s="846"/>
      <c r="D10" s="271"/>
      <c r="E10" s="272"/>
      <c r="F10" s="255"/>
      <c r="G10" s="255"/>
      <c r="H10" s="255"/>
      <c r="I10" s="255"/>
      <c r="J10" s="255"/>
      <c r="K10" s="255"/>
      <c r="L10" s="255"/>
      <c r="M10" s="255"/>
      <c r="N10" s="256" t="s">
        <v>5</v>
      </c>
      <c r="O10" s="257"/>
      <c r="P10" s="257"/>
    </row>
    <row r="11" spans="1:16" s="252" customFormat="1">
      <c r="A11" s="845"/>
      <c r="B11" s="845"/>
      <c r="C11" s="846"/>
      <c r="D11" s="273"/>
      <c r="E11" s="274"/>
      <c r="F11" s="275"/>
      <c r="G11" s="275"/>
      <c r="H11" s="275"/>
      <c r="I11" s="275"/>
      <c r="J11" s="275"/>
      <c r="K11" s="275"/>
      <c r="L11" s="275"/>
      <c r="M11" s="275"/>
      <c r="N11" s="276"/>
      <c r="O11" s="277"/>
      <c r="P11" s="277"/>
    </row>
    <row r="12" spans="1:16" s="241" customFormat="1">
      <c r="A12" s="847">
        <v>2</v>
      </c>
      <c r="B12" s="847" t="s">
        <v>231</v>
      </c>
      <c r="C12" s="849" t="s">
        <v>278</v>
      </c>
      <c r="D12" s="851" t="s">
        <v>279</v>
      </c>
      <c r="E12" s="852"/>
      <c r="F12" s="852"/>
      <c r="G12" s="852"/>
      <c r="H12" s="852"/>
      <c r="I12" s="259" t="s">
        <v>80</v>
      </c>
      <c r="J12" s="278">
        <v>5.4</v>
      </c>
      <c r="K12" s="259" t="s">
        <v>180</v>
      </c>
      <c r="L12" s="259"/>
      <c r="M12" s="259"/>
      <c r="N12" s="279"/>
      <c r="O12" s="853">
        <f>N19</f>
        <v>1597.2750000000001</v>
      </c>
      <c r="P12" s="859" t="s">
        <v>5</v>
      </c>
    </row>
    <row r="13" spans="1:16" s="241" customFormat="1">
      <c r="A13" s="848"/>
      <c r="B13" s="848"/>
      <c r="C13" s="850"/>
      <c r="D13" s="864" t="s">
        <v>280</v>
      </c>
      <c r="E13" s="865"/>
      <c r="F13" s="865"/>
      <c r="G13" s="865"/>
      <c r="H13" s="865"/>
      <c r="I13" s="259" t="s">
        <v>80</v>
      </c>
      <c r="J13" s="278">
        <v>15</v>
      </c>
      <c r="K13" s="259" t="s">
        <v>180</v>
      </c>
      <c r="L13" s="259"/>
      <c r="M13" s="259"/>
      <c r="N13" s="279"/>
      <c r="O13" s="854"/>
      <c r="P13" s="860"/>
    </row>
    <row r="14" spans="1:16" s="241" customFormat="1">
      <c r="A14" s="848"/>
      <c r="B14" s="848"/>
      <c r="C14" s="850"/>
      <c r="D14" s="846" t="s">
        <v>281</v>
      </c>
      <c r="E14" s="861"/>
      <c r="F14" s="861"/>
      <c r="G14" s="861"/>
      <c r="H14" s="861"/>
      <c r="I14" s="861"/>
      <c r="J14" s="259"/>
      <c r="K14" s="259"/>
      <c r="L14" s="259"/>
      <c r="M14" s="259"/>
      <c r="N14" s="279"/>
      <c r="O14" s="854"/>
      <c r="P14" s="860"/>
    </row>
    <row r="15" spans="1:16" s="241" customFormat="1">
      <c r="A15" s="848"/>
      <c r="B15" s="848"/>
      <c r="C15" s="850"/>
      <c r="D15" s="280" t="s">
        <v>80</v>
      </c>
      <c r="E15" s="281" t="s">
        <v>282</v>
      </c>
      <c r="F15" s="281">
        <v>6</v>
      </c>
      <c r="G15" s="281" t="s">
        <v>162</v>
      </c>
      <c r="H15" s="282">
        <f>J12</f>
        <v>5.4</v>
      </c>
      <c r="I15" s="281" t="s">
        <v>283</v>
      </c>
      <c r="J15" s="283">
        <v>4.3</v>
      </c>
      <c r="K15" s="284" t="s">
        <v>80</v>
      </c>
      <c r="L15" s="285">
        <f>(F15*H15)+J15</f>
        <v>36.700000000000003</v>
      </c>
      <c r="M15" s="286" t="s">
        <v>180</v>
      </c>
      <c r="N15" s="287"/>
      <c r="O15" s="854"/>
      <c r="P15" s="860"/>
    </row>
    <row r="16" spans="1:16" s="241" customFormat="1">
      <c r="A16" s="848"/>
      <c r="B16" s="848"/>
      <c r="C16" s="850"/>
      <c r="D16" s="846" t="s">
        <v>284</v>
      </c>
      <c r="E16" s="861"/>
      <c r="F16" s="861"/>
      <c r="G16" s="861"/>
      <c r="H16" s="861"/>
      <c r="I16" s="861"/>
      <c r="J16" s="288"/>
      <c r="K16" s="284" t="s">
        <v>80</v>
      </c>
      <c r="L16" s="284">
        <v>17</v>
      </c>
      <c r="M16" s="286" t="s">
        <v>180</v>
      </c>
      <c r="N16" s="289"/>
      <c r="O16" s="854"/>
      <c r="P16" s="860"/>
    </row>
    <row r="17" spans="1:18" s="241" customFormat="1">
      <c r="A17" s="848"/>
      <c r="B17" s="848"/>
      <c r="C17" s="850"/>
      <c r="D17" s="846" t="s">
        <v>285</v>
      </c>
      <c r="E17" s="861"/>
      <c r="F17" s="861"/>
      <c r="G17" s="861"/>
      <c r="H17" s="861"/>
      <c r="I17" s="861"/>
      <c r="J17" s="290"/>
      <c r="K17" s="291" t="s">
        <v>80</v>
      </c>
      <c r="L17" s="291">
        <v>15</v>
      </c>
      <c r="M17" s="292" t="s">
        <v>180</v>
      </c>
      <c r="N17" s="293"/>
      <c r="O17" s="854"/>
      <c r="P17" s="860"/>
    </row>
    <row r="18" spans="1:18" s="241" customFormat="1">
      <c r="A18" s="848"/>
      <c r="B18" s="848"/>
      <c r="C18" s="850"/>
      <c r="D18" s="294"/>
      <c r="E18" s="258"/>
      <c r="F18" s="258"/>
      <c r="G18" s="258"/>
      <c r="H18" s="258"/>
      <c r="I18" s="258"/>
      <c r="J18" s="288" t="s">
        <v>157</v>
      </c>
      <c r="K18" s="284"/>
      <c r="L18" s="284">
        <f>SUM(L15:L17)</f>
        <v>68.7</v>
      </c>
      <c r="M18" s="286" t="s">
        <v>180</v>
      </c>
      <c r="N18" s="289"/>
      <c r="O18" s="854"/>
      <c r="P18" s="860"/>
    </row>
    <row r="19" spans="1:18" s="241" customFormat="1">
      <c r="A19" s="848"/>
      <c r="B19" s="848"/>
      <c r="C19" s="850"/>
      <c r="D19" s="846" t="s">
        <v>286</v>
      </c>
      <c r="E19" s="861"/>
      <c r="F19" s="259">
        <v>1</v>
      </c>
      <c r="G19" s="259" t="s">
        <v>162</v>
      </c>
      <c r="H19" s="260">
        <f>L18</f>
        <v>68.7</v>
      </c>
      <c r="I19" s="260" t="s">
        <v>162</v>
      </c>
      <c r="J19" s="295">
        <f>J13</f>
        <v>15</v>
      </c>
      <c r="K19" s="261" t="s">
        <v>162</v>
      </c>
      <c r="L19" s="261">
        <v>1.55</v>
      </c>
      <c r="M19" s="262" t="s">
        <v>80</v>
      </c>
      <c r="N19" s="289">
        <f>L19*J19*H19*F19</f>
        <v>1597.2750000000001</v>
      </c>
      <c r="O19" s="854"/>
      <c r="P19" s="860"/>
    </row>
    <row r="20" spans="1:18" s="241" customFormat="1">
      <c r="A20" s="848"/>
      <c r="B20" s="848"/>
      <c r="C20" s="850"/>
      <c r="D20" s="294"/>
      <c r="E20" s="258"/>
      <c r="F20" s="259"/>
      <c r="G20" s="259"/>
      <c r="H20" s="259"/>
      <c r="I20" s="259"/>
      <c r="J20" s="259"/>
      <c r="K20" s="259"/>
      <c r="L20" s="259"/>
      <c r="M20" s="259"/>
      <c r="N20" s="279"/>
      <c r="O20" s="854"/>
      <c r="P20" s="860"/>
    </row>
    <row r="21" spans="1:18" s="241" customFormat="1">
      <c r="A21" s="847">
        <v>3</v>
      </c>
      <c r="B21" s="847" t="s">
        <v>233</v>
      </c>
      <c r="C21" s="849" t="s">
        <v>287</v>
      </c>
      <c r="D21" s="296" t="s">
        <v>288</v>
      </c>
      <c r="E21" s="297" t="s">
        <v>80</v>
      </c>
      <c r="F21" s="298">
        <v>1</v>
      </c>
      <c r="G21" s="299" t="s">
        <v>162</v>
      </c>
      <c r="H21" s="300">
        <f>L18</f>
        <v>68.7</v>
      </c>
      <c r="I21" s="301"/>
      <c r="J21" s="300"/>
      <c r="K21" s="301"/>
      <c r="L21" s="302"/>
      <c r="M21" s="302"/>
      <c r="N21" s="303"/>
      <c r="O21" s="855">
        <f>N46</f>
        <v>459.03881399999995</v>
      </c>
      <c r="P21" s="859" t="s">
        <v>5</v>
      </c>
      <c r="R21" s="304"/>
    </row>
    <row r="22" spans="1:18" s="241" customFormat="1">
      <c r="A22" s="848"/>
      <c r="B22" s="848"/>
      <c r="C22" s="850"/>
      <c r="D22" s="305">
        <f>L18</f>
        <v>68.7</v>
      </c>
      <c r="E22" s="306" t="s">
        <v>289</v>
      </c>
      <c r="F22" s="307">
        <v>2</v>
      </c>
      <c r="G22" s="307" t="s">
        <v>162</v>
      </c>
      <c r="H22" s="308">
        <v>5</v>
      </c>
      <c r="I22" s="307" t="s">
        <v>290</v>
      </c>
      <c r="J22" s="308">
        <v>2</v>
      </c>
      <c r="K22" s="307" t="s">
        <v>162</v>
      </c>
      <c r="L22" s="308">
        <v>0.6</v>
      </c>
      <c r="M22" s="308" t="s">
        <v>291</v>
      </c>
      <c r="N22" s="309"/>
      <c r="O22" s="856"/>
      <c r="P22" s="860"/>
      <c r="R22" s="304"/>
    </row>
    <row r="23" spans="1:18" s="241" customFormat="1">
      <c r="A23" s="848"/>
      <c r="B23" s="848"/>
      <c r="C23" s="850"/>
      <c r="D23" s="310"/>
      <c r="E23" s="259"/>
      <c r="F23" s="307"/>
      <c r="G23" s="307"/>
      <c r="H23" s="308"/>
      <c r="I23" s="307"/>
      <c r="J23" s="308"/>
      <c r="K23" s="307" t="s">
        <v>80</v>
      </c>
      <c r="L23" s="311">
        <f>D22-((F22*H22)+(J22*L22))</f>
        <v>57.5</v>
      </c>
      <c r="M23" s="308" t="s">
        <v>180</v>
      </c>
      <c r="N23" s="309"/>
      <c r="O23" s="856"/>
      <c r="P23" s="860"/>
      <c r="R23" s="304"/>
    </row>
    <row r="24" spans="1:18" s="241" customFormat="1">
      <c r="A24" s="848"/>
      <c r="B24" s="848"/>
      <c r="C24" s="850"/>
      <c r="D24" s="294" t="s">
        <v>292</v>
      </c>
      <c r="E24" s="258" t="s">
        <v>80</v>
      </c>
      <c r="F24" s="259">
        <v>1</v>
      </c>
      <c r="G24" s="259" t="s">
        <v>162</v>
      </c>
      <c r="H24" s="312">
        <f>L23</f>
        <v>57.5</v>
      </c>
      <c r="I24" s="260" t="s">
        <v>162</v>
      </c>
      <c r="J24" s="295">
        <f>J13</f>
        <v>15</v>
      </c>
      <c r="K24" s="261" t="s">
        <v>162</v>
      </c>
      <c r="L24" s="261">
        <v>0.15</v>
      </c>
      <c r="M24" s="262" t="s">
        <v>80</v>
      </c>
      <c r="N24" s="263">
        <f>L24*J24*H24*F24</f>
        <v>129.375</v>
      </c>
      <c r="O24" s="856"/>
      <c r="P24" s="860"/>
      <c r="R24" s="304"/>
    </row>
    <row r="25" spans="1:18" s="241" customFormat="1">
      <c r="A25" s="848"/>
      <c r="B25" s="848"/>
      <c r="C25" s="850"/>
      <c r="D25" s="313" t="s">
        <v>293</v>
      </c>
      <c r="E25" s="314" t="s">
        <v>80</v>
      </c>
      <c r="F25" s="259"/>
      <c r="G25" s="259"/>
      <c r="H25" s="260"/>
      <c r="I25" s="260"/>
      <c r="J25" s="261"/>
      <c r="K25" s="261"/>
      <c r="L25" s="261"/>
      <c r="M25" s="262"/>
      <c r="N25" s="289"/>
      <c r="O25" s="856"/>
      <c r="P25" s="860"/>
      <c r="R25" s="304"/>
    </row>
    <row r="26" spans="1:18" s="241" customFormat="1">
      <c r="A26" s="848"/>
      <c r="B26" s="848"/>
      <c r="C26" s="850"/>
      <c r="D26" s="846" t="s">
        <v>294</v>
      </c>
      <c r="E26" s="861"/>
      <c r="F26" s="315" t="s">
        <v>295</v>
      </c>
      <c r="G26" s="316" t="s">
        <v>276</v>
      </c>
      <c r="H26" s="312" t="s">
        <v>296</v>
      </c>
      <c r="I26" s="312" t="s">
        <v>80</v>
      </c>
      <c r="J26" s="295">
        <v>17.07</v>
      </c>
      <c r="K26" s="261" t="s">
        <v>180</v>
      </c>
      <c r="L26" s="261"/>
      <c r="M26" s="262"/>
      <c r="N26" s="289"/>
      <c r="O26" s="856"/>
      <c r="P26" s="860"/>
      <c r="R26" s="304"/>
    </row>
    <row r="27" spans="1:18" s="241" customFormat="1">
      <c r="A27" s="848"/>
      <c r="B27" s="848"/>
      <c r="C27" s="850"/>
      <c r="D27" s="294" t="s">
        <v>292</v>
      </c>
      <c r="E27" s="258" t="s">
        <v>80</v>
      </c>
      <c r="F27" s="259">
        <v>2</v>
      </c>
      <c r="G27" s="259" t="s">
        <v>162</v>
      </c>
      <c r="H27" s="260">
        <f>J26</f>
        <v>17.07</v>
      </c>
      <c r="I27" s="260" t="s">
        <v>162</v>
      </c>
      <c r="J27" s="261">
        <v>4.3</v>
      </c>
      <c r="K27" s="261" t="s">
        <v>162</v>
      </c>
      <c r="L27" s="261">
        <v>0.15</v>
      </c>
      <c r="M27" s="262" t="s">
        <v>80</v>
      </c>
      <c r="N27" s="263">
        <f>L27*J27*H27*F27</f>
        <v>22.020299999999999</v>
      </c>
      <c r="O27" s="856"/>
      <c r="P27" s="860"/>
      <c r="R27" s="304"/>
    </row>
    <row r="28" spans="1:18" s="241" customFormat="1">
      <c r="A28" s="848"/>
      <c r="B28" s="848"/>
      <c r="C28" s="850"/>
      <c r="D28" s="846" t="s">
        <v>297</v>
      </c>
      <c r="E28" s="861"/>
      <c r="F28" s="861"/>
      <c r="G28" s="861"/>
      <c r="H28" s="861"/>
      <c r="I28" s="260" t="s">
        <v>80</v>
      </c>
      <c r="J28" s="317" t="s">
        <v>298</v>
      </c>
      <c r="K28" s="261"/>
      <c r="L28" s="261"/>
      <c r="M28" s="262"/>
      <c r="N28" s="289"/>
      <c r="O28" s="856"/>
      <c r="P28" s="860"/>
      <c r="R28" s="304"/>
    </row>
    <row r="29" spans="1:18" s="241" customFormat="1">
      <c r="A29" s="848"/>
      <c r="B29" s="848"/>
      <c r="C29" s="850"/>
      <c r="D29" s="259">
        <v>0.5</v>
      </c>
      <c r="E29" s="259" t="s">
        <v>162</v>
      </c>
      <c r="F29" s="318">
        <v>2</v>
      </c>
      <c r="G29" s="260" t="s">
        <v>162</v>
      </c>
      <c r="H29" s="261">
        <v>3.14</v>
      </c>
      <c r="I29" s="261" t="s">
        <v>162</v>
      </c>
      <c r="J29" s="319">
        <f>J12*3</f>
        <v>16.200000000000003</v>
      </c>
      <c r="K29" s="262" t="s">
        <v>80</v>
      </c>
      <c r="L29" s="320">
        <f>J29*H29*F29*D29</f>
        <v>50.868000000000009</v>
      </c>
      <c r="M29" s="286" t="s">
        <v>180</v>
      </c>
      <c r="N29" s="321"/>
      <c r="O29" s="856"/>
      <c r="P29" s="860"/>
    </row>
    <row r="30" spans="1:18" s="241" customFormat="1">
      <c r="A30" s="848"/>
      <c r="B30" s="848"/>
      <c r="C30" s="850"/>
      <c r="D30" s="322" t="s">
        <v>299</v>
      </c>
      <c r="E30" s="323"/>
      <c r="F30" s="323"/>
      <c r="G30" s="260"/>
      <c r="H30" s="261"/>
      <c r="I30" s="261"/>
      <c r="J30" s="261"/>
      <c r="K30" s="262" t="s">
        <v>80</v>
      </c>
      <c r="L30" s="320">
        <v>0</v>
      </c>
      <c r="M30" s="286" t="s">
        <v>180</v>
      </c>
      <c r="N30" s="321"/>
      <c r="O30" s="856"/>
      <c r="P30" s="860"/>
    </row>
    <row r="31" spans="1:18" s="241" customFormat="1">
      <c r="A31" s="848"/>
      <c r="B31" s="848"/>
      <c r="C31" s="850"/>
      <c r="D31" s="862" t="s">
        <v>300</v>
      </c>
      <c r="E31" s="863"/>
      <c r="F31" s="260">
        <f>L29</f>
        <v>50.868000000000009</v>
      </c>
      <c r="G31" s="260" t="s">
        <v>276</v>
      </c>
      <c r="H31" s="261">
        <v>0</v>
      </c>
      <c r="I31" s="317" t="s">
        <v>150</v>
      </c>
      <c r="J31" s="324">
        <v>2</v>
      </c>
      <c r="K31" s="262" t="s">
        <v>80</v>
      </c>
      <c r="L31" s="312">
        <f>F31/J31</f>
        <v>25.434000000000005</v>
      </c>
      <c r="M31" s="286" t="s">
        <v>180</v>
      </c>
      <c r="N31" s="321"/>
      <c r="O31" s="856"/>
      <c r="P31" s="860"/>
    </row>
    <row r="32" spans="1:18" s="241" customFormat="1">
      <c r="A32" s="848"/>
      <c r="B32" s="848"/>
      <c r="C32" s="850"/>
      <c r="D32" s="294" t="s">
        <v>292</v>
      </c>
      <c r="E32" s="258" t="s">
        <v>80</v>
      </c>
      <c r="F32" s="259">
        <v>2</v>
      </c>
      <c r="G32" s="259" t="s">
        <v>162</v>
      </c>
      <c r="H32" s="312">
        <f>L31</f>
        <v>25.434000000000005</v>
      </c>
      <c r="I32" s="260" t="s">
        <v>162</v>
      </c>
      <c r="J32" s="295">
        <f>J26</f>
        <v>17.07</v>
      </c>
      <c r="K32" s="261" t="s">
        <v>162</v>
      </c>
      <c r="L32" s="261">
        <v>0.15</v>
      </c>
      <c r="M32" s="262" t="s">
        <v>80</v>
      </c>
      <c r="N32" s="263">
        <f>L32*J32*H32*F32</f>
        <v>130.24751400000002</v>
      </c>
      <c r="O32" s="856"/>
      <c r="P32" s="860"/>
    </row>
    <row r="33" spans="1:16" s="241" customFormat="1">
      <c r="A33" s="848"/>
      <c r="B33" s="848"/>
      <c r="C33" s="850"/>
      <c r="D33" s="258" t="s">
        <v>301</v>
      </c>
      <c r="E33" s="258" t="s">
        <v>80</v>
      </c>
      <c r="F33" s="259">
        <v>2</v>
      </c>
      <c r="G33" s="259" t="s">
        <v>162</v>
      </c>
      <c r="H33" s="260">
        <v>7</v>
      </c>
      <c r="I33" s="260" t="s">
        <v>162</v>
      </c>
      <c r="J33" s="261">
        <v>4.3</v>
      </c>
      <c r="K33" s="261" t="s">
        <v>162</v>
      </c>
      <c r="L33" s="261">
        <v>0.15</v>
      </c>
      <c r="M33" s="262" t="s">
        <v>80</v>
      </c>
      <c r="N33" s="263">
        <f>L33*J33*H33*F33</f>
        <v>9.0299999999999994</v>
      </c>
      <c r="O33" s="856"/>
      <c r="P33" s="860"/>
    </row>
    <row r="34" spans="1:16" s="241" customFormat="1">
      <c r="A34" s="848"/>
      <c r="B34" s="848"/>
      <c r="C34" s="850"/>
      <c r="D34" s="325" t="s">
        <v>302</v>
      </c>
      <c r="E34" s="258" t="s">
        <v>80</v>
      </c>
      <c r="F34" s="259">
        <v>4</v>
      </c>
      <c r="G34" s="259" t="s">
        <v>162</v>
      </c>
      <c r="H34" s="260">
        <v>7</v>
      </c>
      <c r="I34" s="260" t="s">
        <v>162</v>
      </c>
      <c r="J34" s="295">
        <f>J26</f>
        <v>17.07</v>
      </c>
      <c r="K34" s="261" t="s">
        <v>162</v>
      </c>
      <c r="L34" s="261">
        <v>0.15</v>
      </c>
      <c r="M34" s="262" t="s">
        <v>80</v>
      </c>
      <c r="N34" s="263">
        <f>L34*J34*H34*F34</f>
        <v>71.693999999999988</v>
      </c>
      <c r="O34" s="856"/>
      <c r="P34" s="860"/>
    </row>
    <row r="35" spans="1:16" s="241" customFormat="1">
      <c r="A35" s="848"/>
      <c r="B35" s="848"/>
      <c r="C35" s="850"/>
      <c r="D35" s="846" t="s">
        <v>303</v>
      </c>
      <c r="E35" s="861"/>
      <c r="F35" s="861"/>
      <c r="G35" s="861"/>
      <c r="H35" s="861"/>
      <c r="I35" s="261"/>
      <c r="J35" s="261"/>
      <c r="K35" s="262"/>
      <c r="L35" s="320"/>
      <c r="M35" s="286"/>
      <c r="N35" s="321"/>
      <c r="O35" s="856"/>
      <c r="P35" s="860"/>
    </row>
    <row r="36" spans="1:16" s="241" customFormat="1">
      <c r="A36" s="848"/>
      <c r="B36" s="848"/>
      <c r="C36" s="850"/>
      <c r="D36" s="259">
        <v>2</v>
      </c>
      <c r="E36" s="259" t="s">
        <v>275</v>
      </c>
      <c r="F36" s="326">
        <v>7</v>
      </c>
      <c r="G36" s="326" t="s">
        <v>276</v>
      </c>
      <c r="H36" s="327">
        <v>3</v>
      </c>
      <c r="I36" s="261" t="s">
        <v>304</v>
      </c>
      <c r="J36" s="261">
        <v>12</v>
      </c>
      <c r="K36" s="262" t="s">
        <v>162</v>
      </c>
      <c r="L36" s="320">
        <v>0.15</v>
      </c>
      <c r="M36" s="286" t="s">
        <v>80</v>
      </c>
      <c r="N36" s="328">
        <f>((F36+H36)/2)*L36*J36*D36</f>
        <v>18</v>
      </c>
      <c r="O36" s="856"/>
      <c r="P36" s="860"/>
    </row>
    <row r="37" spans="1:16" s="241" customFormat="1">
      <c r="A37" s="848"/>
      <c r="B37" s="848"/>
      <c r="C37" s="850"/>
      <c r="D37" s="259"/>
      <c r="E37" s="259"/>
      <c r="F37" s="260"/>
      <c r="G37" s="318">
        <v>2</v>
      </c>
      <c r="H37" s="261"/>
      <c r="I37" s="261"/>
      <c r="J37" s="261"/>
      <c r="K37" s="262"/>
      <c r="L37" s="320"/>
      <c r="M37" s="286"/>
      <c r="N37" s="321"/>
      <c r="O37" s="856"/>
      <c r="P37" s="860"/>
    </row>
    <row r="38" spans="1:16" s="241" customFormat="1">
      <c r="A38" s="848"/>
      <c r="B38" s="848"/>
      <c r="C38" s="850"/>
      <c r="D38" s="846" t="s">
        <v>305</v>
      </c>
      <c r="E38" s="861"/>
      <c r="F38" s="861"/>
      <c r="G38" s="861"/>
      <c r="H38" s="861"/>
      <c r="I38" s="261"/>
      <c r="J38" s="261"/>
      <c r="K38" s="262"/>
      <c r="L38" s="320"/>
      <c r="M38" s="286"/>
      <c r="N38" s="321"/>
      <c r="O38" s="856"/>
      <c r="P38" s="860"/>
    </row>
    <row r="39" spans="1:16" s="241" customFormat="1">
      <c r="A39" s="848"/>
      <c r="B39" s="848"/>
      <c r="C39" s="850"/>
      <c r="D39" s="259">
        <v>2</v>
      </c>
      <c r="E39" s="259" t="s">
        <v>275</v>
      </c>
      <c r="F39" s="326">
        <v>7</v>
      </c>
      <c r="G39" s="326" t="s">
        <v>276</v>
      </c>
      <c r="H39" s="327">
        <v>3</v>
      </c>
      <c r="I39" s="261" t="s">
        <v>304</v>
      </c>
      <c r="J39" s="261">
        <v>10</v>
      </c>
      <c r="K39" s="262" t="s">
        <v>162</v>
      </c>
      <c r="L39" s="320">
        <v>0.15</v>
      </c>
      <c r="M39" s="286" t="s">
        <v>80</v>
      </c>
      <c r="N39" s="328">
        <f>((F39+H39)/2)*L39*J39*D39</f>
        <v>15</v>
      </c>
      <c r="O39" s="856"/>
      <c r="P39" s="860"/>
    </row>
    <row r="40" spans="1:16" s="241" customFormat="1">
      <c r="A40" s="848"/>
      <c r="B40" s="848"/>
      <c r="C40" s="850"/>
      <c r="D40" s="259"/>
      <c r="E40" s="259"/>
      <c r="F40" s="260"/>
      <c r="G40" s="318">
        <v>2</v>
      </c>
      <c r="H40" s="261"/>
      <c r="I40" s="261"/>
      <c r="J40" s="261"/>
      <c r="K40" s="262"/>
      <c r="L40" s="320"/>
      <c r="M40" s="286"/>
      <c r="N40" s="321"/>
      <c r="O40" s="856"/>
      <c r="P40" s="860"/>
    </row>
    <row r="41" spans="1:16" s="241" customFormat="1">
      <c r="A41" s="848"/>
      <c r="B41" s="848"/>
      <c r="C41" s="850"/>
      <c r="D41" s="259" t="s">
        <v>274</v>
      </c>
      <c r="E41" s="258" t="s">
        <v>80</v>
      </c>
      <c r="F41" s="259">
        <v>4</v>
      </c>
      <c r="G41" s="259" t="s">
        <v>162</v>
      </c>
      <c r="H41" s="260">
        <v>5</v>
      </c>
      <c r="I41" s="260" t="s">
        <v>162</v>
      </c>
      <c r="J41" s="261">
        <v>1</v>
      </c>
      <c r="K41" s="261" t="s">
        <v>162</v>
      </c>
      <c r="L41" s="261">
        <v>0.15</v>
      </c>
      <c r="M41" s="262" t="s">
        <v>80</v>
      </c>
      <c r="N41" s="320">
        <f>L41*J41*H41*F41</f>
        <v>3</v>
      </c>
      <c r="O41" s="857"/>
      <c r="P41" s="860"/>
    </row>
    <row r="42" spans="1:16" s="241" customFormat="1">
      <c r="A42" s="848"/>
      <c r="B42" s="848"/>
      <c r="C42" s="850"/>
      <c r="D42" s="873" t="s">
        <v>306</v>
      </c>
      <c r="E42" s="874"/>
      <c r="F42" s="874"/>
      <c r="G42" s="874"/>
      <c r="H42" s="874"/>
      <c r="I42" s="329"/>
      <c r="J42" s="330"/>
      <c r="K42" s="317"/>
      <c r="L42" s="331"/>
      <c r="M42" s="329"/>
      <c r="N42" s="330"/>
      <c r="O42" s="856"/>
      <c r="P42" s="860"/>
    </row>
    <row r="43" spans="1:16" s="241" customFormat="1">
      <c r="A43" s="848"/>
      <c r="B43" s="848"/>
      <c r="C43" s="850"/>
      <c r="D43" s="873" t="s">
        <v>307</v>
      </c>
      <c r="E43" s="874"/>
      <c r="F43" s="874"/>
      <c r="G43" s="315"/>
      <c r="H43" s="332" t="s">
        <v>308</v>
      </c>
      <c r="I43" s="333" t="s">
        <v>276</v>
      </c>
      <c r="J43" s="334" t="s">
        <v>309</v>
      </c>
      <c r="K43" s="312" t="s">
        <v>80</v>
      </c>
      <c r="L43" s="335">
        <v>6.32</v>
      </c>
      <c r="M43" s="261" t="s">
        <v>180</v>
      </c>
      <c r="N43" s="330"/>
      <c r="O43" s="856"/>
      <c r="P43" s="860"/>
    </row>
    <row r="44" spans="1:16" s="241" customFormat="1">
      <c r="A44" s="848"/>
      <c r="B44" s="848"/>
      <c r="C44" s="850"/>
      <c r="D44" s="336" t="s">
        <v>310</v>
      </c>
      <c r="E44" s="258" t="s">
        <v>80</v>
      </c>
      <c r="F44" s="259">
        <v>2</v>
      </c>
      <c r="G44" s="259" t="s">
        <v>162</v>
      </c>
      <c r="H44" s="260">
        <v>17</v>
      </c>
      <c r="I44" s="260" t="s">
        <v>162</v>
      </c>
      <c r="J44" s="261">
        <f>L43</f>
        <v>6.32</v>
      </c>
      <c r="K44" s="261" t="s">
        <v>162</v>
      </c>
      <c r="L44" s="261">
        <v>0.15</v>
      </c>
      <c r="M44" s="262" t="s">
        <v>80</v>
      </c>
      <c r="N44" s="263">
        <f>L44*J44*H44*F44</f>
        <v>32.231999999999999</v>
      </c>
      <c r="O44" s="856"/>
      <c r="P44" s="860"/>
    </row>
    <row r="45" spans="1:16" s="241" customFormat="1">
      <c r="A45" s="848"/>
      <c r="B45" s="848"/>
      <c r="C45" s="850"/>
      <c r="D45" s="336" t="s">
        <v>311</v>
      </c>
      <c r="E45" s="258" t="s">
        <v>80</v>
      </c>
      <c r="F45" s="259">
        <v>2</v>
      </c>
      <c r="G45" s="259" t="s">
        <v>162</v>
      </c>
      <c r="H45" s="326">
        <v>15</v>
      </c>
      <c r="I45" s="326" t="s">
        <v>162</v>
      </c>
      <c r="J45" s="327">
        <f>L43</f>
        <v>6.32</v>
      </c>
      <c r="K45" s="327" t="s">
        <v>162</v>
      </c>
      <c r="L45" s="327">
        <v>0.15</v>
      </c>
      <c r="M45" s="337" t="s">
        <v>80</v>
      </c>
      <c r="N45" s="338">
        <f>L45*J45*H45*F45</f>
        <v>28.439999999999998</v>
      </c>
      <c r="O45" s="856"/>
      <c r="P45" s="860"/>
    </row>
    <row r="46" spans="1:16" s="241" customFormat="1">
      <c r="A46" s="848"/>
      <c r="B46" s="848"/>
      <c r="C46" s="850"/>
      <c r="D46" s="259"/>
      <c r="E46" s="259"/>
      <c r="F46" s="260"/>
      <c r="G46" s="318"/>
      <c r="H46" s="261"/>
      <c r="I46" s="261"/>
      <c r="J46" s="261"/>
      <c r="K46" s="262"/>
      <c r="L46" s="320" t="s">
        <v>82</v>
      </c>
      <c r="M46" s="286" t="s">
        <v>80</v>
      </c>
      <c r="N46" s="321">
        <f>SUM(N24:N45)</f>
        <v>459.03881399999995</v>
      </c>
      <c r="O46" s="856"/>
      <c r="P46" s="860"/>
    </row>
    <row r="47" spans="1:16" s="241" customFormat="1">
      <c r="A47" s="848"/>
      <c r="B47" s="848"/>
      <c r="C47" s="850"/>
      <c r="D47" s="294"/>
      <c r="E47" s="258"/>
      <c r="F47" s="339"/>
      <c r="G47" s="340"/>
      <c r="H47" s="307"/>
      <c r="I47" s="307"/>
      <c r="J47" s="307"/>
      <c r="K47" s="307"/>
      <c r="L47" s="307"/>
      <c r="M47" s="307"/>
      <c r="N47" s="309"/>
      <c r="O47" s="856"/>
      <c r="P47" s="341"/>
    </row>
    <row r="48" spans="1:16" s="241" customFormat="1">
      <c r="A48" s="848"/>
      <c r="B48" s="848"/>
      <c r="C48" s="850"/>
      <c r="D48" s="294"/>
      <c r="E48" s="258"/>
      <c r="F48" s="339"/>
      <c r="G48" s="340"/>
      <c r="H48" s="307"/>
      <c r="I48" s="307"/>
      <c r="J48" s="307"/>
      <c r="K48" s="307"/>
      <c r="L48" s="307"/>
      <c r="M48" s="307"/>
      <c r="N48" s="309"/>
      <c r="O48" s="856"/>
    </row>
    <row r="49" spans="1:16" s="241" customFormat="1">
      <c r="A49" s="848"/>
      <c r="B49" s="848"/>
      <c r="C49" s="850"/>
      <c r="D49" s="294"/>
      <c r="E49" s="258"/>
      <c r="F49" s="339"/>
      <c r="G49" s="340"/>
      <c r="H49" s="307"/>
      <c r="I49" s="307"/>
      <c r="J49" s="307"/>
      <c r="K49" s="307"/>
      <c r="L49" s="307"/>
      <c r="M49" s="307"/>
      <c r="N49" s="309"/>
      <c r="O49" s="856"/>
    </row>
    <row r="50" spans="1:16" s="241" customFormat="1">
      <c r="A50" s="848"/>
      <c r="B50" s="848"/>
      <c r="C50" s="850"/>
      <c r="D50" s="294"/>
      <c r="E50" s="258"/>
      <c r="F50" s="339"/>
      <c r="G50" s="340"/>
      <c r="H50" s="307"/>
      <c r="I50" s="307"/>
      <c r="J50" s="307"/>
      <c r="K50" s="307"/>
      <c r="L50" s="307"/>
      <c r="M50" s="307"/>
      <c r="N50" s="309"/>
      <c r="O50" s="858"/>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47">
        <v>4</v>
      </c>
      <c r="B52" s="847" t="s">
        <v>312</v>
      </c>
      <c r="C52" s="876" t="s">
        <v>313</v>
      </c>
      <c r="D52" s="351"/>
      <c r="E52" s="352"/>
      <c r="F52" s="353"/>
      <c r="G52" s="299"/>
      <c r="H52" s="299"/>
      <c r="I52" s="299"/>
      <c r="J52" s="299"/>
      <c r="K52" s="299"/>
      <c r="L52" s="299"/>
      <c r="M52" s="299"/>
      <c r="N52" s="299"/>
      <c r="O52" s="354"/>
      <c r="P52" s="355"/>
    </row>
    <row r="53" spans="1:16" s="241" customFormat="1">
      <c r="A53" s="848"/>
      <c r="B53" s="848"/>
      <c r="C53" s="877"/>
      <c r="D53" s="356" t="s">
        <v>314</v>
      </c>
      <c r="E53" s="357" t="s">
        <v>80</v>
      </c>
      <c r="F53" s="358"/>
      <c r="G53" s="307"/>
      <c r="H53" s="307">
        <v>1</v>
      </c>
      <c r="I53" s="307" t="s">
        <v>162</v>
      </c>
      <c r="J53" s="359">
        <f>L23</f>
        <v>57.5</v>
      </c>
      <c r="K53" s="307" t="s">
        <v>162</v>
      </c>
      <c r="L53" s="359">
        <f>J13</f>
        <v>15</v>
      </c>
      <c r="M53" s="307" t="s">
        <v>80</v>
      </c>
      <c r="N53" s="360">
        <f>H53*J53*L53</f>
        <v>862.5</v>
      </c>
      <c r="O53" s="361"/>
      <c r="P53" s="362"/>
    </row>
    <row r="54" spans="1:16" s="241" customFormat="1">
      <c r="A54" s="848"/>
      <c r="B54" s="848"/>
      <c r="C54" s="877"/>
      <c r="D54" s="356" t="s">
        <v>315</v>
      </c>
      <c r="E54" s="357" t="s">
        <v>80</v>
      </c>
      <c r="F54" s="358"/>
      <c r="G54" s="307"/>
      <c r="H54" s="307">
        <v>2</v>
      </c>
      <c r="I54" s="307" t="s">
        <v>162</v>
      </c>
      <c r="J54" s="359">
        <f>J26</f>
        <v>17.07</v>
      </c>
      <c r="K54" s="307" t="s">
        <v>162</v>
      </c>
      <c r="L54" s="363">
        <v>4.3</v>
      </c>
      <c r="M54" s="307" t="s">
        <v>80</v>
      </c>
      <c r="N54" s="360">
        <f>H54*J54*L54</f>
        <v>146.80199999999999</v>
      </c>
      <c r="O54" s="361"/>
      <c r="P54" s="362"/>
    </row>
    <row r="55" spans="1:16" s="241" customFormat="1">
      <c r="A55" s="848"/>
      <c r="B55" s="848"/>
      <c r="C55" s="877"/>
      <c r="D55" s="356" t="s">
        <v>316</v>
      </c>
      <c r="E55" s="357" t="s">
        <v>80</v>
      </c>
      <c r="F55" s="358"/>
      <c r="G55" s="307"/>
      <c r="H55" s="307">
        <v>2</v>
      </c>
      <c r="I55" s="307" t="s">
        <v>162</v>
      </c>
      <c r="J55" s="359">
        <f>L31</f>
        <v>25.434000000000005</v>
      </c>
      <c r="K55" s="307" t="s">
        <v>162</v>
      </c>
      <c r="L55" s="359">
        <f>J26</f>
        <v>17.07</v>
      </c>
      <c r="M55" s="307" t="s">
        <v>80</v>
      </c>
      <c r="N55" s="360">
        <f>H55*J55*L55</f>
        <v>868.31676000000016</v>
      </c>
      <c r="O55" s="361"/>
      <c r="P55" s="362"/>
    </row>
    <row r="56" spans="1:16" s="241" customFormat="1">
      <c r="A56" s="848"/>
      <c r="B56" s="848"/>
      <c r="C56" s="877"/>
      <c r="D56" s="879" t="s">
        <v>317</v>
      </c>
      <c r="E56" s="880"/>
      <c r="F56" s="364"/>
      <c r="G56" s="340" t="s">
        <v>80</v>
      </c>
      <c r="H56" s="307">
        <v>2</v>
      </c>
      <c r="I56" s="307" t="s">
        <v>162</v>
      </c>
      <c r="J56" s="363">
        <v>7</v>
      </c>
      <c r="K56" s="307" t="s">
        <v>162</v>
      </c>
      <c r="L56" s="363">
        <v>4.3</v>
      </c>
      <c r="M56" s="307" t="s">
        <v>80</v>
      </c>
      <c r="N56" s="360">
        <f>H56*J56*L56</f>
        <v>60.199999999999996</v>
      </c>
      <c r="O56" s="361"/>
      <c r="P56" s="362"/>
    </row>
    <row r="57" spans="1:16" s="241" customFormat="1">
      <c r="A57" s="848"/>
      <c r="B57" s="848"/>
      <c r="C57" s="877"/>
      <c r="D57" s="356" t="s">
        <v>318</v>
      </c>
      <c r="E57" s="357" t="s">
        <v>80</v>
      </c>
      <c r="F57" s="358"/>
      <c r="G57" s="307"/>
      <c r="H57" s="307">
        <v>4</v>
      </c>
      <c r="I57" s="307" t="s">
        <v>162</v>
      </c>
      <c r="J57" s="363">
        <v>7</v>
      </c>
      <c r="K57" s="307" t="s">
        <v>162</v>
      </c>
      <c r="L57" s="359">
        <f>J26+2</f>
        <v>19.07</v>
      </c>
      <c r="M57" s="307" t="s">
        <v>80</v>
      </c>
      <c r="N57" s="360">
        <f>H57*J57*L57</f>
        <v>533.96</v>
      </c>
      <c r="O57" s="361"/>
      <c r="P57" s="362"/>
    </row>
    <row r="58" spans="1:16" s="241" customFormat="1">
      <c r="A58" s="848"/>
      <c r="B58" s="848"/>
      <c r="C58" s="877"/>
      <c r="D58" s="879" t="s">
        <v>319</v>
      </c>
      <c r="E58" s="880"/>
      <c r="F58" s="880"/>
      <c r="G58" s="340"/>
      <c r="H58" s="340"/>
      <c r="I58" s="340"/>
      <c r="J58" s="340"/>
      <c r="K58" s="340"/>
      <c r="L58" s="340"/>
      <c r="M58" s="340"/>
      <c r="N58" s="340"/>
      <c r="O58" s="361"/>
      <c r="P58" s="362"/>
    </row>
    <row r="59" spans="1:16" s="241" customFormat="1">
      <c r="A59" s="848"/>
      <c r="B59" s="848"/>
      <c r="C59" s="877"/>
      <c r="D59" s="356" t="s">
        <v>310</v>
      </c>
      <c r="E59" s="365" t="s">
        <v>80</v>
      </c>
      <c r="F59" s="259">
        <v>2</v>
      </c>
      <c r="G59" s="259" t="s">
        <v>275</v>
      </c>
      <c r="H59" s="326">
        <v>7</v>
      </c>
      <c r="I59" s="326" t="s">
        <v>276</v>
      </c>
      <c r="J59" s="327">
        <v>3</v>
      </c>
      <c r="K59" s="261" t="s">
        <v>304</v>
      </c>
      <c r="L59" s="261">
        <v>12</v>
      </c>
      <c r="M59" s="340" t="s">
        <v>80</v>
      </c>
      <c r="N59" s="360">
        <f>((H59+J59)/2)*L59*F59</f>
        <v>120</v>
      </c>
      <c r="O59" s="361"/>
      <c r="P59" s="362"/>
    </row>
    <row r="60" spans="1:16" s="241" customFormat="1">
      <c r="A60" s="848"/>
      <c r="B60" s="848"/>
      <c r="C60" s="877"/>
      <c r="D60" s="356"/>
      <c r="E60" s="365"/>
      <c r="F60" s="259"/>
      <c r="G60" s="259"/>
      <c r="H60" s="260"/>
      <c r="I60" s="318">
        <v>2</v>
      </c>
      <c r="J60" s="261"/>
      <c r="K60" s="261"/>
      <c r="L60" s="261"/>
      <c r="M60" s="340"/>
      <c r="N60" s="340"/>
      <c r="O60" s="361"/>
      <c r="P60" s="362"/>
    </row>
    <row r="61" spans="1:16" s="241" customFormat="1">
      <c r="A61" s="848"/>
      <c r="B61" s="848"/>
      <c r="C61" s="877"/>
      <c r="D61" s="356" t="s">
        <v>311</v>
      </c>
      <c r="E61" s="365" t="s">
        <v>80</v>
      </c>
      <c r="F61" s="259">
        <v>2</v>
      </c>
      <c r="G61" s="259" t="s">
        <v>275</v>
      </c>
      <c r="H61" s="326">
        <v>7</v>
      </c>
      <c r="I61" s="326" t="s">
        <v>276</v>
      </c>
      <c r="J61" s="327">
        <v>3</v>
      </c>
      <c r="K61" s="261" t="s">
        <v>304</v>
      </c>
      <c r="L61" s="261">
        <v>10</v>
      </c>
      <c r="M61" s="340" t="s">
        <v>80</v>
      </c>
      <c r="N61" s="360">
        <f>((H61+J61)/2)*L61*F61</f>
        <v>100</v>
      </c>
      <c r="O61" s="361"/>
      <c r="P61" s="362"/>
    </row>
    <row r="62" spans="1:16" s="241" customFormat="1">
      <c r="A62" s="848"/>
      <c r="B62" s="848"/>
      <c r="C62" s="877"/>
      <c r="D62" s="356"/>
      <c r="E62" s="365"/>
      <c r="F62" s="259"/>
      <c r="G62" s="259"/>
      <c r="H62" s="260"/>
      <c r="I62" s="318">
        <v>2</v>
      </c>
      <c r="J62" s="261"/>
      <c r="K62" s="261"/>
      <c r="L62" s="261"/>
      <c r="M62" s="340"/>
      <c r="N62" s="340"/>
      <c r="O62" s="361"/>
      <c r="P62" s="362"/>
    </row>
    <row r="63" spans="1:16" s="241" customFormat="1">
      <c r="A63" s="848"/>
      <c r="B63" s="848"/>
      <c r="C63" s="877"/>
      <c r="D63" s="259" t="s">
        <v>274</v>
      </c>
      <c r="E63" s="258" t="s">
        <v>80</v>
      </c>
      <c r="F63" s="259">
        <v>2</v>
      </c>
      <c r="G63" s="259" t="s">
        <v>162</v>
      </c>
      <c r="H63" s="318">
        <v>2</v>
      </c>
      <c r="I63" s="260" t="s">
        <v>162</v>
      </c>
      <c r="J63" s="261">
        <v>5</v>
      </c>
      <c r="K63" s="261" t="s">
        <v>162</v>
      </c>
      <c r="L63" s="261">
        <v>1</v>
      </c>
      <c r="M63" s="262" t="s">
        <v>80</v>
      </c>
      <c r="N63" s="366">
        <f>L63*J63*H63*F63</f>
        <v>20</v>
      </c>
      <c r="O63" s="361"/>
      <c r="P63" s="362"/>
    </row>
    <row r="64" spans="1:16" s="241" customFormat="1">
      <c r="A64" s="848"/>
      <c r="B64" s="848"/>
      <c r="C64" s="877"/>
      <c r="D64" s="873" t="s">
        <v>306</v>
      </c>
      <c r="E64" s="874"/>
      <c r="F64" s="874"/>
      <c r="G64" s="874"/>
      <c r="H64" s="874"/>
      <c r="I64" s="329"/>
      <c r="J64" s="330"/>
      <c r="K64" s="317"/>
      <c r="L64" s="331"/>
      <c r="M64" s="329"/>
      <c r="N64" s="330"/>
      <c r="O64" s="361"/>
      <c r="P64" s="362"/>
    </row>
    <row r="65" spans="1:18" s="241" customFormat="1">
      <c r="A65" s="848"/>
      <c r="B65" s="848"/>
      <c r="C65" s="877"/>
      <c r="D65" s="873" t="s">
        <v>307</v>
      </c>
      <c r="E65" s="874"/>
      <c r="F65" s="874"/>
      <c r="G65" s="315"/>
      <c r="H65" s="332" t="s">
        <v>308</v>
      </c>
      <c r="I65" s="333" t="s">
        <v>276</v>
      </c>
      <c r="J65" s="334" t="s">
        <v>309</v>
      </c>
      <c r="K65" s="312" t="s">
        <v>80</v>
      </c>
      <c r="L65" s="335">
        <v>6.32</v>
      </c>
      <c r="M65" s="261" t="s">
        <v>180</v>
      </c>
      <c r="N65" s="330"/>
      <c r="O65" s="361">
        <f>N68</f>
        <v>3116.2587600000002</v>
      </c>
      <c r="P65" s="362" t="s">
        <v>31</v>
      </c>
    </row>
    <row r="66" spans="1:18" s="241" customFormat="1">
      <c r="A66" s="848"/>
      <c r="B66" s="848"/>
      <c r="C66" s="877"/>
      <c r="D66" s="336" t="s">
        <v>310</v>
      </c>
      <c r="E66" s="258" t="s">
        <v>80</v>
      </c>
      <c r="F66" s="259"/>
      <c r="G66" s="259"/>
      <c r="H66" s="307">
        <v>2</v>
      </c>
      <c r="I66" s="307" t="s">
        <v>162</v>
      </c>
      <c r="J66" s="363">
        <v>17</v>
      </c>
      <c r="K66" s="307" t="s">
        <v>162</v>
      </c>
      <c r="L66" s="359">
        <f>L43</f>
        <v>6.32</v>
      </c>
      <c r="M66" s="307" t="s">
        <v>80</v>
      </c>
      <c r="N66" s="360">
        <f>H66*J66*L66</f>
        <v>214.88</v>
      </c>
      <c r="O66" s="361"/>
      <c r="P66" s="362"/>
    </row>
    <row r="67" spans="1:18" s="241" customFormat="1">
      <c r="A67" s="848"/>
      <c r="B67" s="848"/>
      <c r="C67" s="877"/>
      <c r="D67" s="336" t="s">
        <v>311</v>
      </c>
      <c r="E67" s="258" t="s">
        <v>80</v>
      </c>
      <c r="F67" s="259"/>
      <c r="G67" s="259"/>
      <c r="H67" s="367">
        <v>2</v>
      </c>
      <c r="I67" s="367" t="s">
        <v>162</v>
      </c>
      <c r="J67" s="368">
        <v>15</v>
      </c>
      <c r="K67" s="367" t="s">
        <v>162</v>
      </c>
      <c r="L67" s="369">
        <f>L65</f>
        <v>6.32</v>
      </c>
      <c r="M67" s="367" t="s">
        <v>80</v>
      </c>
      <c r="N67" s="370">
        <f>H67*J67*L67</f>
        <v>189.60000000000002</v>
      </c>
      <c r="O67" s="361"/>
      <c r="P67" s="371"/>
    </row>
    <row r="68" spans="1:18" s="241" customFormat="1">
      <c r="A68" s="848"/>
      <c r="B68" s="848"/>
      <c r="C68" s="877"/>
      <c r="D68" s="259"/>
      <c r="E68" s="259"/>
      <c r="F68" s="260"/>
      <c r="G68" s="318"/>
      <c r="H68" s="261"/>
      <c r="I68" s="261"/>
      <c r="J68" s="261"/>
      <c r="K68" s="262"/>
      <c r="L68" s="320" t="s">
        <v>82</v>
      </c>
      <c r="M68" s="286" t="s">
        <v>80</v>
      </c>
      <c r="N68" s="321">
        <f>SUM(N53:N67)</f>
        <v>3116.2587600000002</v>
      </c>
      <c r="O68" s="361"/>
      <c r="P68" s="371"/>
    </row>
    <row r="69" spans="1:18" s="241" customFormat="1">
      <c r="A69" s="875"/>
      <c r="B69" s="875"/>
      <c r="C69" s="878"/>
      <c r="D69" s="344"/>
      <c r="E69" s="345"/>
      <c r="F69" s="372"/>
      <c r="G69" s="347"/>
      <c r="H69" s="347"/>
      <c r="I69" s="347"/>
      <c r="J69" s="367"/>
      <c r="K69" s="367"/>
      <c r="L69" s="367"/>
      <c r="M69" s="347"/>
      <c r="N69" s="367"/>
      <c r="O69" s="373"/>
      <c r="P69" s="374"/>
    </row>
    <row r="70" spans="1:18" s="241" customFormat="1">
      <c r="A70" s="866">
        <v>5</v>
      </c>
      <c r="B70" s="866" t="s">
        <v>237</v>
      </c>
      <c r="C70" s="868" t="s">
        <v>320</v>
      </c>
      <c r="D70" s="375"/>
      <c r="E70" s="336"/>
      <c r="F70" s="329"/>
      <c r="G70" s="329"/>
      <c r="H70" s="329"/>
      <c r="I70" s="329"/>
      <c r="J70" s="329"/>
      <c r="K70" s="329"/>
      <c r="L70" s="329"/>
      <c r="M70" s="329"/>
      <c r="N70" s="376"/>
      <c r="O70" s="377"/>
      <c r="P70" s="378"/>
    </row>
    <row r="71" spans="1:18" s="241" customFormat="1">
      <c r="A71" s="866"/>
      <c r="B71" s="867"/>
      <c r="C71" s="869"/>
      <c r="D71" s="379" t="s">
        <v>314</v>
      </c>
      <c r="E71" s="258" t="s">
        <v>80</v>
      </c>
      <c r="F71" s="259">
        <v>1</v>
      </c>
      <c r="G71" s="259" t="s">
        <v>162</v>
      </c>
      <c r="H71" s="312">
        <f>L23</f>
        <v>57.5</v>
      </c>
      <c r="I71" s="260" t="s">
        <v>162</v>
      </c>
      <c r="J71" s="295">
        <f>J13</f>
        <v>15</v>
      </c>
      <c r="K71" s="261" t="s">
        <v>162</v>
      </c>
      <c r="L71" s="261">
        <v>0.2</v>
      </c>
      <c r="M71" s="262" t="s">
        <v>80</v>
      </c>
      <c r="N71" s="263">
        <f t="shared" ref="N71:N74" si="0">L71*J71*H71*F71</f>
        <v>172.5</v>
      </c>
      <c r="O71" s="377"/>
      <c r="P71" s="378"/>
    </row>
    <row r="72" spans="1:18" s="241" customFormat="1">
      <c r="A72" s="866"/>
      <c r="B72" s="867"/>
      <c r="C72" s="869"/>
      <c r="D72" s="380" t="s">
        <v>315</v>
      </c>
      <c r="E72" s="258" t="s">
        <v>80</v>
      </c>
      <c r="F72" s="259">
        <v>2</v>
      </c>
      <c r="G72" s="259" t="s">
        <v>162</v>
      </c>
      <c r="H72" s="312">
        <f>J26</f>
        <v>17.07</v>
      </c>
      <c r="I72" s="260" t="s">
        <v>162</v>
      </c>
      <c r="J72" s="261">
        <v>4.3</v>
      </c>
      <c r="K72" s="261" t="s">
        <v>162</v>
      </c>
      <c r="L72" s="261">
        <v>0.2</v>
      </c>
      <c r="M72" s="262" t="s">
        <v>80</v>
      </c>
      <c r="N72" s="263">
        <f t="shared" si="0"/>
        <v>29.360399999999998</v>
      </c>
      <c r="O72" s="381"/>
      <c r="P72" s="378"/>
    </row>
    <row r="73" spans="1:18" s="241" customFormat="1">
      <c r="A73" s="866"/>
      <c r="B73" s="867"/>
      <c r="C73" s="869"/>
      <c r="D73" s="380" t="s">
        <v>321</v>
      </c>
      <c r="E73" s="258" t="s">
        <v>80</v>
      </c>
      <c r="F73" s="259">
        <v>2</v>
      </c>
      <c r="G73" s="259" t="s">
        <v>162</v>
      </c>
      <c r="H73" s="312">
        <f>J55</f>
        <v>25.434000000000005</v>
      </c>
      <c r="I73" s="260" t="s">
        <v>162</v>
      </c>
      <c r="J73" s="295">
        <f>J26</f>
        <v>17.07</v>
      </c>
      <c r="K73" s="261" t="s">
        <v>162</v>
      </c>
      <c r="L73" s="261">
        <v>0.2</v>
      </c>
      <c r="M73" s="262" t="s">
        <v>80</v>
      </c>
      <c r="N73" s="263">
        <f t="shared" si="0"/>
        <v>173.66335200000003</v>
      </c>
      <c r="O73" s="377"/>
      <c r="P73" s="378"/>
      <c r="R73" s="304"/>
    </row>
    <row r="74" spans="1:18" s="241" customFormat="1">
      <c r="A74" s="866"/>
      <c r="B74" s="867"/>
      <c r="C74" s="869"/>
      <c r="D74" s="380" t="s">
        <v>322</v>
      </c>
      <c r="E74" s="258" t="s">
        <v>80</v>
      </c>
      <c r="F74" s="259">
        <v>4</v>
      </c>
      <c r="G74" s="259" t="s">
        <v>162</v>
      </c>
      <c r="H74" s="260">
        <v>7</v>
      </c>
      <c r="I74" s="260" t="s">
        <v>162</v>
      </c>
      <c r="J74" s="295">
        <f>J26</f>
        <v>17.07</v>
      </c>
      <c r="K74" s="261" t="s">
        <v>162</v>
      </c>
      <c r="L74" s="261">
        <v>0.2</v>
      </c>
      <c r="M74" s="262" t="s">
        <v>80</v>
      </c>
      <c r="N74" s="263">
        <f t="shared" si="0"/>
        <v>95.591999999999999</v>
      </c>
      <c r="O74" s="377"/>
      <c r="P74" s="378"/>
      <c r="R74" s="304"/>
    </row>
    <row r="75" spans="1:18" s="241" customFormat="1">
      <c r="A75" s="866"/>
      <c r="B75" s="867"/>
      <c r="C75" s="869"/>
      <c r="D75" s="322"/>
      <c r="E75" s="323"/>
      <c r="F75" s="323"/>
      <c r="G75" s="323"/>
      <c r="H75" s="323"/>
      <c r="I75" s="261"/>
      <c r="J75" s="261"/>
      <c r="K75" s="262"/>
      <c r="L75" s="320"/>
      <c r="M75" s="286"/>
      <c r="N75" s="321"/>
      <c r="O75" s="377"/>
      <c r="P75" s="378"/>
      <c r="R75" s="304"/>
    </row>
    <row r="76" spans="1:18" s="241" customFormat="1">
      <c r="A76" s="866"/>
      <c r="B76" s="867"/>
      <c r="C76" s="869"/>
      <c r="D76" s="259"/>
      <c r="E76" s="259"/>
      <c r="F76" s="260"/>
      <c r="G76" s="260"/>
      <c r="H76" s="261"/>
      <c r="I76" s="261"/>
      <c r="J76" s="261"/>
      <c r="K76" s="262"/>
      <c r="L76" s="320"/>
      <c r="M76" s="286"/>
      <c r="N76" s="328"/>
      <c r="O76" s="377"/>
      <c r="P76" s="378"/>
      <c r="R76" s="304"/>
    </row>
    <row r="77" spans="1:18" s="241" customFormat="1">
      <c r="A77" s="866"/>
      <c r="B77" s="867"/>
      <c r="C77" s="869"/>
      <c r="D77" s="259"/>
      <c r="E77" s="259"/>
      <c r="F77" s="260"/>
      <c r="G77" s="318"/>
      <c r="H77" s="261"/>
      <c r="I77" s="261"/>
      <c r="J77" s="261"/>
      <c r="K77" s="262"/>
      <c r="L77" s="320"/>
      <c r="M77" s="286"/>
      <c r="N77" s="321"/>
      <c r="O77" s="377"/>
      <c r="P77" s="378"/>
      <c r="R77" s="304"/>
    </row>
    <row r="78" spans="1:18" s="241" customFormat="1">
      <c r="A78" s="866"/>
      <c r="B78" s="867"/>
      <c r="C78" s="869"/>
      <c r="D78" s="322"/>
      <c r="E78" s="323"/>
      <c r="F78" s="323"/>
      <c r="G78" s="323"/>
      <c r="H78" s="323"/>
      <c r="I78" s="261"/>
      <c r="J78" s="261"/>
      <c r="K78" s="262"/>
      <c r="L78" s="320"/>
      <c r="M78" s="286"/>
      <c r="N78" s="321"/>
      <c r="O78" s="377"/>
      <c r="P78" s="378"/>
    </row>
    <row r="79" spans="1:18" s="241" customFormat="1">
      <c r="A79" s="866"/>
      <c r="B79" s="867"/>
      <c r="C79" s="869"/>
      <c r="D79" s="336"/>
      <c r="E79" s="258"/>
      <c r="F79" s="259"/>
      <c r="G79" s="259"/>
      <c r="H79" s="326"/>
      <c r="I79" s="326"/>
      <c r="J79" s="382"/>
      <c r="K79" s="327"/>
      <c r="L79" s="327"/>
      <c r="M79" s="337"/>
      <c r="N79" s="338"/>
      <c r="O79" s="377"/>
      <c r="P79" s="378"/>
    </row>
    <row r="80" spans="1:18" s="241" customFormat="1">
      <c r="A80" s="866"/>
      <c r="B80" s="867"/>
      <c r="C80" s="869"/>
      <c r="D80" s="259"/>
      <c r="E80" s="259"/>
      <c r="F80" s="260"/>
      <c r="G80" s="318"/>
      <c r="H80" s="261"/>
      <c r="I80" s="261"/>
      <c r="J80" s="261"/>
      <c r="K80" s="262"/>
      <c r="L80" s="320" t="s">
        <v>82</v>
      </c>
      <c r="M80" s="286" t="s">
        <v>80</v>
      </c>
      <c r="N80" s="321">
        <f>SUM(N71:N79)</f>
        <v>471.11575200000004</v>
      </c>
      <c r="O80" s="377"/>
      <c r="P80" s="378"/>
    </row>
    <row r="81" spans="1:18" s="241" customFormat="1">
      <c r="A81" s="866"/>
      <c r="B81" s="867"/>
      <c r="C81" s="869"/>
      <c r="D81" s="88"/>
      <c r="E81" s="364"/>
      <c r="F81" s="329"/>
      <c r="G81" s="364"/>
      <c r="H81" s="284"/>
      <c r="I81" s="364"/>
      <c r="J81" s="284"/>
      <c r="K81" s="284"/>
      <c r="L81" s="340"/>
      <c r="M81" s="340"/>
      <c r="N81" s="307" t="s">
        <v>5</v>
      </c>
      <c r="O81" s="377"/>
      <c r="P81" s="378"/>
    </row>
    <row r="82" spans="1:18" s="241" customFormat="1">
      <c r="A82" s="866"/>
      <c r="B82" s="867"/>
      <c r="C82" s="869"/>
      <c r="D82" s="88" t="s">
        <v>323</v>
      </c>
      <c r="E82" s="364" t="s">
        <v>80</v>
      </c>
      <c r="F82" s="329"/>
      <c r="G82" s="364"/>
      <c r="H82" s="284"/>
      <c r="I82" s="364"/>
      <c r="J82" s="284">
        <f>N80</f>
        <v>471.11575200000004</v>
      </c>
      <c r="K82" s="317" t="s">
        <v>150</v>
      </c>
      <c r="L82" s="340">
        <v>0.1164</v>
      </c>
      <c r="M82" s="340" t="s">
        <v>80</v>
      </c>
      <c r="N82" s="308">
        <f>J82/L82</f>
        <v>4047.3861855670107</v>
      </c>
      <c r="O82" s="383">
        <f>N82</f>
        <v>4047.3861855670107</v>
      </c>
      <c r="P82" s="378" t="s">
        <v>4</v>
      </c>
    </row>
    <row r="83" spans="1:18" s="241" customFormat="1">
      <c r="A83" s="866"/>
      <c r="B83" s="867"/>
      <c r="C83" s="869"/>
      <c r="D83" s="161"/>
      <c r="E83" s="116"/>
      <c r="F83" s="384"/>
      <c r="G83" s="384"/>
      <c r="H83" s="384"/>
      <c r="I83" s="384"/>
      <c r="J83" s="384"/>
      <c r="K83" s="384"/>
      <c r="L83" s="384"/>
      <c r="M83" s="384"/>
      <c r="N83" s="385"/>
      <c r="O83" s="386"/>
      <c r="P83" s="387"/>
    </row>
    <row r="84" spans="1:18" s="241" customFormat="1">
      <c r="A84" s="870">
        <v>6</v>
      </c>
      <c r="B84" s="870" t="s">
        <v>239</v>
      </c>
      <c r="C84" s="871" t="s">
        <v>324</v>
      </c>
      <c r="D84" s="388"/>
      <c r="E84" s="389"/>
      <c r="F84" s="389"/>
      <c r="G84" s="390"/>
      <c r="H84" s="391"/>
      <c r="I84" s="391"/>
      <c r="J84" s="392"/>
      <c r="K84" s="391"/>
      <c r="L84" s="393"/>
      <c r="M84" s="391"/>
      <c r="N84" s="393"/>
      <c r="O84" s="394"/>
      <c r="P84" s="395"/>
      <c r="R84" s="304"/>
    </row>
    <row r="85" spans="1:18" s="241" customFormat="1">
      <c r="A85" s="866"/>
      <c r="B85" s="866"/>
      <c r="C85" s="868"/>
      <c r="D85" s="379" t="s">
        <v>314</v>
      </c>
      <c r="E85" s="258" t="s">
        <v>80</v>
      </c>
      <c r="F85" s="259">
        <v>1</v>
      </c>
      <c r="G85" s="259" t="s">
        <v>162</v>
      </c>
      <c r="H85" s="312">
        <f>L23</f>
        <v>57.5</v>
      </c>
      <c r="I85" s="260" t="s">
        <v>162</v>
      </c>
      <c r="J85" s="295">
        <f>J13</f>
        <v>15</v>
      </c>
      <c r="K85" s="261" t="s">
        <v>162</v>
      </c>
      <c r="L85" s="261">
        <v>0.2</v>
      </c>
      <c r="M85" s="262" t="s">
        <v>80</v>
      </c>
      <c r="N85" s="263">
        <f t="shared" ref="N85:N89" si="1">L85*J85*H85*F85</f>
        <v>172.5</v>
      </c>
      <c r="O85" s="377"/>
      <c r="P85" s="378"/>
      <c r="R85" s="304"/>
    </row>
    <row r="86" spans="1:18" s="241" customFormat="1">
      <c r="A86" s="866"/>
      <c r="B86" s="866"/>
      <c r="C86" s="868"/>
      <c r="D86" s="396" t="s">
        <v>315</v>
      </c>
      <c r="E86" s="258" t="s">
        <v>80</v>
      </c>
      <c r="F86" s="259">
        <v>2</v>
      </c>
      <c r="G86" s="259" t="s">
        <v>162</v>
      </c>
      <c r="H86" s="312">
        <f>J26</f>
        <v>17.07</v>
      </c>
      <c r="I86" s="260" t="s">
        <v>162</v>
      </c>
      <c r="J86" s="261">
        <v>4.3</v>
      </c>
      <c r="K86" s="261" t="s">
        <v>162</v>
      </c>
      <c r="L86" s="261">
        <v>0.2</v>
      </c>
      <c r="M86" s="262" t="s">
        <v>80</v>
      </c>
      <c r="N86" s="263">
        <f t="shared" si="1"/>
        <v>29.360399999999998</v>
      </c>
      <c r="O86" s="377"/>
      <c r="P86" s="378"/>
      <c r="R86" s="304"/>
    </row>
    <row r="87" spans="1:18" s="241" customFormat="1">
      <c r="A87" s="866"/>
      <c r="B87" s="866"/>
      <c r="C87" s="868"/>
      <c r="D87" s="396" t="s">
        <v>321</v>
      </c>
      <c r="E87" s="258" t="s">
        <v>80</v>
      </c>
      <c r="F87" s="259">
        <v>2</v>
      </c>
      <c r="G87" s="259" t="s">
        <v>162</v>
      </c>
      <c r="H87" s="312">
        <f>L31</f>
        <v>25.434000000000005</v>
      </c>
      <c r="I87" s="260" t="s">
        <v>162</v>
      </c>
      <c r="J87" s="295">
        <f>J26</f>
        <v>17.07</v>
      </c>
      <c r="K87" s="261" t="s">
        <v>162</v>
      </c>
      <c r="L87" s="261">
        <v>0.2</v>
      </c>
      <c r="M87" s="262" t="s">
        <v>80</v>
      </c>
      <c r="N87" s="263">
        <f t="shared" si="1"/>
        <v>173.66335200000003</v>
      </c>
      <c r="O87" s="377"/>
      <c r="P87" s="378"/>
      <c r="R87" s="304"/>
    </row>
    <row r="88" spans="1:18" s="241" customFormat="1">
      <c r="A88" s="866"/>
      <c r="B88" s="866"/>
      <c r="C88" s="868"/>
      <c r="D88" s="396" t="s">
        <v>325</v>
      </c>
      <c r="E88" s="258" t="s">
        <v>80</v>
      </c>
      <c r="F88" s="259">
        <v>2</v>
      </c>
      <c r="G88" s="259" t="s">
        <v>162</v>
      </c>
      <c r="H88" s="260">
        <v>7</v>
      </c>
      <c r="I88" s="260" t="s">
        <v>162</v>
      </c>
      <c r="J88" s="261">
        <v>4.3</v>
      </c>
      <c r="K88" s="261" t="s">
        <v>162</v>
      </c>
      <c r="L88" s="261">
        <v>0.2</v>
      </c>
      <c r="M88" s="262" t="s">
        <v>80</v>
      </c>
      <c r="N88" s="263">
        <f t="shared" si="1"/>
        <v>12.04</v>
      </c>
      <c r="O88" s="377"/>
      <c r="P88" s="378"/>
      <c r="R88" s="304"/>
    </row>
    <row r="89" spans="1:18" s="241" customFormat="1">
      <c r="A89" s="866"/>
      <c r="B89" s="866"/>
      <c r="C89" s="868"/>
      <c r="D89" s="396" t="s">
        <v>322</v>
      </c>
      <c r="E89" s="258" t="s">
        <v>80</v>
      </c>
      <c r="F89" s="259">
        <v>4</v>
      </c>
      <c r="G89" s="259" t="s">
        <v>162</v>
      </c>
      <c r="H89" s="260">
        <v>7</v>
      </c>
      <c r="I89" s="260" t="s">
        <v>162</v>
      </c>
      <c r="J89" s="295">
        <f>J26</f>
        <v>17.07</v>
      </c>
      <c r="K89" s="261" t="s">
        <v>162</v>
      </c>
      <c r="L89" s="261">
        <v>0.2</v>
      </c>
      <c r="M89" s="262" t="s">
        <v>80</v>
      </c>
      <c r="N89" s="263">
        <f t="shared" si="1"/>
        <v>95.591999999999999</v>
      </c>
      <c r="O89" s="377"/>
      <c r="P89" s="378"/>
      <c r="R89" s="304"/>
    </row>
    <row r="90" spans="1:18" s="241" customFormat="1">
      <c r="A90" s="866"/>
      <c r="B90" s="866"/>
      <c r="C90" s="868"/>
      <c r="D90" s="846" t="s">
        <v>303</v>
      </c>
      <c r="E90" s="861"/>
      <c r="F90" s="861"/>
      <c r="G90" s="861"/>
      <c r="H90" s="861"/>
      <c r="I90" s="261"/>
      <c r="J90" s="261"/>
      <c r="K90" s="262"/>
      <c r="L90" s="320"/>
      <c r="M90" s="286"/>
      <c r="N90" s="321"/>
      <c r="O90" s="377"/>
      <c r="P90" s="378"/>
      <c r="R90" s="304"/>
    </row>
    <row r="91" spans="1:18" s="241" customFormat="1">
      <c r="A91" s="866"/>
      <c r="B91" s="866"/>
      <c r="C91" s="868"/>
      <c r="D91" s="310">
        <v>2</v>
      </c>
      <c r="E91" s="259"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66"/>
      <c r="B92" s="866"/>
      <c r="C92" s="868"/>
      <c r="D92" s="310"/>
      <c r="E92" s="259"/>
      <c r="F92" s="260"/>
      <c r="G92" s="318">
        <v>2</v>
      </c>
      <c r="H92" s="261"/>
      <c r="I92" s="261"/>
      <c r="J92" s="261"/>
      <c r="K92" s="262"/>
      <c r="L92" s="320"/>
      <c r="M92" s="286"/>
      <c r="N92" s="321"/>
      <c r="O92" s="377"/>
      <c r="P92" s="378"/>
      <c r="R92" s="304"/>
    </row>
    <row r="93" spans="1:18" s="241" customFormat="1">
      <c r="A93" s="866"/>
      <c r="B93" s="866"/>
      <c r="C93" s="868"/>
      <c r="D93" s="846" t="s">
        <v>305</v>
      </c>
      <c r="E93" s="861"/>
      <c r="F93" s="861"/>
      <c r="G93" s="861"/>
      <c r="H93" s="861"/>
      <c r="I93" s="261"/>
      <c r="J93" s="261"/>
      <c r="K93" s="262"/>
      <c r="L93" s="320"/>
      <c r="M93" s="286"/>
      <c r="N93" s="321"/>
      <c r="O93" s="377"/>
      <c r="P93" s="378"/>
      <c r="R93" s="304"/>
    </row>
    <row r="94" spans="1:18" s="241" customFormat="1">
      <c r="A94" s="866"/>
      <c r="B94" s="866"/>
      <c r="C94" s="868"/>
      <c r="D94" s="310">
        <v>2</v>
      </c>
      <c r="E94" s="259"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66"/>
      <c r="B95" s="866"/>
      <c r="C95" s="868"/>
      <c r="D95" s="310"/>
      <c r="E95" s="259"/>
      <c r="F95" s="260"/>
      <c r="G95" s="318">
        <v>2</v>
      </c>
      <c r="H95" s="261"/>
      <c r="I95" s="261"/>
      <c r="J95" s="261"/>
      <c r="K95" s="262"/>
      <c r="L95" s="320"/>
      <c r="M95" s="286"/>
      <c r="N95" s="321"/>
      <c r="O95" s="377"/>
      <c r="P95" s="378"/>
      <c r="R95" s="304"/>
    </row>
    <row r="96" spans="1:18" s="241" customFormat="1">
      <c r="A96" s="866"/>
      <c r="B96" s="866"/>
      <c r="C96" s="868"/>
      <c r="D96" s="310" t="s">
        <v>274</v>
      </c>
      <c r="E96" s="258" t="s">
        <v>80</v>
      </c>
      <c r="F96" s="259">
        <v>4</v>
      </c>
      <c r="G96" s="259" t="s">
        <v>162</v>
      </c>
      <c r="H96" s="260">
        <v>5</v>
      </c>
      <c r="I96" s="260" t="s">
        <v>162</v>
      </c>
      <c r="J96" s="261">
        <v>1</v>
      </c>
      <c r="K96" s="261" t="s">
        <v>162</v>
      </c>
      <c r="L96" s="261">
        <v>0.2</v>
      </c>
      <c r="M96" s="262" t="s">
        <v>80</v>
      </c>
      <c r="N96" s="320">
        <f>L96*J96*H96*F96</f>
        <v>4</v>
      </c>
      <c r="O96" s="377"/>
      <c r="P96" s="378"/>
      <c r="R96" s="304"/>
    </row>
    <row r="97" spans="1:19" s="241" customFormat="1">
      <c r="A97" s="866"/>
      <c r="B97" s="866"/>
      <c r="C97" s="868"/>
      <c r="D97" s="873" t="s">
        <v>306</v>
      </c>
      <c r="E97" s="874"/>
      <c r="F97" s="874"/>
      <c r="G97" s="874"/>
      <c r="H97" s="874"/>
      <c r="I97" s="329"/>
      <c r="J97" s="330"/>
      <c r="K97" s="317"/>
      <c r="L97" s="331"/>
      <c r="M97" s="329"/>
      <c r="N97" s="330"/>
      <c r="O97" s="377"/>
      <c r="P97" s="378"/>
      <c r="R97" s="304"/>
    </row>
    <row r="98" spans="1:19" s="241" customFormat="1">
      <c r="A98" s="866"/>
      <c r="B98" s="866"/>
      <c r="C98" s="868"/>
      <c r="D98" s="873" t="s">
        <v>307</v>
      </c>
      <c r="E98" s="874"/>
      <c r="F98" s="874"/>
      <c r="G98" s="315"/>
      <c r="H98" s="332" t="s">
        <v>308</v>
      </c>
      <c r="I98" s="333" t="s">
        <v>276</v>
      </c>
      <c r="J98" s="334" t="s">
        <v>309</v>
      </c>
      <c r="K98" s="312" t="s">
        <v>80</v>
      </c>
      <c r="L98" s="335">
        <v>6.32</v>
      </c>
      <c r="M98" s="261" t="s">
        <v>180</v>
      </c>
      <c r="N98" s="330"/>
      <c r="O98" s="377"/>
      <c r="P98" s="378"/>
      <c r="R98" s="304"/>
    </row>
    <row r="99" spans="1:19" s="241" customFormat="1">
      <c r="A99" s="866"/>
      <c r="B99" s="866"/>
      <c r="C99" s="868"/>
      <c r="D99" s="336" t="s">
        <v>310</v>
      </c>
      <c r="E99" s="258" t="s">
        <v>80</v>
      </c>
      <c r="F99" s="259">
        <v>2</v>
      </c>
      <c r="G99" s="259"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66"/>
      <c r="B100" s="866"/>
      <c r="C100" s="868"/>
      <c r="D100" s="336" t="s">
        <v>311</v>
      </c>
      <c r="E100" s="258" t="s">
        <v>80</v>
      </c>
      <c r="F100" s="259">
        <v>2</v>
      </c>
      <c r="G100" s="259"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66"/>
      <c r="B101" s="866"/>
      <c r="C101" s="868"/>
      <c r="D101" s="310"/>
      <c r="E101" s="258"/>
      <c r="F101" s="259"/>
      <c r="G101" s="259"/>
      <c r="H101" s="260"/>
      <c r="I101" s="260"/>
      <c r="J101" s="261"/>
      <c r="K101" s="261"/>
      <c r="L101" s="340"/>
      <c r="M101" s="340"/>
      <c r="N101" s="397">
        <f>SUM(N85:N100)</f>
        <v>612.05175200000008</v>
      </c>
      <c r="O101" s="377"/>
      <c r="P101" s="378"/>
      <c r="R101" s="304"/>
    </row>
    <row r="102" spans="1:19" s="241" customFormat="1">
      <c r="A102" s="866"/>
      <c r="B102" s="866"/>
      <c r="C102" s="868"/>
      <c r="D102" s="882" t="s">
        <v>326</v>
      </c>
      <c r="E102" s="883"/>
      <c r="F102" s="883"/>
      <c r="G102" s="883"/>
      <c r="H102" s="883"/>
      <c r="I102" s="260" t="s">
        <v>80</v>
      </c>
      <c r="J102" s="261">
        <f>N101</f>
        <v>612.05175200000008</v>
      </c>
      <c r="K102" s="261" t="s">
        <v>162</v>
      </c>
      <c r="L102" s="340">
        <v>0.5</v>
      </c>
      <c r="M102" s="340" t="s">
        <v>80</v>
      </c>
      <c r="N102" s="397">
        <f>J102*L102</f>
        <v>306.02587600000004</v>
      </c>
      <c r="O102" s="398">
        <f>N102</f>
        <v>306.02587600000004</v>
      </c>
      <c r="P102" s="381" t="str">
        <f>N103</f>
        <v>Cum</v>
      </c>
      <c r="R102" s="304"/>
    </row>
    <row r="103" spans="1:19" s="241" customFormat="1">
      <c r="A103" s="866"/>
      <c r="B103" s="866"/>
      <c r="C103" s="872"/>
      <c r="D103" s="310"/>
      <c r="E103" s="258"/>
      <c r="F103" s="259"/>
      <c r="G103" s="259"/>
      <c r="H103" s="260"/>
      <c r="I103" s="260"/>
      <c r="J103" s="261"/>
      <c r="K103" s="261"/>
      <c r="L103" s="340"/>
      <c r="M103" s="340"/>
      <c r="N103" s="399" t="s">
        <v>5</v>
      </c>
      <c r="O103" s="377"/>
      <c r="P103" s="378"/>
      <c r="R103" s="304"/>
    </row>
    <row r="104" spans="1:19" s="241" customFormat="1">
      <c r="A104" s="866"/>
      <c r="B104" s="866"/>
      <c r="C104" s="884" t="s">
        <v>19</v>
      </c>
      <c r="D104" s="886" t="s">
        <v>326</v>
      </c>
      <c r="E104" s="887"/>
      <c r="F104" s="887"/>
      <c r="G104" s="887"/>
      <c r="H104" s="887"/>
      <c r="I104" s="400" t="s">
        <v>80</v>
      </c>
      <c r="J104" s="401">
        <f>N101</f>
        <v>612.05175200000008</v>
      </c>
      <c r="K104" s="401" t="s">
        <v>162</v>
      </c>
      <c r="L104" s="299">
        <v>0.5</v>
      </c>
      <c r="M104" s="299" t="s">
        <v>80</v>
      </c>
      <c r="N104" s="402">
        <f>J104*L104</f>
        <v>306.02587600000004</v>
      </c>
      <c r="O104" s="403">
        <f>N104</f>
        <v>306.02587600000004</v>
      </c>
      <c r="P104" s="404" t="str">
        <f>N105</f>
        <v>Cum</v>
      </c>
    </row>
    <row r="105" spans="1:19" s="241" customFormat="1">
      <c r="A105" s="881"/>
      <c r="B105" s="881"/>
      <c r="C105" s="885"/>
      <c r="D105" s="405"/>
      <c r="E105" s="406"/>
      <c r="F105" s="292"/>
      <c r="G105" s="292"/>
      <c r="H105" s="292"/>
      <c r="I105" s="292"/>
      <c r="J105" s="292"/>
      <c r="K105" s="292"/>
      <c r="L105" s="292"/>
      <c r="M105" s="292"/>
      <c r="N105" s="407" t="s">
        <v>5</v>
      </c>
      <c r="O105" s="408"/>
      <c r="P105" s="409"/>
    </row>
    <row r="106" spans="1:19" s="241" customFormat="1">
      <c r="A106" s="870">
        <v>7</v>
      </c>
      <c r="B106" s="870" t="s">
        <v>242</v>
      </c>
      <c r="C106" s="871" t="s">
        <v>327</v>
      </c>
      <c r="D106" s="388"/>
      <c r="E106" s="389"/>
      <c r="F106" s="390"/>
      <c r="G106" s="390"/>
      <c r="H106" s="393"/>
      <c r="I106" s="391"/>
      <c r="J106" s="392"/>
      <c r="K106" s="391"/>
      <c r="L106" s="392"/>
      <c r="M106" s="391"/>
      <c r="N106" s="392"/>
      <c r="O106" s="410"/>
      <c r="R106" s="304"/>
      <c r="S106" s="304"/>
    </row>
    <row r="107" spans="1:19" s="241" customFormat="1">
      <c r="A107" s="866"/>
      <c r="B107" s="866"/>
      <c r="C107" s="868"/>
      <c r="D107" s="411" t="s">
        <v>328</v>
      </c>
      <c r="E107" s="412"/>
      <c r="F107" s="413"/>
      <c r="G107" s="413"/>
      <c r="H107" s="414"/>
      <c r="I107" s="317"/>
      <c r="J107" s="414"/>
      <c r="K107" s="415"/>
      <c r="L107" s="416"/>
      <c r="M107" s="415"/>
      <c r="N107" s="331"/>
      <c r="O107" s="417"/>
      <c r="P107" s="418"/>
      <c r="R107" s="304"/>
      <c r="S107" s="304"/>
    </row>
    <row r="108" spans="1:19" s="241" customFormat="1">
      <c r="A108" s="866"/>
      <c r="B108" s="866"/>
      <c r="C108" s="868"/>
      <c r="D108" s="873" t="s">
        <v>329</v>
      </c>
      <c r="E108" s="874"/>
      <c r="F108" s="358"/>
      <c r="G108" s="307"/>
      <c r="H108" s="307">
        <v>1</v>
      </c>
      <c r="I108" s="307" t="s">
        <v>162</v>
      </c>
      <c r="J108" s="359">
        <f>L23</f>
        <v>57.5</v>
      </c>
      <c r="K108" s="307" t="s">
        <v>162</v>
      </c>
      <c r="L108" s="359">
        <f>J13</f>
        <v>15</v>
      </c>
      <c r="M108" s="307" t="s">
        <v>80</v>
      </c>
      <c r="N108" s="360">
        <f>H108*J108*L108</f>
        <v>862.5</v>
      </c>
      <c r="O108" s="417"/>
      <c r="P108" s="418"/>
      <c r="R108" s="304"/>
      <c r="S108" s="304"/>
    </row>
    <row r="109" spans="1:19" s="241" customFormat="1">
      <c r="A109" s="866"/>
      <c r="B109" s="866"/>
      <c r="C109" s="868"/>
      <c r="D109" s="375"/>
      <c r="E109" s="336"/>
      <c r="F109" s="358"/>
      <c r="G109" s="307"/>
      <c r="H109" s="307"/>
      <c r="I109" s="307"/>
      <c r="J109" s="359"/>
      <c r="K109" s="307"/>
      <c r="L109" s="359"/>
      <c r="M109" s="307"/>
      <c r="N109" s="360"/>
      <c r="O109" s="417"/>
      <c r="P109" s="418"/>
      <c r="R109" s="304"/>
      <c r="S109" s="304"/>
    </row>
    <row r="110" spans="1:19" s="241" customFormat="1">
      <c r="A110" s="866"/>
      <c r="B110" s="866"/>
      <c r="C110" s="868"/>
      <c r="D110" s="873" t="s">
        <v>330</v>
      </c>
      <c r="E110" s="874"/>
      <c r="F110" s="874"/>
      <c r="G110" s="413"/>
      <c r="H110" s="414">
        <f>N108</f>
        <v>862.5</v>
      </c>
      <c r="I110" s="415" t="s">
        <v>162</v>
      </c>
      <c r="J110" s="414">
        <v>0.5</v>
      </c>
      <c r="K110" s="415"/>
      <c r="L110" s="416"/>
      <c r="M110" s="415" t="s">
        <v>80</v>
      </c>
      <c r="N110" s="331">
        <f>H110*J110</f>
        <v>431.25</v>
      </c>
      <c r="O110" s="417"/>
      <c r="P110" s="418"/>
      <c r="R110" s="304"/>
      <c r="S110" s="304"/>
    </row>
    <row r="111" spans="1:19" s="241" customFormat="1">
      <c r="A111" s="866"/>
      <c r="B111" s="866"/>
      <c r="C111" s="868"/>
      <c r="D111" s="336" t="s">
        <v>331</v>
      </c>
      <c r="E111" s="357" t="s">
        <v>80</v>
      </c>
      <c r="F111" s="358"/>
      <c r="G111" s="307"/>
      <c r="H111" s="367">
        <v>4</v>
      </c>
      <c r="I111" s="367" t="s">
        <v>162</v>
      </c>
      <c r="J111" s="368">
        <v>7</v>
      </c>
      <c r="K111" s="367" t="s">
        <v>162</v>
      </c>
      <c r="L111" s="368">
        <v>1.5</v>
      </c>
      <c r="M111" s="367" t="s">
        <v>80</v>
      </c>
      <c r="N111" s="419">
        <f>H111*J111*L111</f>
        <v>42</v>
      </c>
      <c r="O111" s="417"/>
      <c r="P111" s="418"/>
      <c r="R111" s="304"/>
      <c r="S111" s="304"/>
    </row>
    <row r="112" spans="1:19" s="241" customFormat="1">
      <c r="A112" s="866"/>
      <c r="B112" s="866"/>
      <c r="C112" s="868"/>
      <c r="D112" s="336"/>
      <c r="E112" s="357"/>
      <c r="F112" s="358"/>
      <c r="G112" s="307"/>
      <c r="H112" s="307"/>
      <c r="I112" s="307"/>
      <c r="J112" s="363"/>
      <c r="K112" s="307"/>
      <c r="L112" s="363" t="s">
        <v>82</v>
      </c>
      <c r="M112" s="307" t="s">
        <v>80</v>
      </c>
      <c r="N112" s="397">
        <f>SUM(N110:N111)</f>
        <v>473.25</v>
      </c>
      <c r="O112" s="417"/>
      <c r="P112" s="418"/>
    </row>
    <row r="113" spans="1:16" s="241" customFormat="1">
      <c r="A113" s="866"/>
      <c r="B113" s="866"/>
      <c r="C113" s="868"/>
      <c r="D113" s="873" t="s">
        <v>332</v>
      </c>
      <c r="E113" s="874"/>
      <c r="F113" s="874"/>
      <c r="G113" s="307" t="s">
        <v>80</v>
      </c>
      <c r="H113" s="308">
        <v>0.5</v>
      </c>
      <c r="I113" s="307" t="s">
        <v>162</v>
      </c>
      <c r="J113" s="308">
        <v>0.5</v>
      </c>
      <c r="K113" s="307" t="s">
        <v>80</v>
      </c>
      <c r="L113" s="363">
        <v>0.25</v>
      </c>
      <c r="M113" s="307" t="s">
        <v>31</v>
      </c>
      <c r="N113" s="397"/>
      <c r="O113" s="417"/>
      <c r="P113" s="418"/>
    </row>
    <row r="114" spans="1:16" s="241" customFormat="1">
      <c r="A114" s="866"/>
      <c r="B114" s="866"/>
      <c r="C114" s="868"/>
      <c r="D114" s="873" t="s">
        <v>333</v>
      </c>
      <c r="E114" s="874"/>
      <c r="F114" s="874"/>
      <c r="G114" s="413"/>
      <c r="H114" s="420">
        <f>N112</f>
        <v>473.25</v>
      </c>
      <c r="I114" s="317" t="s">
        <v>150</v>
      </c>
      <c r="J114" s="414">
        <f>L113</f>
        <v>0.25</v>
      </c>
      <c r="K114" s="415"/>
      <c r="L114" s="416"/>
      <c r="M114" s="415" t="s">
        <v>80</v>
      </c>
      <c r="N114" s="331">
        <f>H114/J114</f>
        <v>1893</v>
      </c>
      <c r="O114" s="417"/>
      <c r="P114" s="418"/>
    </row>
    <row r="115" spans="1:16" s="241" customFormat="1">
      <c r="A115" s="866"/>
      <c r="B115" s="866"/>
      <c r="C115" s="868"/>
      <c r="D115" s="873" t="s">
        <v>334</v>
      </c>
      <c r="E115" s="874"/>
      <c r="F115" s="874"/>
      <c r="G115" s="874"/>
      <c r="H115" s="421"/>
      <c r="I115" s="384"/>
      <c r="J115" s="422">
        <f>N114</f>
        <v>1893</v>
      </c>
      <c r="K115" s="384" t="s">
        <v>162</v>
      </c>
      <c r="L115" s="422">
        <v>0.05</v>
      </c>
      <c r="M115" s="384" t="s">
        <v>80</v>
      </c>
      <c r="N115" s="423">
        <f>J115*L115</f>
        <v>94.65</v>
      </c>
      <c r="O115" s="417"/>
      <c r="P115" s="418"/>
    </row>
    <row r="116" spans="1:16" s="241" customFormat="1">
      <c r="A116" s="866"/>
      <c r="B116" s="866"/>
      <c r="C116" s="868"/>
      <c r="D116" s="375"/>
      <c r="E116" s="286"/>
      <c r="F116" s="286"/>
      <c r="G116" s="286"/>
      <c r="H116" s="330"/>
      <c r="I116" s="329"/>
      <c r="J116" s="331"/>
      <c r="K116" s="329"/>
      <c r="L116" s="331" t="s">
        <v>157</v>
      </c>
      <c r="M116" s="329"/>
      <c r="N116" s="331">
        <f>N114-N115</f>
        <v>1798.35</v>
      </c>
      <c r="O116" s="417">
        <f>N116</f>
        <v>1798.35</v>
      </c>
      <c r="P116" s="424" t="s">
        <v>4</v>
      </c>
    </row>
    <row r="117" spans="1:16" s="241" customFormat="1">
      <c r="A117" s="881"/>
      <c r="B117" s="881"/>
      <c r="C117" s="872"/>
      <c r="D117" s="406"/>
      <c r="E117" s="406"/>
      <c r="F117" s="384"/>
      <c r="G117" s="384"/>
      <c r="H117" s="384"/>
      <c r="I117" s="384"/>
      <c r="J117" s="384"/>
      <c r="K117" s="384"/>
      <c r="L117" s="384"/>
      <c r="M117" s="384"/>
      <c r="N117" s="425"/>
      <c r="O117" s="426"/>
      <c r="P117" s="427"/>
    </row>
    <row r="118" spans="1:16" s="241" customFormat="1">
      <c r="A118" s="870"/>
      <c r="B118" s="870"/>
      <c r="C118" s="884" t="s">
        <v>21</v>
      </c>
      <c r="D118" s="428" t="s">
        <v>328</v>
      </c>
      <c r="E118" s="428"/>
      <c r="F118" s="391"/>
      <c r="G118" s="391"/>
      <c r="H118" s="391"/>
      <c r="I118" s="391"/>
      <c r="J118" s="391"/>
      <c r="K118" s="391"/>
      <c r="L118" s="391"/>
      <c r="M118" s="391"/>
      <c r="N118" s="391"/>
      <c r="O118" s="429"/>
      <c r="P118" s="430"/>
    </row>
    <row r="119" spans="1:16" s="241" customFormat="1">
      <c r="A119" s="866"/>
      <c r="B119" s="866"/>
      <c r="C119" s="888"/>
      <c r="D119" s="873" t="s">
        <v>329</v>
      </c>
      <c r="E119" s="874"/>
      <c r="F119" s="358"/>
      <c r="G119" s="307"/>
      <c r="H119" s="307">
        <v>1</v>
      </c>
      <c r="I119" s="307" t="s">
        <v>162</v>
      </c>
      <c r="J119" s="359">
        <f>L23</f>
        <v>57.5</v>
      </c>
      <c r="K119" s="307" t="s">
        <v>162</v>
      </c>
      <c r="L119" s="359">
        <f>J24</f>
        <v>15</v>
      </c>
      <c r="M119" s="307" t="s">
        <v>80</v>
      </c>
      <c r="N119" s="360">
        <f>H119*J119*L119</f>
        <v>862.5</v>
      </c>
      <c r="O119" s="431"/>
      <c r="P119" s="432"/>
    </row>
    <row r="120" spans="1:16" s="241" customFormat="1">
      <c r="A120" s="866"/>
      <c r="B120" s="866"/>
      <c r="C120" s="888"/>
      <c r="D120" s="375"/>
      <c r="E120" s="336"/>
      <c r="F120" s="358"/>
      <c r="G120" s="307"/>
      <c r="H120" s="307"/>
      <c r="I120" s="307"/>
      <c r="J120" s="359"/>
      <c r="K120" s="307"/>
      <c r="L120" s="359"/>
      <c r="M120" s="307"/>
      <c r="N120" s="360"/>
      <c r="O120" s="431"/>
      <c r="P120" s="432"/>
    </row>
    <row r="121" spans="1:16" s="241" customFormat="1">
      <c r="A121" s="866"/>
      <c r="B121" s="866"/>
      <c r="C121" s="888"/>
      <c r="D121" s="873" t="s">
        <v>330</v>
      </c>
      <c r="E121" s="874"/>
      <c r="F121" s="874"/>
      <c r="G121" s="413"/>
      <c r="H121" s="414">
        <f>N119</f>
        <v>862.5</v>
      </c>
      <c r="I121" s="415" t="s">
        <v>162</v>
      </c>
      <c r="J121" s="414">
        <v>0.5</v>
      </c>
      <c r="K121" s="415"/>
      <c r="L121" s="416"/>
      <c r="M121" s="415" t="s">
        <v>80</v>
      </c>
      <c r="N121" s="331">
        <f>H121*J121</f>
        <v>431.25</v>
      </c>
      <c r="O121" s="431"/>
      <c r="P121" s="432"/>
    </row>
    <row r="122" spans="1:16" s="241" customFormat="1">
      <c r="A122" s="866"/>
      <c r="B122" s="866"/>
      <c r="C122" s="888"/>
      <c r="D122" s="356" t="s">
        <v>315</v>
      </c>
      <c r="E122" s="357" t="s">
        <v>80</v>
      </c>
      <c r="F122" s="358"/>
      <c r="G122" s="307"/>
      <c r="H122" s="307">
        <v>2</v>
      </c>
      <c r="I122" s="307" t="s">
        <v>162</v>
      </c>
      <c r="J122" s="359">
        <f>J26</f>
        <v>17.07</v>
      </c>
      <c r="K122" s="307" t="s">
        <v>162</v>
      </c>
      <c r="L122" s="363">
        <v>4.3</v>
      </c>
      <c r="M122" s="307" t="s">
        <v>80</v>
      </c>
      <c r="N122" s="397">
        <f>H122*J122*L122</f>
        <v>146.80199999999999</v>
      </c>
      <c r="O122" s="431"/>
      <c r="P122" s="432"/>
    </row>
    <row r="123" spans="1:16" s="241" customFormat="1">
      <c r="A123" s="866"/>
      <c r="B123" s="866"/>
      <c r="C123" s="888"/>
      <c r="D123" s="356" t="s">
        <v>316</v>
      </c>
      <c r="E123" s="357" t="s">
        <v>80</v>
      </c>
      <c r="F123" s="358"/>
      <c r="G123" s="307"/>
      <c r="H123" s="307">
        <v>2</v>
      </c>
      <c r="I123" s="307" t="s">
        <v>162</v>
      </c>
      <c r="J123" s="359">
        <f>L31</f>
        <v>25.434000000000005</v>
      </c>
      <c r="K123" s="307" t="s">
        <v>162</v>
      </c>
      <c r="L123" s="359">
        <f>J26</f>
        <v>17.07</v>
      </c>
      <c r="M123" s="307" t="s">
        <v>80</v>
      </c>
      <c r="N123" s="397">
        <f>H123*J123*L123</f>
        <v>868.31676000000016</v>
      </c>
      <c r="O123" s="431"/>
      <c r="P123" s="432"/>
    </row>
    <row r="124" spans="1:16" s="241" customFormat="1">
      <c r="A124" s="866"/>
      <c r="B124" s="866"/>
      <c r="C124" s="888"/>
      <c r="D124" s="356" t="s">
        <v>318</v>
      </c>
      <c r="E124" s="357" t="s">
        <v>80</v>
      </c>
      <c r="F124" s="358"/>
      <c r="G124" s="307"/>
      <c r="H124" s="307">
        <v>4</v>
      </c>
      <c r="I124" s="307" t="s">
        <v>162</v>
      </c>
      <c r="J124" s="363">
        <v>7</v>
      </c>
      <c r="K124" s="307" t="s">
        <v>162</v>
      </c>
      <c r="L124" s="359">
        <f>J26</f>
        <v>17.07</v>
      </c>
      <c r="M124" s="307" t="s">
        <v>80</v>
      </c>
      <c r="N124" s="397">
        <f>H124*J124*L124</f>
        <v>477.96000000000004</v>
      </c>
      <c r="O124" s="431"/>
      <c r="P124" s="432"/>
    </row>
    <row r="125" spans="1:16" s="241" customFormat="1">
      <c r="A125" s="866"/>
      <c r="B125" s="866"/>
      <c r="C125" s="888"/>
      <c r="D125" s="336"/>
      <c r="E125" s="357"/>
      <c r="F125" s="358"/>
      <c r="G125" s="307"/>
      <c r="H125" s="367"/>
      <c r="I125" s="367"/>
      <c r="J125" s="368"/>
      <c r="K125" s="367"/>
      <c r="L125" s="368"/>
      <c r="M125" s="367"/>
      <c r="N125" s="419"/>
      <c r="O125" s="431"/>
      <c r="P125" s="432"/>
    </row>
    <row r="126" spans="1:16" s="241" customFormat="1">
      <c r="A126" s="866"/>
      <c r="B126" s="866"/>
      <c r="C126" s="888"/>
      <c r="D126" s="336"/>
      <c r="E126" s="357"/>
      <c r="F126" s="358"/>
      <c r="G126" s="307"/>
      <c r="H126" s="307"/>
      <c r="I126" s="307"/>
      <c r="J126" s="363"/>
      <c r="K126" s="307"/>
      <c r="L126" s="363" t="s">
        <v>82</v>
      </c>
      <c r="M126" s="307" t="s">
        <v>80</v>
      </c>
      <c r="N126" s="360">
        <f>SUM(N121:N125)</f>
        <v>1924.3287600000003</v>
      </c>
      <c r="O126" s="431"/>
      <c r="P126" s="432"/>
    </row>
    <row r="127" spans="1:16" s="241" customFormat="1">
      <c r="A127" s="866"/>
      <c r="B127" s="866"/>
      <c r="C127" s="888"/>
      <c r="D127" s="873" t="s">
        <v>332</v>
      </c>
      <c r="E127" s="874"/>
      <c r="F127" s="874"/>
      <c r="G127" s="307" t="s">
        <v>80</v>
      </c>
      <c r="H127" s="308">
        <v>0.5</v>
      </c>
      <c r="I127" s="307" t="s">
        <v>162</v>
      </c>
      <c r="J127" s="308">
        <v>0.5</v>
      </c>
      <c r="K127" s="307" t="s">
        <v>80</v>
      </c>
      <c r="L127" s="363">
        <v>0.25</v>
      </c>
      <c r="M127" s="307" t="s">
        <v>31</v>
      </c>
      <c r="N127" s="360"/>
      <c r="O127" s="431"/>
      <c r="P127" s="432"/>
    </row>
    <row r="128" spans="1:16" s="241" customFormat="1">
      <c r="A128" s="866"/>
      <c r="B128" s="866"/>
      <c r="C128" s="888"/>
      <c r="D128" s="873" t="s">
        <v>335</v>
      </c>
      <c r="E128" s="874"/>
      <c r="F128" s="329"/>
      <c r="G128" s="329"/>
      <c r="H128" s="329"/>
      <c r="I128" s="329"/>
      <c r="J128" s="330">
        <f>N126</f>
        <v>1924.3287600000003</v>
      </c>
      <c r="K128" s="317" t="s">
        <v>150</v>
      </c>
      <c r="L128" s="331">
        <f>L127</f>
        <v>0.25</v>
      </c>
      <c r="M128" s="329" t="s">
        <v>80</v>
      </c>
      <c r="N128" s="433">
        <f>J128/L128</f>
        <v>7697.3150400000013</v>
      </c>
      <c r="O128" s="434"/>
      <c r="P128" s="432"/>
    </row>
    <row r="129" spans="1:16" s="241" customFormat="1">
      <c r="A129" s="866"/>
      <c r="B129" s="866"/>
      <c r="C129" s="888"/>
      <c r="D129" s="873" t="s">
        <v>334</v>
      </c>
      <c r="E129" s="874"/>
      <c r="F129" s="874"/>
      <c r="G129" s="874"/>
      <c r="H129" s="421"/>
      <c r="I129" s="384"/>
      <c r="J129" s="422">
        <f>N128</f>
        <v>7697.3150400000013</v>
      </c>
      <c r="K129" s="384" t="s">
        <v>162</v>
      </c>
      <c r="L129" s="422">
        <v>0.05</v>
      </c>
      <c r="M129" s="384" t="s">
        <v>80</v>
      </c>
      <c r="N129" s="423">
        <f>J129*L129</f>
        <v>384.8657520000001</v>
      </c>
      <c r="O129" s="434"/>
      <c r="P129" s="432"/>
    </row>
    <row r="130" spans="1:16" s="241" customFormat="1">
      <c r="A130" s="866"/>
      <c r="B130" s="866"/>
      <c r="C130" s="888"/>
      <c r="D130" s="336"/>
      <c r="E130" s="336"/>
      <c r="F130" s="329"/>
      <c r="G130" s="329"/>
      <c r="H130" s="329"/>
      <c r="I130" s="329"/>
      <c r="J130" s="330"/>
      <c r="K130" s="317"/>
      <c r="L130" s="331" t="s">
        <v>82</v>
      </c>
      <c r="M130" s="329" t="s">
        <v>80</v>
      </c>
      <c r="N130" s="433">
        <f>N128-N129</f>
        <v>7312.4492880000016</v>
      </c>
      <c r="O130" s="416">
        <f>N130</f>
        <v>7312.4492880000016</v>
      </c>
      <c r="P130" s="432" t="s">
        <v>4</v>
      </c>
    </row>
    <row r="131" spans="1:16" s="241" customFormat="1">
      <c r="A131" s="881"/>
      <c r="B131" s="881"/>
      <c r="C131" s="885"/>
      <c r="D131" s="406"/>
      <c r="E131" s="406"/>
      <c r="F131" s="384"/>
      <c r="G131" s="384"/>
      <c r="H131" s="384"/>
      <c r="I131" s="384"/>
      <c r="J131" s="421"/>
      <c r="K131" s="435"/>
      <c r="L131" s="422"/>
      <c r="M131" s="384"/>
      <c r="N131" s="385"/>
      <c r="O131" s="436"/>
      <c r="P131" s="341"/>
    </row>
    <row r="132" spans="1:16" s="241" customFormat="1">
      <c r="A132" s="870"/>
      <c r="B132" s="870"/>
      <c r="C132" s="884" t="s">
        <v>244</v>
      </c>
      <c r="D132" s="428"/>
      <c r="E132" s="428"/>
      <c r="F132" s="391"/>
      <c r="G132" s="391"/>
      <c r="H132" s="391"/>
      <c r="I132" s="391"/>
      <c r="J132" s="391"/>
      <c r="K132" s="391"/>
      <c r="L132" s="391"/>
      <c r="M132" s="391"/>
      <c r="N132" s="437"/>
      <c r="O132" s="438"/>
      <c r="P132" s="432"/>
    </row>
    <row r="133" spans="1:16" s="241" customFormat="1">
      <c r="A133" s="866"/>
      <c r="B133" s="866"/>
      <c r="C133" s="888"/>
      <c r="D133" s="873"/>
      <c r="E133" s="874"/>
      <c r="F133" s="874"/>
      <c r="G133" s="413"/>
      <c r="H133" s="420"/>
      <c r="I133" s="317"/>
      <c r="J133" s="414"/>
      <c r="K133" s="415"/>
      <c r="L133" s="416"/>
      <c r="M133" s="415"/>
      <c r="N133" s="330"/>
      <c r="O133" s="439"/>
      <c r="P133" s="432"/>
    </row>
    <row r="134" spans="1:16" s="241" customFormat="1">
      <c r="A134" s="866"/>
      <c r="B134" s="866"/>
      <c r="C134" s="888"/>
      <c r="D134" s="889" t="s">
        <v>336</v>
      </c>
      <c r="E134" s="890"/>
      <c r="F134" s="890"/>
      <c r="G134" s="329"/>
      <c r="H134" s="329"/>
      <c r="I134" s="329"/>
      <c r="J134" s="329"/>
      <c r="K134" s="329"/>
      <c r="L134" s="329"/>
      <c r="M134" s="329"/>
      <c r="N134" s="376"/>
      <c r="O134" s="434"/>
      <c r="P134" s="432"/>
    </row>
    <row r="135" spans="1:16" s="241" customFormat="1">
      <c r="A135" s="866"/>
      <c r="B135" s="866"/>
      <c r="C135" s="888"/>
      <c r="D135" s="336" t="s">
        <v>194</v>
      </c>
      <c r="E135" s="336" t="s">
        <v>80</v>
      </c>
      <c r="F135" s="329">
        <v>4</v>
      </c>
      <c r="G135" s="329" t="s">
        <v>162</v>
      </c>
      <c r="H135" s="440">
        <f>J13</f>
        <v>15</v>
      </c>
      <c r="I135" s="330" t="s">
        <v>162</v>
      </c>
      <c r="J135" s="330">
        <v>5</v>
      </c>
      <c r="K135" s="329" t="s">
        <v>80</v>
      </c>
      <c r="L135" s="330">
        <f>F135*H135*J135</f>
        <v>300</v>
      </c>
      <c r="M135" s="329" t="s">
        <v>31</v>
      </c>
      <c r="N135" s="376"/>
      <c r="O135" s="434"/>
      <c r="P135" s="432"/>
    </row>
    <row r="136" spans="1:16" s="241" customFormat="1">
      <c r="A136" s="866"/>
      <c r="B136" s="866"/>
      <c r="C136" s="888"/>
      <c r="D136" s="873" t="s">
        <v>332</v>
      </c>
      <c r="E136" s="874"/>
      <c r="F136" s="874"/>
      <c r="G136" s="307" t="s">
        <v>80</v>
      </c>
      <c r="H136" s="308">
        <v>0.4</v>
      </c>
      <c r="I136" s="307" t="s">
        <v>162</v>
      </c>
      <c r="J136" s="308">
        <v>0.4</v>
      </c>
      <c r="K136" s="307" t="s">
        <v>80</v>
      </c>
      <c r="L136" s="363">
        <f>H136*J136</f>
        <v>0.16000000000000003</v>
      </c>
      <c r="M136" s="307" t="s">
        <v>31</v>
      </c>
      <c r="N136" s="376"/>
      <c r="O136" s="434"/>
      <c r="P136" s="432"/>
    </row>
    <row r="137" spans="1:16" s="241" customFormat="1">
      <c r="A137" s="866"/>
      <c r="B137" s="866"/>
      <c r="C137" s="888"/>
      <c r="D137" s="873" t="s">
        <v>335</v>
      </c>
      <c r="E137" s="874"/>
      <c r="F137" s="329"/>
      <c r="G137" s="329"/>
      <c r="H137" s="329"/>
      <c r="I137" s="384"/>
      <c r="J137" s="421">
        <f>L135</f>
        <v>300</v>
      </c>
      <c r="K137" s="435" t="s">
        <v>150</v>
      </c>
      <c r="L137" s="422">
        <f>L136</f>
        <v>0.16000000000000003</v>
      </c>
      <c r="M137" s="384" t="s">
        <v>80</v>
      </c>
      <c r="N137" s="385">
        <f>J137/L137</f>
        <v>1874.9999999999995</v>
      </c>
      <c r="O137" s="434"/>
      <c r="P137" s="432"/>
    </row>
    <row r="138" spans="1:16" s="241" customFormat="1">
      <c r="A138" s="866"/>
      <c r="B138" s="866"/>
      <c r="C138" s="888"/>
      <c r="D138" s="336"/>
      <c r="E138" s="336"/>
      <c r="F138" s="329"/>
      <c r="G138" s="329"/>
      <c r="H138" s="329"/>
      <c r="I138" s="329"/>
      <c r="J138" s="330"/>
      <c r="K138" s="317"/>
      <c r="L138" s="331" t="s">
        <v>82</v>
      </c>
      <c r="M138" s="329" t="s">
        <v>80</v>
      </c>
      <c r="N138" s="441">
        <f>SUM(N133:N137)</f>
        <v>1874.9999999999995</v>
      </c>
      <c r="O138" s="434"/>
      <c r="P138" s="432"/>
    </row>
    <row r="139" spans="1:16" s="241" customFormat="1">
      <c r="A139" s="866"/>
      <c r="B139" s="866"/>
      <c r="C139" s="888"/>
      <c r="D139" s="873" t="s">
        <v>334</v>
      </c>
      <c r="E139" s="874"/>
      <c r="F139" s="874"/>
      <c r="G139" s="874"/>
      <c r="H139" s="421"/>
      <c r="I139" s="384"/>
      <c r="J139" s="422">
        <f>N138</f>
        <v>1874.9999999999995</v>
      </c>
      <c r="K139" s="384" t="s">
        <v>162</v>
      </c>
      <c r="L139" s="422">
        <v>0.05</v>
      </c>
      <c r="M139" s="384" t="s">
        <v>80</v>
      </c>
      <c r="N139" s="423">
        <f>J139*L139</f>
        <v>93.749999999999986</v>
      </c>
      <c r="O139" s="434"/>
      <c r="P139" s="432"/>
    </row>
    <row r="140" spans="1:16" s="241" customFormat="1">
      <c r="A140" s="866"/>
      <c r="B140" s="866"/>
      <c r="C140" s="888"/>
      <c r="D140" s="336"/>
      <c r="E140" s="336"/>
      <c r="F140" s="329"/>
      <c r="G140" s="329"/>
      <c r="H140" s="329"/>
      <c r="I140" s="329"/>
      <c r="J140" s="330"/>
      <c r="K140" s="331"/>
      <c r="L140" s="331" t="s">
        <v>82</v>
      </c>
      <c r="M140" s="329" t="s">
        <v>80</v>
      </c>
      <c r="N140" s="433">
        <f>N138-N139</f>
        <v>1781.2499999999995</v>
      </c>
      <c r="O140" s="416">
        <f>N140</f>
        <v>1781.2499999999995</v>
      </c>
      <c r="P140" s="432" t="s">
        <v>4</v>
      </c>
    </row>
    <row r="141" spans="1:16" s="241" customFormat="1">
      <c r="A141" s="866"/>
      <c r="B141" s="866"/>
      <c r="C141" s="888"/>
      <c r="D141" s="336"/>
      <c r="E141" s="336"/>
      <c r="F141" s="329"/>
      <c r="G141" s="329"/>
      <c r="H141" s="329"/>
      <c r="I141" s="329"/>
      <c r="J141" s="330"/>
      <c r="K141" s="331"/>
      <c r="L141" s="331"/>
      <c r="M141" s="329"/>
      <c r="N141" s="434" t="s">
        <v>4</v>
      </c>
      <c r="O141" s="439"/>
      <c r="P141" s="432"/>
    </row>
    <row r="142" spans="1:16" s="241" customFormat="1">
      <c r="A142" s="881"/>
      <c r="B142" s="881"/>
      <c r="C142" s="885"/>
      <c r="D142" s="406"/>
      <c r="E142" s="406"/>
      <c r="F142" s="384"/>
      <c r="G142" s="384"/>
      <c r="H142" s="384"/>
      <c r="I142" s="384"/>
      <c r="J142" s="421"/>
      <c r="K142" s="435"/>
      <c r="L142" s="422"/>
      <c r="M142" s="384"/>
      <c r="N142" s="442"/>
      <c r="O142" s="436"/>
      <c r="P142" s="443"/>
    </row>
    <row r="143" spans="1:16" s="241" customFormat="1">
      <c r="A143" s="870"/>
      <c r="B143" s="870"/>
      <c r="C143" s="884" t="s">
        <v>245</v>
      </c>
      <c r="D143" s="336"/>
      <c r="E143" s="336"/>
      <c r="F143" s="329"/>
      <c r="G143" s="329"/>
      <c r="H143" s="329"/>
      <c r="I143" s="329"/>
      <c r="J143" s="330"/>
      <c r="K143" s="317"/>
      <c r="L143" s="331"/>
      <c r="M143" s="329"/>
      <c r="N143" s="441"/>
      <c r="O143" s="434"/>
      <c r="P143" s="432"/>
    </row>
    <row r="144" spans="1:16" s="241" customFormat="1">
      <c r="A144" s="866"/>
      <c r="B144" s="866"/>
      <c r="C144" s="888"/>
      <c r="D144" s="873" t="s">
        <v>219</v>
      </c>
      <c r="E144" s="874"/>
      <c r="F144" s="874"/>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66"/>
      <c r="B145" s="866"/>
      <c r="C145" s="888"/>
      <c r="D145" s="891" t="s">
        <v>337</v>
      </c>
      <c r="E145" s="892"/>
      <c r="F145" s="892"/>
      <c r="G145" s="445"/>
      <c r="H145" s="329"/>
      <c r="I145" s="329"/>
      <c r="J145" s="330"/>
      <c r="K145" s="317"/>
      <c r="L145" s="331"/>
      <c r="M145" s="329"/>
      <c r="N145" s="330"/>
      <c r="O145" s="439"/>
      <c r="P145" s="432"/>
    </row>
    <row r="146" spans="1:16" s="241" customFormat="1">
      <c r="A146" s="866"/>
      <c r="B146" s="866"/>
      <c r="C146" s="888"/>
      <c r="D146" s="356" t="s">
        <v>310</v>
      </c>
      <c r="E146" s="365" t="s">
        <v>80</v>
      </c>
      <c r="F146" s="259">
        <v>2</v>
      </c>
      <c r="G146" s="259" t="s">
        <v>275</v>
      </c>
      <c r="H146" s="326">
        <v>10.5</v>
      </c>
      <c r="I146" s="326" t="s">
        <v>276</v>
      </c>
      <c r="J146" s="327">
        <v>3</v>
      </c>
      <c r="K146" s="261" t="s">
        <v>304</v>
      </c>
      <c r="L146" s="261">
        <v>7</v>
      </c>
      <c r="M146" s="340" t="s">
        <v>80</v>
      </c>
      <c r="N146" s="360">
        <f>((H146+J146)/2)*L146*F146</f>
        <v>94.5</v>
      </c>
      <c r="O146" s="439"/>
      <c r="P146" s="432"/>
    </row>
    <row r="147" spans="1:16" s="241" customFormat="1">
      <c r="A147" s="866"/>
      <c r="B147" s="866"/>
      <c r="C147" s="888"/>
      <c r="D147" s="356"/>
      <c r="E147" s="365"/>
      <c r="F147" s="259"/>
      <c r="G147" s="259"/>
      <c r="H147" s="260"/>
      <c r="I147" s="318">
        <v>2</v>
      </c>
      <c r="J147" s="261"/>
      <c r="K147" s="261"/>
      <c r="L147" s="261"/>
      <c r="M147" s="340"/>
      <c r="N147" s="340"/>
      <c r="O147" s="439"/>
      <c r="P147" s="432"/>
    </row>
    <row r="148" spans="1:16" s="241" customFormat="1">
      <c r="A148" s="866"/>
      <c r="B148" s="866"/>
      <c r="C148" s="888"/>
      <c r="D148" s="336"/>
      <c r="G148" s="329" t="s">
        <v>80</v>
      </c>
      <c r="H148" s="307">
        <v>2</v>
      </c>
      <c r="I148" s="307" t="s">
        <v>162</v>
      </c>
      <c r="J148" s="363">
        <v>5</v>
      </c>
      <c r="K148" s="307" t="s">
        <v>162</v>
      </c>
      <c r="L148" s="363">
        <v>1</v>
      </c>
      <c r="M148" s="307" t="s">
        <v>80</v>
      </c>
      <c r="N148" s="397">
        <f>H148*J148*L148</f>
        <v>10</v>
      </c>
      <c r="O148" s="439"/>
      <c r="P148" s="432"/>
    </row>
    <row r="149" spans="1:16" s="241" customFormat="1">
      <c r="A149" s="866"/>
      <c r="B149" s="866"/>
      <c r="C149" s="888"/>
      <c r="D149" s="356" t="s">
        <v>311</v>
      </c>
      <c r="E149" s="365" t="s">
        <v>80</v>
      </c>
      <c r="F149" s="259">
        <v>2</v>
      </c>
      <c r="G149" s="259" t="s">
        <v>275</v>
      </c>
      <c r="H149" s="326">
        <v>8.5</v>
      </c>
      <c r="I149" s="326" t="s">
        <v>276</v>
      </c>
      <c r="J149" s="327">
        <v>3</v>
      </c>
      <c r="K149" s="261" t="s">
        <v>304</v>
      </c>
      <c r="L149" s="261">
        <v>7</v>
      </c>
      <c r="M149" s="340" t="s">
        <v>80</v>
      </c>
      <c r="N149" s="360">
        <f>((H149+J149)/2)*L149*F149</f>
        <v>80.5</v>
      </c>
      <c r="O149" s="439"/>
      <c r="P149" s="432"/>
    </row>
    <row r="150" spans="1:16" s="241" customFormat="1">
      <c r="A150" s="866"/>
      <c r="B150" s="866"/>
      <c r="C150" s="888"/>
      <c r="D150" s="356"/>
      <c r="E150" s="365"/>
      <c r="F150" s="259"/>
      <c r="G150" s="259"/>
      <c r="H150" s="260"/>
      <c r="I150" s="318">
        <v>2</v>
      </c>
      <c r="J150" s="261"/>
      <c r="K150" s="261"/>
      <c r="L150" s="261"/>
      <c r="M150" s="340"/>
      <c r="N150" s="340"/>
      <c r="O150" s="439"/>
      <c r="P150" s="432"/>
    </row>
    <row r="151" spans="1:16" s="241" customFormat="1">
      <c r="A151" s="866"/>
      <c r="B151" s="866"/>
      <c r="C151" s="888"/>
      <c r="D151" s="336"/>
      <c r="F151" s="245"/>
      <c r="G151" s="329" t="s">
        <v>80</v>
      </c>
      <c r="H151" s="307">
        <v>2</v>
      </c>
      <c r="I151" s="307" t="s">
        <v>162</v>
      </c>
      <c r="J151" s="363">
        <v>5</v>
      </c>
      <c r="K151" s="307" t="s">
        <v>162</v>
      </c>
      <c r="L151" s="363">
        <v>1</v>
      </c>
      <c r="M151" s="307" t="s">
        <v>80</v>
      </c>
      <c r="N151" s="397">
        <f>H151*J151*L151</f>
        <v>10</v>
      </c>
      <c r="O151" s="439"/>
      <c r="P151" s="432"/>
    </row>
    <row r="152" spans="1:16" s="241" customFormat="1">
      <c r="A152" s="866"/>
      <c r="B152" s="866"/>
      <c r="C152" s="888"/>
      <c r="D152" s="873" t="s">
        <v>306</v>
      </c>
      <c r="E152" s="874"/>
      <c r="F152" s="874"/>
      <c r="G152" s="874"/>
      <c r="H152" s="874"/>
      <c r="I152" s="329"/>
      <c r="J152" s="330"/>
      <c r="K152" s="317"/>
      <c r="L152" s="331"/>
      <c r="M152" s="329"/>
      <c r="N152" s="330"/>
      <c r="O152" s="439"/>
      <c r="P152" s="432"/>
    </row>
    <row r="153" spans="1:16" s="241" customFormat="1">
      <c r="A153" s="866"/>
      <c r="B153" s="866"/>
      <c r="C153" s="888"/>
      <c r="D153" s="873" t="s">
        <v>307</v>
      </c>
      <c r="E153" s="874"/>
      <c r="F153" s="874"/>
      <c r="G153" s="315"/>
      <c r="H153" s="332" t="s">
        <v>308</v>
      </c>
      <c r="I153" s="333" t="s">
        <v>276</v>
      </c>
      <c r="J153" s="334" t="s">
        <v>309</v>
      </c>
      <c r="K153" s="312" t="s">
        <v>80</v>
      </c>
      <c r="L153" s="335">
        <v>6.32</v>
      </c>
      <c r="M153" s="261" t="s">
        <v>180</v>
      </c>
      <c r="N153" s="330"/>
      <c r="O153" s="439"/>
      <c r="P153" s="432"/>
    </row>
    <row r="154" spans="1:16" s="241" customFormat="1">
      <c r="A154" s="866"/>
      <c r="B154" s="866"/>
      <c r="C154" s="888"/>
      <c r="D154" s="336" t="s">
        <v>310</v>
      </c>
      <c r="E154" s="336"/>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66"/>
      <c r="B155" s="866"/>
      <c r="C155" s="888"/>
      <c r="D155" s="336" t="s">
        <v>311</v>
      </c>
      <c r="E155" s="336"/>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66"/>
      <c r="B156" s="866"/>
      <c r="C156" s="888"/>
      <c r="D156" s="336"/>
      <c r="E156" s="336"/>
      <c r="F156" s="329"/>
      <c r="G156" s="329"/>
      <c r="H156" s="307"/>
      <c r="I156" s="307"/>
      <c r="J156" s="363"/>
      <c r="K156" s="307"/>
      <c r="L156" s="359" t="s">
        <v>82</v>
      </c>
      <c r="M156" s="307" t="s">
        <v>80</v>
      </c>
      <c r="N156" s="397">
        <f>SUM(N144:N155)</f>
        <v>659.68000000000006</v>
      </c>
      <c r="O156" s="439"/>
      <c r="P156" s="432"/>
    </row>
    <row r="157" spans="1:16" s="241" customFormat="1">
      <c r="A157" s="866"/>
      <c r="B157" s="866"/>
      <c r="C157" s="888"/>
      <c r="D157" s="873" t="s">
        <v>332</v>
      </c>
      <c r="E157" s="874"/>
      <c r="F157" s="874"/>
      <c r="G157" s="307" t="s">
        <v>80</v>
      </c>
      <c r="H157" s="308">
        <v>0.4</v>
      </c>
      <c r="I157" s="307" t="s">
        <v>162</v>
      </c>
      <c r="J157" s="308">
        <v>0.4</v>
      </c>
      <c r="K157" s="307" t="s">
        <v>80</v>
      </c>
      <c r="L157" s="363">
        <f>H157*J157</f>
        <v>0.16000000000000003</v>
      </c>
      <c r="M157" s="307" t="s">
        <v>31</v>
      </c>
      <c r="N157" s="376"/>
      <c r="O157" s="434"/>
      <c r="P157" s="432"/>
    </row>
    <row r="158" spans="1:16" s="241" customFormat="1">
      <c r="A158" s="866"/>
      <c r="B158" s="866"/>
      <c r="C158" s="888"/>
      <c r="D158" s="873" t="s">
        <v>335</v>
      </c>
      <c r="E158" s="874"/>
      <c r="F158" s="329"/>
      <c r="G158" s="329"/>
      <c r="H158" s="329"/>
      <c r="I158" s="329"/>
      <c r="J158" s="330">
        <f>N156</f>
        <v>659.68000000000006</v>
      </c>
      <c r="K158" s="317" t="s">
        <v>150</v>
      </c>
      <c r="L158" s="331">
        <f>L157</f>
        <v>0.16000000000000003</v>
      </c>
      <c r="M158" s="329" t="s">
        <v>80</v>
      </c>
      <c r="N158" s="441">
        <f>J158/L158</f>
        <v>4123</v>
      </c>
      <c r="O158" s="434"/>
      <c r="P158" s="432"/>
    </row>
    <row r="159" spans="1:16" s="241" customFormat="1">
      <c r="A159" s="866"/>
      <c r="B159" s="866"/>
      <c r="C159" s="888"/>
      <c r="D159" s="873" t="s">
        <v>334</v>
      </c>
      <c r="E159" s="874"/>
      <c r="F159" s="874"/>
      <c r="G159" s="874"/>
      <c r="H159" s="421"/>
      <c r="I159" s="384"/>
      <c r="J159" s="422">
        <f>N158</f>
        <v>4123</v>
      </c>
      <c r="K159" s="384" t="s">
        <v>162</v>
      </c>
      <c r="L159" s="422">
        <v>0.05</v>
      </c>
      <c r="M159" s="384" t="s">
        <v>80</v>
      </c>
      <c r="N159" s="423">
        <f>J159*L159</f>
        <v>206.15</v>
      </c>
      <c r="O159" s="434"/>
      <c r="P159" s="432"/>
    </row>
    <row r="160" spans="1:16" s="241" customFormat="1">
      <c r="A160" s="866"/>
      <c r="B160" s="866"/>
      <c r="C160" s="888"/>
      <c r="D160" s="336"/>
      <c r="E160" s="336"/>
      <c r="F160" s="329"/>
      <c r="G160" s="329"/>
      <c r="H160" s="329"/>
      <c r="I160" s="329"/>
      <c r="J160" s="330"/>
      <c r="K160" s="331"/>
      <c r="L160" s="331" t="s">
        <v>82</v>
      </c>
      <c r="M160" s="329" t="s">
        <v>80</v>
      </c>
      <c r="N160" s="433">
        <f>N158-N159</f>
        <v>3916.85</v>
      </c>
      <c r="O160" s="416">
        <f>N160</f>
        <v>3916.85</v>
      </c>
      <c r="P160" s="432" t="s">
        <v>4</v>
      </c>
    </row>
    <row r="161" spans="1:19" s="241" customFormat="1">
      <c r="A161" s="881"/>
      <c r="B161" s="881"/>
      <c r="C161" s="885"/>
      <c r="D161" s="336"/>
      <c r="E161" s="336"/>
      <c r="F161" s="329"/>
      <c r="G161" s="329"/>
      <c r="H161" s="329"/>
      <c r="I161" s="329"/>
      <c r="J161" s="330"/>
      <c r="K161" s="317"/>
      <c r="L161" s="331"/>
      <c r="M161" s="329"/>
      <c r="N161" s="447" t="s">
        <v>4</v>
      </c>
      <c r="O161" s="434"/>
      <c r="P161" s="432"/>
    </row>
    <row r="162" spans="1:19" s="241" customFormat="1">
      <c r="A162" s="847">
        <v>8</v>
      </c>
      <c r="B162" s="847" t="s">
        <v>338</v>
      </c>
      <c r="C162" s="893" t="s">
        <v>339</v>
      </c>
      <c r="D162" s="448" t="s">
        <v>292</v>
      </c>
      <c r="E162" s="449"/>
      <c r="F162" s="449"/>
      <c r="G162" s="450"/>
      <c r="H162" s="451"/>
      <c r="I162" s="452"/>
      <c r="J162" s="453"/>
      <c r="K162" s="450"/>
      <c r="L162" s="453"/>
      <c r="M162" s="450"/>
      <c r="N162" s="454"/>
      <c r="O162" s="455"/>
      <c r="P162" s="456"/>
    </row>
    <row r="163" spans="1:19" s="241" customFormat="1">
      <c r="A163" s="848"/>
      <c r="B163" s="848"/>
      <c r="C163" s="894"/>
      <c r="D163" s="879" t="s">
        <v>340</v>
      </c>
      <c r="E163" s="880"/>
      <c r="F163" s="880"/>
      <c r="G163" s="880"/>
      <c r="H163" s="880"/>
      <c r="I163" s="880"/>
      <c r="J163" s="457"/>
      <c r="K163" s="245"/>
      <c r="L163" s="457"/>
      <c r="M163" s="245"/>
      <c r="N163" s="458"/>
      <c r="O163" s="459"/>
      <c r="P163" s="460"/>
    </row>
    <row r="164" spans="1:19" s="241" customFormat="1">
      <c r="A164" s="848"/>
      <c r="B164" s="848"/>
      <c r="C164" s="894"/>
      <c r="D164" s="461"/>
      <c r="E164" s="258" t="s">
        <v>80</v>
      </c>
      <c r="F164" s="318">
        <f>O106</f>
        <v>0</v>
      </c>
      <c r="G164" s="259" t="s">
        <v>162</v>
      </c>
      <c r="H164" s="260">
        <v>0.5</v>
      </c>
      <c r="I164" s="260" t="s">
        <v>162</v>
      </c>
      <c r="J164" s="261">
        <v>0.5</v>
      </c>
      <c r="K164" s="261" t="s">
        <v>162</v>
      </c>
      <c r="L164" s="261">
        <v>0.5</v>
      </c>
      <c r="M164" s="262" t="s">
        <v>80</v>
      </c>
      <c r="N164" s="263">
        <f t="shared" ref="N164" si="2">L164*J164*H164*F164</f>
        <v>0</v>
      </c>
      <c r="O164" s="459"/>
      <c r="P164" s="460"/>
    </row>
    <row r="165" spans="1:19" s="241" customFormat="1">
      <c r="A165" s="848"/>
      <c r="B165" s="848"/>
      <c r="C165" s="894"/>
      <c r="D165" s="879" t="s">
        <v>341</v>
      </c>
      <c r="E165" s="880"/>
      <c r="F165" s="880"/>
      <c r="G165" s="880"/>
      <c r="H165" s="880"/>
      <c r="I165" s="880"/>
      <c r="J165" s="457"/>
      <c r="K165" s="245"/>
      <c r="L165" s="457"/>
      <c r="M165" s="245"/>
      <c r="N165" s="458"/>
      <c r="O165" s="459"/>
      <c r="P165" s="460"/>
    </row>
    <row r="166" spans="1:19" s="241" customFormat="1">
      <c r="A166" s="848"/>
      <c r="B166" s="848"/>
      <c r="C166" s="894"/>
      <c r="D166" s="461"/>
      <c r="E166" s="258" t="s">
        <v>80</v>
      </c>
      <c r="F166" s="318">
        <f>O130</f>
        <v>7312.4492880000016</v>
      </c>
      <c r="G166" s="259" t="s">
        <v>162</v>
      </c>
      <c r="H166" s="260">
        <v>0.5</v>
      </c>
      <c r="I166" s="260" t="s">
        <v>162</v>
      </c>
      <c r="J166" s="261">
        <v>0.5</v>
      </c>
      <c r="K166" s="261" t="s">
        <v>162</v>
      </c>
      <c r="L166" s="261">
        <v>0.3</v>
      </c>
      <c r="M166" s="262" t="s">
        <v>80</v>
      </c>
      <c r="N166" s="263">
        <f t="shared" ref="N166" si="3">L166*J166*H166*F166</f>
        <v>548.43369660000008</v>
      </c>
      <c r="O166" s="361"/>
      <c r="P166" s="460"/>
      <c r="R166" s="304"/>
      <c r="S166" s="304"/>
    </row>
    <row r="167" spans="1:19" s="241" customFormat="1">
      <c r="A167" s="848"/>
      <c r="B167" s="848"/>
      <c r="C167" s="894"/>
      <c r="D167" s="879" t="s">
        <v>342</v>
      </c>
      <c r="E167" s="880"/>
      <c r="F167" s="880"/>
      <c r="G167" s="880"/>
      <c r="H167" s="880"/>
      <c r="I167" s="880"/>
      <c r="J167" s="457"/>
      <c r="K167" s="245"/>
      <c r="L167" s="457"/>
      <c r="M167" s="245"/>
      <c r="N167" s="458"/>
      <c r="O167" s="459"/>
      <c r="P167" s="460"/>
      <c r="R167" s="304"/>
      <c r="S167" s="304"/>
    </row>
    <row r="168" spans="1:19" s="241" customFormat="1">
      <c r="A168" s="848"/>
      <c r="B168" s="848"/>
      <c r="C168" s="894"/>
      <c r="D168" s="461"/>
      <c r="E168" s="258" t="s">
        <v>80</v>
      </c>
      <c r="F168" s="318">
        <f>O140</f>
        <v>1781.2499999999995</v>
      </c>
      <c r="G168" s="259" t="s">
        <v>162</v>
      </c>
      <c r="H168" s="260">
        <v>0.4</v>
      </c>
      <c r="I168" s="260" t="s">
        <v>162</v>
      </c>
      <c r="J168" s="261">
        <v>0.4</v>
      </c>
      <c r="K168" s="261" t="s">
        <v>162</v>
      </c>
      <c r="L168" s="261">
        <v>0.4</v>
      </c>
      <c r="M168" s="262" t="s">
        <v>80</v>
      </c>
      <c r="N168" s="263">
        <f t="shared" ref="N168" si="4">L168*J168*H168*F168</f>
        <v>114</v>
      </c>
      <c r="O168" s="459"/>
      <c r="P168" s="460"/>
      <c r="R168" s="304"/>
      <c r="S168" s="304"/>
    </row>
    <row r="169" spans="1:19" s="241" customFormat="1">
      <c r="A169" s="848"/>
      <c r="B169" s="848"/>
      <c r="C169" s="894"/>
      <c r="D169" s="879" t="s">
        <v>343</v>
      </c>
      <c r="E169" s="880"/>
      <c r="F169" s="880"/>
      <c r="G169" s="880"/>
      <c r="H169" s="880"/>
      <c r="I169" s="880"/>
      <c r="J169" s="457"/>
      <c r="K169" s="245"/>
      <c r="L169" s="457"/>
      <c r="M169" s="245"/>
      <c r="N169" s="458"/>
      <c r="O169" s="459"/>
      <c r="P169" s="460"/>
      <c r="R169" s="304"/>
      <c r="S169" s="304"/>
    </row>
    <row r="170" spans="1:19" s="241" customFormat="1">
      <c r="A170" s="848"/>
      <c r="B170" s="848"/>
      <c r="C170" s="894"/>
      <c r="D170" s="461"/>
      <c r="E170" s="258" t="s">
        <v>80</v>
      </c>
      <c r="F170" s="318">
        <f>O160</f>
        <v>3916.85</v>
      </c>
      <c r="G170" s="259" t="s">
        <v>162</v>
      </c>
      <c r="H170" s="260">
        <v>0.4</v>
      </c>
      <c r="I170" s="260" t="s">
        <v>162</v>
      </c>
      <c r="J170" s="261">
        <v>0.4</v>
      </c>
      <c r="K170" s="261" t="s">
        <v>162</v>
      </c>
      <c r="L170" s="261">
        <v>0.2</v>
      </c>
      <c r="M170" s="262" t="s">
        <v>80</v>
      </c>
      <c r="N170" s="263">
        <f t="shared" ref="N170" si="5">L170*J170*H170*F170</f>
        <v>125.33920000000003</v>
      </c>
      <c r="O170" s="459"/>
      <c r="P170" s="460"/>
      <c r="R170" s="304"/>
      <c r="S170" s="304"/>
    </row>
    <row r="171" spans="1:19" s="241" customFormat="1">
      <c r="A171" s="848"/>
      <c r="B171" s="848"/>
      <c r="C171" s="894"/>
      <c r="D171" s="461"/>
      <c r="E171" s="258"/>
      <c r="F171" s="260"/>
      <c r="G171" s="259"/>
      <c r="H171" s="260"/>
      <c r="I171" s="260"/>
      <c r="J171" s="261"/>
      <c r="K171" s="261"/>
      <c r="L171" s="261" t="s">
        <v>82</v>
      </c>
      <c r="M171" s="262" t="s">
        <v>80</v>
      </c>
      <c r="N171" s="263">
        <f>SUM(N164:N170)</f>
        <v>787.77289660000008</v>
      </c>
      <c r="O171" s="459"/>
      <c r="P171" s="460"/>
      <c r="R171" s="304"/>
      <c r="S171" s="304"/>
    </row>
    <row r="172" spans="1:19" s="241" customFormat="1">
      <c r="A172" s="848"/>
      <c r="B172" s="848"/>
      <c r="C172" s="894"/>
      <c r="D172" s="896" t="s">
        <v>344</v>
      </c>
      <c r="E172" s="897"/>
      <c r="F172" s="897"/>
      <c r="G172" s="897"/>
      <c r="H172" s="897"/>
      <c r="I172" s="260"/>
      <c r="J172" s="261"/>
      <c r="K172" s="261"/>
      <c r="L172" s="261"/>
      <c r="M172" s="262"/>
      <c r="N172" s="263"/>
      <c r="O172" s="459"/>
      <c r="P172" s="460"/>
      <c r="R172" s="304"/>
      <c r="S172" s="304"/>
    </row>
    <row r="173" spans="1:19" s="241" customFormat="1">
      <c r="A173" s="848"/>
      <c r="B173" s="848"/>
      <c r="C173" s="894"/>
      <c r="D173" s="898" t="s">
        <v>345</v>
      </c>
      <c r="E173" s="899"/>
      <c r="F173" s="899"/>
      <c r="G173" s="462" t="s">
        <v>80</v>
      </c>
      <c r="H173" s="457">
        <f>N171</f>
        <v>787.77289660000008</v>
      </c>
      <c r="I173" s="245" t="s">
        <v>162</v>
      </c>
      <c r="J173" s="463">
        <v>0.5</v>
      </c>
      <c r="K173" s="261" t="s">
        <v>80</v>
      </c>
      <c r="L173" s="261"/>
      <c r="M173" s="262" t="s">
        <v>80</v>
      </c>
      <c r="N173" s="263">
        <f>H173*J173</f>
        <v>393.88644830000004</v>
      </c>
      <c r="O173" s="459">
        <f>N173</f>
        <v>393.88644830000004</v>
      </c>
      <c r="P173" s="464" t="str">
        <f>N174</f>
        <v>Cum</v>
      </c>
      <c r="R173" s="304"/>
      <c r="S173" s="304"/>
    </row>
    <row r="174" spans="1:19" s="241" customFormat="1">
      <c r="A174" s="875"/>
      <c r="B174" s="875"/>
      <c r="C174" s="895"/>
      <c r="D174" s="465"/>
      <c r="E174" s="466"/>
      <c r="F174" s="326"/>
      <c r="G174" s="467"/>
      <c r="H174" s="326"/>
      <c r="I174" s="326"/>
      <c r="J174" s="327"/>
      <c r="K174" s="327"/>
      <c r="L174" s="327"/>
      <c r="M174" s="337"/>
      <c r="N174" s="338" t="s">
        <v>5</v>
      </c>
      <c r="O174" s="468"/>
      <c r="P174" s="469"/>
      <c r="R174" s="304"/>
      <c r="S174" s="304"/>
    </row>
    <row r="175" spans="1:19" s="241" customFormat="1">
      <c r="A175" s="847"/>
      <c r="B175" s="847"/>
      <c r="C175" s="900" t="s">
        <v>248</v>
      </c>
      <c r="D175" s="896" t="s">
        <v>344</v>
      </c>
      <c r="E175" s="897"/>
      <c r="F175" s="897"/>
      <c r="G175" s="897"/>
      <c r="H175" s="897"/>
      <c r="I175" s="260"/>
      <c r="J175" s="261"/>
      <c r="K175" s="261"/>
      <c r="L175" s="261"/>
      <c r="M175" s="262"/>
      <c r="N175" s="263"/>
      <c r="O175" s="459"/>
      <c r="P175" s="460"/>
      <c r="R175" s="304"/>
      <c r="S175" s="304"/>
    </row>
    <row r="176" spans="1:19" s="241" customFormat="1">
      <c r="A176" s="848"/>
      <c r="B176" s="848"/>
      <c r="C176" s="901"/>
      <c r="D176" s="898" t="s">
        <v>345</v>
      </c>
      <c r="E176" s="899"/>
      <c r="F176" s="899"/>
      <c r="G176" s="462" t="s">
        <v>80</v>
      </c>
      <c r="H176" s="457">
        <f>N171</f>
        <v>787.77289660000008</v>
      </c>
      <c r="I176" s="245" t="s">
        <v>162</v>
      </c>
      <c r="J176" s="463">
        <v>0.5</v>
      </c>
      <c r="K176" s="261" t="s">
        <v>80</v>
      </c>
      <c r="L176" s="261"/>
      <c r="M176" s="262" t="s">
        <v>80</v>
      </c>
      <c r="N176" s="263">
        <f>H176*J176</f>
        <v>393.88644830000004</v>
      </c>
      <c r="O176" s="459">
        <f>N176</f>
        <v>393.88644830000004</v>
      </c>
      <c r="P176" s="464" t="str">
        <f>N177</f>
        <v>Cum</v>
      </c>
      <c r="R176" s="304"/>
      <c r="S176" s="304"/>
    </row>
    <row r="177" spans="1:19" s="241" customFormat="1">
      <c r="A177" s="875"/>
      <c r="B177" s="875"/>
      <c r="C177" s="902"/>
      <c r="D177" s="465"/>
      <c r="E177" s="466"/>
      <c r="F177" s="326"/>
      <c r="G177" s="467"/>
      <c r="H177" s="326"/>
      <c r="I177" s="326"/>
      <c r="J177" s="327"/>
      <c r="K177" s="327"/>
      <c r="L177" s="327"/>
      <c r="M177" s="337"/>
      <c r="N177" s="338" t="s">
        <v>5</v>
      </c>
      <c r="O177" s="468"/>
      <c r="P177" s="469"/>
      <c r="R177" s="304"/>
      <c r="S177" s="304"/>
    </row>
    <row r="178" spans="1:19" s="241" customFormat="1">
      <c r="A178" s="870">
        <v>9</v>
      </c>
      <c r="B178" s="870" t="s">
        <v>249</v>
      </c>
      <c r="C178" s="903" t="s">
        <v>346</v>
      </c>
      <c r="D178" s="470"/>
      <c r="E178" s="428"/>
      <c r="F178" s="391"/>
      <c r="G178" s="391"/>
      <c r="H178" s="391"/>
      <c r="I178" s="391"/>
      <c r="J178" s="391"/>
      <c r="K178" s="391"/>
      <c r="L178" s="391"/>
      <c r="M178" s="391"/>
      <c r="N178" s="437"/>
      <c r="O178" s="429"/>
      <c r="P178" s="430"/>
      <c r="R178" s="304"/>
      <c r="S178" s="304"/>
    </row>
    <row r="179" spans="1:19" s="241" customFormat="1">
      <c r="A179" s="866"/>
      <c r="B179" s="866"/>
      <c r="C179" s="904"/>
      <c r="D179" s="471" t="s">
        <v>347</v>
      </c>
      <c r="E179" s="129"/>
      <c r="F179" s="413">
        <v>2</v>
      </c>
      <c r="G179" s="413" t="s">
        <v>162</v>
      </c>
      <c r="H179" s="420">
        <f>J13</f>
        <v>15</v>
      </c>
      <c r="I179" s="415" t="s">
        <v>162</v>
      </c>
      <c r="J179" s="414">
        <v>0.6</v>
      </c>
      <c r="K179" s="415" t="s">
        <v>162</v>
      </c>
      <c r="L179" s="414">
        <v>1.2</v>
      </c>
      <c r="M179" s="415" t="s">
        <v>348</v>
      </c>
      <c r="N179" s="331">
        <f>H179*J179*L179*F179</f>
        <v>21.599999999999998</v>
      </c>
      <c r="O179" s="431"/>
      <c r="P179" s="432"/>
    </row>
    <row r="180" spans="1:19" s="241" customFormat="1">
      <c r="A180" s="866"/>
      <c r="B180" s="866"/>
      <c r="C180" s="904"/>
      <c r="D180" s="905" t="s">
        <v>349</v>
      </c>
      <c r="E180" s="906"/>
      <c r="F180" s="906"/>
      <c r="G180" s="906"/>
      <c r="H180" s="444"/>
      <c r="I180" s="329"/>
      <c r="J180" s="444"/>
      <c r="K180" s="358"/>
      <c r="L180" s="444"/>
      <c r="M180" s="283"/>
      <c r="N180" s="472"/>
      <c r="O180" s="431"/>
      <c r="P180" s="432"/>
    </row>
    <row r="181" spans="1:19" s="241" customFormat="1">
      <c r="A181" s="866"/>
      <c r="B181" s="866"/>
      <c r="C181" s="904"/>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66"/>
      <c r="B182" s="866"/>
      <c r="C182" s="904"/>
      <c r="D182" s="396" t="s">
        <v>350</v>
      </c>
      <c r="E182" s="364"/>
      <c r="F182" s="330"/>
      <c r="G182" s="364"/>
      <c r="H182" s="284"/>
      <c r="I182" s="364"/>
      <c r="J182" s="284"/>
      <c r="K182" s="284"/>
      <c r="L182" s="284"/>
      <c r="M182" s="286"/>
      <c r="N182" s="472"/>
      <c r="O182" s="431"/>
      <c r="P182" s="432"/>
    </row>
    <row r="183" spans="1:19" s="241" customFormat="1">
      <c r="A183" s="866"/>
      <c r="B183" s="866"/>
      <c r="C183" s="904"/>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66"/>
      <c r="B184" s="866"/>
      <c r="C184" s="904"/>
      <c r="D184" s="473"/>
      <c r="E184" s="364"/>
      <c r="F184" s="434"/>
      <c r="G184" s="415"/>
      <c r="H184" s="444"/>
      <c r="I184" s="329"/>
      <c r="J184" s="444"/>
      <c r="K184" s="358"/>
      <c r="L184" s="444" t="s">
        <v>213</v>
      </c>
      <c r="M184" s="283" t="s">
        <v>80</v>
      </c>
      <c r="N184" s="331">
        <f>SUM(N179:N183)</f>
        <v>23.439999999999998</v>
      </c>
      <c r="O184" s="439">
        <f>N184</f>
        <v>23.439999999999998</v>
      </c>
      <c r="P184" s="477" t="str">
        <f>N185</f>
        <v>Cum</v>
      </c>
    </row>
    <row r="185" spans="1:19" s="241" customFormat="1">
      <c r="A185" s="866"/>
      <c r="B185" s="866"/>
      <c r="C185" s="904"/>
      <c r="D185" s="473"/>
      <c r="E185" s="364"/>
      <c r="F185" s="415"/>
      <c r="G185" s="415"/>
      <c r="H185" s="444"/>
      <c r="I185" s="329"/>
      <c r="J185" s="444"/>
      <c r="K185" s="358"/>
      <c r="L185" s="444"/>
      <c r="M185" s="283"/>
      <c r="N185" s="478" t="s">
        <v>5</v>
      </c>
      <c r="O185" s="439"/>
      <c r="P185" s="432"/>
    </row>
    <row r="186" spans="1:19" s="241" customFormat="1">
      <c r="A186" s="870">
        <v>10</v>
      </c>
      <c r="B186" s="870" t="s">
        <v>251</v>
      </c>
      <c r="C186" s="903" t="s">
        <v>351</v>
      </c>
      <c r="D186" s="479"/>
      <c r="E186" s="391"/>
      <c r="F186" s="390"/>
      <c r="G186" s="390"/>
      <c r="H186" s="393"/>
      <c r="I186" s="391"/>
      <c r="J186" s="392"/>
      <c r="K186" s="391"/>
      <c r="L186" s="392"/>
      <c r="M186" s="391"/>
      <c r="N186" s="392"/>
      <c r="O186" s="480"/>
      <c r="P186" s="430"/>
    </row>
    <row r="187" spans="1:19" s="241" customFormat="1">
      <c r="A187" s="866"/>
      <c r="B187" s="866"/>
      <c r="C187" s="904"/>
      <c r="D187" s="481" t="s">
        <v>347</v>
      </c>
      <c r="E187" s="329"/>
      <c r="F187" s="318">
        <v>2</v>
      </c>
      <c r="G187" s="318" t="s">
        <v>162</v>
      </c>
      <c r="H187" s="318">
        <v>2</v>
      </c>
      <c r="I187" s="260" t="s">
        <v>162</v>
      </c>
      <c r="J187" s="295">
        <f>J13</f>
        <v>15</v>
      </c>
      <c r="K187" s="261" t="s">
        <v>162</v>
      </c>
      <c r="L187" s="261">
        <v>1.2</v>
      </c>
      <c r="M187" s="262" t="s">
        <v>80</v>
      </c>
      <c r="N187" s="366">
        <f t="shared" ref="N187:N188" si="6">L187*J187*H187*F187</f>
        <v>72</v>
      </c>
      <c r="O187" s="439"/>
      <c r="P187" s="432"/>
    </row>
    <row r="188" spans="1:19" s="241" customFormat="1">
      <c r="A188" s="866"/>
      <c r="B188" s="866"/>
      <c r="C188" s="904"/>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66"/>
      <c r="B189" s="866"/>
      <c r="C189" s="904"/>
      <c r="D189" s="481" t="s">
        <v>353</v>
      </c>
      <c r="E189" s="329"/>
      <c r="F189" s="286"/>
      <c r="G189" s="286"/>
      <c r="H189" s="330"/>
      <c r="I189" s="329"/>
      <c r="J189" s="331"/>
      <c r="K189" s="329"/>
      <c r="L189" s="331"/>
      <c r="M189" s="329"/>
      <c r="N189" s="478"/>
      <c r="O189" s="439"/>
      <c r="P189" s="432"/>
    </row>
    <row r="190" spans="1:19" s="241" customFormat="1">
      <c r="A190" s="866"/>
      <c r="B190" s="866"/>
      <c r="C190" s="904"/>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66"/>
      <c r="B191" s="866"/>
      <c r="C191" s="904"/>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66"/>
      <c r="B192" s="866"/>
      <c r="C192" s="904"/>
      <c r="D192" s="481"/>
      <c r="E192" s="329"/>
      <c r="F192" s="286"/>
      <c r="G192" s="286"/>
      <c r="H192" s="330"/>
      <c r="I192" s="329"/>
      <c r="J192" s="331"/>
      <c r="K192" s="329"/>
      <c r="L192" s="331" t="s">
        <v>82</v>
      </c>
      <c r="M192" s="329" t="s">
        <v>80</v>
      </c>
      <c r="N192" s="331">
        <f>SUM(N187:N191)</f>
        <v>94.236000000000004</v>
      </c>
      <c r="O192" s="439">
        <f>N192</f>
        <v>94.236000000000004</v>
      </c>
      <c r="P192" s="477" t="str">
        <f>N193</f>
        <v>Sqm</v>
      </c>
    </row>
    <row r="193" spans="1:18" s="241" customFormat="1">
      <c r="A193" s="866"/>
      <c r="B193" s="866"/>
      <c r="C193" s="904"/>
      <c r="D193" s="481"/>
      <c r="E193" s="329"/>
      <c r="F193" s="286"/>
      <c r="G193" s="286"/>
      <c r="H193" s="330"/>
      <c r="I193" s="329"/>
      <c r="J193" s="331"/>
      <c r="K193" s="329"/>
      <c r="L193" s="331"/>
      <c r="M193" s="329"/>
      <c r="N193" s="478" t="s">
        <v>31</v>
      </c>
      <c r="O193" s="439"/>
      <c r="P193" s="432"/>
    </row>
    <row r="194" spans="1:18" s="241" customFormat="1" ht="21" customHeight="1">
      <c r="A194" s="866"/>
      <c r="B194" s="866"/>
      <c r="C194" s="911"/>
      <c r="D194" s="484"/>
      <c r="E194" s="384"/>
      <c r="F194" s="292"/>
      <c r="G194" s="292"/>
      <c r="H194" s="421"/>
      <c r="I194" s="384"/>
      <c r="J194" s="422"/>
      <c r="K194" s="384"/>
      <c r="L194" s="422"/>
      <c r="M194" s="384"/>
      <c r="N194" s="422"/>
      <c r="O194" s="485"/>
      <c r="P194" s="443"/>
    </row>
    <row r="195" spans="1:18" s="241" customFormat="1">
      <c r="A195" s="870">
        <v>11</v>
      </c>
      <c r="B195" s="870" t="s">
        <v>253</v>
      </c>
      <c r="C195" s="912" t="s">
        <v>355</v>
      </c>
      <c r="D195" s="907" t="s">
        <v>356</v>
      </c>
      <c r="E195" s="908"/>
      <c r="F195" s="908"/>
      <c r="G195" s="286"/>
      <c r="H195" s="486"/>
      <c r="I195" s="415"/>
      <c r="J195" s="331"/>
      <c r="K195" s="329"/>
      <c r="L195" s="331"/>
      <c r="M195" s="329"/>
      <c r="N195" s="331"/>
      <c r="O195" s="439"/>
      <c r="P195" s="487"/>
    </row>
    <row r="196" spans="1:18" s="241" customFormat="1">
      <c r="A196" s="866"/>
      <c r="B196" s="866"/>
      <c r="C196" s="913"/>
      <c r="D196" s="889" t="s">
        <v>357</v>
      </c>
      <c r="E196" s="890"/>
      <c r="F196" s="890"/>
      <c r="G196" s="412"/>
      <c r="H196" s="414"/>
      <c r="I196" s="415"/>
      <c r="J196" s="414"/>
      <c r="K196" s="415"/>
      <c r="L196" s="414"/>
      <c r="M196" s="415"/>
      <c r="N196" s="331"/>
      <c r="O196" s="439"/>
      <c r="P196" s="487"/>
    </row>
    <row r="197" spans="1:18" s="241" customFormat="1">
      <c r="A197" s="866"/>
      <c r="B197" s="866"/>
      <c r="C197" s="913"/>
      <c r="D197" s="488"/>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66"/>
      <c r="B198" s="866"/>
      <c r="C198" s="913"/>
      <c r="D198" s="375"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66"/>
      <c r="B199" s="866"/>
      <c r="C199" s="913"/>
      <c r="D199" s="488"/>
      <c r="E199" s="413"/>
      <c r="F199" s="413"/>
      <c r="G199" s="413"/>
      <c r="H199" s="414"/>
      <c r="I199" s="415"/>
      <c r="J199" s="414"/>
      <c r="K199" s="415"/>
      <c r="L199" s="414" t="s">
        <v>213</v>
      </c>
      <c r="M199" s="415" t="s">
        <v>80</v>
      </c>
      <c r="N199" s="331">
        <f>SUM(N197:N198)</f>
        <v>105.75999999999999</v>
      </c>
      <c r="O199" s="439"/>
      <c r="P199" s="487"/>
    </row>
    <row r="200" spans="1:18" s="241" customFormat="1">
      <c r="A200" s="866"/>
      <c r="B200" s="866"/>
      <c r="C200" s="913"/>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66"/>
      <c r="B201" s="866"/>
      <c r="C201" s="913"/>
      <c r="D201" s="907" t="s">
        <v>361</v>
      </c>
      <c r="E201" s="908"/>
      <c r="F201" s="908"/>
      <c r="G201" s="286"/>
      <c r="H201" s="486"/>
      <c r="I201" s="415"/>
      <c r="J201" s="331"/>
      <c r="K201" s="329"/>
      <c r="L201" s="331"/>
      <c r="M201" s="329"/>
      <c r="N201" s="478" t="s">
        <v>96</v>
      </c>
      <c r="O201" s="439"/>
      <c r="P201" s="487"/>
    </row>
    <row r="202" spans="1:18" s="241" customFormat="1">
      <c r="A202" s="866"/>
      <c r="B202" s="866"/>
      <c r="C202" s="913"/>
      <c r="D202" s="889" t="s">
        <v>362</v>
      </c>
      <c r="E202" s="890"/>
      <c r="F202" s="890"/>
      <c r="G202" s="412"/>
      <c r="H202" s="414"/>
      <c r="I202" s="415"/>
      <c r="J202" s="414"/>
      <c r="K202" s="415"/>
      <c r="L202" s="414"/>
      <c r="M202" s="415"/>
      <c r="N202" s="331"/>
      <c r="O202" s="439"/>
      <c r="P202" s="487"/>
    </row>
    <row r="203" spans="1:18" s="241" customFormat="1">
      <c r="A203" s="866"/>
      <c r="B203" s="866"/>
      <c r="C203" s="913"/>
      <c r="D203" s="375"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66"/>
      <c r="B204" s="866"/>
      <c r="C204" s="913"/>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66"/>
      <c r="B205" s="866"/>
      <c r="C205" s="913"/>
      <c r="D205" s="495"/>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66"/>
      <c r="B206" s="866"/>
      <c r="C206" s="913"/>
      <c r="D206" s="495"/>
      <c r="E206" s="496"/>
      <c r="F206" s="286"/>
      <c r="G206" s="286"/>
      <c r="H206" s="330"/>
      <c r="I206" s="329"/>
      <c r="J206" s="331"/>
      <c r="K206" s="329"/>
      <c r="L206" s="497"/>
      <c r="M206" s="498"/>
      <c r="N206" s="499" t="s">
        <v>96</v>
      </c>
      <c r="O206" s="500"/>
      <c r="P206" s="432"/>
    </row>
    <row r="207" spans="1:18" s="241" customFormat="1">
      <c r="A207" s="881"/>
      <c r="B207" s="881"/>
      <c r="C207" s="914"/>
      <c r="D207" s="501"/>
      <c r="E207" s="502"/>
      <c r="F207" s="384"/>
      <c r="G207" s="384"/>
      <c r="H207" s="384"/>
      <c r="I207" s="384"/>
      <c r="J207" s="384"/>
      <c r="K207" s="384"/>
      <c r="L207" s="384"/>
      <c r="M207" s="384"/>
      <c r="N207" s="427"/>
      <c r="O207" s="503"/>
      <c r="P207" s="443"/>
    </row>
    <row r="208" spans="1:18" s="241" customFormat="1">
      <c r="A208" s="909">
        <v>12</v>
      </c>
      <c r="B208" s="870" t="s">
        <v>255</v>
      </c>
      <c r="C208" s="871" t="s">
        <v>363</v>
      </c>
      <c r="D208" s="504"/>
      <c r="E208" s="286"/>
      <c r="F208" s="286"/>
      <c r="G208" s="286"/>
      <c r="H208" s="330"/>
      <c r="I208" s="329"/>
      <c r="J208" s="331"/>
      <c r="K208" s="329"/>
      <c r="L208" s="331"/>
      <c r="M208" s="329"/>
      <c r="N208" s="331"/>
      <c r="O208" s="505"/>
      <c r="P208" s="506"/>
    </row>
    <row r="209" spans="1:18" s="241" customFormat="1" ht="45">
      <c r="A209" s="910"/>
      <c r="B209" s="866"/>
      <c r="C209" s="868"/>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910"/>
      <c r="B210" s="866"/>
      <c r="C210" s="868"/>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70">
        <v>13</v>
      </c>
      <c r="B212" s="870" t="s">
        <v>257</v>
      </c>
      <c r="C212" s="871" t="s">
        <v>365</v>
      </c>
      <c r="D212" s="470"/>
      <c r="E212" s="428"/>
      <c r="F212" s="391"/>
      <c r="G212" s="391"/>
      <c r="H212" s="391"/>
      <c r="I212" s="391"/>
      <c r="J212" s="393"/>
      <c r="K212" s="391"/>
      <c r="L212" s="393"/>
      <c r="M212" s="391"/>
      <c r="N212" s="437"/>
      <c r="O212" s="429"/>
      <c r="P212" s="456"/>
      <c r="R212" s="304"/>
    </row>
    <row r="213" spans="1:18" s="241" customFormat="1">
      <c r="A213" s="866"/>
      <c r="B213" s="866"/>
      <c r="C213" s="868"/>
      <c r="D213" s="915" t="s">
        <v>366</v>
      </c>
      <c r="E213" s="916"/>
      <c r="F213" s="916"/>
      <c r="G213" s="329"/>
      <c r="H213" s="330"/>
      <c r="I213" s="329"/>
      <c r="J213" s="329"/>
      <c r="K213" s="329"/>
      <c r="L213" s="330"/>
      <c r="M213" s="329"/>
      <c r="N213" s="330"/>
      <c r="O213" s="432"/>
      <c r="P213" s="460"/>
    </row>
    <row r="214" spans="1:18" s="241" customFormat="1">
      <c r="A214" s="866"/>
      <c r="B214" s="866"/>
      <c r="C214" s="868"/>
      <c r="D214" s="495"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66"/>
      <c r="B215" s="866"/>
      <c r="C215" s="868"/>
      <c r="D215" s="495" t="s">
        <v>368</v>
      </c>
      <c r="E215" s="515"/>
      <c r="F215" s="515"/>
      <c r="G215" s="329"/>
      <c r="H215" s="330"/>
      <c r="I215" s="329"/>
      <c r="J215" s="329"/>
      <c r="K215" s="329"/>
      <c r="L215" s="330"/>
      <c r="M215" s="329"/>
      <c r="N215" s="330"/>
      <c r="O215" s="432"/>
      <c r="P215" s="460"/>
    </row>
    <row r="216" spans="1:18" s="241" customFormat="1">
      <c r="A216" s="866"/>
      <c r="B216" s="866"/>
      <c r="C216" s="868"/>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66"/>
      <c r="B217" s="866"/>
      <c r="C217" s="868"/>
      <c r="D217" s="495"/>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66"/>
      <c r="B218" s="866"/>
      <c r="C218" s="868"/>
      <c r="D218" s="495"/>
      <c r="E218" s="515"/>
      <c r="F218" s="515"/>
      <c r="G218" s="329"/>
      <c r="H218" s="330"/>
      <c r="I218" s="329"/>
      <c r="J218" s="329"/>
      <c r="K218" s="329"/>
      <c r="L218" s="330"/>
      <c r="M218" s="329"/>
      <c r="N218" s="518" t="s">
        <v>5</v>
      </c>
      <c r="O218" s="432"/>
      <c r="P218" s="460"/>
    </row>
    <row r="219" spans="1:18" s="241" customFormat="1">
      <c r="A219" s="866"/>
      <c r="B219" s="866"/>
      <c r="C219" s="868"/>
      <c r="D219" s="375"/>
      <c r="E219" s="336"/>
      <c r="F219" s="329"/>
      <c r="G219" s="329"/>
      <c r="H219" s="329"/>
      <c r="I219" s="329"/>
      <c r="J219" s="329"/>
      <c r="K219" s="519"/>
      <c r="L219" s="329"/>
      <c r="M219" s="329"/>
      <c r="N219" s="329"/>
      <c r="O219" s="432"/>
      <c r="P219" s="460"/>
    </row>
    <row r="220" spans="1:18" s="241" customFormat="1">
      <c r="A220" s="866"/>
      <c r="B220" s="866"/>
      <c r="C220" s="868"/>
      <c r="D220" s="501"/>
      <c r="E220" s="520"/>
      <c r="F220" s="520"/>
      <c r="G220" s="384"/>
      <c r="H220" s="421"/>
      <c r="I220" s="384"/>
      <c r="J220" s="384"/>
      <c r="K220" s="384"/>
      <c r="L220" s="421"/>
      <c r="M220" s="384"/>
      <c r="N220" s="421"/>
      <c r="O220" s="443"/>
      <c r="P220" s="469"/>
    </row>
    <row r="221" spans="1:18" s="241" customFormat="1">
      <c r="A221" s="870">
        <v>14</v>
      </c>
      <c r="B221" s="870" t="s">
        <v>369</v>
      </c>
      <c r="C221" s="917" t="s">
        <v>370</v>
      </c>
      <c r="D221" s="521"/>
      <c r="E221" s="286"/>
      <c r="F221" s="413"/>
      <c r="G221" s="413"/>
      <c r="H221" s="330"/>
      <c r="I221" s="415"/>
      <c r="J221" s="331"/>
      <c r="K221" s="415"/>
      <c r="L221" s="522"/>
      <c r="M221" s="329"/>
      <c r="N221" s="331"/>
      <c r="O221" s="431"/>
      <c r="P221" s="460"/>
      <c r="R221" s="304"/>
    </row>
    <row r="222" spans="1:18" s="241" customFormat="1">
      <c r="A222" s="866"/>
      <c r="B222" s="866"/>
      <c r="C222" s="918"/>
      <c r="D222" s="891" t="s">
        <v>371</v>
      </c>
      <c r="E222" s="892"/>
      <c r="F222" s="892"/>
      <c r="G222" s="892"/>
      <c r="H222" s="892"/>
      <c r="I222" s="415"/>
      <c r="J222" s="414"/>
      <c r="K222" s="415"/>
      <c r="L222" s="522"/>
      <c r="M222" s="329"/>
      <c r="N222" s="331"/>
      <c r="O222" s="439"/>
      <c r="P222" s="460"/>
      <c r="R222" s="304"/>
    </row>
    <row r="223" spans="1:18" s="241" customFormat="1" ht="15.75">
      <c r="A223" s="866"/>
      <c r="B223" s="866"/>
      <c r="C223" s="918"/>
      <c r="D223" s="523">
        <v>1</v>
      </c>
      <c r="E223" s="524" t="s">
        <v>275</v>
      </c>
      <c r="F223" s="525">
        <f>J13</f>
        <v>15</v>
      </c>
      <c r="G223" s="526" t="s">
        <v>276</v>
      </c>
      <c r="H223" s="527">
        <f>F223+(J12*6)</f>
        <v>47.400000000000006</v>
      </c>
      <c r="I223" s="528" t="s">
        <v>372</v>
      </c>
      <c r="J223" s="529">
        <v>4.3</v>
      </c>
      <c r="K223" s="530" t="s">
        <v>276</v>
      </c>
      <c r="L223" s="529">
        <f>J223+(J12*6)</f>
        <v>36.700000000000003</v>
      </c>
      <c r="M223" s="528" t="s">
        <v>373</v>
      </c>
      <c r="N223" s="531"/>
      <c r="O223" s="532"/>
      <c r="P223" s="460"/>
      <c r="R223" s="304"/>
    </row>
    <row r="224" spans="1:18" s="241" customFormat="1" ht="15.75">
      <c r="A224" s="866"/>
      <c r="B224" s="866"/>
      <c r="C224" s="918"/>
      <c r="D224" s="523"/>
      <c r="E224" s="524"/>
      <c r="F224" s="524"/>
      <c r="G224" s="524">
        <v>2</v>
      </c>
      <c r="H224" s="533"/>
      <c r="I224" s="528"/>
      <c r="J224" s="534"/>
      <c r="K224" s="528">
        <v>2</v>
      </c>
      <c r="L224" s="534"/>
      <c r="M224" s="528"/>
      <c r="N224" s="531"/>
      <c r="O224" s="532"/>
      <c r="P224" s="460"/>
      <c r="R224" s="304"/>
    </row>
    <row r="225" spans="1:18" s="241" customFormat="1" ht="15.75">
      <c r="A225" s="866"/>
      <c r="B225" s="866"/>
      <c r="C225" s="918"/>
      <c r="D225" s="523"/>
      <c r="E225" s="524"/>
      <c r="F225" s="524"/>
      <c r="G225" s="524"/>
      <c r="H225" s="533"/>
      <c r="I225" s="528"/>
      <c r="J225" s="534"/>
      <c r="K225" s="528" t="s">
        <v>162</v>
      </c>
      <c r="L225" s="534">
        <v>5.4</v>
      </c>
      <c r="M225" s="528" t="s">
        <v>80</v>
      </c>
      <c r="N225" s="531">
        <f>((F223+H223)/2*(J223+L223)/2)*L225</f>
        <v>3453.84</v>
      </c>
      <c r="O225" s="532">
        <f>N229</f>
        <v>4478.84</v>
      </c>
      <c r="P225" s="464" t="s">
        <v>5</v>
      </c>
      <c r="R225" s="304"/>
    </row>
    <row r="226" spans="1:18" s="241" customFormat="1" ht="15.75">
      <c r="A226" s="866"/>
      <c r="B226" s="866"/>
      <c r="C226" s="918"/>
      <c r="D226" s="921" t="s">
        <v>374</v>
      </c>
      <c r="E226" s="922"/>
      <c r="F226" s="922"/>
      <c r="G226" s="922"/>
      <c r="H226" s="535"/>
      <c r="I226" s="528"/>
      <c r="J226" s="534"/>
      <c r="K226" s="528"/>
      <c r="L226" s="536"/>
      <c r="M226" s="537"/>
      <c r="N226" s="531"/>
      <c r="O226" s="532"/>
      <c r="P226" s="460"/>
      <c r="R226" s="304"/>
    </row>
    <row r="227" spans="1:18" s="241" customFormat="1" ht="15.75">
      <c r="A227" s="866"/>
      <c r="B227" s="866"/>
      <c r="C227" s="918"/>
      <c r="D227" s="523">
        <v>2</v>
      </c>
      <c r="E227" s="538" t="s">
        <v>162</v>
      </c>
      <c r="F227" s="539">
        <v>10</v>
      </c>
      <c r="G227" s="524" t="s">
        <v>275</v>
      </c>
      <c r="H227" s="527">
        <v>4.3</v>
      </c>
      <c r="I227" s="530" t="s">
        <v>276</v>
      </c>
      <c r="J227" s="529">
        <f>H227+(J12*6)</f>
        <v>36.700000000000003</v>
      </c>
      <c r="K227" s="528" t="s">
        <v>375</v>
      </c>
      <c r="L227" s="534">
        <v>2.5</v>
      </c>
      <c r="M227" s="528" t="s">
        <v>80</v>
      </c>
      <c r="N227" s="531">
        <f>((H227+J227)/2)*L227*F227*D227</f>
        <v>1025</v>
      </c>
      <c r="O227" s="532"/>
      <c r="P227" s="460"/>
      <c r="R227" s="304"/>
    </row>
    <row r="228" spans="1:18" s="241" customFormat="1">
      <c r="A228" s="866"/>
      <c r="B228" s="866"/>
      <c r="C228" s="918"/>
      <c r="D228" s="540"/>
      <c r="E228" s="413"/>
      <c r="F228" s="413"/>
      <c r="G228" s="413"/>
      <c r="H228" s="434"/>
      <c r="I228" s="494">
        <v>2</v>
      </c>
      <c r="J228" s="493"/>
      <c r="K228" s="494"/>
      <c r="L228" s="493"/>
      <c r="M228" s="494"/>
      <c r="N228" s="423"/>
      <c r="O228" s="439"/>
      <c r="P228" s="460"/>
      <c r="R228" s="304"/>
    </row>
    <row r="229" spans="1:18" s="241" customFormat="1">
      <c r="A229" s="866"/>
      <c r="B229" s="866"/>
      <c r="C229" s="919"/>
      <c r="D229" s="375"/>
      <c r="E229" s="286"/>
      <c r="F229" s="413"/>
      <c r="G229" s="413"/>
      <c r="H229" s="330"/>
      <c r="I229" s="415"/>
      <c r="J229" s="414"/>
      <c r="K229" s="415"/>
      <c r="L229" s="522" t="s">
        <v>82</v>
      </c>
      <c r="M229" s="329" t="s">
        <v>80</v>
      </c>
      <c r="N229" s="331">
        <f>SUM(N225:N228)</f>
        <v>4478.84</v>
      </c>
      <c r="O229" s="432"/>
      <c r="P229" s="460"/>
    </row>
    <row r="230" spans="1:18" s="241" customFormat="1">
      <c r="A230" s="866"/>
      <c r="B230" s="866"/>
      <c r="C230" s="919"/>
      <c r="D230" s="412"/>
      <c r="E230" s="286"/>
      <c r="F230" s="413"/>
      <c r="G230" s="413"/>
      <c r="H230" s="330"/>
      <c r="I230" s="415"/>
      <c r="J230" s="414"/>
      <c r="K230" s="415"/>
      <c r="L230" s="522"/>
      <c r="M230" s="329"/>
      <c r="N230" s="331"/>
      <c r="O230" s="432"/>
      <c r="P230" s="460"/>
    </row>
    <row r="231" spans="1:18" s="241" customFormat="1">
      <c r="A231" s="866"/>
      <c r="B231" s="866"/>
      <c r="C231" s="919"/>
      <c r="D231" s="375"/>
      <c r="E231" s="286"/>
      <c r="F231" s="413"/>
      <c r="G231" s="413"/>
      <c r="H231" s="330"/>
      <c r="I231" s="415"/>
      <c r="J231" s="414"/>
      <c r="K231" s="415"/>
      <c r="L231" s="522"/>
      <c r="M231" s="329"/>
      <c r="N231" s="331"/>
      <c r="O231" s="432"/>
      <c r="P231" s="460"/>
    </row>
    <row r="232" spans="1:18" s="241" customFormat="1">
      <c r="A232" s="866"/>
      <c r="B232" s="866"/>
      <c r="C232" s="919"/>
      <c r="D232" s="336"/>
      <c r="E232" s="286"/>
      <c r="F232" s="413"/>
      <c r="G232" s="413"/>
      <c r="H232" s="330"/>
      <c r="I232" s="415"/>
      <c r="J232" s="414"/>
      <c r="K232" s="415"/>
      <c r="L232" s="522"/>
      <c r="M232" s="329"/>
      <c r="N232" s="331"/>
      <c r="O232" s="432"/>
      <c r="P232" s="460"/>
    </row>
    <row r="233" spans="1:18" s="241" customFormat="1">
      <c r="A233" s="866"/>
      <c r="B233" s="866"/>
      <c r="C233" s="919"/>
      <c r="D233" s="412"/>
      <c r="E233" s="286"/>
      <c r="F233" s="413"/>
      <c r="G233" s="413"/>
      <c r="H233" s="330"/>
      <c r="I233" s="415"/>
      <c r="J233" s="414"/>
      <c r="K233" s="415"/>
      <c r="L233" s="522"/>
      <c r="M233" s="329"/>
      <c r="N233" s="331"/>
      <c r="O233" s="432"/>
      <c r="P233" s="460"/>
    </row>
    <row r="234" spans="1:18" s="241" customFormat="1">
      <c r="A234" s="866"/>
      <c r="B234" s="866"/>
      <c r="C234" s="919"/>
      <c r="D234" s="412"/>
      <c r="E234" s="286"/>
      <c r="F234" s="413"/>
      <c r="G234" s="413"/>
      <c r="H234" s="330"/>
      <c r="I234" s="415"/>
      <c r="J234" s="414"/>
      <c r="K234" s="415"/>
      <c r="L234" s="522"/>
      <c r="M234" s="329"/>
      <c r="N234" s="331"/>
      <c r="O234" s="432"/>
      <c r="P234" s="460"/>
    </row>
    <row r="235" spans="1:18" s="241" customFormat="1" ht="21" customHeight="1">
      <c r="A235" s="866"/>
      <c r="B235" s="866"/>
      <c r="C235" s="920"/>
      <c r="D235" s="405"/>
      <c r="E235" s="406"/>
      <c r="F235" s="541"/>
      <c r="G235" s="384"/>
      <c r="H235" s="384"/>
      <c r="I235" s="542"/>
      <c r="J235" s="384"/>
      <c r="K235" s="384"/>
      <c r="L235" s="384"/>
      <c r="M235" s="384"/>
      <c r="N235" s="425"/>
      <c r="O235" s="415"/>
      <c r="P235" s="460"/>
    </row>
    <row r="236" spans="1:18" s="241" customFormat="1">
      <c r="A236" s="847">
        <v>15</v>
      </c>
      <c r="B236" s="847" t="s">
        <v>261</v>
      </c>
      <c r="C236" s="923" t="s">
        <v>376</v>
      </c>
      <c r="D236" s="543"/>
      <c r="E236" s="544"/>
      <c r="F236" s="544"/>
      <c r="G236" s="415"/>
      <c r="H236" s="330"/>
      <c r="I236" s="329"/>
      <c r="J236" s="330"/>
      <c r="K236" s="415"/>
      <c r="L236" s="545"/>
      <c r="M236" s="329"/>
      <c r="N236" s="472"/>
      <c r="O236" s="546"/>
      <c r="P236" s="547"/>
      <c r="R236" s="548"/>
    </row>
    <row r="237" spans="1:18" s="241" customFormat="1">
      <c r="A237" s="848"/>
      <c r="B237" s="848"/>
      <c r="C237" s="919"/>
      <c r="D237" s="924" t="s">
        <v>377</v>
      </c>
      <c r="E237" s="925"/>
      <c r="F237" s="925"/>
      <c r="G237" s="925"/>
      <c r="H237" s="925"/>
      <c r="I237" s="414" t="s">
        <v>80</v>
      </c>
      <c r="J237" s="414">
        <f>O225</f>
        <v>4478.84</v>
      </c>
      <c r="K237" s="415"/>
      <c r="L237" s="522" t="s">
        <v>5</v>
      </c>
      <c r="M237" s="329"/>
      <c r="N237" s="331"/>
      <c r="O237" s="477">
        <f>J237</f>
        <v>4478.84</v>
      </c>
      <c r="P237" s="549" t="str">
        <f>L237</f>
        <v>Cum</v>
      </c>
    </row>
    <row r="238" spans="1:18" s="241" customFormat="1">
      <c r="A238" s="848"/>
      <c r="B238" s="848"/>
      <c r="C238" s="919"/>
      <c r="D238" s="550"/>
      <c r="E238" s="286"/>
      <c r="F238" s="413"/>
      <c r="G238" s="413"/>
      <c r="H238" s="551"/>
      <c r="I238" s="415"/>
      <c r="J238" s="414"/>
      <c r="K238" s="415"/>
      <c r="L238" s="522"/>
      <c r="M238" s="329"/>
      <c r="N238" s="331"/>
      <c r="O238" s="432"/>
      <c r="P238" s="552"/>
    </row>
    <row r="239" spans="1:18" s="241" customFormat="1">
      <c r="A239" s="848"/>
      <c r="B239" s="848"/>
      <c r="C239" s="919"/>
      <c r="D239" s="364"/>
      <c r="E239" s="286"/>
      <c r="F239" s="413"/>
      <c r="G239" s="413"/>
      <c r="H239" s="551"/>
      <c r="I239" s="329"/>
      <c r="J239" s="553"/>
      <c r="K239" s="554"/>
      <c r="L239" s="331"/>
      <c r="M239" s="329"/>
      <c r="N239" s="331"/>
      <c r="O239" s="432"/>
      <c r="P239" s="552"/>
    </row>
    <row r="240" spans="1:18" s="241" customFormat="1">
      <c r="A240" s="848"/>
      <c r="B240" s="848"/>
      <c r="C240" s="919"/>
      <c r="D240" s="375"/>
      <c r="E240" s="336"/>
      <c r="F240" s="329"/>
      <c r="G240" s="329"/>
      <c r="H240" s="329"/>
      <c r="I240" s="384"/>
      <c r="J240" s="555"/>
      <c r="K240" s="556"/>
      <c r="L240" s="557"/>
      <c r="M240" s="558"/>
      <c r="N240" s="559"/>
      <c r="O240" s="432"/>
      <c r="P240" s="552"/>
    </row>
    <row r="241" spans="1:16" s="241" customFormat="1">
      <c r="A241" s="926">
        <v>16</v>
      </c>
      <c r="B241" s="926" t="s">
        <v>262</v>
      </c>
      <c r="C241" s="923" t="s">
        <v>378</v>
      </c>
      <c r="D241" s="388"/>
      <c r="E241" s="389"/>
      <c r="F241" s="389"/>
      <c r="G241" s="389"/>
      <c r="H241" s="389"/>
      <c r="I241" s="329"/>
      <c r="J241" s="329"/>
      <c r="K241" s="329"/>
      <c r="L241" s="329"/>
      <c r="M241" s="329"/>
      <c r="N241" s="376"/>
      <c r="O241" s="560"/>
      <c r="P241" s="560"/>
    </row>
    <row r="242" spans="1:16" s="241" customFormat="1">
      <c r="A242" s="927"/>
      <c r="B242" s="927"/>
      <c r="C242" s="919"/>
      <c r="D242" s="411"/>
      <c r="E242" s="412"/>
      <c r="F242" s="412"/>
      <c r="G242" s="412"/>
      <c r="H242" s="412"/>
      <c r="I242" s="329"/>
      <c r="J242" s="329"/>
      <c r="K242" s="329"/>
      <c r="L242" s="329"/>
      <c r="M242" s="329"/>
      <c r="N242" s="376"/>
      <c r="O242" s="487"/>
      <c r="P242" s="487"/>
    </row>
    <row r="243" spans="1:16" s="241" customFormat="1">
      <c r="A243" s="927"/>
      <c r="B243" s="927"/>
      <c r="C243" s="919"/>
      <c r="D243" s="873" t="s">
        <v>379</v>
      </c>
      <c r="E243" s="874"/>
      <c r="F243" s="874"/>
      <c r="G243" s="413" t="s">
        <v>80</v>
      </c>
      <c r="H243" s="551" t="s">
        <v>380</v>
      </c>
      <c r="I243" s="329"/>
      <c r="J243" s="553"/>
      <c r="K243" s="554"/>
      <c r="L243" s="331" t="s">
        <v>381</v>
      </c>
      <c r="M243" s="329"/>
      <c r="N243" s="331"/>
      <c r="O243" s="432"/>
      <c r="P243" s="487"/>
    </row>
    <row r="244" spans="1:16" s="241" customFormat="1">
      <c r="A244" s="927"/>
      <c r="B244" s="927"/>
      <c r="C244" s="919"/>
      <c r="D244" s="411"/>
      <c r="E244" s="286"/>
      <c r="F244" s="413"/>
      <c r="G244" s="317"/>
      <c r="H244" s="551"/>
      <c r="I244" s="329"/>
      <c r="J244" s="553"/>
      <c r="K244" s="554"/>
      <c r="L244" s="331" t="s">
        <v>382</v>
      </c>
      <c r="M244" s="329"/>
      <c r="N244" s="331"/>
      <c r="O244" s="432"/>
      <c r="P244" s="487"/>
    </row>
    <row r="245" spans="1:16" s="241" customFormat="1">
      <c r="A245" s="927"/>
      <c r="B245" s="927"/>
      <c r="C245" s="919"/>
      <c r="D245" s="924" t="s">
        <v>377</v>
      </c>
      <c r="E245" s="925"/>
      <c r="F245" s="925"/>
      <c r="G245" s="925"/>
      <c r="H245" s="925"/>
      <c r="I245" s="414" t="s">
        <v>80</v>
      </c>
      <c r="J245" s="414">
        <f>O225</f>
        <v>4478.84</v>
      </c>
      <c r="K245" s="415"/>
      <c r="L245" s="522" t="s">
        <v>5</v>
      </c>
      <c r="M245" s="329"/>
      <c r="N245" s="331"/>
      <c r="O245" s="477">
        <f>J245</f>
        <v>4478.84</v>
      </c>
      <c r="P245" s="549" t="str">
        <f>L245</f>
        <v>Cum</v>
      </c>
    </row>
    <row r="246" spans="1:16" s="241" customFormat="1">
      <c r="A246" s="927"/>
      <c r="B246" s="927"/>
      <c r="C246" s="919"/>
      <c r="D246" s="561"/>
      <c r="E246" s="562"/>
      <c r="F246" s="330"/>
      <c r="G246" s="329"/>
      <c r="H246" s="551"/>
      <c r="I246" s="329"/>
      <c r="J246" s="331"/>
      <c r="K246" s="329"/>
      <c r="L246" s="331"/>
      <c r="M246" s="329"/>
      <c r="N246" s="331"/>
      <c r="O246" s="432"/>
      <c r="P246" s="487"/>
    </row>
    <row r="247" spans="1:16" s="241" customFormat="1">
      <c r="A247" s="926">
        <v>17</v>
      </c>
      <c r="B247" s="926" t="s">
        <v>265</v>
      </c>
      <c r="C247" s="903" t="s">
        <v>383</v>
      </c>
      <c r="D247" s="563"/>
      <c r="E247" s="564"/>
      <c r="F247" s="393"/>
      <c r="G247" s="391"/>
      <c r="H247" s="393"/>
      <c r="I247" s="391"/>
      <c r="J247" s="392"/>
      <c r="K247" s="391"/>
      <c r="L247" s="565"/>
      <c r="M247" s="566"/>
      <c r="N247" s="565"/>
      <c r="O247" s="430"/>
      <c r="P247" s="547"/>
    </row>
    <row r="248" spans="1:16" s="241" customFormat="1">
      <c r="A248" s="927"/>
      <c r="B248" s="927"/>
      <c r="C248" s="904"/>
      <c r="D248" s="873" t="s">
        <v>384</v>
      </c>
      <c r="E248" s="874"/>
      <c r="F248" s="329"/>
      <c r="G248" s="329"/>
      <c r="H248" s="329"/>
      <c r="I248" s="329"/>
      <c r="J248" s="329"/>
      <c r="K248" s="329"/>
      <c r="L248" s="329"/>
      <c r="M248" s="329"/>
      <c r="N248" s="329"/>
      <c r="O248" s="432"/>
      <c r="P248" s="552"/>
    </row>
    <row r="249" spans="1:16" s="241" customFormat="1">
      <c r="A249" s="927"/>
      <c r="B249" s="927"/>
      <c r="C249" s="904"/>
      <c r="D249" s="471"/>
      <c r="E249" s="129"/>
      <c r="F249" s="129" t="s">
        <v>385</v>
      </c>
      <c r="G249" s="129"/>
      <c r="H249" s="129"/>
      <c r="I249" s="129"/>
      <c r="J249" s="129" t="s">
        <v>386</v>
      </c>
      <c r="K249" s="283" t="s">
        <v>387</v>
      </c>
      <c r="L249" s="444"/>
      <c r="M249" s="364"/>
      <c r="N249" s="472"/>
      <c r="O249" s="432"/>
      <c r="P249" s="552"/>
    </row>
    <row r="250" spans="1:16" s="241" customFormat="1">
      <c r="A250" s="927"/>
      <c r="B250" s="927"/>
      <c r="C250" s="904"/>
      <c r="D250" s="130"/>
      <c r="E250" s="364"/>
      <c r="F250" s="415"/>
      <c r="G250" s="415"/>
      <c r="H250" s="444"/>
      <c r="I250" s="329"/>
      <c r="J250" s="444"/>
      <c r="K250" s="358"/>
      <c r="L250" s="444"/>
      <c r="M250" s="283"/>
      <c r="N250" s="472"/>
      <c r="O250" s="432"/>
      <c r="P250" s="552"/>
    </row>
    <row r="251" spans="1:16" s="241" customFormat="1">
      <c r="A251" s="927"/>
      <c r="B251" s="927"/>
      <c r="C251" s="904"/>
      <c r="D251" s="924" t="s">
        <v>377</v>
      </c>
      <c r="E251" s="925"/>
      <c r="F251" s="925"/>
      <c r="G251" s="925"/>
      <c r="H251" s="925"/>
      <c r="I251" s="414" t="s">
        <v>80</v>
      </c>
      <c r="J251" s="414">
        <f>O237</f>
        <v>4478.84</v>
      </c>
      <c r="K251" s="415"/>
      <c r="L251" s="522" t="s">
        <v>5</v>
      </c>
      <c r="M251" s="329"/>
      <c r="N251" s="331"/>
      <c r="O251" s="477">
        <f>J251</f>
        <v>4478.84</v>
      </c>
      <c r="P251" s="549" t="str">
        <f>L251</f>
        <v>Cum</v>
      </c>
    </row>
    <row r="252" spans="1:16" s="241" customFormat="1">
      <c r="A252" s="927"/>
      <c r="B252" s="927"/>
      <c r="C252" s="904"/>
      <c r="D252" s="329"/>
      <c r="E252" s="329"/>
      <c r="F252" s="286"/>
      <c r="G252" s="286"/>
      <c r="H252" s="330"/>
      <c r="I252" s="329"/>
      <c r="J252" s="331"/>
      <c r="K252" s="329"/>
      <c r="L252" s="331"/>
      <c r="M252" s="329"/>
      <c r="N252" s="331"/>
      <c r="O252" s="432"/>
      <c r="P252" s="552"/>
    </row>
    <row r="253" spans="1:16" s="241" customFormat="1">
      <c r="A253" s="928"/>
      <c r="B253" s="928"/>
      <c r="C253" s="911"/>
      <c r="D253" s="405"/>
      <c r="E253" s="406"/>
      <c r="F253" s="292"/>
      <c r="G253" s="292"/>
      <c r="H253" s="421"/>
      <c r="I253" s="384"/>
      <c r="J253" s="422"/>
      <c r="K253" s="384"/>
      <c r="L253" s="422"/>
      <c r="M253" s="384"/>
      <c r="N253" s="422"/>
      <c r="O253" s="443"/>
      <c r="P253" s="567"/>
    </row>
    <row r="254" spans="1:16" s="241" customFormat="1">
      <c r="A254" s="926">
        <v>18</v>
      </c>
      <c r="B254" s="926" t="s">
        <v>268</v>
      </c>
      <c r="C254" s="903" t="s">
        <v>63</v>
      </c>
      <c r="D254" s="563"/>
      <c r="E254" s="564"/>
      <c r="F254" s="393"/>
      <c r="G254" s="391"/>
      <c r="H254" s="393"/>
      <c r="I254" s="391"/>
      <c r="J254" s="392"/>
      <c r="K254" s="391"/>
      <c r="L254" s="565"/>
      <c r="M254" s="566"/>
      <c r="N254" s="565"/>
      <c r="O254" s="430"/>
      <c r="P254" s="547"/>
    </row>
    <row r="255" spans="1:16" s="241" customFormat="1">
      <c r="A255" s="927"/>
      <c r="B255" s="927"/>
      <c r="C255" s="904"/>
      <c r="D255" s="873"/>
      <c r="E255" s="874"/>
      <c r="F255" s="329"/>
      <c r="G255" s="329"/>
      <c r="H255" s="329"/>
      <c r="I255" s="329"/>
      <c r="J255" s="329"/>
      <c r="K255" s="329"/>
      <c r="L255" s="329"/>
      <c r="M255" s="329"/>
      <c r="N255" s="329"/>
      <c r="O255" s="432"/>
      <c r="P255" s="552"/>
    </row>
    <row r="256" spans="1:16" s="241" customFormat="1">
      <c r="A256" s="927"/>
      <c r="B256" s="927"/>
      <c r="C256" s="904"/>
      <c r="D256" s="471"/>
      <c r="E256" s="129" t="s">
        <v>388</v>
      </c>
      <c r="F256" s="129"/>
      <c r="G256" s="129"/>
      <c r="H256" s="129"/>
      <c r="I256" s="129"/>
      <c r="J256" s="129"/>
      <c r="K256" s="283"/>
      <c r="L256" s="444"/>
      <c r="M256" s="364"/>
      <c r="N256" s="472">
        <f>O9</f>
        <v>2052</v>
      </c>
      <c r="O256" s="432"/>
      <c r="P256" s="552"/>
    </row>
    <row r="257" spans="1:16" s="241" customFormat="1">
      <c r="A257" s="927"/>
      <c r="B257" s="927"/>
      <c r="C257" s="904"/>
      <c r="D257" s="130"/>
      <c r="E257" s="364"/>
      <c r="F257" s="415"/>
      <c r="G257" s="415"/>
      <c r="H257" s="444"/>
      <c r="I257" s="329"/>
      <c r="J257" s="444"/>
      <c r="K257" s="358"/>
      <c r="L257" s="444"/>
      <c r="M257" s="283"/>
      <c r="N257" s="568" t="s">
        <v>5</v>
      </c>
      <c r="O257" s="432"/>
      <c r="P257" s="552"/>
    </row>
    <row r="258" spans="1:16" s="241" customFormat="1">
      <c r="A258" s="927"/>
      <c r="B258" s="927"/>
      <c r="C258" s="904"/>
      <c r="D258" s="924" t="s">
        <v>389</v>
      </c>
      <c r="E258" s="925"/>
      <c r="F258" s="925"/>
      <c r="G258" s="925"/>
      <c r="H258" s="925"/>
      <c r="I258" s="414" t="s">
        <v>80</v>
      </c>
      <c r="J258" s="414">
        <f>N256</f>
        <v>2052</v>
      </c>
      <c r="K258" s="415" t="s">
        <v>162</v>
      </c>
      <c r="L258" s="522">
        <v>0.8</v>
      </c>
      <c r="M258" s="329" t="s">
        <v>80</v>
      </c>
      <c r="N258" s="331">
        <f>J258*L258</f>
        <v>1641.6000000000001</v>
      </c>
      <c r="O258" s="477">
        <f>N258</f>
        <v>1641.6000000000001</v>
      </c>
      <c r="P258" s="549" t="s">
        <v>5</v>
      </c>
    </row>
    <row r="259" spans="1:16" s="241" customFormat="1">
      <c r="A259" s="927"/>
      <c r="B259" s="927"/>
      <c r="C259" s="904"/>
      <c r="D259" s="329"/>
      <c r="E259" s="329"/>
      <c r="F259" s="286"/>
      <c r="G259" s="286"/>
      <c r="H259" s="330"/>
      <c r="I259" s="329"/>
      <c r="J259" s="331"/>
      <c r="K259" s="329"/>
      <c r="L259" s="331"/>
      <c r="M259" s="329"/>
      <c r="N259" s="331"/>
      <c r="O259" s="432"/>
      <c r="P259" s="552"/>
    </row>
    <row r="260" spans="1:16" s="241" customFormat="1">
      <c r="A260" s="928"/>
      <c r="B260" s="928"/>
      <c r="C260" s="911"/>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O21:O50"/>
    <mergeCell ref="P21:P46"/>
    <mergeCell ref="D26:E26"/>
    <mergeCell ref="D28:H28"/>
    <mergeCell ref="D31:E31"/>
    <mergeCell ref="D35:H35"/>
    <mergeCell ref="D38:H38"/>
    <mergeCell ref="P12:P20"/>
    <mergeCell ref="D13:H13"/>
    <mergeCell ref="D14:I14"/>
    <mergeCell ref="D16:I16"/>
    <mergeCell ref="D17:I17"/>
    <mergeCell ref="D19:E19"/>
    <mergeCell ref="A1:P2"/>
    <mergeCell ref="F4:N4"/>
    <mergeCell ref="A5:A11"/>
    <mergeCell ref="B5:B11"/>
    <mergeCell ref="C5:C11"/>
    <mergeCell ref="A12:A20"/>
    <mergeCell ref="B12:B20"/>
    <mergeCell ref="C12:C20"/>
    <mergeCell ref="D12:H12"/>
    <mergeCell ref="O12:O2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4"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9" t="s">
        <v>396</v>
      </c>
      <c r="B1" s="930"/>
      <c r="C1" s="930"/>
      <c r="D1" s="930"/>
      <c r="E1" s="930"/>
      <c r="F1" s="930"/>
      <c r="G1" s="931"/>
    </row>
    <row r="2" spans="1:7" ht="24" customHeight="1">
      <c r="A2" s="81"/>
      <c r="B2" s="82"/>
      <c r="C2" s="767"/>
      <c r="D2" s="82"/>
      <c r="E2" s="82"/>
      <c r="F2" s="82"/>
      <c r="G2" s="768"/>
    </row>
    <row r="3" spans="1:7" ht="36" customHeight="1">
      <c r="A3" s="187" t="s">
        <v>225</v>
      </c>
      <c r="B3" s="187" t="s">
        <v>226</v>
      </c>
      <c r="C3" s="188" t="s">
        <v>227</v>
      </c>
      <c r="D3" s="188" t="s">
        <v>1</v>
      </c>
      <c r="E3" s="188" t="s">
        <v>49</v>
      </c>
      <c r="F3" s="187" t="s">
        <v>228</v>
      </c>
      <c r="G3" s="187" t="s">
        <v>229</v>
      </c>
    </row>
    <row r="4" spans="1:7" ht="87.75" customHeight="1">
      <c r="A4" s="189">
        <v>1</v>
      </c>
      <c r="B4" s="189" t="s">
        <v>230</v>
      </c>
      <c r="C4" s="754" t="s">
        <v>60</v>
      </c>
      <c r="D4" s="191">
        <f>'Fuse detail 33.925'!O9</f>
        <v>2052</v>
      </c>
      <c r="E4" s="192" t="s">
        <v>5</v>
      </c>
      <c r="F4" s="189">
        <v>198.79</v>
      </c>
      <c r="G4" s="189">
        <f>F4*D4</f>
        <v>407917.07999999996</v>
      </c>
    </row>
    <row r="5" spans="1:7" ht="125.25" customHeight="1">
      <c r="A5" s="194">
        <v>2</v>
      </c>
      <c r="B5" s="194" t="s">
        <v>231</v>
      </c>
      <c r="C5" s="195" t="s">
        <v>232</v>
      </c>
      <c r="D5" s="196">
        <f>'Fuse detail 33.925'!N19</f>
        <v>2664.45</v>
      </c>
      <c r="E5" s="197" t="s">
        <v>5</v>
      </c>
      <c r="F5" s="197">
        <v>341.37</v>
      </c>
      <c r="G5" s="198">
        <f t="shared" ref="G5:G23" si="0">D5*F5</f>
        <v>909563.29649999994</v>
      </c>
    </row>
    <row r="6" spans="1:7" ht="72.75" customHeight="1">
      <c r="A6" s="194">
        <v>3</v>
      </c>
      <c r="B6" s="194" t="s">
        <v>233</v>
      </c>
      <c r="C6" s="195" t="s">
        <v>234</v>
      </c>
      <c r="D6" s="196">
        <f>'Fuse detail 33.925'!N47</f>
        <v>428.77733999999992</v>
      </c>
      <c r="E6" s="197" t="s">
        <v>5</v>
      </c>
      <c r="F6" s="197">
        <v>1267.96</v>
      </c>
      <c r="G6" s="198">
        <f t="shared" si="0"/>
        <v>543672.51602639991</v>
      </c>
    </row>
    <row r="7" spans="1:7" ht="295.5" customHeight="1">
      <c r="A7" s="199">
        <v>4</v>
      </c>
      <c r="B7" s="199" t="s">
        <v>235</v>
      </c>
      <c r="C7" s="200" t="s">
        <v>236</v>
      </c>
      <c r="D7" s="196">
        <f>'Fuse detail 33.925'!O66</f>
        <v>2914.5155999999997</v>
      </c>
      <c r="E7" s="197" t="s">
        <v>31</v>
      </c>
      <c r="F7" s="197">
        <v>250.13</v>
      </c>
      <c r="G7" s="201">
        <f t="shared" si="0"/>
        <v>729007.78702799988</v>
      </c>
    </row>
    <row r="8" spans="1:7" ht="277.5" customHeight="1">
      <c r="A8" s="199">
        <v>5</v>
      </c>
      <c r="B8" s="199" t="s">
        <v>237</v>
      </c>
      <c r="C8" s="200" t="s">
        <v>238</v>
      </c>
      <c r="D8" s="202">
        <f>'Fuse detail 33.925'!O82</f>
        <v>3700.748453608247</v>
      </c>
      <c r="E8" s="197" t="s">
        <v>4</v>
      </c>
      <c r="F8" s="197">
        <v>439.81</v>
      </c>
      <c r="G8" s="198">
        <f t="shared" si="0"/>
        <v>1627626.1773814431</v>
      </c>
    </row>
    <row r="9" spans="1:7" ht="87.75" customHeight="1">
      <c r="A9" s="194">
        <v>6</v>
      </c>
      <c r="B9" s="194" t="s">
        <v>239</v>
      </c>
      <c r="C9" s="203" t="s">
        <v>240</v>
      </c>
      <c r="D9" s="196">
        <f>'Fuse detail 33.925'!O102</f>
        <v>285.85156000000001</v>
      </c>
      <c r="E9" s="197" t="s">
        <v>168</v>
      </c>
      <c r="F9" s="197">
        <v>5771.61</v>
      </c>
      <c r="G9" s="198">
        <f t="shared" si="0"/>
        <v>1649823.7222116</v>
      </c>
    </row>
    <row r="10" spans="1:7" s="208" customFormat="1" ht="24.75" customHeight="1">
      <c r="A10" s="204"/>
      <c r="B10" s="204"/>
      <c r="C10" s="205" t="s">
        <v>19</v>
      </c>
      <c r="D10" s="206">
        <f>D9</f>
        <v>285.85156000000001</v>
      </c>
      <c r="E10" s="725" t="s">
        <v>241</v>
      </c>
      <c r="F10" s="725">
        <v>6135.23</v>
      </c>
      <c r="G10" s="207">
        <f t="shared" si="0"/>
        <v>1753765.0664587999</v>
      </c>
    </row>
    <row r="11" spans="1:7" ht="134.25" customHeight="1">
      <c r="A11" s="199">
        <v>7</v>
      </c>
      <c r="B11" s="199" t="s">
        <v>242</v>
      </c>
      <c r="C11" s="200" t="s">
        <v>397</v>
      </c>
      <c r="D11" s="202">
        <f>'Fuse detail 33.925'!N116</f>
        <v>2840.4999999999995</v>
      </c>
      <c r="E11" s="197" t="s">
        <v>4</v>
      </c>
      <c r="F11" s="209">
        <v>1708.4</v>
      </c>
      <c r="G11" s="198">
        <f t="shared" si="0"/>
        <v>4852710.1999999993</v>
      </c>
    </row>
    <row r="12" spans="1:7" ht="24.75" customHeight="1">
      <c r="A12" s="199"/>
      <c r="B12" s="199"/>
      <c r="C12" s="200" t="s">
        <v>398</v>
      </c>
      <c r="D12" s="202">
        <f>'Fuse detail 33.925'!O130</f>
        <v>5556.8752799999993</v>
      </c>
      <c r="E12" s="197" t="s">
        <v>4</v>
      </c>
      <c r="F12" s="209">
        <v>1044.04</v>
      </c>
      <c r="G12" s="198">
        <f t="shared" si="0"/>
        <v>5801600.0673311986</v>
      </c>
    </row>
    <row r="13" spans="1:7" ht="22.5" customHeight="1">
      <c r="A13" s="199"/>
      <c r="B13" s="199"/>
      <c r="C13" s="200" t="s">
        <v>244</v>
      </c>
      <c r="D13" s="202">
        <f>'Fuse detail 33.925'!O140</f>
        <v>3562.4999999999991</v>
      </c>
      <c r="E13" s="197" t="s">
        <v>4</v>
      </c>
      <c r="F13" s="197">
        <v>891.24</v>
      </c>
      <c r="G13" s="198">
        <f t="shared" si="0"/>
        <v>3175042.4999999991</v>
      </c>
    </row>
    <row r="14" spans="1:7" ht="24.75" customHeight="1">
      <c r="A14" s="199"/>
      <c r="B14" s="199"/>
      <c r="C14" s="200" t="s">
        <v>245</v>
      </c>
      <c r="D14" s="202">
        <f>'Fuse detail 33.925'!O160</f>
        <v>3875.2874999999995</v>
      </c>
      <c r="E14" s="197" t="s">
        <v>4</v>
      </c>
      <c r="F14" s="197">
        <v>457.33</v>
      </c>
      <c r="G14" s="198">
        <f t="shared" si="0"/>
        <v>1772285.2323749997</v>
      </c>
    </row>
    <row r="15" spans="1:7" ht="70.5" customHeight="1">
      <c r="A15" s="199">
        <v>8</v>
      </c>
      <c r="B15" s="199" t="s">
        <v>246</v>
      </c>
      <c r="C15" s="210" t="s">
        <v>247</v>
      </c>
      <c r="D15" s="196">
        <f>'Fuse detail 33.925'!O173</f>
        <v>561.9186729999999</v>
      </c>
      <c r="E15" s="197" t="s">
        <v>5</v>
      </c>
      <c r="F15" s="197">
        <v>1395.03</v>
      </c>
      <c r="G15" s="198">
        <f t="shared" si="0"/>
        <v>783893.40639518981</v>
      </c>
    </row>
    <row r="16" spans="1:7" ht="22.5" customHeight="1">
      <c r="A16" s="199"/>
      <c r="B16" s="199"/>
      <c r="C16" s="211" t="s">
        <v>248</v>
      </c>
      <c r="D16" s="196">
        <f>D15</f>
        <v>561.9186729999999</v>
      </c>
      <c r="E16" s="197" t="s">
        <v>5</v>
      </c>
      <c r="F16" s="209">
        <v>2185.1</v>
      </c>
      <c r="G16" s="198">
        <f t="shared" si="0"/>
        <v>1227848.4923722998</v>
      </c>
    </row>
    <row r="17" spans="1:7" ht="114" customHeight="1">
      <c r="A17" s="199">
        <v>9</v>
      </c>
      <c r="B17" s="199" t="s">
        <v>249</v>
      </c>
      <c r="C17" s="200" t="s">
        <v>250</v>
      </c>
      <c r="D17" s="196">
        <f>'Fuse detail 33.925'!O184</f>
        <v>45.04</v>
      </c>
      <c r="E17" s="197" t="s">
        <v>5</v>
      </c>
      <c r="F17" s="197">
        <v>12907.66</v>
      </c>
      <c r="G17" s="198">
        <f t="shared" si="0"/>
        <v>581361.00639999995</v>
      </c>
    </row>
    <row r="18" spans="1:7" ht="148.5" customHeight="1">
      <c r="A18" s="199">
        <v>10</v>
      </c>
      <c r="B18" s="199" t="s">
        <v>251</v>
      </c>
      <c r="C18" s="200" t="s">
        <v>252</v>
      </c>
      <c r="D18" s="196">
        <f>'Fuse detail 33.925'!O192</f>
        <v>166.23599999999999</v>
      </c>
      <c r="E18" s="197" t="s">
        <v>241</v>
      </c>
      <c r="F18" s="197">
        <v>1143.8399999999999</v>
      </c>
      <c r="G18" s="198">
        <f t="shared" si="0"/>
        <v>190147.38623999996</v>
      </c>
    </row>
    <row r="19" spans="1:7" ht="113.25" customHeight="1">
      <c r="A19" s="199">
        <v>11</v>
      </c>
      <c r="B19" s="199" t="s">
        <v>253</v>
      </c>
      <c r="C19" s="200" t="s">
        <v>254</v>
      </c>
      <c r="D19" s="196">
        <f>'Fuse detail 33.925'!O205</f>
        <v>142.67239999999998</v>
      </c>
      <c r="E19" s="197" t="s">
        <v>96</v>
      </c>
      <c r="F19" s="197">
        <v>102.44</v>
      </c>
      <c r="G19" s="198">
        <f t="shared" si="0"/>
        <v>14615.360655999997</v>
      </c>
    </row>
    <row r="20" spans="1:7" ht="70.5" customHeight="1">
      <c r="A20" s="199">
        <v>12</v>
      </c>
      <c r="B20" s="199" t="s">
        <v>255</v>
      </c>
      <c r="C20" s="200" t="s">
        <v>256</v>
      </c>
      <c r="D20" s="196">
        <f>'Fuse detail 33.925'!O209</f>
        <v>2</v>
      </c>
      <c r="E20" s="197" t="s">
        <v>31</v>
      </c>
      <c r="F20" s="197">
        <v>445.19</v>
      </c>
      <c r="G20" s="198">
        <f t="shared" si="0"/>
        <v>890.38</v>
      </c>
    </row>
    <row r="21" spans="1:7" ht="189.75" customHeight="1">
      <c r="A21" s="212">
        <v>13</v>
      </c>
      <c r="B21" s="212" t="s">
        <v>257</v>
      </c>
      <c r="C21" s="200" t="s">
        <v>258</v>
      </c>
      <c r="D21" s="196">
        <f>'Fuse detail 33.925'!O217</f>
        <v>1.2361740000000001</v>
      </c>
      <c r="E21" s="197" t="s">
        <v>168</v>
      </c>
      <c r="F21" s="197">
        <v>14581.84</v>
      </c>
      <c r="G21" s="198">
        <f t="shared" si="0"/>
        <v>18025.691480160003</v>
      </c>
    </row>
    <row r="22" spans="1:7" ht="254.25" customHeight="1">
      <c r="A22" s="199">
        <v>14</v>
      </c>
      <c r="B22" s="199" t="s">
        <v>259</v>
      </c>
      <c r="C22" s="200" t="s">
        <v>260</v>
      </c>
      <c r="D22" s="196">
        <f>'Fuse detail 33.925'!O225</f>
        <v>2837.9</v>
      </c>
      <c r="E22" s="197" t="s">
        <v>5</v>
      </c>
      <c r="F22" s="209">
        <v>245.6</v>
      </c>
      <c r="G22" s="198">
        <f t="shared" si="0"/>
        <v>696988.24</v>
      </c>
    </row>
    <row r="23" spans="1:7" ht="63" customHeight="1">
      <c r="A23" s="194">
        <v>15</v>
      </c>
      <c r="B23" s="194" t="s">
        <v>261</v>
      </c>
      <c r="C23" s="203" t="s">
        <v>9</v>
      </c>
      <c r="D23" s="196">
        <f>'Fuse detail 33.925'!O237</f>
        <v>2837.9</v>
      </c>
      <c r="E23" s="197" t="s">
        <v>5</v>
      </c>
      <c r="F23" s="724">
        <v>16.97</v>
      </c>
      <c r="G23" s="198">
        <f t="shared" si="0"/>
        <v>48159.163</v>
      </c>
    </row>
    <row r="24" spans="1:7" ht="54.75" customHeight="1">
      <c r="A24" s="199">
        <v>16</v>
      </c>
      <c r="B24" s="213" t="s">
        <v>262</v>
      </c>
      <c r="C24" s="214" t="s">
        <v>85</v>
      </c>
      <c r="D24" s="215">
        <f>'Fuse detail 33.925'!O244</f>
        <v>2837.9</v>
      </c>
      <c r="E24" s="216" t="s">
        <v>5</v>
      </c>
      <c r="F24" s="217" t="s">
        <v>263</v>
      </c>
      <c r="G24" s="218"/>
    </row>
    <row r="25" spans="1:7" ht="24.75" customHeight="1">
      <c r="A25" s="204"/>
      <c r="B25" s="219"/>
      <c r="C25" s="220" t="s">
        <v>264</v>
      </c>
      <c r="D25" s="221"/>
      <c r="E25" s="222"/>
      <c r="F25" s="726">
        <v>59.38</v>
      </c>
      <c r="G25" s="223">
        <f>D24*F25</f>
        <v>168514.50200000001</v>
      </c>
    </row>
    <row r="26" spans="1:7" ht="47.25" customHeight="1">
      <c r="A26" s="199">
        <v>17</v>
      </c>
      <c r="B26" s="213" t="s">
        <v>265</v>
      </c>
      <c r="C26" s="214" t="s">
        <v>266</v>
      </c>
      <c r="D26" s="215">
        <f>'Fuse detail 33.925'!O250</f>
        <v>2837.9</v>
      </c>
      <c r="E26" s="224" t="s">
        <v>5</v>
      </c>
      <c r="F26" s="225" t="s">
        <v>57</v>
      </c>
      <c r="G26" s="218"/>
    </row>
    <row r="27" spans="1:7" ht="19.5" customHeight="1">
      <c r="A27" s="226"/>
      <c r="B27" s="227"/>
      <c r="C27" s="228" t="s">
        <v>267</v>
      </c>
      <c r="D27" s="229"/>
      <c r="E27" s="230"/>
      <c r="F27" s="230">
        <v>30.72</v>
      </c>
      <c r="G27" s="231">
        <f>D26*F27</f>
        <v>87180.288</v>
      </c>
    </row>
    <row r="28" spans="1:7" ht="70.5" customHeight="1">
      <c r="A28" s="194">
        <v>18</v>
      </c>
      <c r="B28" s="232" t="s">
        <v>268</v>
      </c>
      <c r="C28" s="233" t="s">
        <v>63</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topLeftCell="A247"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9" t="s">
        <v>399</v>
      </c>
      <c r="B1" s="839"/>
      <c r="C1" s="839"/>
      <c r="D1" s="839"/>
      <c r="E1" s="839"/>
      <c r="F1" s="839"/>
      <c r="G1" s="839"/>
      <c r="H1" s="839"/>
      <c r="I1" s="839"/>
      <c r="J1" s="839"/>
      <c r="K1" s="839"/>
      <c r="L1" s="839"/>
      <c r="M1" s="839"/>
      <c r="N1" s="839"/>
      <c r="O1" s="839"/>
      <c r="P1" s="839"/>
    </row>
    <row r="2" spans="1:16" s="241" customFormat="1">
      <c r="A2" s="839"/>
      <c r="B2" s="839"/>
      <c r="C2" s="839"/>
      <c r="D2" s="839"/>
      <c r="E2" s="839"/>
      <c r="F2" s="839"/>
      <c r="G2" s="839"/>
      <c r="H2" s="839"/>
      <c r="I2" s="839"/>
      <c r="J2" s="839"/>
      <c r="K2" s="839"/>
      <c r="L2" s="839"/>
      <c r="M2" s="839"/>
      <c r="N2" s="839"/>
      <c r="O2" s="839"/>
      <c r="P2" s="839"/>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247" t="s">
        <v>227</v>
      </c>
      <c r="D4" s="248"/>
      <c r="E4" s="249"/>
      <c r="F4" s="841" t="s">
        <v>271</v>
      </c>
      <c r="G4" s="841"/>
      <c r="H4" s="841"/>
      <c r="I4" s="841"/>
      <c r="J4" s="841"/>
      <c r="K4" s="841"/>
      <c r="L4" s="841"/>
      <c r="M4" s="841"/>
      <c r="N4" s="842"/>
      <c r="O4" s="250" t="s">
        <v>1</v>
      </c>
      <c r="P4" s="251" t="s">
        <v>49</v>
      </c>
    </row>
    <row r="5" spans="1:16" s="252" customFormat="1">
      <c r="A5" s="843">
        <v>1</v>
      </c>
      <c r="B5" s="843" t="s">
        <v>272</v>
      </c>
      <c r="C5" s="846" t="s">
        <v>60</v>
      </c>
      <c r="D5" s="253"/>
      <c r="E5" s="254"/>
      <c r="F5" s="254"/>
      <c r="G5" s="254"/>
      <c r="H5" s="254"/>
      <c r="I5" s="254"/>
      <c r="J5" s="254"/>
      <c r="K5" s="255"/>
      <c r="L5" s="255"/>
      <c r="M5" s="255"/>
      <c r="N5" s="256"/>
      <c r="O5" s="257"/>
      <c r="P5" s="257"/>
    </row>
    <row r="6" spans="1:16" s="252" customFormat="1">
      <c r="A6" s="844"/>
      <c r="B6" s="844"/>
      <c r="C6" s="846"/>
      <c r="D6" s="253" t="s">
        <v>273</v>
      </c>
      <c r="E6" s="254"/>
      <c r="F6" s="254"/>
      <c r="G6" s="254"/>
      <c r="H6" s="254"/>
      <c r="I6" s="254"/>
      <c r="J6" s="254"/>
      <c r="K6" s="255"/>
      <c r="L6" s="255"/>
      <c r="M6" s="255"/>
      <c r="N6" s="256"/>
      <c r="O6" s="257"/>
      <c r="P6" s="257"/>
    </row>
    <row r="7" spans="1:16" s="252" customFormat="1">
      <c r="A7" s="844"/>
      <c r="B7" s="844"/>
      <c r="C7" s="846"/>
      <c r="D7" s="253" t="s">
        <v>274</v>
      </c>
      <c r="E7" s="730" t="s">
        <v>80</v>
      </c>
      <c r="F7" s="740"/>
      <c r="G7" s="740"/>
      <c r="H7" s="260"/>
      <c r="I7" s="260"/>
      <c r="J7" s="261"/>
      <c r="K7" s="261"/>
      <c r="L7" s="261"/>
      <c r="M7" s="262"/>
      <c r="N7" s="263"/>
      <c r="O7" s="257"/>
      <c r="P7" s="257"/>
    </row>
    <row r="8" spans="1:16" s="252" customFormat="1">
      <c r="A8" s="844"/>
      <c r="B8" s="844"/>
      <c r="C8" s="846"/>
      <c r="D8" s="264"/>
      <c r="E8" s="265"/>
      <c r="F8" s="266">
        <v>2</v>
      </c>
      <c r="G8" s="265" t="s">
        <v>275</v>
      </c>
      <c r="H8" s="265">
        <v>16</v>
      </c>
      <c r="I8" s="265" t="s">
        <v>276</v>
      </c>
      <c r="J8" s="265">
        <v>3</v>
      </c>
      <c r="K8" s="265" t="s">
        <v>277</v>
      </c>
      <c r="L8" s="265"/>
      <c r="M8" s="265"/>
      <c r="N8" s="256"/>
      <c r="O8" s="257"/>
      <c r="P8" s="257"/>
    </row>
    <row r="9" spans="1:16" s="252" customFormat="1">
      <c r="A9" s="844"/>
      <c r="B9" s="844"/>
      <c r="C9" s="846"/>
      <c r="D9" s="267"/>
      <c r="E9" s="265" t="s">
        <v>275</v>
      </c>
      <c r="F9" s="265">
        <v>30</v>
      </c>
      <c r="G9" s="265" t="s">
        <v>276</v>
      </c>
      <c r="H9" s="265">
        <v>42</v>
      </c>
      <c r="I9" s="265" t="s">
        <v>277</v>
      </c>
      <c r="J9" s="268" t="s">
        <v>162</v>
      </c>
      <c r="K9" s="268"/>
      <c r="L9" s="265">
        <v>3</v>
      </c>
      <c r="M9" s="265" t="s">
        <v>80</v>
      </c>
      <c r="N9" s="729">
        <f>F8*L9*((H8+J8)/2*(F9+H9)/2)</f>
        <v>2052</v>
      </c>
      <c r="O9" s="270">
        <f>N9</f>
        <v>2052</v>
      </c>
      <c r="P9" s="257" t="s">
        <v>5</v>
      </c>
    </row>
    <row r="10" spans="1:16" s="252" customFormat="1">
      <c r="A10" s="844"/>
      <c r="B10" s="844"/>
      <c r="C10" s="846"/>
      <c r="D10" s="271"/>
      <c r="E10" s="272"/>
      <c r="F10" s="255"/>
      <c r="G10" s="255"/>
      <c r="H10" s="255"/>
      <c r="I10" s="255"/>
      <c r="J10" s="255"/>
      <c r="K10" s="255"/>
      <c r="L10" s="255"/>
      <c r="M10" s="255"/>
      <c r="N10" s="256" t="s">
        <v>5</v>
      </c>
      <c r="O10" s="257"/>
      <c r="P10" s="257"/>
    </row>
    <row r="11" spans="1:16" s="252" customFormat="1">
      <c r="A11" s="845"/>
      <c r="B11" s="845"/>
      <c r="C11" s="846"/>
      <c r="D11" s="273"/>
      <c r="E11" s="274"/>
      <c r="F11" s="275"/>
      <c r="G11" s="275"/>
      <c r="H11" s="275"/>
      <c r="I11" s="275"/>
      <c r="J11" s="275"/>
      <c r="K11" s="275"/>
      <c r="L11" s="275"/>
      <c r="M11" s="275"/>
      <c r="N11" s="276"/>
      <c r="O11" s="277"/>
      <c r="P11" s="277"/>
    </row>
    <row r="12" spans="1:16" s="241" customFormat="1">
      <c r="A12" s="847">
        <v>2</v>
      </c>
      <c r="B12" s="847" t="s">
        <v>231</v>
      </c>
      <c r="C12" s="849" t="s">
        <v>278</v>
      </c>
      <c r="D12" s="851" t="s">
        <v>279</v>
      </c>
      <c r="E12" s="852"/>
      <c r="F12" s="852"/>
      <c r="G12" s="852"/>
      <c r="H12" s="852"/>
      <c r="I12" s="740" t="s">
        <v>80</v>
      </c>
      <c r="J12" s="278">
        <v>3.5</v>
      </c>
      <c r="K12" s="740" t="s">
        <v>180</v>
      </c>
      <c r="L12" s="740"/>
      <c r="M12" s="740"/>
      <c r="N12" s="279"/>
      <c r="O12" s="853">
        <f>N19</f>
        <v>2664.45</v>
      </c>
      <c r="P12" s="859" t="s">
        <v>5</v>
      </c>
    </row>
    <row r="13" spans="1:16" s="241" customFormat="1">
      <c r="A13" s="848"/>
      <c r="B13" s="848"/>
      <c r="C13" s="850"/>
      <c r="D13" s="864" t="s">
        <v>280</v>
      </c>
      <c r="E13" s="865"/>
      <c r="F13" s="865"/>
      <c r="G13" s="865"/>
      <c r="H13" s="865"/>
      <c r="I13" s="740" t="s">
        <v>80</v>
      </c>
      <c r="J13" s="278">
        <v>30</v>
      </c>
      <c r="K13" s="740" t="s">
        <v>180</v>
      </c>
      <c r="L13" s="740"/>
      <c r="M13" s="740"/>
      <c r="N13" s="279"/>
      <c r="O13" s="854"/>
      <c r="P13" s="860"/>
    </row>
    <row r="14" spans="1:16" s="241" customFormat="1">
      <c r="A14" s="848"/>
      <c r="B14" s="848"/>
      <c r="C14" s="850"/>
      <c r="D14" s="846" t="s">
        <v>281</v>
      </c>
      <c r="E14" s="861"/>
      <c r="F14" s="861"/>
      <c r="G14" s="861"/>
      <c r="H14" s="861"/>
      <c r="I14" s="861"/>
      <c r="J14" s="740"/>
      <c r="K14" s="740"/>
      <c r="L14" s="740"/>
      <c r="M14" s="740"/>
      <c r="N14" s="279"/>
      <c r="O14" s="854"/>
      <c r="P14" s="860"/>
    </row>
    <row r="15" spans="1:16" s="241" customFormat="1">
      <c r="A15" s="848"/>
      <c r="B15" s="848"/>
      <c r="C15" s="850"/>
      <c r="D15" s="280" t="s">
        <v>80</v>
      </c>
      <c r="E15" s="281" t="s">
        <v>282</v>
      </c>
      <c r="F15" s="281">
        <v>6</v>
      </c>
      <c r="G15" s="281" t="s">
        <v>162</v>
      </c>
      <c r="H15" s="282">
        <f>J12</f>
        <v>3.5</v>
      </c>
      <c r="I15" s="281" t="s">
        <v>283</v>
      </c>
      <c r="J15" s="283">
        <v>4.3</v>
      </c>
      <c r="K15" s="284" t="s">
        <v>80</v>
      </c>
      <c r="L15" s="285">
        <f>(F15*H15)+J15</f>
        <v>25.3</v>
      </c>
      <c r="M15" s="286" t="s">
        <v>180</v>
      </c>
      <c r="N15" s="287"/>
      <c r="O15" s="854"/>
      <c r="P15" s="860"/>
    </row>
    <row r="16" spans="1:16" s="241" customFormat="1">
      <c r="A16" s="848"/>
      <c r="B16" s="848"/>
      <c r="C16" s="850"/>
      <c r="D16" s="846" t="s">
        <v>284</v>
      </c>
      <c r="E16" s="861"/>
      <c r="F16" s="861"/>
      <c r="G16" s="861"/>
      <c r="H16" s="861"/>
      <c r="I16" s="861"/>
      <c r="J16" s="288"/>
      <c r="K16" s="284" t="s">
        <v>80</v>
      </c>
      <c r="L16" s="284">
        <v>17</v>
      </c>
      <c r="M16" s="286" t="s">
        <v>180</v>
      </c>
      <c r="N16" s="289"/>
      <c r="O16" s="854"/>
      <c r="P16" s="860"/>
    </row>
    <row r="17" spans="1:18" s="241" customFormat="1">
      <c r="A17" s="848"/>
      <c r="B17" s="848"/>
      <c r="C17" s="850"/>
      <c r="D17" s="846" t="s">
        <v>285</v>
      </c>
      <c r="E17" s="861"/>
      <c r="F17" s="861"/>
      <c r="G17" s="861"/>
      <c r="H17" s="861"/>
      <c r="I17" s="861"/>
      <c r="J17" s="290"/>
      <c r="K17" s="291" t="s">
        <v>80</v>
      </c>
      <c r="L17" s="291">
        <v>15</v>
      </c>
      <c r="M17" s="292" t="s">
        <v>180</v>
      </c>
      <c r="N17" s="293"/>
      <c r="O17" s="854"/>
      <c r="P17" s="860"/>
    </row>
    <row r="18" spans="1:18" s="241" customFormat="1">
      <c r="A18" s="848"/>
      <c r="B18" s="848"/>
      <c r="C18" s="850"/>
      <c r="D18" s="727"/>
      <c r="E18" s="730"/>
      <c r="F18" s="730"/>
      <c r="G18" s="730"/>
      <c r="H18" s="730"/>
      <c r="I18" s="730"/>
      <c r="J18" s="288" t="s">
        <v>157</v>
      </c>
      <c r="K18" s="284"/>
      <c r="L18" s="284">
        <f>SUM(L15:L17)</f>
        <v>57.3</v>
      </c>
      <c r="M18" s="286" t="s">
        <v>180</v>
      </c>
      <c r="N18" s="289"/>
      <c r="O18" s="854"/>
      <c r="P18" s="860"/>
    </row>
    <row r="19" spans="1:18" s="241" customFormat="1">
      <c r="A19" s="848"/>
      <c r="B19" s="848"/>
      <c r="C19" s="850"/>
      <c r="D19" s="846" t="s">
        <v>286</v>
      </c>
      <c r="E19" s="861"/>
      <c r="F19" s="740">
        <v>1</v>
      </c>
      <c r="G19" s="740" t="s">
        <v>162</v>
      </c>
      <c r="H19" s="260">
        <f>L18</f>
        <v>57.3</v>
      </c>
      <c r="I19" s="260" t="s">
        <v>162</v>
      </c>
      <c r="J19" s="295">
        <f>J13</f>
        <v>30</v>
      </c>
      <c r="K19" s="261" t="s">
        <v>162</v>
      </c>
      <c r="L19" s="261">
        <v>1.55</v>
      </c>
      <c r="M19" s="262" t="s">
        <v>80</v>
      </c>
      <c r="N19" s="289">
        <f>L19*J19*H19*F19</f>
        <v>2664.45</v>
      </c>
      <c r="O19" s="854"/>
      <c r="P19" s="860"/>
    </row>
    <row r="20" spans="1:18" s="241" customFormat="1">
      <c r="A20" s="848"/>
      <c r="B20" s="848"/>
      <c r="C20" s="850"/>
      <c r="D20" s="727"/>
      <c r="E20" s="730"/>
      <c r="F20" s="730"/>
      <c r="G20" s="730"/>
      <c r="H20" s="730"/>
      <c r="I20" s="730"/>
      <c r="J20" s="757"/>
      <c r="K20" s="587"/>
      <c r="L20" s="587"/>
      <c r="M20" s="589"/>
      <c r="N20" s="279"/>
      <c r="O20" s="854"/>
      <c r="P20" s="860"/>
    </row>
    <row r="21" spans="1:18" s="241" customFormat="1">
      <c r="A21" s="848"/>
      <c r="B21" s="848"/>
      <c r="C21" s="850"/>
      <c r="D21" s="727"/>
      <c r="E21" s="730"/>
      <c r="F21" s="740"/>
      <c r="G21" s="740"/>
      <c r="H21" s="740"/>
      <c r="I21" s="740"/>
      <c r="J21" s="740"/>
      <c r="K21" s="740"/>
      <c r="L21" s="740"/>
      <c r="M21" s="740"/>
      <c r="N21" s="279"/>
      <c r="O21" s="854"/>
      <c r="P21" s="860"/>
    </row>
    <row r="22" spans="1:18" s="241" customFormat="1">
      <c r="A22" s="847">
        <v>3</v>
      </c>
      <c r="B22" s="847" t="s">
        <v>233</v>
      </c>
      <c r="C22" s="849" t="s">
        <v>287</v>
      </c>
      <c r="D22" s="296" t="s">
        <v>288</v>
      </c>
      <c r="E22" s="297" t="s">
        <v>80</v>
      </c>
      <c r="F22" s="298">
        <v>1</v>
      </c>
      <c r="G22" s="299" t="s">
        <v>162</v>
      </c>
      <c r="H22" s="300">
        <f>L18</f>
        <v>57.3</v>
      </c>
      <c r="I22" s="301"/>
      <c r="J22" s="300"/>
      <c r="K22" s="301"/>
      <c r="L22" s="302"/>
      <c r="M22" s="302"/>
      <c r="N22" s="303"/>
      <c r="O22" s="855">
        <f>N47</f>
        <v>428.77733999999992</v>
      </c>
      <c r="P22" s="859" t="s">
        <v>5</v>
      </c>
      <c r="R22" s="304"/>
    </row>
    <row r="23" spans="1:18" s="241" customFormat="1">
      <c r="A23" s="848"/>
      <c r="B23" s="848"/>
      <c r="C23" s="850"/>
      <c r="D23" s="305">
        <f>L18</f>
        <v>57.3</v>
      </c>
      <c r="E23" s="306" t="s">
        <v>289</v>
      </c>
      <c r="F23" s="307">
        <v>2</v>
      </c>
      <c r="G23" s="307" t="s">
        <v>162</v>
      </c>
      <c r="H23" s="308">
        <v>5</v>
      </c>
      <c r="I23" s="307" t="s">
        <v>290</v>
      </c>
      <c r="J23" s="308">
        <v>2</v>
      </c>
      <c r="K23" s="307" t="s">
        <v>162</v>
      </c>
      <c r="L23" s="308">
        <v>0.6</v>
      </c>
      <c r="M23" s="308" t="s">
        <v>291</v>
      </c>
      <c r="N23" s="309"/>
      <c r="O23" s="856"/>
      <c r="P23" s="860"/>
      <c r="R23" s="304"/>
    </row>
    <row r="24" spans="1:18" s="241" customFormat="1">
      <c r="A24" s="848"/>
      <c r="B24" s="848"/>
      <c r="C24" s="850"/>
      <c r="D24" s="739"/>
      <c r="E24" s="740"/>
      <c r="F24" s="307"/>
      <c r="G24" s="307"/>
      <c r="H24" s="308"/>
      <c r="I24" s="307"/>
      <c r="J24" s="308"/>
      <c r="K24" s="307" t="s">
        <v>80</v>
      </c>
      <c r="L24" s="311">
        <f>D23-((F23*H23)+(J23*L23))</f>
        <v>46.099999999999994</v>
      </c>
      <c r="M24" s="308" t="s">
        <v>180</v>
      </c>
      <c r="N24" s="309"/>
      <c r="O24" s="856"/>
      <c r="P24" s="860"/>
      <c r="R24" s="304"/>
    </row>
    <row r="25" spans="1:18" s="241" customFormat="1">
      <c r="A25" s="848"/>
      <c r="B25" s="848"/>
      <c r="C25" s="850"/>
      <c r="D25" s="727" t="s">
        <v>292</v>
      </c>
      <c r="E25" s="730" t="s">
        <v>80</v>
      </c>
      <c r="F25" s="740">
        <v>1</v>
      </c>
      <c r="G25" s="740" t="s">
        <v>162</v>
      </c>
      <c r="H25" s="260">
        <f>L24</f>
        <v>46.099999999999994</v>
      </c>
      <c r="I25" s="260" t="s">
        <v>162</v>
      </c>
      <c r="J25" s="295">
        <f>J13</f>
        <v>30</v>
      </c>
      <c r="K25" s="261" t="s">
        <v>162</v>
      </c>
      <c r="L25" s="261">
        <v>0.15</v>
      </c>
      <c r="M25" s="262" t="s">
        <v>80</v>
      </c>
      <c r="N25" s="263">
        <f>L25*J25*H25*F25</f>
        <v>207.45</v>
      </c>
      <c r="O25" s="856"/>
      <c r="P25" s="860"/>
      <c r="R25" s="304"/>
    </row>
    <row r="26" spans="1:18" s="241" customFormat="1">
      <c r="A26" s="848"/>
      <c r="B26" s="848"/>
      <c r="C26" s="850"/>
      <c r="D26" s="313" t="s">
        <v>293</v>
      </c>
      <c r="E26" s="314" t="s">
        <v>80</v>
      </c>
      <c r="F26" s="740"/>
      <c r="G26" s="740"/>
      <c r="H26" s="260"/>
      <c r="I26" s="260"/>
      <c r="J26" s="261"/>
      <c r="K26" s="261"/>
      <c r="L26" s="261"/>
      <c r="M26" s="262"/>
      <c r="N26" s="289"/>
      <c r="O26" s="856"/>
      <c r="P26" s="860"/>
      <c r="R26" s="304"/>
    </row>
    <row r="27" spans="1:18" s="241" customFormat="1">
      <c r="A27" s="848"/>
      <c r="B27" s="848"/>
      <c r="C27" s="850"/>
      <c r="D27" s="846" t="s">
        <v>294</v>
      </c>
      <c r="E27" s="861"/>
      <c r="F27" s="315" t="s">
        <v>400</v>
      </c>
      <c r="G27" s="316" t="s">
        <v>276</v>
      </c>
      <c r="H27" s="312" t="s">
        <v>401</v>
      </c>
      <c r="I27" s="312" t="s">
        <v>80</v>
      </c>
      <c r="J27" s="335">
        <v>11.08</v>
      </c>
      <c r="K27" s="261" t="s">
        <v>180</v>
      </c>
      <c r="L27" s="261"/>
      <c r="M27" s="262"/>
      <c r="N27" s="289"/>
      <c r="O27" s="856"/>
      <c r="P27" s="860"/>
      <c r="R27" s="304"/>
    </row>
    <row r="28" spans="1:18" s="241" customFormat="1">
      <c r="A28" s="848"/>
      <c r="B28" s="848"/>
      <c r="C28" s="850"/>
      <c r="D28" s="727" t="s">
        <v>292</v>
      </c>
      <c r="E28" s="730" t="s">
        <v>80</v>
      </c>
      <c r="F28" s="740">
        <v>2</v>
      </c>
      <c r="G28" s="740" t="s">
        <v>162</v>
      </c>
      <c r="H28" s="260">
        <f>J27</f>
        <v>11.08</v>
      </c>
      <c r="I28" s="260" t="s">
        <v>162</v>
      </c>
      <c r="J28" s="261">
        <v>4.3</v>
      </c>
      <c r="K28" s="261" t="s">
        <v>162</v>
      </c>
      <c r="L28" s="261">
        <v>0.15</v>
      </c>
      <c r="M28" s="262" t="s">
        <v>80</v>
      </c>
      <c r="N28" s="263">
        <f>L28*J28*H28*F28</f>
        <v>14.293199999999999</v>
      </c>
      <c r="O28" s="856"/>
      <c r="P28" s="860"/>
      <c r="R28" s="304"/>
    </row>
    <row r="29" spans="1:18" s="241" customFormat="1">
      <c r="A29" s="848"/>
      <c r="B29" s="848"/>
      <c r="C29" s="850"/>
      <c r="D29" s="846" t="s">
        <v>297</v>
      </c>
      <c r="E29" s="861"/>
      <c r="F29" s="861"/>
      <c r="G29" s="861"/>
      <c r="H29" s="861"/>
      <c r="I29" s="260" t="s">
        <v>80</v>
      </c>
      <c r="J29" s="317" t="s">
        <v>298</v>
      </c>
      <c r="K29" s="261"/>
      <c r="L29" s="261"/>
      <c r="M29" s="262"/>
      <c r="N29" s="289"/>
      <c r="O29" s="856"/>
      <c r="P29" s="860"/>
      <c r="R29" s="304"/>
    </row>
    <row r="30" spans="1:18" s="241" customFormat="1">
      <c r="A30" s="848"/>
      <c r="B30" s="848"/>
      <c r="C30" s="850"/>
      <c r="D30" s="740">
        <v>0.5</v>
      </c>
      <c r="E30" s="740" t="s">
        <v>162</v>
      </c>
      <c r="F30" s="318">
        <v>2</v>
      </c>
      <c r="G30" s="260" t="s">
        <v>162</v>
      </c>
      <c r="H30" s="261">
        <v>3.14</v>
      </c>
      <c r="I30" s="261" t="s">
        <v>162</v>
      </c>
      <c r="J30" s="319">
        <f>J12*3</f>
        <v>10.5</v>
      </c>
      <c r="K30" s="262" t="s">
        <v>80</v>
      </c>
      <c r="L30" s="320">
        <f>J30*H30*F30*D30</f>
        <v>32.97</v>
      </c>
      <c r="M30" s="286" t="s">
        <v>180</v>
      </c>
      <c r="N30" s="321"/>
      <c r="O30" s="856"/>
      <c r="P30" s="860"/>
    </row>
    <row r="31" spans="1:18" s="241" customFormat="1">
      <c r="A31" s="848"/>
      <c r="B31" s="848"/>
      <c r="C31" s="850"/>
      <c r="D31" s="322" t="s">
        <v>299</v>
      </c>
      <c r="E31" s="323"/>
      <c r="F31" s="323"/>
      <c r="G31" s="260"/>
      <c r="H31" s="261"/>
      <c r="I31" s="261"/>
      <c r="J31" s="261"/>
      <c r="K31" s="262" t="s">
        <v>80</v>
      </c>
      <c r="L31" s="320">
        <v>0</v>
      </c>
      <c r="M31" s="286" t="s">
        <v>180</v>
      </c>
      <c r="N31" s="321"/>
      <c r="O31" s="856"/>
      <c r="P31" s="860"/>
    </row>
    <row r="32" spans="1:18" s="241" customFormat="1">
      <c r="A32" s="848"/>
      <c r="B32" s="848"/>
      <c r="C32" s="850"/>
      <c r="D32" s="862" t="s">
        <v>300</v>
      </c>
      <c r="E32" s="863"/>
      <c r="F32" s="260">
        <f>L30</f>
        <v>32.97</v>
      </c>
      <c r="G32" s="260" t="s">
        <v>276</v>
      </c>
      <c r="H32" s="261">
        <v>0</v>
      </c>
      <c r="I32" s="317" t="s">
        <v>150</v>
      </c>
      <c r="J32" s="324">
        <v>2</v>
      </c>
      <c r="K32" s="262" t="s">
        <v>80</v>
      </c>
      <c r="L32" s="758">
        <f>F32/J32</f>
        <v>16.484999999999999</v>
      </c>
      <c r="M32" s="286" t="s">
        <v>180</v>
      </c>
      <c r="N32" s="321"/>
      <c r="O32" s="856"/>
      <c r="P32" s="860"/>
    </row>
    <row r="33" spans="1:16" s="241" customFormat="1">
      <c r="A33" s="848"/>
      <c r="B33" s="848"/>
      <c r="C33" s="850"/>
      <c r="D33" s="727" t="s">
        <v>292</v>
      </c>
      <c r="E33" s="730" t="s">
        <v>80</v>
      </c>
      <c r="F33" s="740">
        <v>2</v>
      </c>
      <c r="G33" s="740" t="s">
        <v>162</v>
      </c>
      <c r="H33" s="312">
        <f>L32</f>
        <v>16.484999999999999</v>
      </c>
      <c r="I33" s="260" t="s">
        <v>162</v>
      </c>
      <c r="J33" s="295">
        <f>J27</f>
        <v>11.08</v>
      </c>
      <c r="K33" s="261" t="s">
        <v>162</v>
      </c>
      <c r="L33" s="261">
        <v>0.15</v>
      </c>
      <c r="M33" s="262" t="s">
        <v>80</v>
      </c>
      <c r="N33" s="263">
        <f>L33*J33*H33*F33</f>
        <v>54.796139999999994</v>
      </c>
      <c r="O33" s="856"/>
      <c r="P33" s="860"/>
    </row>
    <row r="34" spans="1:16" s="241" customFormat="1">
      <c r="A34" s="848"/>
      <c r="B34" s="848"/>
      <c r="C34" s="850"/>
      <c r="D34" s="730" t="s">
        <v>301</v>
      </c>
      <c r="E34" s="730" t="s">
        <v>80</v>
      </c>
      <c r="F34" s="740">
        <v>2</v>
      </c>
      <c r="G34" s="740" t="s">
        <v>162</v>
      </c>
      <c r="H34" s="260">
        <v>7</v>
      </c>
      <c r="I34" s="260" t="s">
        <v>162</v>
      </c>
      <c r="J34" s="261">
        <v>4.3</v>
      </c>
      <c r="K34" s="261" t="s">
        <v>162</v>
      </c>
      <c r="L34" s="261">
        <v>0.15</v>
      </c>
      <c r="M34" s="262" t="s">
        <v>80</v>
      </c>
      <c r="N34" s="263">
        <f>L34*J34*H34*F34</f>
        <v>9.0299999999999994</v>
      </c>
      <c r="O34" s="856"/>
      <c r="P34" s="860"/>
    </row>
    <row r="35" spans="1:16" s="241" customFormat="1">
      <c r="A35" s="848"/>
      <c r="B35" s="848"/>
      <c r="C35" s="850"/>
      <c r="D35" s="731" t="s">
        <v>302</v>
      </c>
      <c r="E35" s="730" t="s">
        <v>80</v>
      </c>
      <c r="F35" s="740">
        <v>4</v>
      </c>
      <c r="G35" s="740" t="s">
        <v>162</v>
      </c>
      <c r="H35" s="260">
        <v>7</v>
      </c>
      <c r="I35" s="260" t="s">
        <v>162</v>
      </c>
      <c r="J35" s="295">
        <f>J27</f>
        <v>11.08</v>
      </c>
      <c r="K35" s="261" t="s">
        <v>162</v>
      </c>
      <c r="L35" s="261">
        <v>0.15</v>
      </c>
      <c r="M35" s="262" t="s">
        <v>80</v>
      </c>
      <c r="N35" s="263">
        <f>L35*J35*H35*F35</f>
        <v>46.536000000000001</v>
      </c>
      <c r="O35" s="856"/>
      <c r="P35" s="860"/>
    </row>
    <row r="36" spans="1:16" s="241" customFormat="1">
      <c r="A36" s="848"/>
      <c r="B36" s="848"/>
      <c r="C36" s="850"/>
      <c r="D36" s="846" t="s">
        <v>303</v>
      </c>
      <c r="E36" s="861"/>
      <c r="F36" s="861"/>
      <c r="G36" s="861"/>
      <c r="H36" s="861"/>
      <c r="I36" s="261"/>
      <c r="J36" s="261"/>
      <c r="K36" s="262"/>
      <c r="L36" s="320"/>
      <c r="M36" s="286"/>
      <c r="N36" s="321"/>
      <c r="O36" s="856"/>
      <c r="P36" s="860"/>
    </row>
    <row r="37" spans="1:16" s="241" customFormat="1">
      <c r="A37" s="848"/>
      <c r="B37" s="848"/>
      <c r="C37" s="850"/>
      <c r="D37" s="740">
        <v>2</v>
      </c>
      <c r="E37" s="740" t="s">
        <v>275</v>
      </c>
      <c r="F37" s="326">
        <v>7</v>
      </c>
      <c r="G37" s="326" t="s">
        <v>276</v>
      </c>
      <c r="H37" s="327">
        <v>3</v>
      </c>
      <c r="I37" s="261" t="s">
        <v>304</v>
      </c>
      <c r="J37" s="261">
        <v>12</v>
      </c>
      <c r="K37" s="262" t="s">
        <v>162</v>
      </c>
      <c r="L37" s="320">
        <v>0.15</v>
      </c>
      <c r="M37" s="286" t="s">
        <v>80</v>
      </c>
      <c r="N37" s="328">
        <f>((F37+H37)/2)*L37*J37*D37</f>
        <v>18</v>
      </c>
      <c r="O37" s="856"/>
      <c r="P37" s="860"/>
    </row>
    <row r="38" spans="1:16" s="241" customFormat="1">
      <c r="A38" s="848"/>
      <c r="B38" s="848"/>
      <c r="C38" s="850"/>
      <c r="D38" s="740"/>
      <c r="E38" s="740"/>
      <c r="F38" s="260"/>
      <c r="G38" s="318">
        <v>2</v>
      </c>
      <c r="H38" s="261"/>
      <c r="I38" s="261"/>
      <c r="J38" s="261"/>
      <c r="K38" s="262"/>
      <c r="L38" s="320"/>
      <c r="M38" s="286"/>
      <c r="N38" s="321"/>
      <c r="O38" s="856"/>
      <c r="P38" s="860"/>
    </row>
    <row r="39" spans="1:16" s="241" customFormat="1">
      <c r="A39" s="848"/>
      <c r="B39" s="848"/>
      <c r="C39" s="850"/>
      <c r="D39" s="846" t="s">
        <v>305</v>
      </c>
      <c r="E39" s="861"/>
      <c r="F39" s="861"/>
      <c r="G39" s="861"/>
      <c r="H39" s="861"/>
      <c r="I39" s="261"/>
      <c r="J39" s="261"/>
      <c r="K39" s="262"/>
      <c r="L39" s="320"/>
      <c r="M39" s="286"/>
      <c r="N39" s="321"/>
      <c r="O39" s="856"/>
      <c r="P39" s="860"/>
    </row>
    <row r="40" spans="1:16" s="241" customFormat="1">
      <c r="A40" s="848"/>
      <c r="B40" s="848"/>
      <c r="C40" s="850"/>
      <c r="D40" s="740">
        <v>2</v>
      </c>
      <c r="E40" s="740" t="s">
        <v>275</v>
      </c>
      <c r="F40" s="326">
        <v>7</v>
      </c>
      <c r="G40" s="326" t="s">
        <v>276</v>
      </c>
      <c r="H40" s="327">
        <v>3</v>
      </c>
      <c r="I40" s="261" t="s">
        <v>304</v>
      </c>
      <c r="J40" s="261">
        <v>10</v>
      </c>
      <c r="K40" s="262" t="s">
        <v>162</v>
      </c>
      <c r="L40" s="320">
        <v>0.15</v>
      </c>
      <c r="M40" s="286" t="s">
        <v>80</v>
      </c>
      <c r="N40" s="328">
        <f>((F40+H40)/2)*L40*J40*D40</f>
        <v>15</v>
      </c>
      <c r="O40" s="856"/>
      <c r="P40" s="860"/>
    </row>
    <row r="41" spans="1:16" s="241" customFormat="1">
      <c r="A41" s="848"/>
      <c r="B41" s="848"/>
      <c r="C41" s="850"/>
      <c r="D41" s="740"/>
      <c r="E41" s="740"/>
      <c r="F41" s="260"/>
      <c r="G41" s="318">
        <v>2</v>
      </c>
      <c r="H41" s="261"/>
      <c r="I41" s="261"/>
      <c r="J41" s="261"/>
      <c r="K41" s="262"/>
      <c r="L41" s="320"/>
      <c r="M41" s="286"/>
      <c r="N41" s="321"/>
      <c r="O41" s="856"/>
      <c r="P41" s="860"/>
    </row>
    <row r="42" spans="1:16" s="241" customFormat="1">
      <c r="A42" s="848"/>
      <c r="B42" s="848"/>
      <c r="C42" s="850"/>
      <c r="D42" s="740" t="s">
        <v>274</v>
      </c>
      <c r="E42" s="730" t="s">
        <v>80</v>
      </c>
      <c r="F42" s="740">
        <v>4</v>
      </c>
      <c r="G42" s="740" t="s">
        <v>162</v>
      </c>
      <c r="H42" s="260">
        <v>5</v>
      </c>
      <c r="I42" s="260" t="s">
        <v>162</v>
      </c>
      <c r="J42" s="261">
        <v>1</v>
      </c>
      <c r="K42" s="261" t="s">
        <v>162</v>
      </c>
      <c r="L42" s="261">
        <v>0.15</v>
      </c>
      <c r="M42" s="262" t="s">
        <v>80</v>
      </c>
      <c r="N42" s="320">
        <f>L42*J42*H42*F42</f>
        <v>3</v>
      </c>
      <c r="O42" s="857"/>
      <c r="P42" s="860"/>
    </row>
    <row r="43" spans="1:16" s="241" customFormat="1">
      <c r="A43" s="848"/>
      <c r="B43" s="848"/>
      <c r="C43" s="850"/>
      <c r="D43" s="873" t="s">
        <v>306</v>
      </c>
      <c r="E43" s="874"/>
      <c r="F43" s="874"/>
      <c r="G43" s="874"/>
      <c r="H43" s="874"/>
      <c r="I43" s="329"/>
      <c r="J43" s="330"/>
      <c r="K43" s="317"/>
      <c r="L43" s="331"/>
      <c r="M43" s="329"/>
      <c r="N43" s="330"/>
      <c r="O43" s="856"/>
      <c r="P43" s="860"/>
    </row>
    <row r="44" spans="1:16" s="241" customFormat="1">
      <c r="A44" s="848"/>
      <c r="B44" s="848"/>
      <c r="C44" s="850"/>
      <c r="D44" s="873" t="s">
        <v>307</v>
      </c>
      <c r="E44" s="874"/>
      <c r="F44" s="874"/>
      <c r="G44" s="315"/>
      <c r="H44" s="332" t="s">
        <v>308</v>
      </c>
      <c r="I44" s="333" t="s">
        <v>276</v>
      </c>
      <c r="J44" s="334" t="s">
        <v>309</v>
      </c>
      <c r="K44" s="312" t="s">
        <v>80</v>
      </c>
      <c r="L44" s="335">
        <v>6.32</v>
      </c>
      <c r="M44" s="261" t="s">
        <v>180</v>
      </c>
      <c r="N44" s="330"/>
      <c r="O44" s="856"/>
      <c r="P44" s="860"/>
    </row>
    <row r="45" spans="1:16" s="241" customFormat="1">
      <c r="A45" s="848"/>
      <c r="B45" s="848"/>
      <c r="C45" s="850"/>
      <c r="D45" s="734" t="s">
        <v>310</v>
      </c>
      <c r="E45" s="730" t="s">
        <v>80</v>
      </c>
      <c r="F45" s="740">
        <v>2</v>
      </c>
      <c r="G45" s="740" t="s">
        <v>162</v>
      </c>
      <c r="H45" s="260">
        <v>17</v>
      </c>
      <c r="I45" s="260" t="s">
        <v>162</v>
      </c>
      <c r="J45" s="261">
        <f>L44</f>
        <v>6.32</v>
      </c>
      <c r="K45" s="261" t="s">
        <v>162</v>
      </c>
      <c r="L45" s="261">
        <v>0.15</v>
      </c>
      <c r="M45" s="262" t="s">
        <v>80</v>
      </c>
      <c r="N45" s="263">
        <f>L45*J45*H45*F45</f>
        <v>32.231999999999999</v>
      </c>
      <c r="O45" s="856"/>
      <c r="P45" s="860"/>
    </row>
    <row r="46" spans="1:16" s="241" customFormat="1">
      <c r="A46" s="848"/>
      <c r="B46" s="848"/>
      <c r="C46" s="850"/>
      <c r="D46" s="734" t="s">
        <v>311</v>
      </c>
      <c r="E46" s="730" t="s">
        <v>80</v>
      </c>
      <c r="F46" s="740">
        <v>2</v>
      </c>
      <c r="G46" s="740" t="s">
        <v>162</v>
      </c>
      <c r="H46" s="326">
        <v>15</v>
      </c>
      <c r="I46" s="326" t="s">
        <v>162</v>
      </c>
      <c r="J46" s="327">
        <f>L44</f>
        <v>6.32</v>
      </c>
      <c r="K46" s="327" t="s">
        <v>162</v>
      </c>
      <c r="L46" s="327">
        <v>0.15</v>
      </c>
      <c r="M46" s="337" t="s">
        <v>80</v>
      </c>
      <c r="N46" s="338">
        <f>L46*J46*H46*F46</f>
        <v>28.439999999999998</v>
      </c>
      <c r="O46" s="856"/>
      <c r="P46" s="860"/>
    </row>
    <row r="47" spans="1:16" s="241" customFormat="1">
      <c r="A47" s="848"/>
      <c r="B47" s="848"/>
      <c r="C47" s="850"/>
      <c r="D47" s="740"/>
      <c r="E47" s="740"/>
      <c r="F47" s="260"/>
      <c r="G47" s="318"/>
      <c r="H47" s="261"/>
      <c r="I47" s="261"/>
      <c r="J47" s="261"/>
      <c r="K47" s="262"/>
      <c r="L47" s="320" t="s">
        <v>82</v>
      </c>
      <c r="M47" s="286" t="s">
        <v>80</v>
      </c>
      <c r="N47" s="321">
        <f>SUM(N25:N46)</f>
        <v>428.77733999999992</v>
      </c>
      <c r="O47" s="856"/>
      <c r="P47" s="860"/>
    </row>
    <row r="48" spans="1:16" s="241" customFormat="1">
      <c r="A48" s="848"/>
      <c r="B48" s="848"/>
      <c r="C48" s="850"/>
      <c r="D48" s="727"/>
      <c r="E48" s="730"/>
      <c r="F48" s="339"/>
      <c r="G48" s="340"/>
      <c r="H48" s="307"/>
      <c r="I48" s="307"/>
      <c r="J48" s="307"/>
      <c r="K48" s="307"/>
      <c r="L48" s="307"/>
      <c r="M48" s="307"/>
      <c r="N48" s="309"/>
      <c r="O48" s="856"/>
      <c r="P48" s="341"/>
    </row>
    <row r="49" spans="1:16" s="241" customFormat="1">
      <c r="A49" s="848"/>
      <c r="B49" s="848"/>
      <c r="C49" s="850"/>
      <c r="D49" s="727"/>
      <c r="E49" s="730"/>
      <c r="F49" s="339"/>
      <c r="G49" s="340"/>
      <c r="H49" s="307"/>
      <c r="I49" s="307"/>
      <c r="J49" s="307"/>
      <c r="K49" s="307"/>
      <c r="L49" s="307"/>
      <c r="M49" s="307"/>
      <c r="N49" s="309"/>
      <c r="O49" s="856"/>
    </row>
    <row r="50" spans="1:16" s="241" customFormat="1">
      <c r="A50" s="848"/>
      <c r="B50" s="848"/>
      <c r="C50" s="850"/>
      <c r="D50" s="727"/>
      <c r="E50" s="730"/>
      <c r="F50" s="339"/>
      <c r="G50" s="340"/>
      <c r="H50" s="307"/>
      <c r="I50" s="307"/>
      <c r="J50" s="307"/>
      <c r="K50" s="307"/>
      <c r="L50" s="307"/>
      <c r="M50" s="307"/>
      <c r="N50" s="309"/>
      <c r="O50" s="856"/>
    </row>
    <row r="51" spans="1:16" s="241" customFormat="1">
      <c r="A51" s="848"/>
      <c r="B51" s="848"/>
      <c r="C51" s="850"/>
      <c r="D51" s="727"/>
      <c r="E51" s="730"/>
      <c r="F51" s="339"/>
      <c r="G51" s="340"/>
      <c r="H51" s="307"/>
      <c r="I51" s="307"/>
      <c r="J51" s="307"/>
      <c r="K51" s="307"/>
      <c r="L51" s="307"/>
      <c r="M51" s="307"/>
      <c r="N51" s="309"/>
      <c r="O51" s="858"/>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47">
        <v>4</v>
      </c>
      <c r="B53" s="847" t="s">
        <v>312</v>
      </c>
      <c r="C53" s="876" t="s">
        <v>313</v>
      </c>
      <c r="D53" s="351"/>
      <c r="E53" s="352"/>
      <c r="F53" s="353"/>
      <c r="G53" s="299"/>
      <c r="H53" s="299"/>
      <c r="I53" s="299"/>
      <c r="J53" s="299"/>
      <c r="K53" s="299"/>
      <c r="L53" s="299"/>
      <c r="M53" s="299"/>
      <c r="N53" s="299"/>
      <c r="O53" s="354"/>
      <c r="P53" s="355"/>
    </row>
    <row r="54" spans="1:16" s="241" customFormat="1">
      <c r="A54" s="848"/>
      <c r="B54" s="848"/>
      <c r="C54" s="877"/>
      <c r="D54" s="736" t="s">
        <v>314</v>
      </c>
      <c r="E54" s="357" t="s">
        <v>80</v>
      </c>
      <c r="F54" s="358"/>
      <c r="G54" s="307"/>
      <c r="H54" s="307">
        <v>1</v>
      </c>
      <c r="I54" s="307" t="s">
        <v>162</v>
      </c>
      <c r="J54" s="359">
        <f>L24</f>
        <v>46.099999999999994</v>
      </c>
      <c r="K54" s="307" t="s">
        <v>162</v>
      </c>
      <c r="L54" s="359">
        <f>J13</f>
        <v>30</v>
      </c>
      <c r="M54" s="307" t="s">
        <v>80</v>
      </c>
      <c r="N54" s="360">
        <f>H54*J54*L54</f>
        <v>1382.9999999999998</v>
      </c>
      <c r="O54" s="361"/>
      <c r="P54" s="362"/>
    </row>
    <row r="55" spans="1:16" s="241" customFormat="1">
      <c r="A55" s="848"/>
      <c r="B55" s="848"/>
      <c r="C55" s="877"/>
      <c r="D55" s="736" t="s">
        <v>315</v>
      </c>
      <c r="E55" s="357" t="s">
        <v>80</v>
      </c>
      <c r="F55" s="358"/>
      <c r="G55" s="307"/>
      <c r="H55" s="307">
        <v>2</v>
      </c>
      <c r="I55" s="307" t="s">
        <v>162</v>
      </c>
      <c r="J55" s="359">
        <f>J27</f>
        <v>11.08</v>
      </c>
      <c r="K55" s="307" t="s">
        <v>162</v>
      </c>
      <c r="L55" s="363">
        <v>4.3</v>
      </c>
      <c r="M55" s="307" t="s">
        <v>80</v>
      </c>
      <c r="N55" s="360">
        <f>H55*J55*L55</f>
        <v>95.287999999999997</v>
      </c>
      <c r="O55" s="361"/>
      <c r="P55" s="362"/>
    </row>
    <row r="56" spans="1:16" s="241" customFormat="1">
      <c r="A56" s="848"/>
      <c r="B56" s="848"/>
      <c r="C56" s="877"/>
      <c r="D56" s="736" t="s">
        <v>316</v>
      </c>
      <c r="E56" s="357" t="s">
        <v>80</v>
      </c>
      <c r="F56" s="358"/>
      <c r="G56" s="307"/>
      <c r="H56" s="307">
        <v>2</v>
      </c>
      <c r="I56" s="307" t="s">
        <v>162</v>
      </c>
      <c r="J56" s="359">
        <f>L32</f>
        <v>16.484999999999999</v>
      </c>
      <c r="K56" s="307" t="s">
        <v>162</v>
      </c>
      <c r="L56" s="359">
        <f>J27</f>
        <v>11.08</v>
      </c>
      <c r="M56" s="307" t="s">
        <v>80</v>
      </c>
      <c r="N56" s="360">
        <f>H56*J56*L56</f>
        <v>365.30759999999998</v>
      </c>
      <c r="O56" s="361"/>
      <c r="P56" s="362"/>
    </row>
    <row r="57" spans="1:16" s="241" customFormat="1">
      <c r="A57" s="848"/>
      <c r="B57" s="848"/>
      <c r="C57" s="877"/>
      <c r="D57" s="879" t="s">
        <v>317</v>
      </c>
      <c r="E57" s="880"/>
      <c r="F57" s="364"/>
      <c r="G57" s="340" t="s">
        <v>80</v>
      </c>
      <c r="H57" s="307">
        <v>2</v>
      </c>
      <c r="I57" s="307" t="s">
        <v>162</v>
      </c>
      <c r="J57" s="363">
        <v>7</v>
      </c>
      <c r="K57" s="307" t="s">
        <v>162</v>
      </c>
      <c r="L57" s="363">
        <v>4.3</v>
      </c>
      <c r="M57" s="307" t="s">
        <v>80</v>
      </c>
      <c r="N57" s="360">
        <f>H57*J57*L57</f>
        <v>60.199999999999996</v>
      </c>
      <c r="O57" s="361"/>
      <c r="P57" s="362"/>
    </row>
    <row r="58" spans="1:16" s="241" customFormat="1">
      <c r="A58" s="848"/>
      <c r="B58" s="848"/>
      <c r="C58" s="877"/>
      <c r="D58" s="736" t="s">
        <v>318</v>
      </c>
      <c r="E58" s="357" t="s">
        <v>80</v>
      </c>
      <c r="F58" s="358"/>
      <c r="G58" s="307"/>
      <c r="H58" s="307">
        <v>4</v>
      </c>
      <c r="I58" s="307" t="s">
        <v>162</v>
      </c>
      <c r="J58" s="363">
        <v>7</v>
      </c>
      <c r="K58" s="307" t="s">
        <v>162</v>
      </c>
      <c r="L58" s="359">
        <f>J27+2</f>
        <v>13.08</v>
      </c>
      <c r="M58" s="307" t="s">
        <v>80</v>
      </c>
      <c r="N58" s="360">
        <f>H58*J58*L58</f>
        <v>366.24</v>
      </c>
      <c r="O58" s="361"/>
      <c r="P58" s="362"/>
    </row>
    <row r="59" spans="1:16" s="241" customFormat="1">
      <c r="A59" s="848"/>
      <c r="B59" s="848"/>
      <c r="C59" s="877"/>
      <c r="D59" s="879" t="s">
        <v>319</v>
      </c>
      <c r="E59" s="880"/>
      <c r="F59" s="880"/>
      <c r="G59" s="340"/>
      <c r="H59" s="340"/>
      <c r="I59" s="340"/>
      <c r="J59" s="340"/>
      <c r="K59" s="340"/>
      <c r="L59" s="340"/>
      <c r="M59" s="340"/>
      <c r="N59" s="340"/>
      <c r="O59" s="361"/>
      <c r="P59" s="362"/>
    </row>
    <row r="60" spans="1:16" s="241" customFormat="1">
      <c r="A60" s="848"/>
      <c r="B60" s="848"/>
      <c r="C60" s="877"/>
      <c r="D60" s="736" t="s">
        <v>310</v>
      </c>
      <c r="E60" s="737" t="s">
        <v>80</v>
      </c>
      <c r="F60" s="740">
        <v>2</v>
      </c>
      <c r="G60" s="740" t="s">
        <v>275</v>
      </c>
      <c r="H60" s="326">
        <v>7</v>
      </c>
      <c r="I60" s="326" t="s">
        <v>276</v>
      </c>
      <c r="J60" s="327">
        <v>3</v>
      </c>
      <c r="K60" s="261" t="s">
        <v>304</v>
      </c>
      <c r="L60" s="261">
        <v>12</v>
      </c>
      <c r="M60" s="340" t="s">
        <v>80</v>
      </c>
      <c r="N60" s="360">
        <f>((H60+J60)/2)*L60*F60</f>
        <v>120</v>
      </c>
      <c r="O60" s="361"/>
      <c r="P60" s="362"/>
    </row>
    <row r="61" spans="1:16" s="241" customFormat="1">
      <c r="A61" s="848"/>
      <c r="B61" s="848"/>
      <c r="C61" s="877"/>
      <c r="D61" s="736"/>
      <c r="E61" s="737"/>
      <c r="F61" s="740"/>
      <c r="G61" s="740"/>
      <c r="H61" s="260"/>
      <c r="I61" s="318">
        <v>2</v>
      </c>
      <c r="J61" s="261"/>
      <c r="K61" s="261"/>
      <c r="L61" s="261"/>
      <c r="M61" s="340"/>
      <c r="N61" s="340"/>
      <c r="O61" s="361"/>
      <c r="P61" s="362"/>
    </row>
    <row r="62" spans="1:16" s="241" customFormat="1">
      <c r="A62" s="848"/>
      <c r="B62" s="848"/>
      <c r="C62" s="877"/>
      <c r="D62" s="736" t="s">
        <v>311</v>
      </c>
      <c r="E62" s="737" t="s">
        <v>80</v>
      </c>
      <c r="F62" s="740">
        <v>2</v>
      </c>
      <c r="G62" s="740" t="s">
        <v>275</v>
      </c>
      <c r="H62" s="326">
        <v>7</v>
      </c>
      <c r="I62" s="326" t="s">
        <v>276</v>
      </c>
      <c r="J62" s="327">
        <v>3</v>
      </c>
      <c r="K62" s="261" t="s">
        <v>304</v>
      </c>
      <c r="L62" s="261">
        <v>10</v>
      </c>
      <c r="M62" s="340" t="s">
        <v>80</v>
      </c>
      <c r="N62" s="360">
        <f>((H62+J62)/2)*L62*F62</f>
        <v>100</v>
      </c>
      <c r="O62" s="361"/>
      <c r="P62" s="362"/>
    </row>
    <row r="63" spans="1:16" s="241" customFormat="1">
      <c r="A63" s="848"/>
      <c r="B63" s="848"/>
      <c r="C63" s="877"/>
      <c r="D63" s="736"/>
      <c r="E63" s="737"/>
      <c r="F63" s="740"/>
      <c r="G63" s="740"/>
      <c r="H63" s="260"/>
      <c r="I63" s="318">
        <v>2</v>
      </c>
      <c r="J63" s="261"/>
      <c r="K63" s="261"/>
      <c r="L63" s="261"/>
      <c r="M63" s="340"/>
      <c r="N63" s="340"/>
      <c r="O63" s="361"/>
      <c r="P63" s="362"/>
    </row>
    <row r="64" spans="1:16" s="241" customFormat="1">
      <c r="A64" s="848"/>
      <c r="B64" s="848"/>
      <c r="C64" s="877"/>
      <c r="D64" s="740" t="s">
        <v>274</v>
      </c>
      <c r="E64" s="730" t="s">
        <v>80</v>
      </c>
      <c r="F64" s="740">
        <v>2</v>
      </c>
      <c r="G64" s="740" t="s">
        <v>162</v>
      </c>
      <c r="H64" s="318">
        <v>2</v>
      </c>
      <c r="I64" s="260" t="s">
        <v>162</v>
      </c>
      <c r="J64" s="261">
        <v>5</v>
      </c>
      <c r="K64" s="261" t="s">
        <v>162</v>
      </c>
      <c r="L64" s="261">
        <v>1</v>
      </c>
      <c r="M64" s="262" t="s">
        <v>80</v>
      </c>
      <c r="N64" s="366">
        <f>L64*J64*H64*F64</f>
        <v>20</v>
      </c>
      <c r="O64" s="361"/>
      <c r="P64" s="362"/>
    </row>
    <row r="65" spans="1:18" s="241" customFormat="1">
      <c r="A65" s="848"/>
      <c r="B65" s="848"/>
      <c r="C65" s="877"/>
      <c r="D65" s="873" t="s">
        <v>306</v>
      </c>
      <c r="E65" s="874"/>
      <c r="F65" s="874"/>
      <c r="G65" s="874"/>
      <c r="H65" s="874"/>
      <c r="I65" s="329"/>
      <c r="J65" s="330"/>
      <c r="K65" s="317"/>
      <c r="L65" s="331"/>
      <c r="M65" s="329"/>
      <c r="N65" s="330"/>
      <c r="O65" s="361"/>
      <c r="P65" s="362"/>
    </row>
    <row r="66" spans="1:18" s="241" customFormat="1">
      <c r="A66" s="848"/>
      <c r="B66" s="848"/>
      <c r="C66" s="877"/>
      <c r="D66" s="873" t="s">
        <v>307</v>
      </c>
      <c r="E66" s="874"/>
      <c r="F66" s="874"/>
      <c r="G66" s="315"/>
      <c r="H66" s="332" t="s">
        <v>308</v>
      </c>
      <c r="I66" s="333" t="s">
        <v>276</v>
      </c>
      <c r="J66" s="334" t="s">
        <v>309</v>
      </c>
      <c r="K66" s="312" t="s">
        <v>80</v>
      </c>
      <c r="L66" s="335">
        <v>6.32</v>
      </c>
      <c r="M66" s="261" t="s">
        <v>180</v>
      </c>
      <c r="N66" s="330"/>
      <c r="O66" s="361">
        <f>N69</f>
        <v>2914.5155999999997</v>
      </c>
      <c r="P66" s="362" t="s">
        <v>31</v>
      </c>
    </row>
    <row r="67" spans="1:18" s="241" customFormat="1">
      <c r="A67" s="848"/>
      <c r="B67" s="848"/>
      <c r="C67" s="877"/>
      <c r="D67" s="734" t="s">
        <v>310</v>
      </c>
      <c r="E67" s="730" t="s">
        <v>80</v>
      </c>
      <c r="F67" s="740"/>
      <c r="G67" s="740"/>
      <c r="H67" s="307">
        <v>2</v>
      </c>
      <c r="I67" s="307" t="s">
        <v>162</v>
      </c>
      <c r="J67" s="363">
        <v>17</v>
      </c>
      <c r="K67" s="307" t="s">
        <v>162</v>
      </c>
      <c r="L67" s="359">
        <f>L44</f>
        <v>6.32</v>
      </c>
      <c r="M67" s="307" t="s">
        <v>80</v>
      </c>
      <c r="N67" s="360">
        <f>H67*J67*L67</f>
        <v>214.88</v>
      </c>
      <c r="O67" s="361"/>
      <c r="P67" s="362"/>
    </row>
    <row r="68" spans="1:18" s="241" customFormat="1">
      <c r="A68" s="848"/>
      <c r="B68" s="848"/>
      <c r="C68" s="877"/>
      <c r="D68" s="734" t="s">
        <v>311</v>
      </c>
      <c r="E68" s="730" t="s">
        <v>80</v>
      </c>
      <c r="F68" s="740"/>
      <c r="G68" s="740"/>
      <c r="H68" s="367">
        <v>2</v>
      </c>
      <c r="I68" s="367" t="s">
        <v>162</v>
      </c>
      <c r="J68" s="368">
        <v>15</v>
      </c>
      <c r="K68" s="367" t="s">
        <v>162</v>
      </c>
      <c r="L68" s="369">
        <f>L66</f>
        <v>6.32</v>
      </c>
      <c r="M68" s="367" t="s">
        <v>80</v>
      </c>
      <c r="N68" s="370">
        <f>H68*J68*L68</f>
        <v>189.60000000000002</v>
      </c>
      <c r="O68" s="361"/>
      <c r="P68" s="371"/>
    </row>
    <row r="69" spans="1:18" s="241" customFormat="1">
      <c r="A69" s="848"/>
      <c r="B69" s="848"/>
      <c r="C69" s="877"/>
      <c r="D69" s="740"/>
      <c r="E69" s="740"/>
      <c r="F69" s="260"/>
      <c r="G69" s="318"/>
      <c r="H69" s="261"/>
      <c r="I69" s="261"/>
      <c r="J69" s="261"/>
      <c r="K69" s="262"/>
      <c r="L69" s="320" t="s">
        <v>82</v>
      </c>
      <c r="M69" s="286" t="s">
        <v>80</v>
      </c>
      <c r="N69" s="321">
        <f>SUM(N54:N68)</f>
        <v>2914.5155999999997</v>
      </c>
      <c r="O69" s="361"/>
      <c r="P69" s="371"/>
    </row>
    <row r="70" spans="1:18" s="241" customFormat="1">
      <c r="A70" s="875"/>
      <c r="B70" s="875"/>
      <c r="C70" s="878"/>
      <c r="D70" s="344"/>
      <c r="E70" s="345"/>
      <c r="F70" s="372"/>
      <c r="G70" s="347"/>
      <c r="H70" s="347"/>
      <c r="I70" s="347"/>
      <c r="J70" s="367"/>
      <c r="K70" s="367"/>
      <c r="L70" s="367"/>
      <c r="M70" s="347"/>
      <c r="N70" s="367"/>
      <c r="O70" s="373"/>
      <c r="P70" s="374"/>
    </row>
    <row r="71" spans="1:18" s="241" customFormat="1">
      <c r="A71" s="866">
        <v>5</v>
      </c>
      <c r="B71" s="866" t="s">
        <v>237</v>
      </c>
      <c r="C71" s="868" t="s">
        <v>320</v>
      </c>
      <c r="D71" s="733"/>
      <c r="E71" s="734"/>
      <c r="F71" s="329"/>
      <c r="G71" s="329"/>
      <c r="H71" s="329"/>
      <c r="I71" s="329"/>
      <c r="J71" s="329"/>
      <c r="K71" s="329"/>
      <c r="L71" s="329"/>
      <c r="M71" s="329"/>
      <c r="N71" s="376"/>
      <c r="O71" s="377"/>
      <c r="P71" s="378"/>
    </row>
    <row r="72" spans="1:18" s="241" customFormat="1">
      <c r="A72" s="866"/>
      <c r="B72" s="867"/>
      <c r="C72" s="869"/>
      <c r="D72" s="379" t="s">
        <v>314</v>
      </c>
      <c r="E72" s="730" t="s">
        <v>80</v>
      </c>
      <c r="F72" s="740">
        <v>1</v>
      </c>
      <c r="G72" s="740" t="s">
        <v>162</v>
      </c>
      <c r="H72" s="312">
        <f>L24</f>
        <v>46.099999999999994</v>
      </c>
      <c r="I72" s="260" t="s">
        <v>162</v>
      </c>
      <c r="J72" s="295">
        <f>J13</f>
        <v>30</v>
      </c>
      <c r="K72" s="261" t="s">
        <v>162</v>
      </c>
      <c r="L72" s="261">
        <v>0.2</v>
      </c>
      <c r="M72" s="262" t="s">
        <v>80</v>
      </c>
      <c r="N72" s="263">
        <f t="shared" ref="N72:N75" si="0">L72*J72*H72*F72</f>
        <v>276.59999999999997</v>
      </c>
      <c r="O72" s="377"/>
      <c r="P72" s="378"/>
    </row>
    <row r="73" spans="1:18" s="241" customFormat="1">
      <c r="A73" s="866"/>
      <c r="B73" s="867"/>
      <c r="C73" s="869"/>
      <c r="D73" s="745" t="s">
        <v>315</v>
      </c>
      <c r="E73" s="730" t="s">
        <v>80</v>
      </c>
      <c r="F73" s="740">
        <v>2</v>
      </c>
      <c r="G73" s="740" t="s">
        <v>162</v>
      </c>
      <c r="H73" s="312">
        <f>J27</f>
        <v>11.08</v>
      </c>
      <c r="I73" s="260" t="s">
        <v>162</v>
      </c>
      <c r="J73" s="261">
        <v>4.3</v>
      </c>
      <c r="K73" s="261" t="s">
        <v>162</v>
      </c>
      <c r="L73" s="261">
        <v>0.2</v>
      </c>
      <c r="M73" s="262" t="s">
        <v>80</v>
      </c>
      <c r="N73" s="263">
        <f t="shared" si="0"/>
        <v>19.057600000000001</v>
      </c>
      <c r="O73" s="381"/>
      <c r="P73" s="378"/>
    </row>
    <row r="74" spans="1:18" s="241" customFormat="1">
      <c r="A74" s="866"/>
      <c r="B74" s="867"/>
      <c r="C74" s="869"/>
      <c r="D74" s="745" t="s">
        <v>321</v>
      </c>
      <c r="E74" s="730" t="s">
        <v>80</v>
      </c>
      <c r="F74" s="740">
        <v>2</v>
      </c>
      <c r="G74" s="740" t="s">
        <v>162</v>
      </c>
      <c r="H74" s="312">
        <f>J56</f>
        <v>16.484999999999999</v>
      </c>
      <c r="I74" s="260" t="s">
        <v>162</v>
      </c>
      <c r="J74" s="295">
        <f>J27</f>
        <v>11.08</v>
      </c>
      <c r="K74" s="261" t="s">
        <v>162</v>
      </c>
      <c r="L74" s="261">
        <v>0.2</v>
      </c>
      <c r="M74" s="262" t="s">
        <v>80</v>
      </c>
      <c r="N74" s="263">
        <f t="shared" si="0"/>
        <v>73.061520000000002</v>
      </c>
      <c r="O74" s="377"/>
      <c r="P74" s="378"/>
      <c r="R74" s="304"/>
    </row>
    <row r="75" spans="1:18" s="241" customFormat="1">
      <c r="A75" s="866"/>
      <c r="B75" s="867"/>
      <c r="C75" s="869"/>
      <c r="D75" s="745" t="s">
        <v>322</v>
      </c>
      <c r="E75" s="730" t="s">
        <v>80</v>
      </c>
      <c r="F75" s="740">
        <v>4</v>
      </c>
      <c r="G75" s="740" t="s">
        <v>162</v>
      </c>
      <c r="H75" s="260">
        <v>7</v>
      </c>
      <c r="I75" s="260" t="s">
        <v>162</v>
      </c>
      <c r="J75" s="295">
        <f>J27</f>
        <v>11.08</v>
      </c>
      <c r="K75" s="261" t="s">
        <v>162</v>
      </c>
      <c r="L75" s="261">
        <v>0.2</v>
      </c>
      <c r="M75" s="262" t="s">
        <v>80</v>
      </c>
      <c r="N75" s="263">
        <f t="shared" si="0"/>
        <v>62.048000000000002</v>
      </c>
      <c r="O75" s="377"/>
      <c r="P75" s="378"/>
      <c r="R75" s="304"/>
    </row>
    <row r="76" spans="1:18" s="241" customFormat="1">
      <c r="A76" s="866"/>
      <c r="B76" s="867"/>
      <c r="C76" s="869"/>
      <c r="D76" s="322"/>
      <c r="E76" s="323"/>
      <c r="F76" s="323"/>
      <c r="G76" s="323"/>
      <c r="H76" s="323"/>
      <c r="I76" s="261"/>
      <c r="J76" s="261"/>
      <c r="K76" s="262"/>
      <c r="L76" s="320"/>
      <c r="M76" s="286"/>
      <c r="N76" s="321"/>
      <c r="O76" s="377"/>
      <c r="P76" s="378"/>
      <c r="R76" s="304"/>
    </row>
    <row r="77" spans="1:18" s="241" customFormat="1">
      <c r="A77" s="866"/>
      <c r="B77" s="867"/>
      <c r="C77" s="869"/>
      <c r="D77" s="740"/>
      <c r="E77" s="740"/>
      <c r="F77" s="260"/>
      <c r="G77" s="260"/>
      <c r="H77" s="261"/>
      <c r="I77" s="261"/>
      <c r="J77" s="261"/>
      <c r="K77" s="262"/>
      <c r="L77" s="320"/>
      <c r="M77" s="286"/>
      <c r="N77" s="328"/>
      <c r="O77" s="377"/>
      <c r="P77" s="378"/>
      <c r="R77" s="304"/>
    </row>
    <row r="78" spans="1:18" s="241" customFormat="1">
      <c r="A78" s="866"/>
      <c r="B78" s="867"/>
      <c r="C78" s="869"/>
      <c r="D78" s="740"/>
      <c r="E78" s="740"/>
      <c r="F78" s="260"/>
      <c r="G78" s="318"/>
      <c r="H78" s="261"/>
      <c r="I78" s="261"/>
      <c r="J78" s="261"/>
      <c r="K78" s="262"/>
      <c r="L78" s="320"/>
      <c r="M78" s="286"/>
      <c r="N78" s="321"/>
      <c r="O78" s="377"/>
      <c r="P78" s="378"/>
      <c r="R78" s="304"/>
    </row>
    <row r="79" spans="1:18" s="241" customFormat="1">
      <c r="A79" s="866"/>
      <c r="B79" s="867"/>
      <c r="C79" s="869"/>
      <c r="D79" s="322"/>
      <c r="E79" s="323"/>
      <c r="F79" s="323"/>
      <c r="G79" s="323"/>
      <c r="H79" s="759"/>
      <c r="I79" s="327"/>
      <c r="J79" s="327"/>
      <c r="K79" s="337"/>
      <c r="L79" s="760"/>
      <c r="M79" s="292"/>
      <c r="N79" s="761"/>
      <c r="O79" s="377"/>
      <c r="P79" s="378"/>
    </row>
    <row r="80" spans="1:18" s="241" customFormat="1">
      <c r="A80" s="866"/>
      <c r="B80" s="867"/>
      <c r="C80" s="869"/>
      <c r="D80" s="740"/>
      <c r="E80" s="740"/>
      <c r="F80" s="260"/>
      <c r="G80" s="318"/>
      <c r="H80" s="261"/>
      <c r="I80" s="261"/>
      <c r="J80" s="261"/>
      <c r="K80" s="262"/>
      <c r="L80" s="320" t="s">
        <v>82</v>
      </c>
      <c r="M80" s="286" t="s">
        <v>80</v>
      </c>
      <c r="N80" s="321">
        <f>SUM(N72:N79)</f>
        <v>430.76711999999998</v>
      </c>
      <c r="O80" s="377"/>
      <c r="P80" s="378"/>
    </row>
    <row r="81" spans="1:18" s="241" customFormat="1">
      <c r="A81" s="866"/>
      <c r="B81" s="867"/>
      <c r="C81" s="869"/>
      <c r="D81" s="88"/>
      <c r="E81" s="364"/>
      <c r="F81" s="329"/>
      <c r="G81" s="364"/>
      <c r="H81" s="284"/>
      <c r="I81" s="364"/>
      <c r="J81" s="284"/>
      <c r="K81" s="284"/>
      <c r="L81" s="340"/>
      <c r="M81" s="340"/>
      <c r="N81" s="307" t="s">
        <v>5</v>
      </c>
      <c r="O81" s="377"/>
      <c r="P81" s="378"/>
    </row>
    <row r="82" spans="1:18" s="241" customFormat="1">
      <c r="A82" s="866"/>
      <c r="B82" s="867"/>
      <c r="C82" s="869"/>
      <c r="D82" s="88" t="s">
        <v>323</v>
      </c>
      <c r="E82" s="364" t="s">
        <v>80</v>
      </c>
      <c r="F82" s="329"/>
      <c r="G82" s="364"/>
      <c r="H82" s="284"/>
      <c r="I82" s="364"/>
      <c r="J82" s="284">
        <f>N80</f>
        <v>430.76711999999998</v>
      </c>
      <c r="K82" s="317" t="s">
        <v>150</v>
      </c>
      <c r="L82" s="340">
        <v>0.1164</v>
      </c>
      <c r="M82" s="340" t="s">
        <v>80</v>
      </c>
      <c r="N82" s="308">
        <f>J82/L82</f>
        <v>3700.748453608247</v>
      </c>
      <c r="O82" s="383">
        <f>N82</f>
        <v>3700.748453608247</v>
      </c>
      <c r="P82" s="378" t="s">
        <v>4</v>
      </c>
    </row>
    <row r="83" spans="1:18" s="241" customFormat="1" ht="36.75" customHeight="1">
      <c r="A83" s="866"/>
      <c r="B83" s="867"/>
      <c r="C83" s="869"/>
      <c r="D83" s="161"/>
      <c r="E83" s="116"/>
      <c r="F83" s="384"/>
      <c r="G83" s="384"/>
      <c r="H83" s="384"/>
      <c r="I83" s="384"/>
      <c r="J83" s="384"/>
      <c r="K83" s="384"/>
      <c r="L83" s="384"/>
      <c r="M83" s="384"/>
      <c r="N83" s="385"/>
      <c r="O83" s="386"/>
      <c r="P83" s="387"/>
    </row>
    <row r="84" spans="1:18" s="241" customFormat="1">
      <c r="A84" s="870">
        <v>6</v>
      </c>
      <c r="B84" s="870" t="s">
        <v>239</v>
      </c>
      <c r="C84" s="871" t="s">
        <v>324</v>
      </c>
      <c r="D84" s="388"/>
      <c r="E84" s="389"/>
      <c r="F84" s="389"/>
      <c r="G84" s="390"/>
      <c r="H84" s="391"/>
      <c r="I84" s="391"/>
      <c r="J84" s="392"/>
      <c r="K84" s="391"/>
      <c r="L84" s="393"/>
      <c r="M84" s="391"/>
      <c r="N84" s="393"/>
      <c r="O84" s="394"/>
      <c r="P84" s="395"/>
      <c r="R84" s="304"/>
    </row>
    <row r="85" spans="1:18" s="241" customFormat="1">
      <c r="A85" s="866"/>
      <c r="B85" s="866"/>
      <c r="C85" s="868"/>
      <c r="D85" s="379" t="s">
        <v>314</v>
      </c>
      <c r="E85" s="730" t="s">
        <v>80</v>
      </c>
      <c r="F85" s="740">
        <v>1</v>
      </c>
      <c r="G85" s="740" t="s">
        <v>162</v>
      </c>
      <c r="H85" s="312">
        <f>L24</f>
        <v>46.099999999999994</v>
      </c>
      <c r="I85" s="260" t="s">
        <v>162</v>
      </c>
      <c r="J85" s="295">
        <f>J13</f>
        <v>30</v>
      </c>
      <c r="K85" s="261" t="s">
        <v>162</v>
      </c>
      <c r="L85" s="261">
        <v>0.2</v>
      </c>
      <c r="M85" s="262" t="s">
        <v>80</v>
      </c>
      <c r="N85" s="263">
        <f t="shared" ref="N85:N89" si="1">L85*J85*H85*F85</f>
        <v>276.59999999999997</v>
      </c>
      <c r="O85" s="377"/>
      <c r="P85" s="378"/>
      <c r="R85" s="304"/>
    </row>
    <row r="86" spans="1:18" s="241" customFormat="1">
      <c r="A86" s="866"/>
      <c r="B86" s="866"/>
      <c r="C86" s="868"/>
      <c r="D86" s="744" t="s">
        <v>315</v>
      </c>
      <c r="E86" s="730" t="s">
        <v>80</v>
      </c>
      <c r="F86" s="740">
        <v>2</v>
      </c>
      <c r="G86" s="740" t="s">
        <v>162</v>
      </c>
      <c r="H86" s="312">
        <f>J27</f>
        <v>11.08</v>
      </c>
      <c r="I86" s="260" t="s">
        <v>162</v>
      </c>
      <c r="J86" s="261">
        <v>4.3</v>
      </c>
      <c r="K86" s="261" t="s">
        <v>162</v>
      </c>
      <c r="L86" s="261">
        <v>0.2</v>
      </c>
      <c r="M86" s="262" t="s">
        <v>80</v>
      </c>
      <c r="N86" s="263">
        <f t="shared" si="1"/>
        <v>19.057600000000001</v>
      </c>
      <c r="O86" s="377"/>
      <c r="P86" s="378"/>
      <c r="R86" s="304"/>
    </row>
    <row r="87" spans="1:18" s="241" customFormat="1">
      <c r="A87" s="866"/>
      <c r="B87" s="866"/>
      <c r="C87" s="868"/>
      <c r="D87" s="744" t="s">
        <v>321</v>
      </c>
      <c r="E87" s="730" t="s">
        <v>80</v>
      </c>
      <c r="F87" s="740">
        <v>2</v>
      </c>
      <c r="G87" s="740" t="s">
        <v>162</v>
      </c>
      <c r="H87" s="312">
        <f>L32</f>
        <v>16.484999999999999</v>
      </c>
      <c r="I87" s="260" t="s">
        <v>162</v>
      </c>
      <c r="J87" s="295">
        <f>J27</f>
        <v>11.08</v>
      </c>
      <c r="K87" s="261" t="s">
        <v>162</v>
      </c>
      <c r="L87" s="261">
        <v>0.2</v>
      </c>
      <c r="M87" s="262" t="s">
        <v>80</v>
      </c>
      <c r="N87" s="263">
        <f t="shared" si="1"/>
        <v>73.061520000000002</v>
      </c>
      <c r="O87" s="377"/>
      <c r="P87" s="378"/>
      <c r="R87" s="304"/>
    </row>
    <row r="88" spans="1:18" s="241" customFormat="1">
      <c r="A88" s="866"/>
      <c r="B88" s="866"/>
      <c r="C88" s="868"/>
      <c r="D88" s="744" t="s">
        <v>325</v>
      </c>
      <c r="E88" s="730" t="s">
        <v>80</v>
      </c>
      <c r="F88" s="740">
        <v>2</v>
      </c>
      <c r="G88" s="740" t="s">
        <v>162</v>
      </c>
      <c r="H88" s="260">
        <v>7</v>
      </c>
      <c r="I88" s="260" t="s">
        <v>162</v>
      </c>
      <c r="J88" s="261">
        <v>4.3</v>
      </c>
      <c r="K88" s="261" t="s">
        <v>162</v>
      </c>
      <c r="L88" s="261">
        <v>0.2</v>
      </c>
      <c r="M88" s="262" t="s">
        <v>80</v>
      </c>
      <c r="N88" s="263">
        <f t="shared" si="1"/>
        <v>12.04</v>
      </c>
      <c r="O88" s="377"/>
      <c r="P88" s="378"/>
      <c r="R88" s="304"/>
    </row>
    <row r="89" spans="1:18" s="241" customFormat="1">
      <c r="A89" s="866"/>
      <c r="B89" s="866"/>
      <c r="C89" s="868"/>
      <c r="D89" s="744" t="s">
        <v>322</v>
      </c>
      <c r="E89" s="730" t="s">
        <v>80</v>
      </c>
      <c r="F89" s="740">
        <v>4</v>
      </c>
      <c r="G89" s="740" t="s">
        <v>162</v>
      </c>
      <c r="H89" s="260">
        <v>7</v>
      </c>
      <c r="I89" s="260" t="s">
        <v>162</v>
      </c>
      <c r="J89" s="295">
        <f>J27</f>
        <v>11.08</v>
      </c>
      <c r="K89" s="261" t="s">
        <v>162</v>
      </c>
      <c r="L89" s="261">
        <v>0.2</v>
      </c>
      <c r="M89" s="262" t="s">
        <v>80</v>
      </c>
      <c r="N89" s="263">
        <f t="shared" si="1"/>
        <v>62.048000000000002</v>
      </c>
      <c r="O89" s="377"/>
      <c r="P89" s="378"/>
      <c r="R89" s="304"/>
    </row>
    <row r="90" spans="1:18" s="241" customFormat="1">
      <c r="A90" s="866"/>
      <c r="B90" s="866"/>
      <c r="C90" s="868"/>
      <c r="D90" s="846" t="s">
        <v>303</v>
      </c>
      <c r="E90" s="861"/>
      <c r="F90" s="861"/>
      <c r="G90" s="861"/>
      <c r="H90" s="861"/>
      <c r="I90" s="261"/>
      <c r="J90" s="261"/>
      <c r="K90" s="262"/>
      <c r="L90" s="320"/>
      <c r="M90" s="286"/>
      <c r="N90" s="321"/>
      <c r="O90" s="377"/>
      <c r="P90" s="378"/>
      <c r="R90" s="304"/>
    </row>
    <row r="91" spans="1:18" s="241" customFormat="1">
      <c r="A91" s="866"/>
      <c r="B91" s="866"/>
      <c r="C91" s="868"/>
      <c r="D91" s="739">
        <v>2</v>
      </c>
      <c r="E91" s="740"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66"/>
      <c r="B92" s="866"/>
      <c r="C92" s="868"/>
      <c r="D92" s="739"/>
      <c r="E92" s="740"/>
      <c r="F92" s="260"/>
      <c r="G92" s="318">
        <v>2</v>
      </c>
      <c r="H92" s="261"/>
      <c r="I92" s="261"/>
      <c r="J92" s="261"/>
      <c r="K92" s="262"/>
      <c r="L92" s="320"/>
      <c r="M92" s="286"/>
      <c r="N92" s="321"/>
      <c r="O92" s="377"/>
      <c r="P92" s="378"/>
      <c r="R92" s="304"/>
    </row>
    <row r="93" spans="1:18" s="241" customFormat="1">
      <c r="A93" s="866"/>
      <c r="B93" s="866"/>
      <c r="C93" s="868"/>
      <c r="D93" s="846" t="s">
        <v>305</v>
      </c>
      <c r="E93" s="861"/>
      <c r="F93" s="861"/>
      <c r="G93" s="861"/>
      <c r="H93" s="861"/>
      <c r="I93" s="261"/>
      <c r="J93" s="261"/>
      <c r="K93" s="262"/>
      <c r="L93" s="320"/>
      <c r="M93" s="286"/>
      <c r="N93" s="321"/>
      <c r="O93" s="377"/>
      <c r="P93" s="378"/>
      <c r="R93" s="304"/>
    </row>
    <row r="94" spans="1:18" s="241" customFormat="1">
      <c r="A94" s="866"/>
      <c r="B94" s="866"/>
      <c r="C94" s="868"/>
      <c r="D94" s="739">
        <v>2</v>
      </c>
      <c r="E94" s="740"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66"/>
      <c r="B95" s="866"/>
      <c r="C95" s="868"/>
      <c r="D95" s="739"/>
      <c r="E95" s="740"/>
      <c r="F95" s="260"/>
      <c r="G95" s="318">
        <v>2</v>
      </c>
      <c r="H95" s="261"/>
      <c r="I95" s="261"/>
      <c r="J95" s="261"/>
      <c r="K95" s="262"/>
      <c r="L95" s="320"/>
      <c r="M95" s="286"/>
      <c r="N95" s="321"/>
      <c r="O95" s="377"/>
      <c r="P95" s="378"/>
      <c r="R95" s="304"/>
    </row>
    <row r="96" spans="1:18" s="241" customFormat="1">
      <c r="A96" s="866"/>
      <c r="B96" s="866"/>
      <c r="C96" s="868"/>
      <c r="D96" s="739" t="s">
        <v>274</v>
      </c>
      <c r="E96" s="730" t="s">
        <v>80</v>
      </c>
      <c r="F96" s="740">
        <v>4</v>
      </c>
      <c r="G96" s="740" t="s">
        <v>162</v>
      </c>
      <c r="H96" s="260">
        <v>5</v>
      </c>
      <c r="I96" s="260" t="s">
        <v>162</v>
      </c>
      <c r="J96" s="261">
        <v>1</v>
      </c>
      <c r="K96" s="261" t="s">
        <v>162</v>
      </c>
      <c r="L96" s="261">
        <v>0.2</v>
      </c>
      <c r="M96" s="262" t="s">
        <v>80</v>
      </c>
      <c r="N96" s="320">
        <f>L96*J96*H96*F96</f>
        <v>4</v>
      </c>
      <c r="O96" s="377"/>
      <c r="P96" s="378"/>
      <c r="R96" s="304"/>
    </row>
    <row r="97" spans="1:19" s="241" customFormat="1">
      <c r="A97" s="866"/>
      <c r="B97" s="866"/>
      <c r="C97" s="868"/>
      <c r="D97" s="873" t="s">
        <v>306</v>
      </c>
      <c r="E97" s="874"/>
      <c r="F97" s="874"/>
      <c r="G97" s="874"/>
      <c r="H97" s="874"/>
      <c r="I97" s="329"/>
      <c r="J97" s="330"/>
      <c r="K97" s="317"/>
      <c r="L97" s="331"/>
      <c r="M97" s="329"/>
      <c r="N97" s="330"/>
      <c r="O97" s="377"/>
      <c r="P97" s="378"/>
      <c r="R97" s="304"/>
    </row>
    <row r="98" spans="1:19" s="241" customFormat="1">
      <c r="A98" s="866"/>
      <c r="B98" s="866"/>
      <c r="C98" s="868"/>
      <c r="D98" s="873" t="s">
        <v>307</v>
      </c>
      <c r="E98" s="874"/>
      <c r="F98" s="874"/>
      <c r="G98" s="315"/>
      <c r="H98" s="332" t="s">
        <v>308</v>
      </c>
      <c r="I98" s="333" t="s">
        <v>276</v>
      </c>
      <c r="J98" s="334" t="s">
        <v>309</v>
      </c>
      <c r="K98" s="312" t="s">
        <v>80</v>
      </c>
      <c r="L98" s="335">
        <v>6.32</v>
      </c>
      <c r="M98" s="261" t="s">
        <v>180</v>
      </c>
      <c r="N98" s="330"/>
      <c r="O98" s="377"/>
      <c r="P98" s="378"/>
      <c r="R98" s="304"/>
    </row>
    <row r="99" spans="1:19" s="241" customFormat="1">
      <c r="A99" s="866"/>
      <c r="B99" s="866"/>
      <c r="C99" s="868"/>
      <c r="D99" s="734" t="s">
        <v>310</v>
      </c>
      <c r="E99" s="730" t="s">
        <v>80</v>
      </c>
      <c r="F99" s="740">
        <v>2</v>
      </c>
      <c r="G99" s="740"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66"/>
      <c r="B100" s="866"/>
      <c r="C100" s="868"/>
      <c r="D100" s="734" t="s">
        <v>311</v>
      </c>
      <c r="E100" s="730" t="s">
        <v>80</v>
      </c>
      <c r="F100" s="740">
        <v>2</v>
      </c>
      <c r="G100" s="740"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66"/>
      <c r="B101" s="866"/>
      <c r="C101" s="868"/>
      <c r="D101" s="739"/>
      <c r="E101" s="730"/>
      <c r="F101" s="740"/>
      <c r="G101" s="740"/>
      <c r="H101" s="260"/>
      <c r="I101" s="260"/>
      <c r="J101" s="261"/>
      <c r="K101" s="261"/>
      <c r="L101" s="340"/>
      <c r="M101" s="340"/>
      <c r="N101" s="397">
        <f>SUM(N85:N100)</f>
        <v>571.70312000000001</v>
      </c>
      <c r="O101" s="377"/>
      <c r="P101" s="378"/>
      <c r="R101" s="304"/>
    </row>
    <row r="102" spans="1:19" s="241" customFormat="1">
      <c r="A102" s="866"/>
      <c r="B102" s="866"/>
      <c r="C102" s="868"/>
      <c r="D102" s="882" t="s">
        <v>326</v>
      </c>
      <c r="E102" s="883"/>
      <c r="F102" s="883"/>
      <c r="G102" s="883"/>
      <c r="H102" s="883"/>
      <c r="I102" s="260" t="s">
        <v>80</v>
      </c>
      <c r="J102" s="261">
        <f>N101</f>
        <v>571.70312000000001</v>
      </c>
      <c r="K102" s="261" t="s">
        <v>162</v>
      </c>
      <c r="L102" s="340">
        <v>0.5</v>
      </c>
      <c r="M102" s="340" t="s">
        <v>80</v>
      </c>
      <c r="N102" s="397">
        <f>J102*L102</f>
        <v>285.85156000000001</v>
      </c>
      <c r="O102" s="381">
        <f>N102</f>
        <v>285.85156000000001</v>
      </c>
      <c r="P102" s="381" t="str">
        <f>N103</f>
        <v>Cum</v>
      </c>
      <c r="R102" s="304"/>
    </row>
    <row r="103" spans="1:19" s="241" customFormat="1">
      <c r="A103" s="866"/>
      <c r="B103" s="866"/>
      <c r="C103" s="872"/>
      <c r="D103" s="739"/>
      <c r="E103" s="730"/>
      <c r="F103" s="740"/>
      <c r="G103" s="740"/>
      <c r="H103" s="260"/>
      <c r="I103" s="260"/>
      <c r="J103" s="261"/>
      <c r="K103" s="261"/>
      <c r="L103" s="340"/>
      <c r="M103" s="340"/>
      <c r="N103" s="399" t="s">
        <v>5</v>
      </c>
      <c r="O103" s="377"/>
      <c r="P103" s="378"/>
      <c r="R103" s="304"/>
    </row>
    <row r="104" spans="1:19" s="241" customFormat="1">
      <c r="A104" s="866"/>
      <c r="B104" s="866"/>
      <c r="C104" s="884" t="s">
        <v>19</v>
      </c>
      <c r="D104" s="886" t="s">
        <v>326</v>
      </c>
      <c r="E104" s="887"/>
      <c r="F104" s="887"/>
      <c r="G104" s="887"/>
      <c r="H104" s="887"/>
      <c r="I104" s="400" t="s">
        <v>80</v>
      </c>
      <c r="J104" s="401">
        <f>N101</f>
        <v>571.70312000000001</v>
      </c>
      <c r="K104" s="401" t="s">
        <v>162</v>
      </c>
      <c r="L104" s="299">
        <v>0.5</v>
      </c>
      <c r="M104" s="299" t="s">
        <v>80</v>
      </c>
      <c r="N104" s="402">
        <f>J104*L104</f>
        <v>285.85156000000001</v>
      </c>
      <c r="O104" s="403">
        <f>N104</f>
        <v>285.85156000000001</v>
      </c>
      <c r="P104" s="732" t="str">
        <f>N105</f>
        <v>Cum</v>
      </c>
    </row>
    <row r="105" spans="1:19" s="241" customFormat="1">
      <c r="A105" s="881"/>
      <c r="B105" s="881"/>
      <c r="C105" s="885"/>
      <c r="D105" s="405"/>
      <c r="E105" s="406"/>
      <c r="F105" s="292"/>
      <c r="G105" s="292"/>
      <c r="H105" s="292"/>
      <c r="I105" s="292"/>
      <c r="J105" s="292"/>
      <c r="K105" s="292"/>
      <c r="L105" s="292"/>
      <c r="M105" s="292"/>
      <c r="N105" s="407" t="s">
        <v>5</v>
      </c>
      <c r="O105" s="408"/>
      <c r="P105" s="738"/>
    </row>
    <row r="106" spans="1:19" s="241" customFormat="1">
      <c r="A106" s="870">
        <v>7</v>
      </c>
      <c r="B106" s="870" t="s">
        <v>242</v>
      </c>
      <c r="C106" s="871" t="s">
        <v>327</v>
      </c>
      <c r="D106" s="388"/>
      <c r="E106" s="389"/>
      <c r="F106" s="390"/>
      <c r="G106" s="390"/>
      <c r="H106" s="393"/>
      <c r="I106" s="391"/>
      <c r="J106" s="392"/>
      <c r="K106" s="391"/>
      <c r="L106" s="392"/>
      <c r="M106" s="391"/>
      <c r="N106" s="392"/>
      <c r="O106" s="932">
        <f>N116</f>
        <v>2840.4999999999995</v>
      </c>
      <c r="P106" s="934" t="s">
        <v>4</v>
      </c>
      <c r="R106" s="304"/>
      <c r="S106" s="304"/>
    </row>
    <row r="107" spans="1:19" s="241" customFormat="1">
      <c r="A107" s="866"/>
      <c r="B107" s="866"/>
      <c r="C107" s="868"/>
      <c r="D107" s="411" t="s">
        <v>328</v>
      </c>
      <c r="E107" s="412"/>
      <c r="F107" s="413"/>
      <c r="G107" s="413"/>
      <c r="H107" s="414"/>
      <c r="I107" s="317"/>
      <c r="J107" s="414"/>
      <c r="K107" s="415"/>
      <c r="L107" s="416"/>
      <c r="M107" s="415"/>
      <c r="N107" s="331"/>
      <c r="O107" s="933"/>
      <c r="P107" s="935"/>
      <c r="R107" s="304"/>
      <c r="S107" s="304"/>
    </row>
    <row r="108" spans="1:19" s="241" customFormat="1">
      <c r="A108" s="866"/>
      <c r="B108" s="866"/>
      <c r="C108" s="868"/>
      <c r="D108" s="873" t="s">
        <v>329</v>
      </c>
      <c r="E108" s="874"/>
      <c r="F108" s="358"/>
      <c r="G108" s="307"/>
      <c r="H108" s="307">
        <v>1</v>
      </c>
      <c r="I108" s="307" t="s">
        <v>162</v>
      </c>
      <c r="J108" s="359">
        <f>L24</f>
        <v>46.099999999999994</v>
      </c>
      <c r="K108" s="307" t="s">
        <v>162</v>
      </c>
      <c r="L108" s="359">
        <f>J13</f>
        <v>30</v>
      </c>
      <c r="M108" s="307" t="s">
        <v>80</v>
      </c>
      <c r="N108" s="360">
        <f>H108*J108*L108</f>
        <v>1382.9999999999998</v>
      </c>
      <c r="O108" s="933"/>
      <c r="P108" s="935"/>
      <c r="R108" s="304"/>
      <c r="S108" s="304"/>
    </row>
    <row r="109" spans="1:19" s="241" customFormat="1">
      <c r="A109" s="866"/>
      <c r="B109" s="866"/>
      <c r="C109" s="868"/>
      <c r="D109" s="733"/>
      <c r="E109" s="734"/>
      <c r="F109" s="358"/>
      <c r="G109" s="307"/>
      <c r="H109" s="307"/>
      <c r="I109" s="307"/>
      <c r="J109" s="359"/>
      <c r="K109" s="307"/>
      <c r="L109" s="359"/>
      <c r="M109" s="307"/>
      <c r="N109" s="360"/>
      <c r="O109" s="933"/>
      <c r="P109" s="935"/>
      <c r="R109" s="304"/>
      <c r="S109" s="304"/>
    </row>
    <row r="110" spans="1:19" s="241" customFormat="1">
      <c r="A110" s="866"/>
      <c r="B110" s="866"/>
      <c r="C110" s="868"/>
      <c r="D110" s="873" t="s">
        <v>330</v>
      </c>
      <c r="E110" s="874"/>
      <c r="F110" s="874"/>
      <c r="G110" s="413"/>
      <c r="H110" s="414">
        <f>N108</f>
        <v>1382.9999999999998</v>
      </c>
      <c r="I110" s="415" t="s">
        <v>162</v>
      </c>
      <c r="J110" s="414">
        <v>0.5</v>
      </c>
      <c r="K110" s="415"/>
      <c r="L110" s="416"/>
      <c r="M110" s="415" t="s">
        <v>80</v>
      </c>
      <c r="N110" s="331">
        <f>H110*J110</f>
        <v>691.49999999999989</v>
      </c>
      <c r="O110" s="933"/>
      <c r="P110" s="935"/>
      <c r="R110" s="304"/>
      <c r="S110" s="304"/>
    </row>
    <row r="111" spans="1:19" s="241" customFormat="1">
      <c r="A111" s="866"/>
      <c r="B111" s="866"/>
      <c r="C111" s="868"/>
      <c r="D111" s="734" t="s">
        <v>331</v>
      </c>
      <c r="E111" s="357" t="s">
        <v>80</v>
      </c>
      <c r="F111" s="358"/>
      <c r="G111" s="307"/>
      <c r="H111" s="367">
        <v>4</v>
      </c>
      <c r="I111" s="367" t="s">
        <v>162</v>
      </c>
      <c r="J111" s="368">
        <v>7</v>
      </c>
      <c r="K111" s="367" t="s">
        <v>162</v>
      </c>
      <c r="L111" s="368">
        <v>2</v>
      </c>
      <c r="M111" s="367" t="s">
        <v>80</v>
      </c>
      <c r="N111" s="419">
        <f>H111*J111*L111</f>
        <v>56</v>
      </c>
      <c r="O111" s="933"/>
      <c r="P111" s="935"/>
      <c r="R111" s="304"/>
      <c r="S111" s="304"/>
    </row>
    <row r="112" spans="1:19" s="241" customFormat="1">
      <c r="A112" s="866"/>
      <c r="B112" s="866"/>
      <c r="C112" s="868"/>
      <c r="D112" s="734"/>
      <c r="E112" s="357"/>
      <c r="F112" s="358"/>
      <c r="G112" s="307"/>
      <c r="H112" s="307"/>
      <c r="I112" s="307"/>
      <c r="J112" s="363"/>
      <c r="K112" s="307"/>
      <c r="L112" s="363" t="s">
        <v>82</v>
      </c>
      <c r="M112" s="307" t="s">
        <v>80</v>
      </c>
      <c r="N112" s="397">
        <f>SUM(N110:N111)</f>
        <v>747.49999999999989</v>
      </c>
      <c r="O112" s="933"/>
      <c r="P112" s="935"/>
      <c r="R112" s="304"/>
      <c r="S112" s="304"/>
    </row>
    <row r="113" spans="1:19" s="241" customFormat="1">
      <c r="A113" s="866"/>
      <c r="B113" s="866"/>
      <c r="C113" s="868"/>
      <c r="D113" s="873" t="s">
        <v>332</v>
      </c>
      <c r="E113" s="874"/>
      <c r="F113" s="874"/>
      <c r="G113" s="307" t="s">
        <v>80</v>
      </c>
      <c r="H113" s="308">
        <v>0.5</v>
      </c>
      <c r="I113" s="307" t="s">
        <v>162</v>
      </c>
      <c r="J113" s="308">
        <v>0.5</v>
      </c>
      <c r="K113" s="307" t="s">
        <v>80</v>
      </c>
      <c r="L113" s="363">
        <v>0.25</v>
      </c>
      <c r="M113" s="307" t="s">
        <v>31</v>
      </c>
      <c r="N113" s="397"/>
      <c r="O113" s="933"/>
      <c r="P113" s="935"/>
      <c r="R113" s="304"/>
      <c r="S113" s="304"/>
    </row>
    <row r="114" spans="1:19" s="241" customFormat="1">
      <c r="A114" s="866"/>
      <c r="B114" s="866"/>
      <c r="C114" s="868"/>
      <c r="D114" s="873" t="s">
        <v>333</v>
      </c>
      <c r="E114" s="874"/>
      <c r="F114" s="874"/>
      <c r="G114" s="413"/>
      <c r="H114" s="420">
        <f>N112</f>
        <v>747.49999999999989</v>
      </c>
      <c r="I114" s="317" t="s">
        <v>150</v>
      </c>
      <c r="J114" s="414">
        <f>L113</f>
        <v>0.25</v>
      </c>
      <c r="K114" s="415"/>
      <c r="L114" s="416"/>
      <c r="M114" s="415" t="s">
        <v>80</v>
      </c>
      <c r="N114" s="331">
        <f>H114/J114</f>
        <v>2989.9999999999995</v>
      </c>
      <c r="O114" s="933"/>
      <c r="P114" s="935"/>
      <c r="R114" s="304"/>
      <c r="S114" s="304"/>
    </row>
    <row r="115" spans="1:19" s="241" customFormat="1">
      <c r="A115" s="866"/>
      <c r="B115" s="866"/>
      <c r="C115" s="868"/>
      <c r="D115" s="873" t="s">
        <v>334</v>
      </c>
      <c r="E115" s="874"/>
      <c r="F115" s="874"/>
      <c r="G115" s="874"/>
      <c r="H115" s="421"/>
      <c r="I115" s="384"/>
      <c r="J115" s="422">
        <f>N114</f>
        <v>2989.9999999999995</v>
      </c>
      <c r="K115" s="384" t="s">
        <v>162</v>
      </c>
      <c r="L115" s="422">
        <v>0.05</v>
      </c>
      <c r="M115" s="384" t="s">
        <v>80</v>
      </c>
      <c r="N115" s="423">
        <f>J115*L115</f>
        <v>149.49999999999997</v>
      </c>
      <c r="O115" s="933"/>
      <c r="P115" s="935"/>
      <c r="R115" s="304"/>
      <c r="S115" s="304"/>
    </row>
    <row r="116" spans="1:19" s="241" customFormat="1">
      <c r="A116" s="866"/>
      <c r="B116" s="866"/>
      <c r="C116" s="868"/>
      <c r="D116" s="733"/>
      <c r="E116" s="286"/>
      <c r="F116" s="286"/>
      <c r="G116" s="286"/>
      <c r="H116" s="330"/>
      <c r="I116" s="329"/>
      <c r="J116" s="331"/>
      <c r="K116" s="329"/>
      <c r="L116" s="331" t="s">
        <v>157</v>
      </c>
      <c r="M116" s="329"/>
      <c r="N116" s="331">
        <f>N114-N115</f>
        <v>2840.4999999999995</v>
      </c>
      <c r="O116" s="933"/>
      <c r="P116" s="935"/>
    </row>
    <row r="117" spans="1:19" s="241" customFormat="1">
      <c r="A117" s="881"/>
      <c r="B117" s="881"/>
      <c r="C117" s="872"/>
      <c r="D117" s="406"/>
      <c r="E117" s="406"/>
      <c r="F117" s="384"/>
      <c r="G117" s="384"/>
      <c r="H117" s="384"/>
      <c r="I117" s="384"/>
      <c r="J117" s="384"/>
      <c r="K117" s="384"/>
      <c r="L117" s="384"/>
      <c r="M117" s="384"/>
      <c r="N117" s="425"/>
      <c r="O117" s="426"/>
      <c r="P117" s="427"/>
    </row>
    <row r="118" spans="1:19" s="241" customFormat="1">
      <c r="A118" s="870"/>
      <c r="B118" s="870"/>
      <c r="C118" s="884" t="s">
        <v>21</v>
      </c>
      <c r="D118" s="428" t="s">
        <v>328</v>
      </c>
      <c r="E118" s="428"/>
      <c r="F118" s="391"/>
      <c r="G118" s="391"/>
      <c r="H118" s="391"/>
      <c r="I118" s="391"/>
      <c r="J118" s="391"/>
      <c r="K118" s="391"/>
      <c r="L118" s="391"/>
      <c r="M118" s="391"/>
      <c r="N118" s="391"/>
      <c r="O118" s="429"/>
      <c r="P118" s="430"/>
    </row>
    <row r="119" spans="1:19" s="241" customFormat="1">
      <c r="A119" s="866"/>
      <c r="B119" s="866"/>
      <c r="C119" s="888"/>
      <c r="D119" s="736" t="s">
        <v>314</v>
      </c>
      <c r="E119" s="357" t="s">
        <v>80</v>
      </c>
      <c r="F119" s="358"/>
      <c r="G119" s="307"/>
      <c r="H119" s="307">
        <v>1</v>
      </c>
      <c r="I119" s="307" t="s">
        <v>162</v>
      </c>
      <c r="J119" s="359">
        <f>L24</f>
        <v>46.099999999999994</v>
      </c>
      <c r="K119" s="307" t="s">
        <v>162</v>
      </c>
      <c r="L119" s="359">
        <f>J13</f>
        <v>30</v>
      </c>
      <c r="M119" s="307" t="s">
        <v>80</v>
      </c>
      <c r="N119" s="397">
        <f>H119*J119*L119</f>
        <v>1382.9999999999998</v>
      </c>
      <c r="O119" s="431"/>
      <c r="P119" s="432"/>
    </row>
    <row r="120" spans="1:19" s="241" customFormat="1">
      <c r="A120" s="866"/>
      <c r="B120" s="866"/>
      <c r="C120" s="888"/>
      <c r="D120" s="736"/>
      <c r="E120" s="357"/>
      <c r="F120" s="358"/>
      <c r="G120" s="307"/>
      <c r="H120" s="307"/>
      <c r="I120" s="307"/>
      <c r="J120" s="359"/>
      <c r="K120" s="307"/>
      <c r="L120" s="359"/>
      <c r="M120" s="307"/>
      <c r="N120" s="397"/>
      <c r="O120" s="431"/>
      <c r="P120" s="432"/>
    </row>
    <row r="121" spans="1:19" s="241" customFormat="1">
      <c r="A121" s="866"/>
      <c r="B121" s="866"/>
      <c r="C121" s="888"/>
      <c r="D121" s="873" t="s">
        <v>330</v>
      </c>
      <c r="E121" s="874"/>
      <c r="F121" s="874"/>
      <c r="G121" s="413"/>
      <c r="H121" s="414">
        <f>N119</f>
        <v>1382.9999999999998</v>
      </c>
      <c r="I121" s="415" t="s">
        <v>162</v>
      </c>
      <c r="J121" s="414">
        <v>0.5</v>
      </c>
      <c r="K121" s="415"/>
      <c r="L121" s="416"/>
      <c r="M121" s="415" t="s">
        <v>80</v>
      </c>
      <c r="N121" s="331">
        <f>H121*J121</f>
        <v>691.49999999999989</v>
      </c>
      <c r="O121" s="431"/>
      <c r="P121" s="432"/>
    </row>
    <row r="122" spans="1:19" s="241" customFormat="1">
      <c r="A122" s="866"/>
      <c r="B122" s="866"/>
      <c r="C122" s="888"/>
      <c r="D122" s="736" t="s">
        <v>315</v>
      </c>
      <c r="E122" s="357" t="s">
        <v>80</v>
      </c>
      <c r="F122" s="358"/>
      <c r="G122" s="307"/>
      <c r="H122" s="307">
        <v>2</v>
      </c>
      <c r="I122" s="307" t="s">
        <v>162</v>
      </c>
      <c r="J122" s="359">
        <f>J27</f>
        <v>11.08</v>
      </c>
      <c r="K122" s="307" t="s">
        <v>162</v>
      </c>
      <c r="L122" s="363">
        <v>4.3</v>
      </c>
      <c r="M122" s="307" t="s">
        <v>80</v>
      </c>
      <c r="N122" s="397">
        <f>H122*J122*L122</f>
        <v>95.287999999999997</v>
      </c>
      <c r="O122" s="431"/>
      <c r="P122" s="432"/>
    </row>
    <row r="123" spans="1:19" s="241" customFormat="1">
      <c r="A123" s="866"/>
      <c r="B123" s="866"/>
      <c r="C123" s="888"/>
      <c r="D123" s="736" t="s">
        <v>316</v>
      </c>
      <c r="E123" s="357" t="s">
        <v>80</v>
      </c>
      <c r="F123" s="358"/>
      <c r="G123" s="307"/>
      <c r="H123" s="307">
        <v>2</v>
      </c>
      <c r="I123" s="307" t="s">
        <v>162</v>
      </c>
      <c r="J123" s="359">
        <f>L32</f>
        <v>16.484999999999999</v>
      </c>
      <c r="K123" s="307" t="s">
        <v>162</v>
      </c>
      <c r="L123" s="359">
        <f>J27</f>
        <v>11.08</v>
      </c>
      <c r="M123" s="307" t="s">
        <v>80</v>
      </c>
      <c r="N123" s="397">
        <f>H123*J123*L123</f>
        <v>365.30759999999998</v>
      </c>
      <c r="O123" s="431"/>
      <c r="P123" s="432"/>
    </row>
    <row r="124" spans="1:19" s="241" customFormat="1">
      <c r="A124" s="866"/>
      <c r="B124" s="866"/>
      <c r="C124" s="888"/>
      <c r="D124" s="736" t="s">
        <v>318</v>
      </c>
      <c r="E124" s="357" t="s">
        <v>80</v>
      </c>
      <c r="F124" s="358"/>
      <c r="G124" s="307"/>
      <c r="H124" s="307">
        <v>4</v>
      </c>
      <c r="I124" s="307" t="s">
        <v>162</v>
      </c>
      <c r="J124" s="363">
        <v>7</v>
      </c>
      <c r="K124" s="307" t="s">
        <v>162</v>
      </c>
      <c r="L124" s="359">
        <f>J27</f>
        <v>11.08</v>
      </c>
      <c r="M124" s="307" t="s">
        <v>80</v>
      </c>
      <c r="N124" s="397">
        <f>H124*J124*L124</f>
        <v>310.24</v>
      </c>
      <c r="O124" s="431"/>
      <c r="P124" s="432"/>
    </row>
    <row r="125" spans="1:19" s="241" customFormat="1">
      <c r="A125" s="866"/>
      <c r="B125" s="866"/>
      <c r="C125" s="888"/>
      <c r="D125" s="734"/>
      <c r="E125" s="357"/>
      <c r="F125" s="358"/>
      <c r="G125" s="307"/>
      <c r="H125" s="367"/>
      <c r="I125" s="367"/>
      <c r="J125" s="368"/>
      <c r="K125" s="367"/>
      <c r="L125" s="368"/>
      <c r="M125" s="367"/>
      <c r="N125" s="419"/>
      <c r="O125" s="431"/>
      <c r="P125" s="432"/>
    </row>
    <row r="126" spans="1:19" s="241" customFormat="1">
      <c r="A126" s="866"/>
      <c r="B126" s="866"/>
      <c r="C126" s="888"/>
      <c r="D126" s="734"/>
      <c r="E126" s="357"/>
      <c r="F126" s="358"/>
      <c r="G126" s="307"/>
      <c r="H126" s="307"/>
      <c r="I126" s="307"/>
      <c r="J126" s="363"/>
      <c r="K126" s="307"/>
      <c r="L126" s="363" t="s">
        <v>82</v>
      </c>
      <c r="M126" s="307" t="s">
        <v>80</v>
      </c>
      <c r="N126" s="360">
        <f>SUM(N121:N125)</f>
        <v>1462.3355999999999</v>
      </c>
      <c r="O126" s="431"/>
      <c r="P126" s="432"/>
    </row>
    <row r="127" spans="1:19" s="241" customFormat="1">
      <c r="A127" s="866"/>
      <c r="B127" s="866"/>
      <c r="C127" s="888"/>
      <c r="D127" s="873" t="s">
        <v>332</v>
      </c>
      <c r="E127" s="874"/>
      <c r="F127" s="874"/>
      <c r="G127" s="307" t="s">
        <v>80</v>
      </c>
      <c r="H127" s="308">
        <v>0.5</v>
      </c>
      <c r="I127" s="307" t="s">
        <v>162</v>
      </c>
      <c r="J127" s="308">
        <v>0.5</v>
      </c>
      <c r="K127" s="307" t="s">
        <v>80</v>
      </c>
      <c r="L127" s="363">
        <v>0.25</v>
      </c>
      <c r="M127" s="307" t="s">
        <v>31</v>
      </c>
      <c r="N127" s="360"/>
      <c r="O127" s="431"/>
      <c r="P127" s="432"/>
    </row>
    <row r="128" spans="1:19" s="241" customFormat="1">
      <c r="A128" s="866"/>
      <c r="B128" s="866"/>
      <c r="C128" s="888"/>
      <c r="D128" s="873" t="s">
        <v>335</v>
      </c>
      <c r="E128" s="874"/>
      <c r="F128" s="329"/>
      <c r="G128" s="329"/>
      <c r="H128" s="329"/>
      <c r="I128" s="329"/>
      <c r="J128" s="330">
        <f>N126</f>
        <v>1462.3355999999999</v>
      </c>
      <c r="K128" s="317" t="s">
        <v>150</v>
      </c>
      <c r="L128" s="331">
        <f>L127</f>
        <v>0.25</v>
      </c>
      <c r="M128" s="329" t="s">
        <v>80</v>
      </c>
      <c r="N128" s="433">
        <f>J128/L128</f>
        <v>5849.3423999999995</v>
      </c>
      <c r="O128" s="434"/>
      <c r="P128" s="432"/>
    </row>
    <row r="129" spans="1:16" s="241" customFormat="1">
      <c r="A129" s="866"/>
      <c r="B129" s="866"/>
      <c r="C129" s="888"/>
      <c r="D129" s="873" t="s">
        <v>334</v>
      </c>
      <c r="E129" s="874"/>
      <c r="F129" s="874"/>
      <c r="G129" s="874"/>
      <c r="H129" s="421"/>
      <c r="I129" s="384"/>
      <c r="J129" s="422">
        <f>N128</f>
        <v>5849.3423999999995</v>
      </c>
      <c r="K129" s="384" t="s">
        <v>162</v>
      </c>
      <c r="L129" s="422">
        <v>0.05</v>
      </c>
      <c r="M129" s="384" t="s">
        <v>80</v>
      </c>
      <c r="N129" s="423">
        <f>J129*L129</f>
        <v>292.46711999999997</v>
      </c>
      <c r="O129" s="434"/>
      <c r="P129" s="432"/>
    </row>
    <row r="130" spans="1:16" s="241" customFormat="1">
      <c r="A130" s="866"/>
      <c r="B130" s="866"/>
      <c r="C130" s="888"/>
      <c r="D130" s="734"/>
      <c r="E130" s="734"/>
      <c r="F130" s="329"/>
      <c r="G130" s="329"/>
      <c r="H130" s="329"/>
      <c r="I130" s="329"/>
      <c r="J130" s="330"/>
      <c r="K130" s="317"/>
      <c r="L130" s="331" t="s">
        <v>82</v>
      </c>
      <c r="M130" s="329" t="s">
        <v>80</v>
      </c>
      <c r="N130" s="433">
        <f>N128-N129</f>
        <v>5556.8752799999993</v>
      </c>
      <c r="O130" s="416">
        <f>N130</f>
        <v>5556.8752799999993</v>
      </c>
      <c r="P130" s="432" t="s">
        <v>4</v>
      </c>
    </row>
    <row r="131" spans="1:16" s="241" customFormat="1">
      <c r="A131" s="881"/>
      <c r="B131" s="881"/>
      <c r="C131" s="885"/>
      <c r="D131" s="406"/>
      <c r="E131" s="406"/>
      <c r="F131" s="384"/>
      <c r="G131" s="384"/>
      <c r="H131" s="384"/>
      <c r="I131" s="384"/>
      <c r="J131" s="421"/>
      <c r="K131" s="435"/>
      <c r="L131" s="422"/>
      <c r="M131" s="384"/>
      <c r="N131" s="385"/>
      <c r="O131" s="436"/>
      <c r="P131" s="341"/>
    </row>
    <row r="132" spans="1:16" s="241" customFormat="1">
      <c r="A132" s="870"/>
      <c r="B132" s="870"/>
      <c r="C132" s="884" t="s">
        <v>244</v>
      </c>
      <c r="D132" s="428"/>
      <c r="E132" s="428"/>
      <c r="F132" s="391"/>
      <c r="G132" s="391"/>
      <c r="H132" s="391"/>
      <c r="I132" s="391"/>
      <c r="J132" s="391"/>
      <c r="K132" s="391"/>
      <c r="L132" s="391"/>
      <c r="M132" s="391"/>
      <c r="N132" s="437"/>
      <c r="O132" s="438"/>
      <c r="P132" s="432"/>
    </row>
    <row r="133" spans="1:16" s="241" customFormat="1">
      <c r="A133" s="866"/>
      <c r="B133" s="866"/>
      <c r="C133" s="888"/>
      <c r="D133" s="873"/>
      <c r="E133" s="874"/>
      <c r="F133" s="874"/>
      <c r="G133" s="413"/>
      <c r="H133" s="420"/>
      <c r="I133" s="317"/>
      <c r="J133" s="414"/>
      <c r="K133" s="415"/>
      <c r="L133" s="416"/>
      <c r="M133" s="415"/>
      <c r="N133" s="330"/>
      <c r="O133" s="439"/>
      <c r="P133" s="432"/>
    </row>
    <row r="134" spans="1:16" s="241" customFormat="1">
      <c r="A134" s="866"/>
      <c r="B134" s="866"/>
      <c r="C134" s="888"/>
      <c r="D134" s="889" t="s">
        <v>336</v>
      </c>
      <c r="E134" s="890"/>
      <c r="F134" s="890"/>
      <c r="G134" s="329"/>
      <c r="H134" s="329"/>
      <c r="I134" s="329"/>
      <c r="J134" s="329"/>
      <c r="K134" s="329"/>
      <c r="L134" s="329"/>
      <c r="M134" s="329"/>
      <c r="N134" s="376"/>
      <c r="O134" s="434"/>
      <c r="P134" s="432"/>
    </row>
    <row r="135" spans="1:16" s="241" customFormat="1">
      <c r="A135" s="866"/>
      <c r="B135" s="866"/>
      <c r="C135" s="888"/>
      <c r="D135" s="734" t="s">
        <v>194</v>
      </c>
      <c r="E135" s="734" t="s">
        <v>80</v>
      </c>
      <c r="F135" s="329">
        <v>4</v>
      </c>
      <c r="G135" s="329" t="s">
        <v>162</v>
      </c>
      <c r="H135" s="440">
        <f>J13</f>
        <v>30</v>
      </c>
      <c r="I135" s="330" t="s">
        <v>162</v>
      </c>
      <c r="J135" s="330">
        <v>5</v>
      </c>
      <c r="K135" s="329" t="s">
        <v>80</v>
      </c>
      <c r="L135" s="330">
        <f>F135*H135*J135</f>
        <v>600</v>
      </c>
      <c r="M135" s="329" t="s">
        <v>31</v>
      </c>
      <c r="N135" s="376"/>
      <c r="O135" s="434"/>
      <c r="P135" s="432"/>
    </row>
    <row r="136" spans="1:16" s="241" customFormat="1">
      <c r="A136" s="866"/>
      <c r="B136" s="866"/>
      <c r="C136" s="888"/>
      <c r="D136" s="873" t="s">
        <v>332</v>
      </c>
      <c r="E136" s="874"/>
      <c r="F136" s="874"/>
      <c r="G136" s="307" t="s">
        <v>80</v>
      </c>
      <c r="H136" s="308">
        <v>0.4</v>
      </c>
      <c r="I136" s="307" t="s">
        <v>162</v>
      </c>
      <c r="J136" s="308">
        <v>0.4</v>
      </c>
      <c r="K136" s="307" t="s">
        <v>80</v>
      </c>
      <c r="L136" s="363">
        <f>H136*J136</f>
        <v>0.16000000000000003</v>
      </c>
      <c r="M136" s="307" t="s">
        <v>31</v>
      </c>
      <c r="N136" s="376"/>
      <c r="O136" s="434"/>
      <c r="P136" s="432"/>
    </row>
    <row r="137" spans="1:16" s="241" customFormat="1">
      <c r="A137" s="866"/>
      <c r="B137" s="866"/>
      <c r="C137" s="888"/>
      <c r="D137" s="873" t="s">
        <v>335</v>
      </c>
      <c r="E137" s="874"/>
      <c r="F137" s="329"/>
      <c r="G137" s="329"/>
      <c r="H137" s="329"/>
      <c r="I137" s="384"/>
      <c r="J137" s="421">
        <f>L135</f>
        <v>600</v>
      </c>
      <c r="K137" s="435" t="s">
        <v>150</v>
      </c>
      <c r="L137" s="422">
        <f>L136</f>
        <v>0.16000000000000003</v>
      </c>
      <c r="M137" s="384" t="s">
        <v>80</v>
      </c>
      <c r="N137" s="385">
        <f>J137/L137</f>
        <v>3749.9999999999991</v>
      </c>
      <c r="O137" s="434"/>
      <c r="P137" s="432"/>
    </row>
    <row r="138" spans="1:16" s="241" customFormat="1">
      <c r="A138" s="866"/>
      <c r="B138" s="866"/>
      <c r="C138" s="888"/>
      <c r="D138" s="734"/>
      <c r="E138" s="734"/>
      <c r="F138" s="329"/>
      <c r="G138" s="329"/>
      <c r="H138" s="329"/>
      <c r="I138" s="329"/>
      <c r="J138" s="330"/>
      <c r="K138" s="317"/>
      <c r="L138" s="331" t="s">
        <v>82</v>
      </c>
      <c r="M138" s="329" t="s">
        <v>80</v>
      </c>
      <c r="N138" s="441">
        <f>SUM(N133:N137)</f>
        <v>3749.9999999999991</v>
      </c>
      <c r="O138" s="434"/>
      <c r="P138" s="432"/>
    </row>
    <row r="139" spans="1:16" s="241" customFormat="1">
      <c r="A139" s="866"/>
      <c r="B139" s="866"/>
      <c r="C139" s="888"/>
      <c r="D139" s="873" t="s">
        <v>334</v>
      </c>
      <c r="E139" s="874"/>
      <c r="F139" s="874"/>
      <c r="G139" s="874"/>
      <c r="H139" s="421"/>
      <c r="I139" s="384"/>
      <c r="J139" s="422">
        <f>N138</f>
        <v>3749.9999999999991</v>
      </c>
      <c r="K139" s="384" t="s">
        <v>162</v>
      </c>
      <c r="L139" s="422">
        <v>0.05</v>
      </c>
      <c r="M139" s="384" t="s">
        <v>80</v>
      </c>
      <c r="N139" s="423">
        <f>J139*L139</f>
        <v>187.49999999999997</v>
      </c>
      <c r="O139" s="434"/>
      <c r="P139" s="432"/>
    </row>
    <row r="140" spans="1:16" s="241" customFormat="1">
      <c r="A140" s="866"/>
      <c r="B140" s="866"/>
      <c r="C140" s="888"/>
      <c r="D140" s="734"/>
      <c r="E140" s="734"/>
      <c r="F140" s="329"/>
      <c r="G140" s="329"/>
      <c r="H140" s="329"/>
      <c r="I140" s="329"/>
      <c r="J140" s="330"/>
      <c r="K140" s="331"/>
      <c r="L140" s="331" t="s">
        <v>82</v>
      </c>
      <c r="M140" s="329" t="s">
        <v>80</v>
      </c>
      <c r="N140" s="433">
        <f>N138-N139</f>
        <v>3562.4999999999991</v>
      </c>
      <c r="O140" s="416">
        <f>N140</f>
        <v>3562.4999999999991</v>
      </c>
      <c r="P140" s="432" t="s">
        <v>4</v>
      </c>
    </row>
    <row r="141" spans="1:16" s="241" customFormat="1">
      <c r="A141" s="866"/>
      <c r="B141" s="866"/>
      <c r="C141" s="888"/>
      <c r="D141" s="734"/>
      <c r="E141" s="734"/>
      <c r="F141" s="329"/>
      <c r="G141" s="329"/>
      <c r="H141" s="329"/>
      <c r="I141" s="329"/>
      <c r="J141" s="330"/>
      <c r="K141" s="331"/>
      <c r="L141" s="331"/>
      <c r="M141" s="329"/>
      <c r="N141" s="434" t="s">
        <v>4</v>
      </c>
      <c r="O141" s="439"/>
      <c r="P141" s="432"/>
    </row>
    <row r="142" spans="1:16" s="241" customFormat="1">
      <c r="A142" s="881"/>
      <c r="B142" s="881"/>
      <c r="C142" s="885"/>
      <c r="D142" s="406"/>
      <c r="E142" s="406"/>
      <c r="F142" s="384"/>
      <c r="G142" s="384"/>
      <c r="H142" s="384"/>
      <c r="I142" s="384"/>
      <c r="J142" s="421"/>
      <c r="K142" s="435"/>
      <c r="L142" s="422"/>
      <c r="M142" s="384"/>
      <c r="N142" s="442"/>
      <c r="O142" s="436"/>
      <c r="P142" s="443"/>
    </row>
    <row r="143" spans="1:16" s="241" customFormat="1">
      <c r="A143" s="870"/>
      <c r="B143" s="870"/>
      <c r="C143" s="884" t="s">
        <v>245</v>
      </c>
      <c r="D143" s="734"/>
      <c r="E143" s="734"/>
      <c r="F143" s="329"/>
      <c r="G143" s="329"/>
      <c r="H143" s="329"/>
      <c r="I143" s="329"/>
      <c r="J143" s="330"/>
      <c r="K143" s="317"/>
      <c r="L143" s="331"/>
      <c r="M143" s="329"/>
      <c r="N143" s="441"/>
      <c r="O143" s="434"/>
      <c r="P143" s="432"/>
    </row>
    <row r="144" spans="1:16" s="241" customFormat="1">
      <c r="A144" s="866"/>
      <c r="B144" s="866"/>
      <c r="C144" s="888"/>
      <c r="D144" s="873" t="s">
        <v>219</v>
      </c>
      <c r="E144" s="874"/>
      <c r="F144" s="874"/>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66"/>
      <c r="B145" s="866"/>
      <c r="C145" s="888"/>
      <c r="D145" s="891" t="s">
        <v>337</v>
      </c>
      <c r="E145" s="892"/>
      <c r="F145" s="892"/>
      <c r="G145" s="445"/>
      <c r="H145" s="329"/>
      <c r="I145" s="329"/>
      <c r="J145" s="330"/>
      <c r="K145" s="317"/>
      <c r="L145" s="331"/>
      <c r="M145" s="329"/>
      <c r="N145" s="330"/>
      <c r="O145" s="439"/>
      <c r="P145" s="432"/>
    </row>
    <row r="146" spans="1:16" s="241" customFormat="1">
      <c r="A146" s="866"/>
      <c r="B146" s="866"/>
      <c r="C146" s="888"/>
      <c r="D146" s="736" t="s">
        <v>310</v>
      </c>
      <c r="E146" s="737" t="s">
        <v>80</v>
      </c>
      <c r="F146" s="740">
        <v>2</v>
      </c>
      <c r="G146" s="740" t="s">
        <v>275</v>
      </c>
      <c r="H146" s="326">
        <v>10</v>
      </c>
      <c r="I146" s="326" t="s">
        <v>276</v>
      </c>
      <c r="J146" s="327">
        <v>3</v>
      </c>
      <c r="K146" s="261" t="s">
        <v>304</v>
      </c>
      <c r="L146" s="261">
        <v>7</v>
      </c>
      <c r="M146" s="340" t="s">
        <v>80</v>
      </c>
      <c r="N146" s="360">
        <f>((H146+J146)/2)*L146*F146</f>
        <v>91</v>
      </c>
      <c r="O146" s="439"/>
      <c r="P146" s="432"/>
    </row>
    <row r="147" spans="1:16" s="241" customFormat="1">
      <c r="A147" s="866"/>
      <c r="B147" s="866"/>
      <c r="C147" s="888"/>
      <c r="D147" s="736"/>
      <c r="E147" s="737"/>
      <c r="F147" s="740"/>
      <c r="G147" s="740"/>
      <c r="H147" s="260"/>
      <c r="I147" s="318">
        <v>2</v>
      </c>
      <c r="J147" s="261"/>
      <c r="K147" s="261"/>
      <c r="L147" s="261"/>
      <c r="M147" s="340"/>
      <c r="N147" s="340"/>
      <c r="O147" s="439"/>
      <c r="P147" s="432"/>
    </row>
    <row r="148" spans="1:16" s="241" customFormat="1">
      <c r="A148" s="866"/>
      <c r="B148" s="866"/>
      <c r="C148" s="888"/>
      <c r="D148" s="734"/>
      <c r="G148" s="329" t="s">
        <v>80</v>
      </c>
      <c r="H148" s="307">
        <v>2</v>
      </c>
      <c r="I148" s="307" t="s">
        <v>162</v>
      </c>
      <c r="J148" s="363">
        <v>5</v>
      </c>
      <c r="K148" s="307" t="s">
        <v>162</v>
      </c>
      <c r="L148" s="363">
        <v>1</v>
      </c>
      <c r="M148" s="307" t="s">
        <v>80</v>
      </c>
      <c r="N148" s="397">
        <f>H148*J148*L148</f>
        <v>10</v>
      </c>
      <c r="O148" s="439"/>
      <c r="P148" s="432"/>
    </row>
    <row r="149" spans="1:16" s="241" customFormat="1">
      <c r="A149" s="866"/>
      <c r="B149" s="866"/>
      <c r="C149" s="888"/>
      <c r="D149" s="736" t="s">
        <v>311</v>
      </c>
      <c r="E149" s="737" t="s">
        <v>80</v>
      </c>
      <c r="F149" s="740">
        <v>2</v>
      </c>
      <c r="G149" s="740" t="s">
        <v>275</v>
      </c>
      <c r="H149" s="326">
        <v>8</v>
      </c>
      <c r="I149" s="326" t="s">
        <v>276</v>
      </c>
      <c r="J149" s="327">
        <v>3</v>
      </c>
      <c r="K149" s="261" t="s">
        <v>304</v>
      </c>
      <c r="L149" s="261">
        <v>7</v>
      </c>
      <c r="M149" s="340" t="s">
        <v>80</v>
      </c>
      <c r="N149" s="360">
        <f>((H149+J149)/2)*L149*F149</f>
        <v>77</v>
      </c>
      <c r="O149" s="439"/>
      <c r="P149" s="432"/>
    </row>
    <row r="150" spans="1:16" s="241" customFormat="1">
      <c r="A150" s="866"/>
      <c r="B150" s="866"/>
      <c r="C150" s="888"/>
      <c r="D150" s="736"/>
      <c r="E150" s="737"/>
      <c r="F150" s="740"/>
      <c r="G150" s="740"/>
      <c r="H150" s="260"/>
      <c r="I150" s="318">
        <v>2</v>
      </c>
      <c r="J150" s="261"/>
      <c r="K150" s="261"/>
      <c r="L150" s="261"/>
      <c r="M150" s="340"/>
      <c r="N150" s="340"/>
      <c r="O150" s="439"/>
      <c r="P150" s="432"/>
    </row>
    <row r="151" spans="1:16" s="241" customFormat="1">
      <c r="A151" s="866"/>
      <c r="B151" s="866"/>
      <c r="C151" s="888"/>
      <c r="D151" s="734"/>
      <c r="F151" s="245"/>
      <c r="G151" s="329" t="s">
        <v>80</v>
      </c>
      <c r="H151" s="307">
        <v>2</v>
      </c>
      <c r="I151" s="307" t="s">
        <v>162</v>
      </c>
      <c r="J151" s="363">
        <v>5</v>
      </c>
      <c r="K151" s="307" t="s">
        <v>162</v>
      </c>
      <c r="L151" s="363">
        <v>1</v>
      </c>
      <c r="M151" s="307" t="s">
        <v>80</v>
      </c>
      <c r="N151" s="397">
        <f>H151*J151*L151</f>
        <v>10</v>
      </c>
      <c r="O151" s="439"/>
      <c r="P151" s="432"/>
    </row>
    <row r="152" spans="1:16" s="241" customFormat="1">
      <c r="A152" s="866"/>
      <c r="B152" s="866"/>
      <c r="C152" s="888"/>
      <c r="D152" s="873" t="s">
        <v>306</v>
      </c>
      <c r="E152" s="874"/>
      <c r="F152" s="874"/>
      <c r="G152" s="874"/>
      <c r="H152" s="874"/>
      <c r="I152" s="329"/>
      <c r="J152" s="330"/>
      <c r="K152" s="317"/>
      <c r="L152" s="331"/>
      <c r="M152" s="329"/>
      <c r="N152" s="330"/>
      <c r="O152" s="439"/>
      <c r="P152" s="432"/>
    </row>
    <row r="153" spans="1:16" s="241" customFormat="1">
      <c r="A153" s="866"/>
      <c r="B153" s="866"/>
      <c r="C153" s="888"/>
      <c r="D153" s="873" t="s">
        <v>307</v>
      </c>
      <c r="E153" s="874"/>
      <c r="F153" s="874"/>
      <c r="G153" s="315"/>
      <c r="H153" s="332" t="s">
        <v>308</v>
      </c>
      <c r="I153" s="333" t="s">
        <v>276</v>
      </c>
      <c r="J153" s="334" t="s">
        <v>309</v>
      </c>
      <c r="K153" s="312" t="s">
        <v>80</v>
      </c>
      <c r="L153" s="335">
        <v>6.32</v>
      </c>
      <c r="M153" s="261" t="s">
        <v>180</v>
      </c>
      <c r="N153" s="330"/>
      <c r="O153" s="439"/>
      <c r="P153" s="432"/>
    </row>
    <row r="154" spans="1:16" s="241" customFormat="1">
      <c r="A154" s="866"/>
      <c r="B154" s="866"/>
      <c r="C154" s="888"/>
      <c r="D154" s="734" t="s">
        <v>310</v>
      </c>
      <c r="E154" s="734"/>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66"/>
      <c r="B155" s="866"/>
      <c r="C155" s="888"/>
      <c r="D155" s="734" t="s">
        <v>311</v>
      </c>
      <c r="E155" s="734"/>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66"/>
      <c r="B156" s="866"/>
      <c r="C156" s="888"/>
      <c r="D156" s="734"/>
      <c r="E156" s="734"/>
      <c r="F156" s="329"/>
      <c r="G156" s="329"/>
      <c r="H156" s="307"/>
      <c r="I156" s="307"/>
      <c r="J156" s="363"/>
      <c r="K156" s="307"/>
      <c r="L156" s="359" t="s">
        <v>82</v>
      </c>
      <c r="M156" s="307" t="s">
        <v>80</v>
      </c>
      <c r="N156" s="397">
        <f>SUM(N144:N155)</f>
        <v>652.68000000000006</v>
      </c>
      <c r="O156" s="439"/>
      <c r="P156" s="432"/>
    </row>
    <row r="157" spans="1:16" s="241" customFormat="1">
      <c r="A157" s="866"/>
      <c r="B157" s="866"/>
      <c r="C157" s="888"/>
      <c r="D157" s="873" t="s">
        <v>332</v>
      </c>
      <c r="E157" s="874"/>
      <c r="F157" s="874"/>
      <c r="G157" s="307" t="s">
        <v>80</v>
      </c>
      <c r="H157" s="308">
        <v>0.4</v>
      </c>
      <c r="I157" s="307" t="s">
        <v>162</v>
      </c>
      <c r="J157" s="308">
        <v>0.4</v>
      </c>
      <c r="K157" s="307" t="s">
        <v>80</v>
      </c>
      <c r="L157" s="363">
        <f>H157*J157</f>
        <v>0.16000000000000003</v>
      </c>
      <c r="M157" s="307" t="s">
        <v>31</v>
      </c>
      <c r="N157" s="376"/>
      <c r="O157" s="434"/>
      <c r="P157" s="432"/>
    </row>
    <row r="158" spans="1:16" s="241" customFormat="1">
      <c r="A158" s="866"/>
      <c r="B158" s="866"/>
      <c r="C158" s="888"/>
      <c r="D158" s="873" t="s">
        <v>335</v>
      </c>
      <c r="E158" s="874"/>
      <c r="F158" s="329"/>
      <c r="G158" s="329"/>
      <c r="H158" s="329"/>
      <c r="I158" s="329"/>
      <c r="J158" s="330">
        <f>N156</f>
        <v>652.68000000000006</v>
      </c>
      <c r="K158" s="317" t="s">
        <v>150</v>
      </c>
      <c r="L158" s="331">
        <f>L157</f>
        <v>0.16000000000000003</v>
      </c>
      <c r="M158" s="329" t="s">
        <v>80</v>
      </c>
      <c r="N158" s="441">
        <f>J158/L158</f>
        <v>4079.2499999999995</v>
      </c>
      <c r="O158" s="434"/>
      <c r="P158" s="432"/>
    </row>
    <row r="159" spans="1:16" s="241" customFormat="1">
      <c r="A159" s="866"/>
      <c r="B159" s="866"/>
      <c r="C159" s="888"/>
      <c r="D159" s="873" t="s">
        <v>334</v>
      </c>
      <c r="E159" s="874"/>
      <c r="F159" s="874"/>
      <c r="G159" s="874"/>
      <c r="H159" s="421"/>
      <c r="I159" s="384"/>
      <c r="J159" s="422">
        <f>N158</f>
        <v>4079.2499999999995</v>
      </c>
      <c r="K159" s="384" t="s">
        <v>162</v>
      </c>
      <c r="L159" s="422">
        <v>0.05</v>
      </c>
      <c r="M159" s="384" t="s">
        <v>80</v>
      </c>
      <c r="N159" s="423">
        <f>J159*L159</f>
        <v>203.96249999999998</v>
      </c>
      <c r="O159" s="434"/>
      <c r="P159" s="432"/>
    </row>
    <row r="160" spans="1:16" s="241" customFormat="1">
      <c r="A160" s="866"/>
      <c r="B160" s="866"/>
      <c r="C160" s="888"/>
      <c r="D160" s="734"/>
      <c r="E160" s="734"/>
      <c r="F160" s="329"/>
      <c r="G160" s="329"/>
      <c r="H160" s="329"/>
      <c r="I160" s="329"/>
      <c r="J160" s="330"/>
      <c r="K160" s="331"/>
      <c r="L160" s="331" t="s">
        <v>82</v>
      </c>
      <c r="M160" s="329" t="s">
        <v>80</v>
      </c>
      <c r="N160" s="433">
        <f>N158-N159</f>
        <v>3875.2874999999995</v>
      </c>
      <c r="O160" s="416">
        <f>N160</f>
        <v>3875.2874999999995</v>
      </c>
      <c r="P160" s="432" t="s">
        <v>4</v>
      </c>
    </row>
    <row r="161" spans="1:19" s="241" customFormat="1">
      <c r="A161" s="881"/>
      <c r="B161" s="881"/>
      <c r="C161" s="885"/>
      <c r="D161" s="734"/>
      <c r="E161" s="734"/>
      <c r="F161" s="329"/>
      <c r="G161" s="329"/>
      <c r="H161" s="329"/>
      <c r="I161" s="329"/>
      <c r="J161" s="330"/>
      <c r="K161" s="317"/>
      <c r="L161" s="331"/>
      <c r="M161" s="329"/>
      <c r="N161" s="447" t="s">
        <v>4</v>
      </c>
      <c r="O161" s="434"/>
      <c r="P161" s="432"/>
    </row>
    <row r="162" spans="1:19" s="241" customFormat="1">
      <c r="A162" s="847">
        <v>8</v>
      </c>
      <c r="B162" s="847" t="s">
        <v>338</v>
      </c>
      <c r="C162" s="893" t="s">
        <v>339</v>
      </c>
      <c r="D162" s="448" t="s">
        <v>292</v>
      </c>
      <c r="E162" s="449"/>
      <c r="F162" s="449"/>
      <c r="G162" s="450"/>
      <c r="H162" s="451"/>
      <c r="I162" s="452"/>
      <c r="J162" s="453"/>
      <c r="K162" s="450"/>
      <c r="L162" s="453"/>
      <c r="M162" s="450"/>
      <c r="N162" s="454"/>
      <c r="O162" s="455"/>
      <c r="P162" s="456"/>
    </row>
    <row r="163" spans="1:19" s="241" customFormat="1">
      <c r="A163" s="848"/>
      <c r="B163" s="848"/>
      <c r="C163" s="894"/>
      <c r="D163" s="879" t="s">
        <v>340</v>
      </c>
      <c r="E163" s="880"/>
      <c r="F163" s="880"/>
      <c r="G163" s="880"/>
      <c r="H163" s="880"/>
      <c r="I163" s="880"/>
      <c r="J163" s="457"/>
      <c r="K163" s="245"/>
      <c r="L163" s="457"/>
      <c r="M163" s="245"/>
      <c r="N163" s="458"/>
      <c r="O163" s="459"/>
      <c r="P163" s="460"/>
    </row>
    <row r="164" spans="1:19" s="241" customFormat="1">
      <c r="A164" s="848"/>
      <c r="B164" s="848"/>
      <c r="C164" s="894"/>
      <c r="D164" s="461"/>
      <c r="E164" s="730" t="s">
        <v>80</v>
      </c>
      <c r="F164" s="318">
        <f>O106</f>
        <v>2840.4999999999995</v>
      </c>
      <c r="G164" s="740" t="s">
        <v>162</v>
      </c>
      <c r="H164" s="260">
        <v>0.5</v>
      </c>
      <c r="I164" s="260" t="s">
        <v>162</v>
      </c>
      <c r="J164" s="261">
        <v>0.5</v>
      </c>
      <c r="K164" s="261" t="s">
        <v>162</v>
      </c>
      <c r="L164" s="261">
        <v>0.5</v>
      </c>
      <c r="M164" s="262" t="s">
        <v>80</v>
      </c>
      <c r="N164" s="263">
        <f t="shared" ref="N164" si="2">L164*J164*H164*F164</f>
        <v>355.06249999999994</v>
      </c>
      <c r="O164" s="459"/>
      <c r="P164" s="460"/>
    </row>
    <row r="165" spans="1:19" s="241" customFormat="1">
      <c r="A165" s="848"/>
      <c r="B165" s="848"/>
      <c r="C165" s="894"/>
      <c r="D165" s="879" t="s">
        <v>340</v>
      </c>
      <c r="E165" s="880"/>
      <c r="F165" s="880"/>
      <c r="G165" s="880"/>
      <c r="H165" s="880"/>
      <c r="I165" s="880"/>
      <c r="J165" s="457"/>
      <c r="K165" s="245"/>
      <c r="L165" s="457"/>
      <c r="M165" s="245"/>
      <c r="N165" s="458"/>
      <c r="O165" s="459"/>
      <c r="P165" s="460"/>
    </row>
    <row r="166" spans="1:19" s="241" customFormat="1">
      <c r="A166" s="848"/>
      <c r="B166" s="848"/>
      <c r="C166" s="894"/>
      <c r="D166" s="461"/>
      <c r="E166" s="730" t="s">
        <v>80</v>
      </c>
      <c r="F166" s="318">
        <f>O130</f>
        <v>5556.8752799999993</v>
      </c>
      <c r="G166" s="740" t="s">
        <v>162</v>
      </c>
      <c r="H166" s="260">
        <v>0.5</v>
      </c>
      <c r="I166" s="260" t="s">
        <v>162</v>
      </c>
      <c r="J166" s="261">
        <v>0.5</v>
      </c>
      <c r="K166" s="261" t="s">
        <v>162</v>
      </c>
      <c r="L166" s="261">
        <v>0.3</v>
      </c>
      <c r="M166" s="262" t="s">
        <v>80</v>
      </c>
      <c r="N166" s="263">
        <f t="shared" ref="N166" si="3">L166*J166*H166*F166</f>
        <v>416.76564599999995</v>
      </c>
      <c r="O166" s="361"/>
      <c r="P166" s="460"/>
      <c r="R166" s="304"/>
      <c r="S166" s="304"/>
    </row>
    <row r="167" spans="1:19" s="241" customFormat="1">
      <c r="A167" s="848"/>
      <c r="B167" s="848"/>
      <c r="C167" s="894"/>
      <c r="D167" s="879" t="s">
        <v>342</v>
      </c>
      <c r="E167" s="880"/>
      <c r="F167" s="880"/>
      <c r="G167" s="880"/>
      <c r="H167" s="880"/>
      <c r="I167" s="880"/>
      <c r="J167" s="457"/>
      <c r="K167" s="245"/>
      <c r="L167" s="457"/>
      <c r="M167" s="245"/>
      <c r="N167" s="458"/>
      <c r="O167" s="459"/>
      <c r="P167" s="460"/>
      <c r="R167" s="304"/>
      <c r="S167" s="304"/>
    </row>
    <row r="168" spans="1:19" s="241" customFormat="1">
      <c r="A168" s="848"/>
      <c r="B168" s="848"/>
      <c r="C168" s="894"/>
      <c r="D168" s="461"/>
      <c r="E168" s="730" t="s">
        <v>80</v>
      </c>
      <c r="F168" s="318">
        <f>O140</f>
        <v>3562.4999999999991</v>
      </c>
      <c r="G168" s="740" t="s">
        <v>162</v>
      </c>
      <c r="H168" s="260">
        <v>0.4</v>
      </c>
      <c r="I168" s="260" t="s">
        <v>162</v>
      </c>
      <c r="J168" s="261">
        <v>0.4</v>
      </c>
      <c r="K168" s="261" t="s">
        <v>162</v>
      </c>
      <c r="L168" s="261">
        <v>0.4</v>
      </c>
      <c r="M168" s="262" t="s">
        <v>80</v>
      </c>
      <c r="N168" s="263">
        <f t="shared" ref="N168" si="4">L168*J168*H168*F168</f>
        <v>228</v>
      </c>
      <c r="O168" s="459"/>
      <c r="P168" s="460"/>
      <c r="R168" s="304"/>
      <c r="S168" s="304"/>
    </row>
    <row r="169" spans="1:19" s="241" customFormat="1">
      <c r="A169" s="848"/>
      <c r="B169" s="848"/>
      <c r="C169" s="894"/>
      <c r="D169" s="879" t="s">
        <v>343</v>
      </c>
      <c r="E169" s="880"/>
      <c r="F169" s="880"/>
      <c r="G169" s="880"/>
      <c r="H169" s="880"/>
      <c r="I169" s="880"/>
      <c r="J169" s="457"/>
      <c r="K169" s="245"/>
      <c r="L169" s="457"/>
      <c r="M169" s="245"/>
      <c r="N169" s="458"/>
      <c r="O169" s="459"/>
      <c r="P169" s="460"/>
      <c r="R169" s="304"/>
      <c r="S169" s="304"/>
    </row>
    <row r="170" spans="1:19" s="241" customFormat="1">
      <c r="A170" s="848"/>
      <c r="B170" s="848"/>
      <c r="C170" s="894"/>
      <c r="D170" s="461"/>
      <c r="E170" s="730" t="s">
        <v>80</v>
      </c>
      <c r="F170" s="318">
        <f>O160</f>
        <v>3875.2874999999995</v>
      </c>
      <c r="G170" s="740" t="s">
        <v>162</v>
      </c>
      <c r="H170" s="260">
        <v>0.4</v>
      </c>
      <c r="I170" s="326" t="s">
        <v>162</v>
      </c>
      <c r="J170" s="327">
        <v>0.4</v>
      </c>
      <c r="K170" s="327" t="s">
        <v>162</v>
      </c>
      <c r="L170" s="327">
        <v>0.2</v>
      </c>
      <c r="M170" s="337" t="s">
        <v>80</v>
      </c>
      <c r="N170" s="338">
        <f t="shared" ref="N170" si="5">L170*J170*H170*F170</f>
        <v>124.00920000000001</v>
      </c>
      <c r="O170" s="459"/>
      <c r="P170" s="460"/>
      <c r="R170" s="304"/>
      <c r="S170" s="304"/>
    </row>
    <row r="171" spans="1:19" s="241" customFormat="1">
      <c r="A171" s="848"/>
      <c r="B171" s="848"/>
      <c r="C171" s="894"/>
      <c r="D171" s="461"/>
      <c r="E171" s="730"/>
      <c r="F171" s="260"/>
      <c r="G171" s="740"/>
      <c r="H171" s="260"/>
      <c r="I171" s="260"/>
      <c r="J171" s="261"/>
      <c r="K171" s="261"/>
      <c r="L171" s="261" t="s">
        <v>82</v>
      </c>
      <c r="M171" s="262" t="s">
        <v>80</v>
      </c>
      <c r="N171" s="263">
        <f>SUM(N164:N170)</f>
        <v>1123.8373459999998</v>
      </c>
      <c r="O171" s="459"/>
      <c r="P171" s="460"/>
      <c r="R171" s="304"/>
      <c r="S171" s="304"/>
    </row>
    <row r="172" spans="1:19" s="241" customFormat="1">
      <c r="A172" s="848"/>
      <c r="B172" s="848"/>
      <c r="C172" s="894"/>
      <c r="D172" s="896" t="s">
        <v>344</v>
      </c>
      <c r="E172" s="897"/>
      <c r="F172" s="897"/>
      <c r="G172" s="897"/>
      <c r="H172" s="897"/>
      <c r="I172" s="260"/>
      <c r="J172" s="261"/>
      <c r="K172" s="261"/>
      <c r="L172" s="261"/>
      <c r="M172" s="262"/>
      <c r="N172" s="263"/>
      <c r="O172" s="459"/>
      <c r="P172" s="460"/>
      <c r="R172" s="304"/>
      <c r="S172" s="304"/>
    </row>
    <row r="173" spans="1:19" s="241" customFormat="1">
      <c r="A173" s="848"/>
      <c r="B173" s="848"/>
      <c r="C173" s="894"/>
      <c r="D173" s="898" t="s">
        <v>345</v>
      </c>
      <c r="E173" s="899"/>
      <c r="F173" s="899"/>
      <c r="G173" s="462" t="s">
        <v>80</v>
      </c>
      <c r="H173" s="457">
        <f>N171</f>
        <v>1123.8373459999998</v>
      </c>
      <c r="I173" s="245" t="s">
        <v>162</v>
      </c>
      <c r="J173" s="463">
        <v>0.5</v>
      </c>
      <c r="K173" s="261" t="s">
        <v>80</v>
      </c>
      <c r="L173" s="261"/>
      <c r="M173" s="262" t="s">
        <v>80</v>
      </c>
      <c r="N173" s="263">
        <f>H173*J173</f>
        <v>561.9186729999999</v>
      </c>
      <c r="O173" s="459">
        <f>N173</f>
        <v>561.9186729999999</v>
      </c>
      <c r="P173" s="464" t="str">
        <f>N174</f>
        <v>Cum</v>
      </c>
      <c r="R173" s="304"/>
      <c r="S173" s="304"/>
    </row>
    <row r="174" spans="1:19" s="241" customFormat="1">
      <c r="A174" s="875"/>
      <c r="B174" s="875"/>
      <c r="C174" s="895"/>
      <c r="D174" s="465"/>
      <c r="E174" s="466"/>
      <c r="F174" s="326"/>
      <c r="G174" s="467"/>
      <c r="H174" s="326"/>
      <c r="I174" s="326"/>
      <c r="J174" s="327"/>
      <c r="K174" s="327"/>
      <c r="L174" s="327"/>
      <c r="M174" s="337"/>
      <c r="N174" s="338" t="s">
        <v>5</v>
      </c>
      <c r="O174" s="468"/>
      <c r="P174" s="469"/>
      <c r="R174" s="304"/>
      <c r="S174" s="304"/>
    </row>
    <row r="175" spans="1:19" s="241" customFormat="1">
      <c r="A175" s="847"/>
      <c r="B175" s="847"/>
      <c r="C175" s="900" t="s">
        <v>248</v>
      </c>
      <c r="D175" s="896" t="s">
        <v>344</v>
      </c>
      <c r="E175" s="897"/>
      <c r="F175" s="897"/>
      <c r="G175" s="897"/>
      <c r="H175" s="897"/>
      <c r="I175" s="260"/>
      <c r="J175" s="261"/>
      <c r="K175" s="261"/>
      <c r="L175" s="261"/>
      <c r="M175" s="262"/>
      <c r="N175" s="263"/>
      <c r="O175" s="459"/>
      <c r="P175" s="460"/>
      <c r="R175" s="304"/>
      <c r="S175" s="304"/>
    </row>
    <row r="176" spans="1:19" s="241" customFormat="1">
      <c r="A176" s="848"/>
      <c r="B176" s="848"/>
      <c r="C176" s="901"/>
      <c r="D176" s="898" t="s">
        <v>345</v>
      </c>
      <c r="E176" s="899"/>
      <c r="F176" s="899"/>
      <c r="G176" s="462" t="s">
        <v>80</v>
      </c>
      <c r="H176" s="457">
        <f>N171</f>
        <v>1123.8373459999998</v>
      </c>
      <c r="I176" s="245" t="s">
        <v>162</v>
      </c>
      <c r="J176" s="463">
        <v>0.5</v>
      </c>
      <c r="K176" s="261" t="s">
        <v>80</v>
      </c>
      <c r="L176" s="261"/>
      <c r="M176" s="262" t="s">
        <v>80</v>
      </c>
      <c r="N176" s="263">
        <f>H176*J176</f>
        <v>561.9186729999999</v>
      </c>
      <c r="O176" s="459">
        <f>N176</f>
        <v>561.9186729999999</v>
      </c>
      <c r="P176" s="464" t="str">
        <f>N177</f>
        <v>Cum</v>
      </c>
      <c r="R176" s="304"/>
      <c r="S176" s="304"/>
    </row>
    <row r="177" spans="1:19" s="241" customFormat="1">
      <c r="A177" s="875"/>
      <c r="B177" s="875"/>
      <c r="C177" s="902"/>
      <c r="D177" s="465"/>
      <c r="E177" s="466"/>
      <c r="F177" s="326"/>
      <c r="G177" s="467"/>
      <c r="H177" s="326"/>
      <c r="I177" s="326"/>
      <c r="J177" s="327"/>
      <c r="K177" s="327"/>
      <c r="L177" s="327"/>
      <c r="M177" s="337"/>
      <c r="N177" s="338" t="s">
        <v>5</v>
      </c>
      <c r="O177" s="468"/>
      <c r="P177" s="469"/>
      <c r="R177" s="304"/>
      <c r="S177" s="304"/>
    </row>
    <row r="178" spans="1:19" s="241" customFormat="1">
      <c r="A178" s="870">
        <v>9</v>
      </c>
      <c r="B178" s="870" t="s">
        <v>249</v>
      </c>
      <c r="C178" s="903" t="s">
        <v>346</v>
      </c>
      <c r="D178" s="470"/>
      <c r="E178" s="428"/>
      <c r="F178" s="391"/>
      <c r="G178" s="391"/>
      <c r="H178" s="391"/>
      <c r="I178" s="391"/>
      <c r="J178" s="391"/>
      <c r="K178" s="391"/>
      <c r="L178" s="391"/>
      <c r="M178" s="391"/>
      <c r="N178" s="437"/>
      <c r="O178" s="429"/>
      <c r="P178" s="430"/>
      <c r="R178" s="304"/>
      <c r="S178" s="304"/>
    </row>
    <row r="179" spans="1:19" s="241" customFormat="1">
      <c r="A179" s="866"/>
      <c r="B179" s="866"/>
      <c r="C179" s="904"/>
      <c r="D179" s="471" t="s">
        <v>347</v>
      </c>
      <c r="E179" s="129"/>
      <c r="F179" s="413">
        <v>2</v>
      </c>
      <c r="G179" s="413" t="s">
        <v>162</v>
      </c>
      <c r="H179" s="420">
        <f>J13</f>
        <v>30</v>
      </c>
      <c r="I179" s="415" t="s">
        <v>162</v>
      </c>
      <c r="J179" s="414">
        <v>0.6</v>
      </c>
      <c r="K179" s="415" t="s">
        <v>162</v>
      </c>
      <c r="L179" s="414">
        <v>1.2</v>
      </c>
      <c r="M179" s="415" t="s">
        <v>348</v>
      </c>
      <c r="N179" s="331">
        <f>H179*J179*L179*F179</f>
        <v>43.199999999999996</v>
      </c>
      <c r="O179" s="431"/>
      <c r="P179" s="432"/>
    </row>
    <row r="180" spans="1:19" s="241" customFormat="1">
      <c r="A180" s="866"/>
      <c r="B180" s="866"/>
      <c r="C180" s="904"/>
      <c r="D180" s="905" t="s">
        <v>349</v>
      </c>
      <c r="E180" s="906"/>
      <c r="F180" s="906"/>
      <c r="G180" s="906"/>
      <c r="H180" s="444"/>
      <c r="I180" s="329"/>
      <c r="J180" s="444"/>
      <c r="K180" s="358"/>
      <c r="L180" s="444"/>
      <c r="M180" s="283"/>
      <c r="N180" s="472"/>
      <c r="O180" s="431"/>
      <c r="P180" s="432"/>
    </row>
    <row r="181" spans="1:19" s="241" customFormat="1">
      <c r="A181" s="866"/>
      <c r="B181" s="866"/>
      <c r="C181" s="904"/>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66"/>
      <c r="B182" s="866"/>
      <c r="C182" s="904"/>
      <c r="D182" s="744" t="s">
        <v>350</v>
      </c>
      <c r="E182" s="364"/>
      <c r="F182" s="330"/>
      <c r="G182" s="364"/>
      <c r="H182" s="284"/>
      <c r="I182" s="364"/>
      <c r="J182" s="284"/>
      <c r="K182" s="284"/>
      <c r="L182" s="284"/>
      <c r="M182" s="286"/>
      <c r="N182" s="472"/>
      <c r="O182" s="431"/>
      <c r="P182" s="432"/>
    </row>
    <row r="183" spans="1:19" s="241" customFormat="1">
      <c r="A183" s="866"/>
      <c r="B183" s="866"/>
      <c r="C183" s="904"/>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66"/>
      <c r="B184" s="866"/>
      <c r="C184" s="904"/>
      <c r="D184" s="473"/>
      <c r="E184" s="364"/>
      <c r="F184" s="434"/>
      <c r="G184" s="415"/>
      <c r="H184" s="444"/>
      <c r="I184" s="329"/>
      <c r="J184" s="444"/>
      <c r="K184" s="358"/>
      <c r="L184" s="444" t="s">
        <v>213</v>
      </c>
      <c r="M184" s="283" t="s">
        <v>80</v>
      </c>
      <c r="N184" s="331">
        <f>SUM(N179:N183)</f>
        <v>45.04</v>
      </c>
      <c r="O184" s="439">
        <f>N184</f>
        <v>45.04</v>
      </c>
      <c r="P184" s="477" t="str">
        <f>N185</f>
        <v>Cum</v>
      </c>
    </row>
    <row r="185" spans="1:19" s="241" customFormat="1">
      <c r="A185" s="866"/>
      <c r="B185" s="866"/>
      <c r="C185" s="904"/>
      <c r="D185" s="473"/>
      <c r="E185" s="364"/>
      <c r="F185" s="415"/>
      <c r="G185" s="415"/>
      <c r="H185" s="444"/>
      <c r="I185" s="329"/>
      <c r="J185" s="444"/>
      <c r="K185" s="358"/>
      <c r="L185" s="444"/>
      <c r="M185" s="283"/>
      <c r="N185" s="478" t="s">
        <v>5</v>
      </c>
      <c r="O185" s="439"/>
      <c r="P185" s="432"/>
    </row>
    <row r="186" spans="1:19" s="241" customFormat="1">
      <c r="A186" s="870">
        <v>10</v>
      </c>
      <c r="B186" s="870" t="s">
        <v>251</v>
      </c>
      <c r="C186" s="903" t="s">
        <v>351</v>
      </c>
      <c r="D186" s="479"/>
      <c r="E186" s="391"/>
      <c r="F186" s="390"/>
      <c r="G186" s="390"/>
      <c r="H186" s="393"/>
      <c r="I186" s="391"/>
      <c r="J186" s="392"/>
      <c r="K186" s="391"/>
      <c r="L186" s="392"/>
      <c r="M186" s="391"/>
      <c r="N186" s="392"/>
      <c r="O186" s="480"/>
      <c r="P186" s="430"/>
    </row>
    <row r="187" spans="1:19" s="241" customFormat="1">
      <c r="A187" s="866"/>
      <c r="B187" s="866"/>
      <c r="C187" s="904"/>
      <c r="D187" s="481" t="s">
        <v>347</v>
      </c>
      <c r="E187" s="329"/>
      <c r="F187" s="318">
        <v>2</v>
      </c>
      <c r="G187" s="318" t="s">
        <v>162</v>
      </c>
      <c r="H187" s="318">
        <v>2</v>
      </c>
      <c r="I187" s="260" t="s">
        <v>162</v>
      </c>
      <c r="J187" s="295">
        <f>J13</f>
        <v>30</v>
      </c>
      <c r="K187" s="261" t="s">
        <v>162</v>
      </c>
      <c r="L187" s="261">
        <v>1.2</v>
      </c>
      <c r="M187" s="262" t="s">
        <v>80</v>
      </c>
      <c r="N187" s="366">
        <f t="shared" ref="N187:N188" si="6">L187*J187*H187*F187</f>
        <v>144</v>
      </c>
      <c r="O187" s="439"/>
      <c r="P187" s="432"/>
    </row>
    <row r="188" spans="1:19" s="241" customFormat="1">
      <c r="A188" s="866"/>
      <c r="B188" s="866"/>
      <c r="C188" s="904"/>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66"/>
      <c r="B189" s="866"/>
      <c r="C189" s="904"/>
      <c r="D189" s="481" t="s">
        <v>353</v>
      </c>
      <c r="E189" s="329"/>
      <c r="F189" s="286"/>
      <c r="G189" s="286"/>
      <c r="H189" s="330"/>
      <c r="I189" s="329"/>
      <c r="J189" s="331"/>
      <c r="K189" s="329"/>
      <c r="L189" s="331"/>
      <c r="M189" s="329"/>
      <c r="N189" s="478"/>
      <c r="O189" s="439"/>
      <c r="P189" s="432"/>
    </row>
    <row r="190" spans="1:19" s="241" customFormat="1">
      <c r="A190" s="866"/>
      <c r="B190" s="866"/>
      <c r="C190" s="904"/>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66"/>
      <c r="B191" s="866"/>
      <c r="C191" s="904"/>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66"/>
      <c r="B192" s="866"/>
      <c r="C192" s="904"/>
      <c r="D192" s="481"/>
      <c r="E192" s="329"/>
      <c r="F192" s="286"/>
      <c r="G192" s="286"/>
      <c r="H192" s="330"/>
      <c r="I192" s="329"/>
      <c r="J192" s="331"/>
      <c r="K192" s="329"/>
      <c r="L192" s="331" t="s">
        <v>82</v>
      </c>
      <c r="M192" s="329" t="s">
        <v>80</v>
      </c>
      <c r="N192" s="331">
        <f>SUM(N187:N191)</f>
        <v>166.23599999999999</v>
      </c>
      <c r="O192" s="439">
        <f>N192</f>
        <v>166.23599999999999</v>
      </c>
      <c r="P192" s="477" t="str">
        <f>N193</f>
        <v>Sqm</v>
      </c>
    </row>
    <row r="193" spans="1:18" s="241" customFormat="1">
      <c r="A193" s="866"/>
      <c r="B193" s="866"/>
      <c r="C193" s="904"/>
      <c r="D193" s="481"/>
      <c r="E193" s="329"/>
      <c r="F193" s="286"/>
      <c r="G193" s="286"/>
      <c r="H193" s="330"/>
      <c r="I193" s="329"/>
      <c r="J193" s="331"/>
      <c r="K193" s="329"/>
      <c r="L193" s="331"/>
      <c r="M193" s="329"/>
      <c r="N193" s="478" t="s">
        <v>31</v>
      </c>
      <c r="O193" s="439"/>
      <c r="P193" s="432"/>
    </row>
    <row r="194" spans="1:18" s="241" customFormat="1" ht="24.75" customHeight="1">
      <c r="A194" s="866"/>
      <c r="B194" s="866"/>
      <c r="C194" s="911"/>
      <c r="D194" s="484"/>
      <c r="E194" s="384"/>
      <c r="F194" s="292"/>
      <c r="G194" s="292"/>
      <c r="H194" s="421"/>
      <c r="I194" s="384"/>
      <c r="J194" s="422"/>
      <c r="K194" s="384"/>
      <c r="L194" s="422"/>
      <c r="M194" s="384"/>
      <c r="N194" s="422"/>
      <c r="O194" s="485"/>
      <c r="P194" s="443"/>
    </row>
    <row r="195" spans="1:18" s="241" customFormat="1">
      <c r="A195" s="870">
        <v>11</v>
      </c>
      <c r="B195" s="870" t="s">
        <v>253</v>
      </c>
      <c r="C195" s="912" t="s">
        <v>355</v>
      </c>
      <c r="D195" s="907" t="s">
        <v>356</v>
      </c>
      <c r="E195" s="908"/>
      <c r="F195" s="908"/>
      <c r="G195" s="286"/>
      <c r="H195" s="486"/>
      <c r="I195" s="415"/>
      <c r="J195" s="331"/>
      <c r="K195" s="329"/>
      <c r="L195" s="331"/>
      <c r="M195" s="329"/>
      <c r="N195" s="331"/>
      <c r="O195" s="439"/>
      <c r="P195" s="487"/>
    </row>
    <row r="196" spans="1:18" s="241" customFormat="1">
      <c r="A196" s="866"/>
      <c r="B196" s="866"/>
      <c r="C196" s="913"/>
      <c r="D196" s="889" t="s">
        <v>357</v>
      </c>
      <c r="E196" s="890"/>
      <c r="F196" s="890"/>
      <c r="G196" s="412"/>
      <c r="H196" s="414"/>
      <c r="I196" s="415"/>
      <c r="J196" s="414"/>
      <c r="K196" s="415"/>
      <c r="L196" s="414"/>
      <c r="M196" s="415"/>
      <c r="N196" s="331"/>
      <c r="O196" s="439"/>
      <c r="P196" s="487"/>
    </row>
    <row r="197" spans="1:18" s="241" customFormat="1">
      <c r="A197" s="866"/>
      <c r="B197" s="866"/>
      <c r="C197" s="913"/>
      <c r="D197" s="741"/>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66"/>
      <c r="B198" s="866"/>
      <c r="C198" s="913"/>
      <c r="D198" s="733"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66"/>
      <c r="B199" s="866"/>
      <c r="C199" s="913"/>
      <c r="D199" s="741"/>
      <c r="E199" s="413"/>
      <c r="F199" s="413"/>
      <c r="G199" s="413"/>
      <c r="H199" s="414"/>
      <c r="I199" s="415"/>
      <c r="J199" s="414"/>
      <c r="K199" s="415"/>
      <c r="L199" s="414" t="s">
        <v>213</v>
      </c>
      <c r="M199" s="415" t="s">
        <v>80</v>
      </c>
      <c r="N199" s="331">
        <f>SUM(N197:N198)</f>
        <v>105.75999999999999</v>
      </c>
      <c r="O199" s="439"/>
      <c r="P199" s="487"/>
    </row>
    <row r="200" spans="1:18" s="241" customFormat="1">
      <c r="A200" s="866"/>
      <c r="B200" s="866"/>
      <c r="C200" s="913"/>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66"/>
      <c r="B201" s="866"/>
      <c r="C201" s="913"/>
      <c r="D201" s="907" t="s">
        <v>361</v>
      </c>
      <c r="E201" s="908"/>
      <c r="F201" s="908"/>
      <c r="G201" s="286"/>
      <c r="H201" s="486"/>
      <c r="I201" s="415"/>
      <c r="J201" s="331"/>
      <c r="K201" s="329"/>
      <c r="L201" s="331"/>
      <c r="M201" s="329"/>
      <c r="N201" s="478" t="s">
        <v>96</v>
      </c>
      <c r="O201" s="439"/>
      <c r="P201" s="487"/>
    </row>
    <row r="202" spans="1:18" s="241" customFormat="1">
      <c r="A202" s="866"/>
      <c r="B202" s="866"/>
      <c r="C202" s="913"/>
      <c r="D202" s="889" t="s">
        <v>362</v>
      </c>
      <c r="E202" s="890"/>
      <c r="F202" s="890"/>
      <c r="G202" s="412"/>
      <c r="H202" s="414"/>
      <c r="I202" s="415"/>
      <c r="J202" s="414"/>
      <c r="K202" s="415"/>
      <c r="L202" s="414"/>
      <c r="M202" s="415"/>
      <c r="N202" s="331"/>
      <c r="O202" s="439"/>
      <c r="P202" s="487"/>
    </row>
    <row r="203" spans="1:18" s="241" customFormat="1">
      <c r="A203" s="866"/>
      <c r="B203" s="866"/>
      <c r="C203" s="913"/>
      <c r="D203" s="733"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66"/>
      <c r="B204" s="866"/>
      <c r="C204" s="913"/>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66"/>
      <c r="B205" s="866"/>
      <c r="C205" s="913"/>
      <c r="D205" s="747"/>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66"/>
      <c r="B206" s="866"/>
      <c r="C206" s="913"/>
      <c r="D206" s="747"/>
      <c r="E206" s="748"/>
      <c r="F206" s="286"/>
      <c r="G206" s="286"/>
      <c r="H206" s="330"/>
      <c r="I206" s="329"/>
      <c r="J206" s="331"/>
      <c r="K206" s="329"/>
      <c r="L206" s="497"/>
      <c r="M206" s="498"/>
      <c r="N206" s="499" t="s">
        <v>96</v>
      </c>
      <c r="O206" s="500"/>
      <c r="P206" s="432"/>
    </row>
    <row r="207" spans="1:18" s="241" customFormat="1">
      <c r="A207" s="881"/>
      <c r="B207" s="881"/>
      <c r="C207" s="914"/>
      <c r="D207" s="501"/>
      <c r="E207" s="502"/>
      <c r="F207" s="384"/>
      <c r="G207" s="384"/>
      <c r="H207" s="384"/>
      <c r="I207" s="384"/>
      <c r="J207" s="384"/>
      <c r="K207" s="384"/>
      <c r="L207" s="384"/>
      <c r="M207" s="384"/>
      <c r="N207" s="427"/>
      <c r="O207" s="503"/>
      <c r="P207" s="443"/>
    </row>
    <row r="208" spans="1:18" s="241" customFormat="1">
      <c r="A208" s="909">
        <v>12</v>
      </c>
      <c r="B208" s="870" t="s">
        <v>255</v>
      </c>
      <c r="C208" s="871" t="s">
        <v>363</v>
      </c>
      <c r="D208" s="746"/>
      <c r="E208" s="286"/>
      <c r="F208" s="286"/>
      <c r="G208" s="286"/>
      <c r="H208" s="330"/>
      <c r="I208" s="329"/>
      <c r="J208" s="331"/>
      <c r="K208" s="329"/>
      <c r="L208" s="331"/>
      <c r="M208" s="329"/>
      <c r="N208" s="331"/>
      <c r="O208" s="505"/>
      <c r="P208" s="506"/>
    </row>
    <row r="209" spans="1:18" s="241" customFormat="1" ht="45">
      <c r="A209" s="910"/>
      <c r="B209" s="866"/>
      <c r="C209" s="868"/>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910"/>
      <c r="B210" s="866"/>
      <c r="C210" s="868"/>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70">
        <v>13</v>
      </c>
      <c r="B212" s="870" t="s">
        <v>257</v>
      </c>
      <c r="C212" s="871" t="s">
        <v>365</v>
      </c>
      <c r="D212" s="470"/>
      <c r="E212" s="428"/>
      <c r="F212" s="391"/>
      <c r="G212" s="391"/>
      <c r="H212" s="391"/>
      <c r="I212" s="391"/>
      <c r="J212" s="393"/>
      <c r="K212" s="391"/>
      <c r="L212" s="393"/>
      <c r="M212" s="391"/>
      <c r="N212" s="437"/>
      <c r="O212" s="429"/>
      <c r="P212" s="456"/>
      <c r="R212" s="304"/>
    </row>
    <row r="213" spans="1:18" s="241" customFormat="1">
      <c r="A213" s="866"/>
      <c r="B213" s="866"/>
      <c r="C213" s="868"/>
      <c r="D213" s="915" t="s">
        <v>366</v>
      </c>
      <c r="E213" s="916"/>
      <c r="F213" s="916"/>
      <c r="G213" s="329"/>
      <c r="H213" s="330"/>
      <c r="I213" s="329"/>
      <c r="J213" s="329"/>
      <c r="K213" s="329"/>
      <c r="L213" s="330"/>
      <c r="M213" s="329"/>
      <c r="N213" s="330"/>
      <c r="O213" s="432"/>
      <c r="P213" s="460"/>
    </row>
    <row r="214" spans="1:18" s="241" customFormat="1">
      <c r="A214" s="866"/>
      <c r="B214" s="866"/>
      <c r="C214" s="868"/>
      <c r="D214" s="747"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66"/>
      <c r="B215" s="866"/>
      <c r="C215" s="868"/>
      <c r="D215" s="747" t="s">
        <v>368</v>
      </c>
      <c r="E215" s="515"/>
      <c r="F215" s="515"/>
      <c r="G215" s="329"/>
      <c r="H215" s="330"/>
      <c r="I215" s="329"/>
      <c r="J215" s="329"/>
      <c r="K215" s="329"/>
      <c r="L215" s="330"/>
      <c r="M215" s="329"/>
      <c r="N215" s="330"/>
      <c r="O215" s="432"/>
      <c r="P215" s="460"/>
    </row>
    <row r="216" spans="1:18" s="241" customFormat="1">
      <c r="A216" s="866"/>
      <c r="B216" s="866"/>
      <c r="C216" s="868"/>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66"/>
      <c r="B217" s="866"/>
      <c r="C217" s="868"/>
      <c r="D217" s="747"/>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66"/>
      <c r="B218" s="866"/>
      <c r="C218" s="868"/>
      <c r="D218" s="747"/>
      <c r="E218" s="515"/>
      <c r="F218" s="515"/>
      <c r="G218" s="329"/>
      <c r="H218" s="330"/>
      <c r="I218" s="329"/>
      <c r="J218" s="329"/>
      <c r="K218" s="329"/>
      <c r="L218" s="330"/>
      <c r="M218" s="329"/>
      <c r="N218" s="518" t="s">
        <v>5</v>
      </c>
      <c r="O218" s="432"/>
      <c r="P218" s="460"/>
    </row>
    <row r="219" spans="1:18" s="241" customFormat="1">
      <c r="A219" s="866"/>
      <c r="B219" s="866"/>
      <c r="C219" s="868"/>
      <c r="D219" s="733"/>
      <c r="E219" s="734"/>
      <c r="F219" s="329"/>
      <c r="G219" s="329"/>
      <c r="H219" s="329"/>
      <c r="I219" s="329"/>
      <c r="J219" s="329"/>
      <c r="K219" s="519"/>
      <c r="L219" s="329"/>
      <c r="M219" s="329"/>
      <c r="N219" s="329"/>
      <c r="O219" s="432"/>
      <c r="P219" s="460"/>
    </row>
    <row r="220" spans="1:18" s="241" customFormat="1">
      <c r="A220" s="866"/>
      <c r="B220" s="866"/>
      <c r="C220" s="868"/>
      <c r="D220" s="501"/>
      <c r="E220" s="520"/>
      <c r="F220" s="520"/>
      <c r="G220" s="384"/>
      <c r="H220" s="421"/>
      <c r="I220" s="384"/>
      <c r="J220" s="384"/>
      <c r="K220" s="384"/>
      <c r="L220" s="421"/>
      <c r="M220" s="384"/>
      <c r="N220" s="421"/>
      <c r="O220" s="443"/>
      <c r="P220" s="469"/>
    </row>
    <row r="221" spans="1:18" s="241" customFormat="1">
      <c r="A221" s="870">
        <v>14</v>
      </c>
      <c r="B221" s="870" t="s">
        <v>369</v>
      </c>
      <c r="C221" s="917" t="s">
        <v>370</v>
      </c>
      <c r="D221" s="742"/>
      <c r="E221" s="286"/>
      <c r="F221" s="413"/>
      <c r="G221" s="413"/>
      <c r="H221" s="330"/>
      <c r="I221" s="415"/>
      <c r="J221" s="331"/>
      <c r="K221" s="415"/>
      <c r="L221" s="522"/>
      <c r="M221" s="329"/>
      <c r="N221" s="331"/>
      <c r="O221" s="431"/>
      <c r="P221" s="460"/>
      <c r="R221" s="304"/>
    </row>
    <row r="222" spans="1:18" s="241" customFormat="1">
      <c r="A222" s="866"/>
      <c r="B222" s="866"/>
      <c r="C222" s="918"/>
      <c r="D222" s="891" t="s">
        <v>371</v>
      </c>
      <c r="E222" s="892"/>
      <c r="F222" s="892"/>
      <c r="G222" s="892"/>
      <c r="H222" s="892"/>
      <c r="I222" s="415"/>
      <c r="J222" s="414"/>
      <c r="K222" s="415"/>
      <c r="L222" s="522"/>
      <c r="M222" s="329"/>
      <c r="N222" s="331"/>
      <c r="O222" s="439"/>
      <c r="P222" s="460"/>
      <c r="R222" s="304"/>
    </row>
    <row r="223" spans="1:18" s="241" customFormat="1" ht="15.75">
      <c r="A223" s="866"/>
      <c r="B223" s="866"/>
      <c r="C223" s="918"/>
      <c r="D223" s="523">
        <v>1</v>
      </c>
      <c r="E223" s="524" t="s">
        <v>275</v>
      </c>
      <c r="F223" s="525">
        <f>J13</f>
        <v>30</v>
      </c>
      <c r="G223" s="526" t="s">
        <v>276</v>
      </c>
      <c r="H223" s="527">
        <f>F223+(J12*6)</f>
        <v>51</v>
      </c>
      <c r="I223" s="528" t="s">
        <v>372</v>
      </c>
      <c r="J223" s="529">
        <v>4.3</v>
      </c>
      <c r="K223" s="530" t="s">
        <v>276</v>
      </c>
      <c r="L223" s="529">
        <f>J223+(J12*6)</f>
        <v>25.3</v>
      </c>
      <c r="M223" s="528" t="s">
        <v>373</v>
      </c>
      <c r="N223" s="531"/>
      <c r="O223" s="532"/>
      <c r="P223" s="460"/>
      <c r="R223" s="304"/>
    </row>
    <row r="224" spans="1:18" s="241" customFormat="1" ht="15.75">
      <c r="A224" s="866"/>
      <c r="B224" s="866"/>
      <c r="C224" s="918"/>
      <c r="D224" s="523"/>
      <c r="E224" s="524"/>
      <c r="F224" s="524"/>
      <c r="G224" s="524">
        <v>2</v>
      </c>
      <c r="H224" s="533"/>
      <c r="I224" s="528"/>
      <c r="J224" s="534"/>
      <c r="K224" s="528">
        <v>2</v>
      </c>
      <c r="L224" s="534"/>
      <c r="M224" s="528"/>
      <c r="N224" s="531"/>
      <c r="O224" s="532"/>
      <c r="P224" s="460"/>
      <c r="R224" s="304"/>
    </row>
    <row r="225" spans="1:18" s="241" customFormat="1" ht="15.75">
      <c r="A225" s="866"/>
      <c r="B225" s="866"/>
      <c r="C225" s="918"/>
      <c r="D225" s="523"/>
      <c r="E225" s="524"/>
      <c r="F225" s="524"/>
      <c r="G225" s="524"/>
      <c r="H225" s="533"/>
      <c r="I225" s="528"/>
      <c r="J225" s="534"/>
      <c r="K225" s="528" t="s">
        <v>162</v>
      </c>
      <c r="L225" s="534">
        <v>3.5</v>
      </c>
      <c r="M225" s="528" t="s">
        <v>80</v>
      </c>
      <c r="N225" s="531">
        <f>((F223+H223)/2*(J223+L223)/2)*L225</f>
        <v>2097.9</v>
      </c>
      <c r="O225" s="532">
        <f>N229</f>
        <v>2837.9</v>
      </c>
      <c r="P225" s="464" t="s">
        <v>5</v>
      </c>
      <c r="R225" s="304"/>
    </row>
    <row r="226" spans="1:18" s="241" customFormat="1" ht="15.75">
      <c r="A226" s="866"/>
      <c r="B226" s="866"/>
      <c r="C226" s="918"/>
      <c r="D226" s="921" t="s">
        <v>374</v>
      </c>
      <c r="E226" s="922"/>
      <c r="F226" s="922"/>
      <c r="G226" s="922"/>
      <c r="H226" s="535"/>
      <c r="I226" s="528"/>
      <c r="J226" s="534"/>
      <c r="K226" s="528"/>
      <c r="L226" s="536"/>
      <c r="M226" s="537"/>
      <c r="N226" s="531"/>
      <c r="O226" s="532"/>
      <c r="P226" s="460"/>
      <c r="R226" s="304"/>
    </row>
    <row r="227" spans="1:18" s="241" customFormat="1" ht="15.75">
      <c r="A227" s="866"/>
      <c r="B227" s="866"/>
      <c r="C227" s="918"/>
      <c r="D227" s="523">
        <v>2</v>
      </c>
      <c r="E227" s="538" t="s">
        <v>162</v>
      </c>
      <c r="F227" s="539">
        <v>10</v>
      </c>
      <c r="G227" s="524" t="s">
        <v>275</v>
      </c>
      <c r="H227" s="527">
        <v>4.3</v>
      </c>
      <c r="I227" s="530" t="s">
        <v>276</v>
      </c>
      <c r="J227" s="529">
        <f>H227+(J12*6)</f>
        <v>25.3</v>
      </c>
      <c r="K227" s="528" t="s">
        <v>375</v>
      </c>
      <c r="L227" s="534">
        <v>2.5</v>
      </c>
      <c r="M227" s="528" t="s">
        <v>80</v>
      </c>
      <c r="N227" s="531">
        <f>((H227+J227)/2)*L227*F227*D227</f>
        <v>740</v>
      </c>
      <c r="O227" s="532"/>
      <c r="P227" s="460"/>
      <c r="R227" s="304"/>
    </row>
    <row r="228" spans="1:18" s="241" customFormat="1">
      <c r="A228" s="866"/>
      <c r="B228" s="866"/>
      <c r="C228" s="918"/>
      <c r="D228" s="540"/>
      <c r="E228" s="413"/>
      <c r="F228" s="413"/>
      <c r="G228" s="413"/>
      <c r="H228" s="434"/>
      <c r="I228" s="494">
        <v>2</v>
      </c>
      <c r="J228" s="493"/>
      <c r="K228" s="494"/>
      <c r="L228" s="493"/>
      <c r="M228" s="494"/>
      <c r="N228" s="423"/>
      <c r="O228" s="439"/>
      <c r="P228" s="460"/>
      <c r="R228" s="304"/>
    </row>
    <row r="229" spans="1:18" s="241" customFormat="1">
      <c r="A229" s="866"/>
      <c r="B229" s="866"/>
      <c r="C229" s="919"/>
      <c r="D229" s="733"/>
      <c r="E229" s="286"/>
      <c r="F229" s="413"/>
      <c r="G229" s="413"/>
      <c r="H229" s="330"/>
      <c r="I229" s="415"/>
      <c r="J229" s="414"/>
      <c r="K229" s="415"/>
      <c r="L229" s="522" t="s">
        <v>82</v>
      </c>
      <c r="M229" s="329" t="s">
        <v>80</v>
      </c>
      <c r="N229" s="331">
        <f>SUM(N225:N228)</f>
        <v>2837.9</v>
      </c>
      <c r="O229" s="432"/>
      <c r="P229" s="460"/>
    </row>
    <row r="230" spans="1:18" s="241" customFormat="1">
      <c r="A230" s="866"/>
      <c r="B230" s="866"/>
      <c r="C230" s="919"/>
      <c r="D230" s="412"/>
      <c r="E230" s="286"/>
      <c r="F230" s="413"/>
      <c r="G230" s="413"/>
      <c r="H230" s="330"/>
      <c r="I230" s="415"/>
      <c r="J230" s="414"/>
      <c r="K230" s="415"/>
      <c r="L230" s="522"/>
      <c r="M230" s="329"/>
      <c r="N230" s="331"/>
      <c r="O230" s="432"/>
      <c r="P230" s="460"/>
    </row>
    <row r="231" spans="1:18" s="241" customFormat="1">
      <c r="A231" s="866"/>
      <c r="B231" s="866"/>
      <c r="C231" s="919"/>
      <c r="D231" s="733"/>
      <c r="E231" s="286"/>
      <c r="F231" s="413"/>
      <c r="G231" s="413"/>
      <c r="H231" s="330"/>
      <c r="I231" s="415"/>
      <c r="J231" s="414"/>
      <c r="K231" s="415"/>
      <c r="L231" s="522"/>
      <c r="M231" s="329"/>
      <c r="N231" s="331"/>
      <c r="O231" s="432"/>
      <c r="P231" s="460"/>
    </row>
    <row r="232" spans="1:18" s="241" customFormat="1">
      <c r="A232" s="866"/>
      <c r="B232" s="866"/>
      <c r="C232" s="919"/>
      <c r="D232" s="734"/>
      <c r="E232" s="286"/>
      <c r="F232" s="413"/>
      <c r="G232" s="413"/>
      <c r="H232" s="330"/>
      <c r="I232" s="415"/>
      <c r="J232" s="414"/>
      <c r="K232" s="415"/>
      <c r="L232" s="522"/>
      <c r="M232" s="329"/>
      <c r="N232" s="331"/>
      <c r="O232" s="432"/>
      <c r="P232" s="460"/>
    </row>
    <row r="233" spans="1:18" s="241" customFormat="1">
      <c r="A233" s="866"/>
      <c r="B233" s="866"/>
      <c r="C233" s="919"/>
      <c r="D233" s="412"/>
      <c r="E233" s="286"/>
      <c r="F233" s="413"/>
      <c r="G233" s="413"/>
      <c r="H233" s="330"/>
      <c r="I233" s="415"/>
      <c r="J233" s="414"/>
      <c r="K233" s="415"/>
      <c r="L233" s="522"/>
      <c r="M233" s="329"/>
      <c r="N233" s="331"/>
      <c r="O233" s="432"/>
      <c r="P233" s="460"/>
    </row>
    <row r="234" spans="1:18" s="241" customFormat="1">
      <c r="A234" s="866"/>
      <c r="B234" s="866"/>
      <c r="C234" s="919"/>
      <c r="D234" s="412"/>
      <c r="E234" s="286"/>
      <c r="F234" s="413"/>
      <c r="G234" s="413"/>
      <c r="H234" s="330"/>
      <c r="I234" s="415"/>
      <c r="J234" s="414"/>
      <c r="K234" s="415"/>
      <c r="L234" s="522"/>
      <c r="M234" s="329"/>
      <c r="N234" s="331"/>
      <c r="O234" s="432"/>
      <c r="P234" s="460"/>
    </row>
    <row r="235" spans="1:18" s="241" customFormat="1" ht="24" customHeight="1">
      <c r="A235" s="866"/>
      <c r="B235" s="866"/>
      <c r="C235" s="920"/>
      <c r="D235" s="405"/>
      <c r="E235" s="406"/>
      <c r="F235" s="541"/>
      <c r="G235" s="384"/>
      <c r="H235" s="384"/>
      <c r="I235" s="542"/>
      <c r="J235" s="384"/>
      <c r="K235" s="384"/>
      <c r="L235" s="384"/>
      <c r="M235" s="384"/>
      <c r="N235" s="425"/>
      <c r="O235" s="415"/>
      <c r="P235" s="460"/>
    </row>
    <row r="236" spans="1:18" s="241" customFormat="1">
      <c r="A236" s="847">
        <v>15</v>
      </c>
      <c r="B236" s="847" t="s">
        <v>261</v>
      </c>
      <c r="C236" s="923" t="s">
        <v>376</v>
      </c>
      <c r="D236" s="543"/>
      <c r="E236" s="544"/>
      <c r="F236" s="544"/>
      <c r="G236" s="415"/>
      <c r="H236" s="330"/>
      <c r="I236" s="329"/>
      <c r="J236" s="330"/>
      <c r="K236" s="415"/>
      <c r="L236" s="545"/>
      <c r="M236" s="329"/>
      <c r="N236" s="472"/>
      <c r="O236" s="546"/>
      <c r="P236" s="547"/>
      <c r="R236" s="548"/>
    </row>
    <row r="237" spans="1:18" s="241" customFormat="1">
      <c r="A237" s="848"/>
      <c r="B237" s="848"/>
      <c r="C237" s="919"/>
      <c r="D237" s="924" t="s">
        <v>377</v>
      </c>
      <c r="E237" s="925"/>
      <c r="F237" s="925"/>
      <c r="G237" s="925"/>
      <c r="H237" s="925"/>
      <c r="I237" s="414" t="s">
        <v>80</v>
      </c>
      <c r="J237" s="414">
        <f>O225</f>
        <v>2837.9</v>
      </c>
      <c r="K237" s="415"/>
      <c r="L237" s="522" t="s">
        <v>5</v>
      </c>
      <c r="M237" s="329"/>
      <c r="N237" s="331"/>
      <c r="O237" s="477">
        <f>J237</f>
        <v>2837.9</v>
      </c>
      <c r="P237" s="549" t="str">
        <f>L237</f>
        <v>Cum</v>
      </c>
    </row>
    <row r="238" spans="1:18" s="241" customFormat="1">
      <c r="A238" s="848"/>
      <c r="B238" s="848"/>
      <c r="C238" s="919"/>
      <c r="D238" s="550"/>
      <c r="E238" s="286"/>
      <c r="F238" s="413"/>
      <c r="G238" s="413"/>
      <c r="H238" s="551"/>
      <c r="I238" s="415"/>
      <c r="J238" s="414"/>
      <c r="K238" s="415"/>
      <c r="L238" s="522"/>
      <c r="M238" s="329"/>
      <c r="N238" s="331"/>
      <c r="O238" s="432"/>
      <c r="P238" s="552"/>
    </row>
    <row r="239" spans="1:18" s="241" customFormat="1">
      <c r="A239" s="848"/>
      <c r="B239" s="848"/>
      <c r="C239" s="919"/>
      <c r="D239" s="364"/>
      <c r="E239" s="286"/>
      <c r="F239" s="413"/>
      <c r="G239" s="413"/>
      <c r="H239" s="551"/>
      <c r="I239" s="329"/>
      <c r="J239" s="553"/>
      <c r="K239" s="554"/>
      <c r="L239" s="331"/>
      <c r="M239" s="329"/>
      <c r="N239" s="331"/>
      <c r="O239" s="432"/>
      <c r="P239" s="552"/>
    </row>
    <row r="240" spans="1:18" s="241" customFormat="1">
      <c r="A240" s="848"/>
      <c r="B240" s="848"/>
      <c r="C240" s="919"/>
      <c r="D240" s="733"/>
      <c r="E240" s="734"/>
      <c r="F240" s="329"/>
      <c r="G240" s="329"/>
      <c r="H240" s="329"/>
      <c r="I240" s="384"/>
      <c r="J240" s="555"/>
      <c r="K240" s="556"/>
      <c r="L240" s="557"/>
      <c r="M240" s="558"/>
      <c r="N240" s="559"/>
      <c r="O240" s="432"/>
      <c r="P240" s="552"/>
    </row>
    <row r="241" spans="1:16" s="241" customFormat="1">
      <c r="A241" s="926">
        <v>16</v>
      </c>
      <c r="B241" s="926" t="s">
        <v>262</v>
      </c>
      <c r="C241" s="923" t="s">
        <v>378</v>
      </c>
      <c r="D241" s="388"/>
      <c r="E241" s="389"/>
      <c r="F241" s="389"/>
      <c r="G241" s="389"/>
      <c r="H241" s="389"/>
      <c r="I241" s="329"/>
      <c r="J241" s="329"/>
      <c r="K241" s="329"/>
      <c r="L241" s="329"/>
      <c r="M241" s="329"/>
      <c r="N241" s="376"/>
      <c r="O241" s="560"/>
      <c r="P241" s="560"/>
    </row>
    <row r="242" spans="1:16" s="241" customFormat="1">
      <c r="A242" s="927"/>
      <c r="B242" s="927"/>
      <c r="C242" s="919"/>
      <c r="D242" s="873" t="s">
        <v>379</v>
      </c>
      <c r="E242" s="874"/>
      <c r="F242" s="874"/>
      <c r="G242" s="413" t="s">
        <v>80</v>
      </c>
      <c r="H242" s="551" t="s">
        <v>380</v>
      </c>
      <c r="I242" s="329"/>
      <c r="J242" s="553"/>
      <c r="K242" s="554"/>
      <c r="L242" s="331" t="s">
        <v>381</v>
      </c>
      <c r="M242" s="329"/>
      <c r="N242" s="331"/>
      <c r="O242" s="432"/>
      <c r="P242" s="487"/>
    </row>
    <row r="243" spans="1:16" s="241" customFormat="1">
      <c r="A243" s="927"/>
      <c r="B243" s="927"/>
      <c r="C243" s="919"/>
      <c r="D243" s="411"/>
      <c r="E243" s="286"/>
      <c r="F243" s="413"/>
      <c r="G243" s="317"/>
      <c r="H243" s="551"/>
      <c r="I243" s="329"/>
      <c r="J243" s="553"/>
      <c r="K243" s="554"/>
      <c r="L243" s="331" t="s">
        <v>382</v>
      </c>
      <c r="M243" s="329"/>
      <c r="N243" s="331"/>
      <c r="O243" s="432"/>
      <c r="P243" s="487"/>
    </row>
    <row r="244" spans="1:16" s="241" customFormat="1">
      <c r="A244" s="927"/>
      <c r="B244" s="927"/>
      <c r="C244" s="919"/>
      <c r="D244" s="924" t="s">
        <v>377</v>
      </c>
      <c r="E244" s="925"/>
      <c r="F244" s="925"/>
      <c r="G244" s="925"/>
      <c r="H244" s="925"/>
      <c r="I244" s="414" t="s">
        <v>80</v>
      </c>
      <c r="J244" s="414">
        <f>O225</f>
        <v>2837.9</v>
      </c>
      <c r="K244" s="415"/>
      <c r="L244" s="522" t="s">
        <v>5</v>
      </c>
      <c r="M244" s="329"/>
      <c r="N244" s="331"/>
      <c r="O244" s="477">
        <f>J244</f>
        <v>2837.9</v>
      </c>
      <c r="P244" s="549" t="str">
        <f>L244</f>
        <v>Cum</v>
      </c>
    </row>
    <row r="245" spans="1:16" s="241" customFormat="1">
      <c r="A245" s="927"/>
      <c r="B245" s="927"/>
      <c r="C245" s="919"/>
      <c r="D245" s="561"/>
      <c r="E245" s="749"/>
      <c r="F245" s="330"/>
      <c r="G245" s="329"/>
      <c r="H245" s="551"/>
      <c r="I245" s="329"/>
      <c r="J245" s="331"/>
      <c r="K245" s="329"/>
      <c r="L245" s="331"/>
      <c r="M245" s="329"/>
      <c r="N245" s="331"/>
      <c r="O245" s="432"/>
      <c r="P245" s="487"/>
    </row>
    <row r="246" spans="1:16" s="241" customFormat="1">
      <c r="A246" s="926">
        <v>17</v>
      </c>
      <c r="B246" s="926" t="s">
        <v>265</v>
      </c>
      <c r="C246" s="903" t="s">
        <v>383</v>
      </c>
      <c r="D246" s="563"/>
      <c r="E246" s="564"/>
      <c r="F246" s="393"/>
      <c r="G246" s="391"/>
      <c r="H246" s="393"/>
      <c r="I246" s="391"/>
      <c r="J246" s="392"/>
      <c r="K246" s="391"/>
      <c r="L246" s="565"/>
      <c r="M246" s="566"/>
      <c r="N246" s="565"/>
      <c r="O246" s="430"/>
      <c r="P246" s="547"/>
    </row>
    <row r="247" spans="1:16" s="241" customFormat="1">
      <c r="A247" s="927"/>
      <c r="B247" s="927"/>
      <c r="C247" s="904"/>
      <c r="D247" s="873" t="s">
        <v>384</v>
      </c>
      <c r="E247" s="874"/>
      <c r="F247" s="329"/>
      <c r="G247" s="329"/>
      <c r="H247" s="329"/>
      <c r="I247" s="329"/>
      <c r="J247" s="329"/>
      <c r="K247" s="329"/>
      <c r="L247" s="329"/>
      <c r="M247" s="329"/>
      <c r="N247" s="329"/>
      <c r="O247" s="432"/>
      <c r="P247" s="552"/>
    </row>
    <row r="248" spans="1:16" s="241" customFormat="1">
      <c r="A248" s="927"/>
      <c r="B248" s="927"/>
      <c r="C248" s="904"/>
      <c r="D248" s="471"/>
      <c r="E248" s="129"/>
      <c r="F248" s="129" t="s">
        <v>385</v>
      </c>
      <c r="G248" s="129"/>
      <c r="H248" s="129"/>
      <c r="I248" s="129"/>
      <c r="J248" s="129" t="s">
        <v>386</v>
      </c>
      <c r="K248" s="283" t="s">
        <v>387</v>
      </c>
      <c r="L248" s="444"/>
      <c r="M248" s="364"/>
      <c r="N248" s="472"/>
      <c r="O248" s="432"/>
      <c r="P248" s="552"/>
    </row>
    <row r="249" spans="1:16" s="241" customFormat="1">
      <c r="A249" s="927"/>
      <c r="B249" s="927"/>
      <c r="C249" s="904"/>
      <c r="D249" s="130"/>
      <c r="E249" s="364"/>
      <c r="F249" s="415"/>
      <c r="G249" s="415"/>
      <c r="H249" s="444"/>
      <c r="I249" s="329"/>
      <c r="J249" s="444"/>
      <c r="K249" s="358"/>
      <c r="L249" s="444"/>
      <c r="M249" s="283"/>
      <c r="N249" s="472"/>
      <c r="O249" s="432"/>
      <c r="P249" s="552"/>
    </row>
    <row r="250" spans="1:16" s="241" customFormat="1">
      <c r="A250" s="927"/>
      <c r="B250" s="927"/>
      <c r="C250" s="904"/>
      <c r="D250" s="924" t="s">
        <v>377</v>
      </c>
      <c r="E250" s="925"/>
      <c r="F250" s="925"/>
      <c r="G250" s="925"/>
      <c r="H250" s="925"/>
      <c r="I250" s="414" t="s">
        <v>80</v>
      </c>
      <c r="J250" s="414">
        <f>O237</f>
        <v>2837.9</v>
      </c>
      <c r="K250" s="415"/>
      <c r="L250" s="522" t="s">
        <v>5</v>
      </c>
      <c r="M250" s="329"/>
      <c r="N250" s="331"/>
      <c r="O250" s="477">
        <f>J250</f>
        <v>2837.9</v>
      </c>
      <c r="P250" s="549" t="str">
        <f>L250</f>
        <v>Cum</v>
      </c>
    </row>
    <row r="251" spans="1:16" s="241" customFormat="1">
      <c r="A251" s="928"/>
      <c r="B251" s="928"/>
      <c r="C251" s="911"/>
      <c r="D251" s="405"/>
      <c r="E251" s="406"/>
      <c r="F251" s="292"/>
      <c r="G251" s="292"/>
      <c r="H251" s="421"/>
      <c r="I251" s="384"/>
      <c r="J251" s="422"/>
      <c r="K251" s="384"/>
      <c r="L251" s="422"/>
      <c r="M251" s="384"/>
      <c r="N251" s="422"/>
      <c r="O251" s="443"/>
      <c r="P251" s="567"/>
    </row>
    <row r="252" spans="1:16" s="241" customFormat="1">
      <c r="A252" s="926">
        <v>18</v>
      </c>
      <c r="B252" s="926" t="s">
        <v>268</v>
      </c>
      <c r="C252" s="903" t="s">
        <v>63</v>
      </c>
      <c r="D252" s="563"/>
      <c r="E252" s="564"/>
      <c r="F252" s="393"/>
      <c r="G252" s="391"/>
      <c r="H252" s="393"/>
      <c r="I252" s="391"/>
      <c r="J252" s="392"/>
      <c r="K252" s="391"/>
      <c r="L252" s="565"/>
      <c r="M252" s="566"/>
      <c r="N252" s="565"/>
      <c r="O252" s="430"/>
      <c r="P252" s="547"/>
    </row>
    <row r="253" spans="1:16" s="241" customFormat="1">
      <c r="A253" s="927"/>
      <c r="B253" s="927"/>
      <c r="C253" s="904"/>
      <c r="D253" s="873"/>
      <c r="E253" s="874"/>
      <c r="F253" s="329"/>
      <c r="G253" s="329"/>
      <c r="H253" s="329"/>
      <c r="I253" s="329"/>
      <c r="J253" s="329"/>
      <c r="K253" s="329"/>
      <c r="L253" s="329"/>
      <c r="M253" s="329"/>
      <c r="N253" s="329"/>
      <c r="O253" s="432"/>
      <c r="P253" s="552"/>
    </row>
    <row r="254" spans="1:16" s="241" customFormat="1">
      <c r="A254" s="927"/>
      <c r="B254" s="927"/>
      <c r="C254" s="904"/>
      <c r="D254" s="471"/>
      <c r="E254" s="129" t="s">
        <v>388</v>
      </c>
      <c r="F254" s="129"/>
      <c r="G254" s="129"/>
      <c r="H254" s="129"/>
      <c r="I254" s="129"/>
      <c r="J254" s="129"/>
      <c r="K254" s="283"/>
      <c r="L254" s="444"/>
      <c r="M254" s="364"/>
      <c r="N254" s="472">
        <f>O9</f>
        <v>2052</v>
      </c>
      <c r="O254" s="432"/>
      <c r="P254" s="552"/>
    </row>
    <row r="255" spans="1:16" s="241" customFormat="1">
      <c r="A255" s="927"/>
      <c r="B255" s="927"/>
      <c r="C255" s="904"/>
      <c r="D255" s="130"/>
      <c r="E255" s="364"/>
      <c r="F255" s="415"/>
      <c r="G255" s="415"/>
      <c r="H255" s="444"/>
      <c r="I255" s="329"/>
      <c r="J255" s="444"/>
      <c r="K255" s="358"/>
      <c r="L255" s="444"/>
      <c r="M255" s="283"/>
      <c r="N255" s="568" t="s">
        <v>5</v>
      </c>
      <c r="O255" s="432"/>
      <c r="P255" s="552"/>
    </row>
    <row r="256" spans="1:16" s="241" customFormat="1">
      <c r="A256" s="927"/>
      <c r="B256" s="927"/>
      <c r="C256" s="904"/>
      <c r="D256" s="924" t="s">
        <v>389</v>
      </c>
      <c r="E256" s="925"/>
      <c r="F256" s="925"/>
      <c r="G256" s="925"/>
      <c r="H256" s="925"/>
      <c r="I256" s="414" t="s">
        <v>80</v>
      </c>
      <c r="J256" s="414">
        <f>N254</f>
        <v>2052</v>
      </c>
      <c r="K256" s="415" t="s">
        <v>162</v>
      </c>
      <c r="L256" s="522">
        <v>0.8</v>
      </c>
      <c r="M256" s="329" t="s">
        <v>80</v>
      </c>
      <c r="N256" s="331">
        <f>J256*L256</f>
        <v>1641.6000000000001</v>
      </c>
      <c r="O256" s="477">
        <f>N256</f>
        <v>1641.6000000000001</v>
      </c>
      <c r="P256" s="549" t="s">
        <v>5</v>
      </c>
    </row>
    <row r="257" spans="1:16" s="241" customFormat="1">
      <c r="A257" s="928"/>
      <c r="B257" s="928"/>
      <c r="C257" s="911"/>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5"/>
    <mergeCell ref="B241:B245"/>
    <mergeCell ref="C241:C245"/>
    <mergeCell ref="D242:F242"/>
    <mergeCell ref="D244:H244"/>
    <mergeCell ref="A246:A251"/>
    <mergeCell ref="B246:B251"/>
    <mergeCell ref="C246:C251"/>
    <mergeCell ref="D247:E247"/>
    <mergeCell ref="D250:H250"/>
    <mergeCell ref="A252:A257"/>
    <mergeCell ref="B252:B257"/>
    <mergeCell ref="C252:C257"/>
    <mergeCell ref="D253:E253"/>
    <mergeCell ref="D256:H2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2020-09-29T03:38:20Z</cp:lastPrinted>
  <dcterms:created xsi:type="dcterms:W3CDTF">2020-09-17T09:43:57Z</dcterms:created>
  <dcterms:modified xsi:type="dcterms:W3CDTF">2020-10-04T12:33:40Z</dcterms:modified>
</cp:coreProperties>
</file>