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Saru\Desktop\"/>
    </mc:Choice>
  </mc:AlternateContent>
  <xr:revisionPtr revIDLastSave="0" documentId="13_ncr:1_{EA4E17FB-882E-48AC-B88F-EF8B7AE3AE28}"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Print_Area" localSheetId="0">Sheet1!$A$1:$O$161</definedName>
    <definedName name="_xlnm.Print_Titles" localSheetId="0">Sheet1!$2:$2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6" i="1" l="1"/>
  <c r="I36" i="1" s="1"/>
  <c r="I27" i="1"/>
  <c r="F28" i="1" s="1"/>
  <c r="I28" i="1" s="1"/>
  <c r="I37" i="1" s="1"/>
  <c r="F38" i="1" s="1"/>
  <c r="H83" i="1"/>
  <c r="G85" i="1" s="1"/>
  <c r="G81" i="1"/>
  <c r="G82" i="1" s="1"/>
  <c r="E85" i="1" s="1"/>
  <c r="I55" i="1"/>
  <c r="I64" i="1"/>
  <c r="H63" i="1"/>
  <c r="I59" i="1"/>
  <c r="J38" i="1" l="1"/>
  <c r="I85" i="1"/>
  <c r="I65" i="1"/>
  <c r="E40" i="1"/>
  <c r="L40" i="1" s="1"/>
  <c r="E43" i="1" s="1"/>
  <c r="L43" i="1" s="1"/>
  <c r="L37" i="1"/>
  <c r="I92" i="1"/>
  <c r="E86" i="1" l="1"/>
  <c r="I86" i="1" s="1"/>
  <c r="I87" i="1" s="1"/>
  <c r="I93" i="1" s="1"/>
  <c r="L93" i="1" s="1"/>
  <c r="C109" i="1" s="1"/>
  <c r="I154" i="1"/>
  <c r="I151" i="1"/>
  <c r="G142" i="1"/>
  <c r="B144" i="1" s="1"/>
  <c r="I156" i="1" l="1"/>
  <c r="L155" i="1" s="1"/>
  <c r="G132" i="1"/>
  <c r="G135" i="1" s="1"/>
  <c r="C137" i="1" s="1"/>
  <c r="J137" i="1" s="1"/>
  <c r="L137" i="1" s="1"/>
  <c r="H32" i="1" l="1"/>
  <c r="G149" i="1" l="1"/>
  <c r="G99" i="1"/>
  <c r="G97" i="1"/>
  <c r="G80" i="1"/>
  <c r="G69" i="1"/>
  <c r="G53" i="1"/>
  <c r="G19" i="1"/>
  <c r="K109" i="1"/>
  <c r="G89" i="1"/>
  <c r="G91" i="1" s="1"/>
  <c r="K71" i="1"/>
  <c r="G73" i="1" s="1"/>
  <c r="K73" i="1" s="1"/>
  <c r="G57" i="1"/>
  <c r="K49" i="1"/>
  <c r="L49" i="1" s="1"/>
  <c r="G47" i="1"/>
  <c r="H25" i="1"/>
  <c r="G23" i="1"/>
  <c r="H21" i="1"/>
  <c r="J16" i="1"/>
  <c r="G14" i="1"/>
  <c r="G7" i="1"/>
  <c r="G6" i="1"/>
  <c r="G5" i="1"/>
  <c r="F76" i="1" l="1"/>
  <c r="L73" i="1"/>
  <c r="L76" i="1" s="1"/>
  <c r="G101" i="1"/>
  <c r="G102" i="1" s="1"/>
  <c r="K102" i="1" s="1"/>
  <c r="L144" i="1"/>
  <c r="G9" i="1"/>
  <c r="F10" i="1" s="1"/>
  <c r="J10" i="1" s="1"/>
  <c r="L10" i="1" s="1"/>
  <c r="K104" i="1" l="1"/>
  <c r="K105" i="1" s="1"/>
  <c r="L105" i="1" s="1"/>
  <c r="C112" i="1" l="1"/>
  <c r="K112" i="1" s="1"/>
  <c r="K114" i="1" s="1"/>
  <c r="G116" i="1" s="1"/>
  <c r="K116" i="1" s="1"/>
  <c r="H119" i="1" l="1"/>
  <c r="L119" i="1" s="1"/>
  <c r="L116" i="1"/>
  <c r="L65" i="1"/>
</calcChain>
</file>

<file path=xl/sharedStrings.xml><?xml version="1.0" encoding="utf-8"?>
<sst xmlns="http://schemas.openxmlformats.org/spreadsheetml/2006/main" count="360" uniqueCount="126">
  <si>
    <t>Sl No.          Code no</t>
  </si>
  <si>
    <t>Description of Items</t>
  </si>
  <si>
    <t>Quantity</t>
  </si>
  <si>
    <t>1/16-100</t>
  </si>
  <si>
    <t xml:space="preserve">Erection of bamboo profile with full bamboo posts and pegs not less than 60mm in diameter and coir strings etc. complete as per direction of Engineer in charge. </t>
  </si>
  <si>
    <t>Erection bamboo profile</t>
  </si>
  <si>
    <t xml:space="preserve">From km </t>
  </si>
  <si>
    <t>to  km.</t>
  </si>
  <si>
    <t>=</t>
  </si>
  <si>
    <t>meter</t>
  </si>
  <si>
    <t>,,</t>
  </si>
  <si>
    <t>Total</t>
  </si>
  <si>
    <t>Meter</t>
  </si>
  <si>
    <t>Erection @</t>
  </si>
  <si>
    <t>2                         16-220</t>
  </si>
  <si>
    <t>For Type - A</t>
  </si>
  <si>
    <t>Nos</t>
  </si>
  <si>
    <t>High of Filling =</t>
  </si>
  <si>
    <t>-</t>
  </si>
  <si>
    <t>m</t>
  </si>
  <si>
    <t>x</t>
  </si>
  <si>
    <t>÷</t>
  </si>
  <si>
    <t>Volume of earth=</t>
  </si>
  <si>
    <t>Filling hight =</t>
  </si>
  <si>
    <t>For Type - B</t>
  </si>
  <si>
    <t>3                          16-240</t>
  </si>
  <si>
    <t>cum</t>
  </si>
  <si>
    <t xml:space="preserve">Royalty of specified earth taken from private land (with prior permission of the Executive Engineer on production of royalty deeds with the land owner) from the area to be selected by the contractor with mutual agreement. </t>
  </si>
  <si>
    <t>4                                  16-180</t>
  </si>
  <si>
    <t xml:space="preserve">Supplying and laying sand as filter layers as per specific size ranges and gradation including preparation of surface, compacting in layer etc. complete with supply of all materials and as per direction of Engineer in charge.                                                                                       40-550 . FM :  FM : 1.0 to 1.5 </t>
  </si>
  <si>
    <t>5.                              40-550</t>
  </si>
  <si>
    <t>Volume =</t>
  </si>
  <si>
    <t>Cum</t>
  </si>
  <si>
    <t>Slope length =</t>
  </si>
  <si>
    <t xml:space="preserve">Area </t>
  </si>
  <si>
    <t xml:space="preserve">Total = </t>
  </si>
  <si>
    <t>Sqm</t>
  </si>
  <si>
    <t>6.                         40-500</t>
  </si>
  <si>
    <t>7.                        40-520</t>
  </si>
  <si>
    <t xml:space="preserve">(B) 40-520-10. :. Well graded between 20mm to 5mm size. (Combination of sub-item 10 &amp; 30 or 20 &amp; 30 shall be used) </t>
  </si>
  <si>
    <t>8.                               40-150</t>
  </si>
  <si>
    <t>Area =</t>
  </si>
  <si>
    <t>Total =</t>
  </si>
  <si>
    <t>(-)</t>
  </si>
  <si>
    <t>nos.</t>
  </si>
  <si>
    <t>Nos of block =</t>
  </si>
  <si>
    <t xml:space="preserve">Deduction  5% for gap = </t>
  </si>
  <si>
    <t xml:space="preserve">Total </t>
  </si>
  <si>
    <t>9.                                    40-270</t>
  </si>
  <si>
    <t xml:space="preserve">Block size 40cmx40cmx20cm : </t>
  </si>
  <si>
    <t xml:space="preserve">Block size 30cmx30cmx30cm : </t>
  </si>
  <si>
    <t>Within 200 meter = 50% of Total Quantity =</t>
  </si>
  <si>
    <t xml:space="preserve">(B)40-270 -10.  200 m to 500 m. </t>
  </si>
  <si>
    <t xml:space="preserve">Quantity same as item no 9(A) </t>
  </si>
  <si>
    <t xml:space="preserve">Total length </t>
  </si>
  <si>
    <t xml:space="preserve">Volume = </t>
  </si>
  <si>
    <t>Average GL. =(3.07+2.69+2.63+3.11+1.48+3.08+2.56+2.81+2.11)/9=</t>
  </si>
  <si>
    <t xml:space="preserve">Av. Gl = 2.083 m </t>
  </si>
  <si>
    <t xml:space="preserve">Av. Gl = 3.19 m </t>
  </si>
  <si>
    <t>18.78m+(2x1.05m)= 20.88 m</t>
  </si>
  <si>
    <r>
      <t>Total slope length =[{</t>
    </r>
    <r>
      <rPr>
        <sz val="10"/>
        <color theme="1"/>
        <rFont val="Calibri"/>
        <family val="2"/>
      </rPr>
      <t>√(2.29x3)²+(2.29)²}x2]+4.30 +(2x1.05)=20.88 m</t>
    </r>
  </si>
  <si>
    <r>
      <t>Total slope length =[{</t>
    </r>
    <r>
      <rPr>
        <sz val="10"/>
        <color theme="1"/>
        <rFont val="Calibri"/>
        <family val="2"/>
      </rPr>
      <t>√(2.29x3)²+(2.29*)²}x2]+4.30= 18.78 m</t>
    </r>
  </si>
  <si>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</si>
  <si>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40-380</t>
  </si>
  <si>
    <t>geo-fabric th.=&gt;3.0mm, Fill Vol: 0.0520cum; wt: 80kg</t>
  </si>
  <si>
    <t>40-380-50</t>
  </si>
  <si>
    <t>Geo Bag</t>
  </si>
  <si>
    <t xml:space="preserve"> @ 2.00</t>
  </si>
  <si>
    <t>m c/c</t>
  </si>
  <si>
    <t>In between km.</t>
  </si>
  <si>
    <t xml:space="preserve">In between km </t>
  </si>
  <si>
    <t xml:space="preserve">Av. Gl = (+) 1.00 m </t>
  </si>
  <si>
    <t>1st stage =</t>
  </si>
  <si>
    <t>2nd stage =</t>
  </si>
  <si>
    <t xml:space="preserve"> cum</t>
  </si>
  <si>
    <t>32.970 m</t>
  </si>
  <si>
    <t>Slope length</t>
  </si>
  <si>
    <t>Total=            = 107164 nos</t>
  </si>
  <si>
    <t xml:space="preserve">Construction 35.00 m Length Flood Fuse at km. 29.618 &amp; km. 33.955 of Naogaon Haor Part -B </t>
  </si>
  <si>
    <t>Detail Measurment &amp; Cost  of estimate Attached</t>
  </si>
  <si>
    <t>2 nos.</t>
  </si>
  <si>
    <t>Nos.</t>
  </si>
  <si>
    <t xml:space="preserve">Total nos of block =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</si>
  <si>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</si>
  <si>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</si>
  <si>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</si>
  <si>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0"/>
        <color theme="1"/>
        <rFont val="Calibri"/>
        <family val="2"/>
        <scheme val="minor"/>
      </rPr>
      <t xml:space="preserve">(A) 40-520-20. :Well graded between 40mm to 20mm size. . Well graded between 20mm to 5mm size. (Combination of sub-item 10 &amp; 30 or 20 &amp; 30 shall be used) </t>
    </r>
  </si>
  <si>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</si>
  <si>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40-380-50 : Geo-bag; inner size:800mmx650mm, outer size:850mmx700mm,</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</si>
  <si>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</si>
  <si>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nos of block    = </t>
  </si>
  <si>
    <t>x(</t>
  </si>
  <si>
    <t>2)+1</t>
  </si>
  <si>
    <t>No. of bag =</t>
  </si>
  <si>
    <t>12.                             28-120</t>
  </si>
  <si>
    <t>13.                             48-100</t>
  </si>
  <si>
    <t xml:space="preserve"> 30.00 m Interval = (</t>
  </si>
  <si>
    <t>)+4</t>
  </si>
  <si>
    <t xml:space="preserve">Carried earth 50% = </t>
  </si>
  <si>
    <t>Quantity Same as item no. 2 =</t>
  </si>
  <si>
    <r>
      <t>Total slope length =[{</t>
    </r>
    <r>
      <rPr>
        <sz val="10"/>
        <color theme="1"/>
        <rFont val="Calibri"/>
        <family val="2"/>
      </rPr>
      <t>√(2.29x3)²+(2.29*)²}x2]+4.30+(1.05x2)=</t>
    </r>
  </si>
  <si>
    <r>
      <t>1st Stage slope =[{</t>
    </r>
    <r>
      <rPr>
        <sz val="10"/>
        <color theme="1"/>
        <rFont val="Calibri"/>
        <family val="2"/>
      </rPr>
      <t xml:space="preserve">√(2.50x3)²+(2.50)²}x2]+4.30+2.00+2.00=  </t>
    </r>
  </si>
  <si>
    <r>
      <t>2nd Stage slope =[{</t>
    </r>
    <r>
      <rPr>
        <sz val="10"/>
        <color theme="1"/>
        <rFont val="Calibri"/>
        <family val="2"/>
      </rPr>
      <t xml:space="preserve">√(1.40x3)²+(1.40)²}x2]+4.30                     =  </t>
    </r>
  </si>
  <si>
    <t>(+2x1.05))</t>
  </si>
  <si>
    <t>x((</t>
  </si>
  <si>
    <t xml:space="preserve">40mm to 20mm size = 50% of total Quantity= </t>
  </si>
  <si>
    <t xml:space="preserve">Quantity same as itam no. 7 (A) = </t>
  </si>
  <si>
    <t xml:space="preserve">Area of each block =  </t>
  </si>
  <si>
    <t xml:space="preserve">Total nos of block =                            </t>
  </si>
  <si>
    <t xml:space="preserve">Deduction 5% for gap = </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</si>
  <si>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(A) </t>
    </r>
    <r>
      <rPr>
        <b/>
        <sz val="10"/>
        <color theme="1"/>
        <rFont val="Calibri"/>
        <family val="2"/>
        <scheme val="minor"/>
      </rPr>
      <t>40-150-40. : Block Size: 40cmx40cmx20cm</t>
    </r>
  </si>
  <si>
    <t>(B) 40-150-50. : Block Size: 30cmx30cmx30cm</t>
  </si>
  <si>
    <t xml:space="preserve">For Type - B </t>
  </si>
  <si>
    <t>2.61m</t>
  </si>
  <si>
    <t xml:space="preserve">Quantity of earth = 800.00x( 2.29x3x2+4.30+4.30)/2x2.29 = </t>
  </si>
  <si>
    <t xml:space="preserve">800.00 x(2.817x3x2)+4.3+4.3 /2x2.817 =  </t>
  </si>
  <si>
    <t xml:space="preserve">200.00 x(1.71x3x2)+4.3+4.3 /2x1.71 =  </t>
  </si>
  <si>
    <t xml:space="preserve">Consider 50% earth required = </t>
  </si>
  <si>
    <t>x50%</t>
  </si>
  <si>
    <r>
      <t xml:space="preserve">40.00 x(31.70+16.70)/2x2.50   =  </t>
    </r>
    <r>
      <rPr>
        <b/>
        <sz val="10"/>
        <color theme="1"/>
        <rFont val="Calibri"/>
        <family val="2"/>
        <scheme val="minor"/>
      </rPr>
      <t xml:space="preserve"> </t>
    </r>
  </si>
  <si>
    <r>
      <t xml:space="preserve">40.00 x(12.70+4.30)/2x 1.40   = </t>
    </r>
    <r>
      <rPr>
        <b/>
        <sz val="10"/>
        <color theme="1"/>
        <rFont val="Calibri"/>
        <family val="2"/>
        <scheme val="minor"/>
      </rPr>
      <t xml:space="preserve"> </t>
    </r>
  </si>
  <si>
    <t xml:space="preserve"> cum  =</t>
  </si>
  <si>
    <t>Grand Total=</t>
  </si>
  <si>
    <r>
      <t>Total slope length =[{</t>
    </r>
    <r>
      <rPr>
        <sz val="10"/>
        <color theme="1"/>
        <rFont val="Calibri"/>
        <family val="2"/>
      </rPr>
      <t>√(2.29x3)²+(2.29)²}x2]+4.30=18.78 m</t>
    </r>
  </si>
  <si>
    <r>
      <t>Detail estimate for slope protection work of submersible embankment around</t>
    </r>
    <r>
      <rPr>
        <b/>
        <sz val="11"/>
        <color theme="1"/>
        <rFont val="Calibri"/>
        <family val="2"/>
        <scheme val="minor"/>
      </rPr>
      <t xml:space="preserve"> Naogaon Haor sub project (Part -B) </t>
    </r>
    <r>
      <rPr>
        <sz val="11"/>
        <color theme="1"/>
        <rFont val="Calibri"/>
        <family val="2"/>
        <scheme val="minor"/>
      </rPr>
      <t xml:space="preserve">from km. 2.200 to km 3.00=800.00m, km 29.200 to km 30.035 =800.00m, Inbetween km. 33.900 to km. 34.010 = 40.00 m, km 39.130 to km 39.210 =80.00m &amp; km. 32.440 to km 32.640 =200.00m Total =1920.00M Including 2 nos 35.00 m length Flood Fuse at km. 29.618 &amp; km.33.955 in </t>
    </r>
    <r>
      <rPr>
        <sz val="10"/>
        <color theme="1"/>
        <rFont val="Calibri"/>
        <family val="2"/>
        <scheme val="minor"/>
      </rPr>
      <t>C/W</t>
    </r>
    <r>
      <rPr>
        <sz val="11"/>
        <color theme="1"/>
        <rFont val="Calibri"/>
        <family val="2"/>
        <scheme val="minor"/>
      </rPr>
      <t xml:space="preserve"> Haor Flood Management &amp; Livelihood Improvement Project under Kishoregonj WD Division BWDB, Kishoregonj during the year 2019-20</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</si>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</sst>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1"/>
      <color theme="1"/>
      <name val="Calibri"/>
      <family val="2"/>
    </font>
    <font>
      <sz val="9"/>
      <color theme="1"/>
      <name val="Calibri"/>
      <family val="2"/>
    </font>
    <font>
      <sz val="10"/>
      <color theme="1"/>
      <name val="Calibri"/>
      <family val="2"/>
    </font>
    <font>
      <sz val="8"/>
      <color theme="1"/>
      <name val="Calibri"/>
      <family val="2"/>
      <scheme val="minor"/>
    </font>
    <font>
      <b/>
      <u/>
      <sz val="10"/>
      <color theme="1"/>
      <name val="Calibri"/>
      <family val="2"/>
      <scheme val="minor"/>
    </font>
    <font>
      <b/>
      <sz val="10"/>
      <color theme="1"/>
      <name val="Calibri"/>
      <family val="2"/>
      <scheme val="minor"/>
    </font>
  </fonts>
  <fills count="2">
    <fill>
      <patternFill patternType="none"/>
    </fill>
    <fill>
      <patternFill patternType="gray125"/>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0" fillId="0" borderId="1" xfId="0" applyBorder="1"/>
    <xf numFmtId="0" fontId="0" fillId="0" borderId="5" xfId="0" applyBorder="1"/>
    <xf numFmtId="0" fontId="0" fillId="0" borderId="6" xfId="0" applyBorder="1"/>
    <xf numFmtId="0" fontId="0" fillId="0" borderId="9" xfId="0" applyBorder="1"/>
    <xf numFmtId="0" fontId="0" fillId="0" borderId="0" xfId="0" applyBorder="1"/>
    <xf numFmtId="0" fontId="0" fillId="0" borderId="4" xfId="0" applyBorder="1"/>
    <xf numFmtId="0" fontId="3" fillId="0" borderId="3" xfId="0" applyFont="1" applyBorder="1" applyAlignment="1">
      <alignment horizontal="center" vertical="top" wrapText="1"/>
    </xf>
    <xf numFmtId="0" fontId="0" fillId="0" borderId="3" xfId="0" applyBorder="1" applyAlignment="1">
      <alignment vertical="top"/>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4" xfId="0" applyFont="1" applyBorder="1" applyAlignment="1">
      <alignment vertical="top"/>
    </xf>
    <xf numFmtId="0" fontId="3" fillId="0" borderId="5" xfId="0" applyFont="1" applyBorder="1"/>
    <xf numFmtId="0" fontId="3" fillId="0" borderId="11" xfId="0" applyFont="1" applyBorder="1"/>
    <xf numFmtId="0" fontId="3" fillId="0" borderId="1" xfId="0" applyFont="1" applyBorder="1"/>
    <xf numFmtId="0" fontId="3" fillId="0" borderId="0" xfId="0" applyFont="1" applyBorder="1"/>
    <xf numFmtId="0" fontId="3" fillId="0" borderId="10" xfId="0" applyFont="1" applyBorder="1"/>
    <xf numFmtId="0" fontId="3" fillId="0" borderId="9" xfId="0"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 xfId="0" applyFont="1" applyBorder="1" applyAlignment="1">
      <alignment horizontal="center"/>
    </xf>
    <xf numFmtId="2" fontId="3" fillId="0" borderId="1" xfId="0" applyNumberFormat="1" applyFont="1" applyBorder="1" applyAlignment="1">
      <alignment horizontal="center"/>
    </xf>
    <xf numFmtId="0" fontId="3" fillId="0" borderId="0" xfId="0" applyFont="1" applyFill="1" applyBorder="1"/>
    <xf numFmtId="0" fontId="3" fillId="0" borderId="9" xfId="0" applyFont="1" applyBorder="1"/>
    <xf numFmtId="0" fontId="3" fillId="0" borderId="6" xfId="0" applyFont="1" applyBorder="1"/>
    <xf numFmtId="0" fontId="3" fillId="0" borderId="5" xfId="0" applyFont="1" applyBorder="1" applyAlignment="1">
      <alignment horizontal="center" vertical="top" wrapText="1"/>
    </xf>
    <xf numFmtId="0" fontId="4" fillId="0" borderId="0" xfId="0" applyFont="1" applyBorder="1"/>
    <xf numFmtId="0" fontId="0" fillId="0" borderId="14" xfId="0" applyBorder="1"/>
    <xf numFmtId="164" fontId="3" fillId="0" borderId="0" xfId="0" applyNumberFormat="1" applyFont="1" applyBorder="1" applyAlignment="1">
      <alignment horizontal="center"/>
    </xf>
    <xf numFmtId="0" fontId="2" fillId="0" borderId="9" xfId="0" applyFont="1" applyBorder="1"/>
    <xf numFmtId="0" fontId="2" fillId="0" borderId="0" xfId="0" applyFont="1" applyBorder="1"/>
    <xf numFmtId="0" fontId="2" fillId="0" borderId="0" xfId="0" applyFont="1" applyFill="1" applyBorder="1"/>
    <xf numFmtId="2" fontId="2" fillId="0" borderId="0" xfId="0" applyNumberFormat="1" applyFont="1" applyBorder="1" applyAlignment="1">
      <alignment horizontal="center"/>
    </xf>
    <xf numFmtId="2" fontId="2" fillId="0" borderId="0" xfId="0" applyNumberFormat="1" applyFont="1" applyBorder="1"/>
    <xf numFmtId="0" fontId="5" fillId="0" borderId="0" xfId="0" applyFont="1"/>
    <xf numFmtId="2" fontId="6" fillId="0" borderId="0" xfId="0" applyNumberFormat="1" applyFont="1" applyFill="1" applyBorder="1" applyAlignment="1">
      <alignment horizontal="center"/>
    </xf>
    <xf numFmtId="0" fontId="0" fillId="0" borderId="5" xfId="0" applyBorder="1" applyAlignment="1">
      <alignment horizontal="center" vertical="top" wrapText="1"/>
    </xf>
    <xf numFmtId="0" fontId="3" fillId="0" borderId="10" xfId="0" applyFont="1" applyBorder="1" applyAlignment="1">
      <alignment horizontal="center"/>
    </xf>
    <xf numFmtId="0" fontId="3" fillId="0" borderId="4" xfId="0" applyNumberFormat="1" applyFont="1" applyBorder="1" applyAlignment="1">
      <alignment vertical="top" wrapText="1"/>
    </xf>
    <xf numFmtId="0" fontId="0" fillId="0" borderId="4" xfId="0" applyBorder="1" applyAlignment="1">
      <alignment horizontal="center" vertical="top" wrapText="1"/>
    </xf>
    <xf numFmtId="0" fontId="3" fillId="0" borderId="12" xfId="0" applyFont="1" applyBorder="1" applyAlignment="1">
      <alignment horizontal="center"/>
    </xf>
    <xf numFmtId="9" fontId="3" fillId="0" borderId="0" xfId="0" applyNumberFormat="1" applyFont="1" applyBorder="1"/>
    <xf numFmtId="0" fontId="8" fillId="0" borderId="9" xfId="0" applyFont="1" applyBorder="1" applyAlignment="1">
      <alignment horizontal="center"/>
    </xf>
    <xf numFmtId="0" fontId="3" fillId="0" borderId="0" xfId="0" applyFont="1"/>
    <xf numFmtId="0" fontId="3" fillId="0" borderId="0" xfId="0" applyFont="1" applyAlignment="1">
      <alignment wrapText="1"/>
    </xf>
    <xf numFmtId="2" fontId="3" fillId="0" borderId="5" xfId="0" applyNumberFormat="1" applyFont="1" applyBorder="1" applyAlignment="1">
      <alignment horizontal="center"/>
    </xf>
    <xf numFmtId="0" fontId="3" fillId="0" borderId="5" xfId="0" applyFont="1" applyBorder="1" applyAlignment="1">
      <alignment horizontal="center"/>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9" fillId="0" borderId="0" xfId="0" applyFont="1" applyBorder="1"/>
    <xf numFmtId="0" fontId="9" fillId="0" borderId="9" xfId="0" applyFont="1" applyBorder="1"/>
    <xf numFmtId="2" fontId="3" fillId="0" borderId="0" xfId="0" applyNumberFormat="1" applyFont="1" applyBorder="1"/>
    <xf numFmtId="0" fontId="3" fillId="0" borderId="9" xfId="0" applyFont="1" applyFill="1" applyBorder="1"/>
    <xf numFmtId="0" fontId="3" fillId="0" borderId="0" xfId="0" applyFont="1" applyAlignment="1">
      <alignment horizontal="center"/>
    </xf>
    <xf numFmtId="0" fontId="3" fillId="0" borderId="1" xfId="0" applyFont="1" applyFill="1" applyBorder="1"/>
    <xf numFmtId="0" fontId="10" fillId="0" borderId="0" xfId="0" applyFont="1" applyBorder="1"/>
    <xf numFmtId="0" fontId="10" fillId="0" borderId="0" xfId="0" applyFont="1" applyFill="1" applyBorder="1"/>
    <xf numFmtId="0" fontId="10" fillId="0" borderId="9" xfId="0" applyFont="1" applyBorder="1" applyAlignment="1">
      <alignment horizontal="left"/>
    </xf>
    <xf numFmtId="164" fontId="10" fillId="0" borderId="0" xfId="0" applyNumberFormat="1" applyFont="1" applyBorder="1" applyAlignment="1">
      <alignment horizontal="center"/>
    </xf>
    <xf numFmtId="0" fontId="10" fillId="0" borderId="0" xfId="0" applyFont="1" applyBorder="1" applyAlignment="1">
      <alignment horizontal="center"/>
    </xf>
    <xf numFmtId="2" fontId="10" fillId="0" borderId="0" xfId="0" applyNumberFormat="1" applyFont="1" applyBorder="1" applyAlignment="1">
      <alignment horizontal="center"/>
    </xf>
    <xf numFmtId="2" fontId="3" fillId="0" borderId="0" xfId="0" applyNumberFormat="1" applyFont="1" applyAlignment="1">
      <alignment horizontal="center"/>
    </xf>
    <xf numFmtId="0" fontId="3" fillId="0" borderId="12" xfId="0" applyFont="1" applyBorder="1"/>
    <xf numFmtId="0" fontId="3" fillId="0" borderId="6" xfId="0" applyFont="1" applyBorder="1" applyAlignment="1">
      <alignment horizontal="center"/>
    </xf>
    <xf numFmtId="2" fontId="3" fillId="0" borderId="5" xfId="0" applyNumberFormat="1" applyFont="1" applyBorder="1"/>
    <xf numFmtId="0" fontId="3" fillId="0" borderId="4" xfId="0" applyFont="1" applyBorder="1"/>
    <xf numFmtId="164" fontId="3" fillId="0" borderId="5" xfId="0" applyNumberFormat="1" applyFont="1" applyBorder="1" applyAlignment="1">
      <alignment horizontal="center"/>
    </xf>
    <xf numFmtId="164" fontId="3" fillId="0" borderId="0" xfId="0" applyNumberFormat="1" applyFont="1" applyBorder="1"/>
    <xf numFmtId="164" fontId="3" fillId="0" borderId="5" xfId="0" applyNumberFormat="1" applyFont="1" applyBorder="1"/>
    <xf numFmtId="0" fontId="0" fillId="0" borderId="4" xfId="0" applyBorder="1" applyAlignment="1">
      <alignment horizontal="center"/>
    </xf>
    <xf numFmtId="0" fontId="10" fillId="0" borderId="1" xfId="0" applyFont="1" applyBorder="1"/>
    <xf numFmtId="0" fontId="10" fillId="0" borderId="1" xfId="0" applyFont="1" applyFill="1" applyBorder="1"/>
    <xf numFmtId="1" fontId="0" fillId="0" borderId="5" xfId="0" applyNumberFormat="1" applyBorder="1" applyAlignment="1">
      <alignment horizontal="center"/>
    </xf>
    <xf numFmtId="0" fontId="10" fillId="0" borderId="9" xfId="0" applyFont="1" applyBorder="1"/>
    <xf numFmtId="0" fontId="7" fillId="0" borderId="1" xfId="0" applyFont="1" applyBorder="1" applyAlignment="1">
      <alignment horizontal="center"/>
    </xf>
    <xf numFmtId="2" fontId="3" fillId="0" borderId="1" xfId="0" applyNumberFormat="1" applyFont="1" applyBorder="1"/>
    <xf numFmtId="0" fontId="3" fillId="0" borderId="1" xfId="0" applyFont="1" applyFill="1" applyBorder="1" applyAlignment="1">
      <alignment horizontal="center"/>
    </xf>
    <xf numFmtId="2" fontId="3" fillId="0" borderId="10" xfId="0" applyNumberFormat="1" applyFont="1" applyBorder="1" applyAlignment="1">
      <alignment horizontal="center"/>
    </xf>
    <xf numFmtId="1" fontId="3" fillId="0" borderId="0" xfId="0" applyNumberFormat="1" applyFont="1" applyBorder="1" applyAlignment="1">
      <alignment horizontal="center"/>
    </xf>
    <xf numFmtId="2" fontId="3" fillId="0" borderId="0" xfId="0" applyNumberFormat="1" applyFont="1" applyBorder="1" applyAlignment="1">
      <alignment horizontal="right"/>
    </xf>
    <xf numFmtId="0" fontId="3" fillId="0" borderId="0" xfId="0" applyFont="1" applyBorder="1" applyAlignment="1">
      <alignment horizontal="right"/>
    </xf>
    <xf numFmtId="9" fontId="3" fillId="0" borderId="1" xfId="0" applyNumberFormat="1" applyFont="1" applyBorder="1" applyAlignment="1">
      <alignment horizontal="center"/>
    </xf>
    <xf numFmtId="1" fontId="2" fillId="0" borderId="0" xfId="0" applyNumberFormat="1" applyFont="1" applyBorder="1" applyAlignment="1">
      <alignment horizontal="center"/>
    </xf>
    <xf numFmtId="9" fontId="3" fillId="0" borderId="1" xfId="0" applyNumberFormat="1" applyFont="1" applyBorder="1"/>
    <xf numFmtId="0" fontId="3" fillId="0" borderId="11" xfId="0" applyFont="1" applyBorder="1" applyAlignment="1">
      <alignment horizontal="center"/>
    </xf>
    <xf numFmtId="164" fontId="3" fillId="0" borderId="9" xfId="0" applyNumberFormat="1" applyFont="1" applyBorder="1" applyAlignment="1">
      <alignment horizontal="center"/>
    </xf>
    <xf numFmtId="164" fontId="3" fillId="0" borderId="0" xfId="0" applyNumberFormat="1" applyFont="1"/>
    <xf numFmtId="0" fontId="3" fillId="0" borderId="9" xfId="0" applyFont="1" applyBorder="1" applyAlignment="1"/>
    <xf numFmtId="0" fontId="3" fillId="0" borderId="0" xfId="0" applyFont="1" applyBorder="1" applyAlignment="1"/>
    <xf numFmtId="164" fontId="0" fillId="0" borderId="0" xfId="0" applyNumberFormat="1" applyAlignment="1">
      <alignment horizontal="center"/>
    </xf>
    <xf numFmtId="0" fontId="1" fillId="0" borderId="0" xfId="0" applyFont="1"/>
    <xf numFmtId="2" fontId="10" fillId="0" borderId="0" xfId="0" applyNumberFormat="1" applyFont="1" applyBorder="1"/>
    <xf numFmtId="2" fontId="0" fillId="0" borderId="0" xfId="0" applyNumberFormat="1"/>
    <xf numFmtId="0" fontId="0" fillId="0" borderId="11" xfId="0" applyBorder="1" applyAlignment="1">
      <alignment vertical="center"/>
    </xf>
    <xf numFmtId="0" fontId="0" fillId="0" borderId="1" xfId="0" applyBorder="1" applyAlignment="1">
      <alignment vertical="center"/>
    </xf>
    <xf numFmtId="0" fontId="0" fillId="0" borderId="12" xfId="0" applyBorder="1" applyAlignment="1">
      <alignment vertical="center"/>
    </xf>
    <xf numFmtId="0" fontId="0" fillId="0" borderId="6" xfId="0" applyBorder="1" applyAlignment="1">
      <alignment horizontal="center" vertical="center"/>
    </xf>
    <xf numFmtId="0" fontId="0" fillId="0" borderId="0" xfId="0" applyBorder="1" applyAlignment="1">
      <alignment horizontal="left" vertical="top" wrapText="1"/>
    </xf>
    <xf numFmtId="0" fontId="3" fillId="0" borderId="7" xfId="0" applyFont="1" applyBorder="1" applyAlignment="1">
      <alignment horizontal="left" vertical="top" wrapText="1"/>
    </xf>
    <xf numFmtId="0" fontId="3" fillId="0" borderId="2"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Border="1" applyAlignment="1">
      <alignment horizontal="left" vertical="top" wrapText="1"/>
    </xf>
    <xf numFmtId="0" fontId="3" fillId="0" borderId="10" xfId="0" applyFont="1" applyBorder="1" applyAlignment="1">
      <alignment horizontal="left" vertical="top" wrapText="1"/>
    </xf>
    <xf numFmtId="0" fontId="3" fillId="0" borderId="9"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vertical="top"/>
    </xf>
    <xf numFmtId="0" fontId="3" fillId="0" borderId="7" xfId="0" applyNumberFormat="1" applyFont="1" applyBorder="1" applyAlignment="1">
      <alignment horizontal="left" vertical="top" wrapText="1"/>
    </xf>
    <xf numFmtId="0" fontId="3" fillId="0" borderId="2" xfId="0" applyNumberFormat="1" applyFont="1" applyBorder="1" applyAlignment="1">
      <alignment horizontal="left" vertical="top" wrapText="1"/>
    </xf>
    <xf numFmtId="0" fontId="0" fillId="0" borderId="13" xfId="0" applyBorder="1" applyAlignment="1">
      <alignment horizontal="center" vertical="top"/>
    </xf>
    <xf numFmtId="0" fontId="0" fillId="0" borderId="14" xfId="0" applyBorder="1" applyAlignment="1">
      <alignment horizontal="center"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10" fillId="0" borderId="9" xfId="0" applyFont="1" applyBorder="1" applyAlignment="1">
      <alignment horizontal="left" vertical="top" wrapText="1"/>
    </xf>
    <xf numFmtId="0" fontId="3"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8"/>
  <sheetViews>
    <sheetView tabSelected="1" view="pageBreakPreview" topLeftCell="A43" zoomScaleSheetLayoutView="100" workbookViewId="0">
      <selection activeCell="B51" sqref="B51:K51"/>
    </sheetView>
  </sheetViews>
  <sheetFormatPr defaultRowHeight="15" x14ac:dyDescent="0.2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8.42578125" customWidth="1"/>
    <col min="11" max="11" width="9.5703125" customWidth="1"/>
    <col min="12" max="12" width="9.28515625" customWidth="1"/>
  </cols>
  <sheetData>
    <row r="1" spans="1:15" ht="84" customHeight="1" x14ac:dyDescent="0.25">
      <c r="A1" s="99" t="s">
        <v>124</v>
      </c>
      <c r="B1" s="99"/>
      <c r="C1" s="99"/>
      <c r="D1" s="99"/>
      <c r="E1" s="99"/>
      <c r="F1" s="99"/>
      <c r="G1" s="99"/>
      <c r="H1" s="99"/>
      <c r="I1" s="99"/>
      <c r="J1" s="99"/>
      <c r="K1" s="99"/>
      <c r="L1" s="99"/>
      <c r="O1" s="35"/>
    </row>
    <row r="2" spans="1:15" ht="29.25" customHeight="1" x14ac:dyDescent="0.25">
      <c r="A2" s="7" t="s">
        <v>0</v>
      </c>
      <c r="B2" s="111" t="s">
        <v>1</v>
      </c>
      <c r="C2" s="112"/>
      <c r="D2" s="112"/>
      <c r="E2" s="112"/>
      <c r="F2" s="112"/>
      <c r="G2" s="112"/>
      <c r="H2" s="112"/>
      <c r="I2" s="112"/>
      <c r="J2" s="28"/>
      <c r="K2" s="28"/>
      <c r="L2" s="8" t="s">
        <v>2</v>
      </c>
    </row>
    <row r="3" spans="1:15" ht="33" customHeight="1" x14ac:dyDescent="0.25">
      <c r="A3" s="12" t="s">
        <v>3</v>
      </c>
      <c r="B3" s="100" t="s">
        <v>4</v>
      </c>
      <c r="C3" s="101"/>
      <c r="D3" s="101"/>
      <c r="E3" s="101"/>
      <c r="F3" s="101"/>
      <c r="G3" s="101"/>
      <c r="H3" s="101"/>
      <c r="I3" s="101"/>
      <c r="J3" s="101"/>
      <c r="K3" s="102"/>
      <c r="L3" s="6"/>
    </row>
    <row r="4" spans="1:15" x14ac:dyDescent="0.25">
      <c r="A4" s="13"/>
      <c r="B4" s="14" t="s">
        <v>5</v>
      </c>
      <c r="C4" s="15"/>
      <c r="D4" s="15"/>
      <c r="E4" s="16"/>
      <c r="F4" s="16"/>
      <c r="G4" s="16"/>
      <c r="H4" s="16"/>
      <c r="I4" s="16"/>
      <c r="J4" s="5"/>
      <c r="K4" s="5"/>
      <c r="L4" s="2"/>
    </row>
    <row r="5" spans="1:15" x14ac:dyDescent="0.25">
      <c r="A5" s="13"/>
      <c r="B5" s="18" t="s">
        <v>6</v>
      </c>
      <c r="C5" s="29">
        <v>2.2000000000000002</v>
      </c>
      <c r="D5" s="19" t="s">
        <v>7</v>
      </c>
      <c r="E5" s="29">
        <v>3</v>
      </c>
      <c r="F5" s="19" t="s">
        <v>8</v>
      </c>
      <c r="G5" s="20">
        <f>(E5-C5)*1000</f>
        <v>799.99999999999977</v>
      </c>
      <c r="H5" s="16" t="s">
        <v>9</v>
      </c>
      <c r="I5" s="16"/>
      <c r="J5" s="5"/>
      <c r="K5" s="5"/>
      <c r="L5" s="2"/>
    </row>
    <row r="6" spans="1:15" x14ac:dyDescent="0.25">
      <c r="A6" s="13"/>
      <c r="B6" s="18" t="s">
        <v>6</v>
      </c>
      <c r="C6" s="29">
        <v>29.2</v>
      </c>
      <c r="D6" s="19" t="s">
        <v>7</v>
      </c>
      <c r="E6" s="29">
        <v>30</v>
      </c>
      <c r="F6" s="19" t="s">
        <v>8</v>
      </c>
      <c r="G6" s="20">
        <f>(E6-C6)*1000</f>
        <v>800.00000000000068</v>
      </c>
      <c r="H6" s="16" t="s">
        <v>10</v>
      </c>
      <c r="I6" s="16"/>
      <c r="J6" s="5"/>
      <c r="K6" s="5"/>
      <c r="L6" s="2"/>
    </row>
    <row r="7" spans="1:15" x14ac:dyDescent="0.25">
      <c r="A7" s="13"/>
      <c r="B7" s="18" t="s">
        <v>6</v>
      </c>
      <c r="C7" s="29">
        <v>32.44</v>
      </c>
      <c r="D7" s="19" t="s">
        <v>7</v>
      </c>
      <c r="E7" s="29">
        <v>32.64</v>
      </c>
      <c r="F7" s="19" t="s">
        <v>8</v>
      </c>
      <c r="G7" s="20">
        <f>(E7-C7)*1000</f>
        <v>200.00000000000284</v>
      </c>
      <c r="H7" s="16" t="s">
        <v>10</v>
      </c>
      <c r="I7" s="16"/>
      <c r="J7" s="5"/>
      <c r="K7" s="5"/>
      <c r="L7" s="2"/>
    </row>
    <row r="8" spans="1:15" x14ac:dyDescent="0.25">
      <c r="A8" s="13"/>
      <c r="B8" s="43" t="s">
        <v>69</v>
      </c>
      <c r="C8" s="29">
        <v>33.9</v>
      </c>
      <c r="D8" s="19" t="s">
        <v>7</v>
      </c>
      <c r="E8" s="29">
        <v>34.01</v>
      </c>
      <c r="F8" s="19" t="s">
        <v>8</v>
      </c>
      <c r="G8" s="20">
        <v>40</v>
      </c>
      <c r="H8" s="16" t="s">
        <v>10</v>
      </c>
      <c r="I8" s="16"/>
      <c r="J8" s="5"/>
      <c r="K8" s="5"/>
      <c r="L8" s="2"/>
    </row>
    <row r="9" spans="1:15" x14ac:dyDescent="0.25">
      <c r="A9" s="13"/>
      <c r="B9" s="18"/>
      <c r="C9" s="19"/>
      <c r="D9" s="19"/>
      <c r="E9" s="19"/>
      <c r="F9" s="19" t="s">
        <v>11</v>
      </c>
      <c r="G9" s="20">
        <f>SUM(G5:G8)</f>
        <v>1840.0000000000032</v>
      </c>
      <c r="H9" s="23" t="s">
        <v>12</v>
      </c>
      <c r="I9" s="16"/>
      <c r="J9" s="5"/>
      <c r="K9" s="5"/>
      <c r="L9" s="2"/>
    </row>
    <row r="10" spans="1:15" x14ac:dyDescent="0.25">
      <c r="A10" s="13"/>
      <c r="B10" s="30" t="s">
        <v>13</v>
      </c>
      <c r="C10" s="31" t="s">
        <v>96</v>
      </c>
      <c r="D10" s="31"/>
      <c r="E10" s="31"/>
      <c r="F10" s="34">
        <f>G9</f>
        <v>1840.0000000000032</v>
      </c>
      <c r="G10" s="36" t="s">
        <v>21</v>
      </c>
      <c r="H10" s="32">
        <v>30</v>
      </c>
      <c r="I10" s="31" t="s">
        <v>97</v>
      </c>
      <c r="J10" s="84">
        <f>(F10/H10)+4</f>
        <v>65.333333333333442</v>
      </c>
      <c r="K10" s="31"/>
      <c r="L10" s="74">
        <f>J10</f>
        <v>65.333333333333442</v>
      </c>
    </row>
    <row r="11" spans="1:15" ht="14.25" customHeight="1" x14ac:dyDescent="0.25">
      <c r="A11" s="25"/>
      <c r="B11" s="14"/>
      <c r="C11" s="15"/>
      <c r="D11" s="15"/>
      <c r="E11" s="15"/>
      <c r="F11" s="15"/>
      <c r="G11" s="15"/>
      <c r="H11" s="15"/>
      <c r="I11" s="15"/>
      <c r="J11" s="9"/>
      <c r="K11" s="1"/>
      <c r="L11" s="11" t="s">
        <v>16</v>
      </c>
    </row>
    <row r="12" spans="1:15" ht="197.25" customHeight="1" x14ac:dyDescent="0.25">
      <c r="A12" s="26" t="s">
        <v>14</v>
      </c>
      <c r="B12" s="103" t="s">
        <v>84</v>
      </c>
      <c r="C12" s="104"/>
      <c r="D12" s="104"/>
      <c r="E12" s="104"/>
      <c r="F12" s="104"/>
      <c r="G12" s="104"/>
      <c r="H12" s="104"/>
      <c r="I12" s="104"/>
      <c r="J12" s="5"/>
      <c r="L12" s="2"/>
    </row>
    <row r="13" spans="1:15" x14ac:dyDescent="0.25">
      <c r="A13" s="13"/>
      <c r="B13" s="52" t="s">
        <v>112</v>
      </c>
      <c r="C13" s="27"/>
      <c r="D13" s="16"/>
      <c r="E13" s="16"/>
      <c r="F13" s="16"/>
      <c r="G13" s="16"/>
      <c r="H13" s="16"/>
      <c r="I13" s="16"/>
      <c r="J13" s="16"/>
      <c r="K13" s="44"/>
      <c r="L13" s="13"/>
    </row>
    <row r="14" spans="1:15" x14ac:dyDescent="0.25">
      <c r="A14" s="2"/>
      <c r="B14" s="18" t="s">
        <v>6</v>
      </c>
      <c r="C14" s="29">
        <v>2.2000000000000002</v>
      </c>
      <c r="D14" s="19" t="s">
        <v>7</v>
      </c>
      <c r="E14" s="20">
        <v>3</v>
      </c>
      <c r="F14" s="19" t="s">
        <v>8</v>
      </c>
      <c r="G14" s="20">
        <f>(E14-C14)*1000</f>
        <v>799.99999999999977</v>
      </c>
      <c r="H14" s="16" t="s">
        <v>10</v>
      </c>
      <c r="I14" s="16"/>
      <c r="J14" s="16"/>
      <c r="K14" s="44"/>
      <c r="L14" s="13"/>
    </row>
    <row r="15" spans="1:15" x14ac:dyDescent="0.25">
      <c r="A15" s="2"/>
      <c r="B15" s="106" t="s">
        <v>56</v>
      </c>
      <c r="C15" s="107"/>
      <c r="D15" s="107"/>
      <c r="E15" s="107"/>
      <c r="F15" s="107"/>
      <c r="G15" s="107"/>
      <c r="H15" s="107"/>
      <c r="I15" s="107"/>
      <c r="J15" s="16" t="s">
        <v>113</v>
      </c>
      <c r="K15" s="44"/>
      <c r="L15" s="13"/>
    </row>
    <row r="16" spans="1:15" x14ac:dyDescent="0.25">
      <c r="A16" s="2"/>
      <c r="B16" s="24"/>
      <c r="C16" s="16"/>
      <c r="D16" s="16" t="s">
        <v>17</v>
      </c>
      <c r="E16" s="16"/>
      <c r="F16" s="20">
        <v>4.9000000000000004</v>
      </c>
      <c r="G16" s="19" t="s">
        <v>18</v>
      </c>
      <c r="H16" s="19">
        <v>2.61</v>
      </c>
      <c r="I16" s="19" t="s">
        <v>8</v>
      </c>
      <c r="J16" s="53">
        <f>F16-H16</f>
        <v>2.2900000000000005</v>
      </c>
      <c r="K16" s="44" t="s">
        <v>19</v>
      </c>
      <c r="L16" s="13"/>
    </row>
    <row r="17" spans="1:12" x14ac:dyDescent="0.25">
      <c r="A17" s="2"/>
      <c r="B17" s="75" t="s">
        <v>114</v>
      </c>
      <c r="C17" s="57"/>
      <c r="D17" s="57"/>
      <c r="E17" s="61"/>
      <c r="F17" s="61"/>
      <c r="G17" s="62"/>
      <c r="H17" s="92"/>
      <c r="I17" s="62">
        <v>20463.439999999999</v>
      </c>
      <c r="J17" s="61" t="s">
        <v>32</v>
      </c>
      <c r="K17" s="44"/>
      <c r="L17" s="13"/>
    </row>
    <row r="18" spans="1:12" x14ac:dyDescent="0.25">
      <c r="A18" s="2"/>
      <c r="B18" s="52" t="s">
        <v>15</v>
      </c>
      <c r="C18" s="27"/>
      <c r="D18" s="16"/>
      <c r="E18" s="19"/>
      <c r="F18" s="19"/>
      <c r="G18" s="20"/>
      <c r="H18" s="19"/>
      <c r="I18" s="19"/>
      <c r="J18" s="19"/>
      <c r="K18" s="44"/>
      <c r="L18" s="13"/>
    </row>
    <row r="19" spans="1:12" x14ac:dyDescent="0.25">
      <c r="A19" s="2"/>
      <c r="B19" s="18" t="s">
        <v>6</v>
      </c>
      <c r="C19" s="29">
        <v>29.2</v>
      </c>
      <c r="D19" s="19" t="s">
        <v>7</v>
      </c>
      <c r="E19" s="29">
        <v>30</v>
      </c>
      <c r="F19" s="19" t="s">
        <v>8</v>
      </c>
      <c r="G19" s="20">
        <f>(E19-C19)*1000</f>
        <v>800.00000000000068</v>
      </c>
      <c r="H19" s="16" t="s">
        <v>10</v>
      </c>
      <c r="I19" s="16"/>
      <c r="J19" s="16"/>
      <c r="K19" s="44"/>
      <c r="L19" s="13"/>
    </row>
    <row r="20" spans="1:12" x14ac:dyDescent="0.25">
      <c r="A20" s="2"/>
      <c r="B20" s="24"/>
      <c r="C20" s="16"/>
      <c r="D20" s="16" t="s">
        <v>57</v>
      </c>
      <c r="E20" s="16"/>
      <c r="F20" s="16"/>
      <c r="G20" s="16"/>
      <c r="H20" s="16"/>
      <c r="I20" s="16"/>
      <c r="J20" s="16"/>
      <c r="K20" s="44"/>
      <c r="L20" s="13"/>
    </row>
    <row r="21" spans="1:12" x14ac:dyDescent="0.25">
      <c r="A21" s="2"/>
      <c r="B21" s="54" t="s">
        <v>23</v>
      </c>
      <c r="C21" s="44"/>
      <c r="D21" s="48">
        <v>4.9000000000000004</v>
      </c>
      <c r="E21" s="55" t="s">
        <v>18</v>
      </c>
      <c r="F21" s="19">
        <v>2.0830000000000002</v>
      </c>
      <c r="G21" s="19" t="s">
        <v>8</v>
      </c>
      <c r="H21" s="19">
        <f>D21-F21</f>
        <v>2.8170000000000002</v>
      </c>
      <c r="I21" s="19" t="s">
        <v>19</v>
      </c>
      <c r="J21" s="16"/>
      <c r="K21" s="44"/>
      <c r="L21" s="13"/>
    </row>
    <row r="22" spans="1:12" x14ac:dyDescent="0.25">
      <c r="A22" s="2"/>
      <c r="B22" s="75" t="s">
        <v>22</v>
      </c>
      <c r="C22" s="57"/>
      <c r="D22" s="58" t="s">
        <v>115</v>
      </c>
      <c r="E22" s="57"/>
      <c r="F22" s="57"/>
      <c r="G22" s="57"/>
      <c r="H22" s="57"/>
      <c r="I22" s="57">
        <v>28735.65</v>
      </c>
      <c r="J22" s="57" t="s">
        <v>32</v>
      </c>
      <c r="K22" s="44"/>
      <c r="L22" s="13"/>
    </row>
    <row r="23" spans="1:12" x14ac:dyDescent="0.25">
      <c r="A23" s="2"/>
      <c r="B23" s="18" t="s">
        <v>6</v>
      </c>
      <c r="C23" s="29">
        <v>32.44</v>
      </c>
      <c r="D23" s="19" t="s">
        <v>7</v>
      </c>
      <c r="E23" s="29">
        <v>32.64</v>
      </c>
      <c r="F23" s="19" t="s">
        <v>8</v>
      </c>
      <c r="G23" s="20">
        <f>(E23-C23)*1000</f>
        <v>200.00000000000284</v>
      </c>
      <c r="H23" s="16" t="s">
        <v>9</v>
      </c>
      <c r="I23" s="16"/>
      <c r="J23" s="16"/>
      <c r="K23" s="44"/>
      <c r="L23" s="13"/>
    </row>
    <row r="24" spans="1:12" x14ac:dyDescent="0.25">
      <c r="A24" s="2"/>
      <c r="B24" s="24"/>
      <c r="C24" s="16"/>
      <c r="D24" s="16" t="s">
        <v>58</v>
      </c>
      <c r="E24" s="16"/>
      <c r="F24" s="16"/>
      <c r="G24" s="16"/>
      <c r="H24" s="16"/>
      <c r="I24" s="16"/>
      <c r="J24" s="16"/>
      <c r="K24" s="44"/>
      <c r="L24" s="13"/>
    </row>
    <row r="25" spans="1:12" x14ac:dyDescent="0.25">
      <c r="A25" s="2"/>
      <c r="B25" s="54" t="s">
        <v>23</v>
      </c>
      <c r="C25" s="44"/>
      <c r="D25" s="48">
        <v>4.9000000000000004</v>
      </c>
      <c r="E25" s="55" t="s">
        <v>18</v>
      </c>
      <c r="F25" s="19">
        <v>3.19</v>
      </c>
      <c r="G25" s="19" t="s">
        <v>8</v>
      </c>
      <c r="H25" s="19">
        <f>D25-F25</f>
        <v>1.7100000000000004</v>
      </c>
      <c r="I25" s="19" t="s">
        <v>19</v>
      </c>
      <c r="J25" s="16"/>
      <c r="K25" s="44"/>
      <c r="L25" s="13"/>
    </row>
    <row r="26" spans="1:12" x14ac:dyDescent="0.25">
      <c r="A26" s="2"/>
      <c r="B26" s="75" t="s">
        <v>22</v>
      </c>
      <c r="C26" s="72"/>
      <c r="D26" s="73" t="s">
        <v>116</v>
      </c>
      <c r="E26" s="72"/>
      <c r="F26" s="72"/>
      <c r="G26" s="72"/>
      <c r="H26" s="72"/>
      <c r="I26" s="72">
        <v>3225.06</v>
      </c>
      <c r="J26" s="72" t="s">
        <v>32</v>
      </c>
      <c r="K26" s="44"/>
      <c r="L26" s="13"/>
    </row>
    <row r="27" spans="1:12" x14ac:dyDescent="0.25">
      <c r="A27" s="2"/>
      <c r="B27" s="24"/>
      <c r="C27" s="16"/>
      <c r="D27" s="23"/>
      <c r="E27" s="16"/>
      <c r="G27" s="16"/>
      <c r="H27" s="57" t="s">
        <v>42</v>
      </c>
      <c r="I27" s="93">
        <f>I17+I22+I26</f>
        <v>52424.149999999994</v>
      </c>
      <c r="J27" s="57" t="s">
        <v>32</v>
      </c>
      <c r="K27" s="44"/>
      <c r="L27" s="13"/>
    </row>
    <row r="28" spans="1:12" x14ac:dyDescent="0.25">
      <c r="A28" s="2"/>
      <c r="B28" s="57" t="s">
        <v>117</v>
      </c>
      <c r="C28" s="58"/>
      <c r="D28" s="57"/>
      <c r="E28" s="57"/>
      <c r="F28" s="93">
        <f>I27</f>
        <v>52424.149999999994</v>
      </c>
      <c r="G28" s="57" t="s">
        <v>118</v>
      </c>
      <c r="H28" s="61" t="s">
        <v>8</v>
      </c>
      <c r="I28" s="57">
        <f>F28*0.5</f>
        <v>26212.074999999997</v>
      </c>
      <c r="J28" s="16" t="s">
        <v>32</v>
      </c>
      <c r="K28" s="44"/>
      <c r="L28" s="13"/>
    </row>
    <row r="29" spans="1:12" x14ac:dyDescent="0.25">
      <c r="A29" s="2"/>
      <c r="B29" s="52" t="s">
        <v>24</v>
      </c>
      <c r="C29" s="57"/>
      <c r="D29" s="58"/>
      <c r="E29" s="57"/>
      <c r="F29" s="57"/>
      <c r="G29" s="57"/>
      <c r="H29" s="57"/>
      <c r="I29" s="57"/>
      <c r="J29" s="16"/>
      <c r="K29" s="44"/>
      <c r="L29" s="13"/>
    </row>
    <row r="30" spans="1:12" x14ac:dyDescent="0.25">
      <c r="A30" s="2"/>
      <c r="B30" s="59" t="s">
        <v>70</v>
      </c>
      <c r="C30" s="60">
        <v>33.9</v>
      </c>
      <c r="D30" s="61" t="s">
        <v>7</v>
      </c>
      <c r="E30" s="60">
        <v>34.01</v>
      </c>
      <c r="F30" s="61" t="s">
        <v>8</v>
      </c>
      <c r="G30" s="62">
        <v>40</v>
      </c>
      <c r="H30" s="57" t="s">
        <v>9</v>
      </c>
      <c r="I30" s="16"/>
      <c r="J30" s="16"/>
      <c r="K30" s="44"/>
      <c r="L30" s="13"/>
    </row>
    <row r="31" spans="1:12" x14ac:dyDescent="0.25">
      <c r="A31" s="2"/>
      <c r="B31" s="24"/>
      <c r="C31" s="16"/>
      <c r="D31" s="16" t="s">
        <v>71</v>
      </c>
      <c r="E31" s="16"/>
      <c r="F31" s="16"/>
      <c r="G31" s="16"/>
      <c r="H31" s="16"/>
      <c r="I31" s="16"/>
      <c r="J31" s="16"/>
      <c r="K31" s="44"/>
      <c r="L31" s="13"/>
    </row>
    <row r="32" spans="1:12" x14ac:dyDescent="0.25">
      <c r="A32" s="2"/>
      <c r="B32" s="54" t="s">
        <v>23</v>
      </c>
      <c r="C32" s="44"/>
      <c r="D32" s="48">
        <v>4.9000000000000004</v>
      </c>
      <c r="E32" s="63" t="s">
        <v>18</v>
      </c>
      <c r="F32" s="20">
        <v>1</v>
      </c>
      <c r="G32" s="20" t="s">
        <v>8</v>
      </c>
      <c r="H32" s="20">
        <f>D32-F32</f>
        <v>3.9000000000000004</v>
      </c>
      <c r="I32" s="19" t="s">
        <v>19</v>
      </c>
      <c r="J32" s="16"/>
      <c r="K32" s="44"/>
      <c r="L32" s="13"/>
    </row>
    <row r="33" spans="1:12" x14ac:dyDescent="0.25">
      <c r="A33" s="2"/>
      <c r="B33" s="54" t="s">
        <v>22</v>
      </c>
      <c r="C33" s="44"/>
      <c r="D33" s="49"/>
      <c r="E33" s="55"/>
      <c r="F33" s="19"/>
      <c r="G33" s="19"/>
      <c r="H33" s="19"/>
      <c r="I33" s="19"/>
      <c r="J33" s="16"/>
      <c r="K33" s="44"/>
      <c r="L33" s="13"/>
    </row>
    <row r="34" spans="1:12" x14ac:dyDescent="0.25">
      <c r="A34" s="2"/>
      <c r="B34" s="24" t="s">
        <v>72</v>
      </c>
      <c r="C34" s="23" t="s">
        <v>119</v>
      </c>
      <c r="D34" s="16"/>
      <c r="E34" s="16"/>
      <c r="F34" s="16"/>
      <c r="G34" s="94">
        <v>2420</v>
      </c>
      <c r="H34" s="16" t="s">
        <v>74</v>
      </c>
      <c r="I34" s="16"/>
      <c r="J34" s="16"/>
      <c r="K34" s="44"/>
      <c r="L34" s="13"/>
    </row>
    <row r="35" spans="1:12" x14ac:dyDescent="0.25">
      <c r="A35" s="2"/>
      <c r="B35" s="14" t="s">
        <v>73</v>
      </c>
      <c r="C35" s="56" t="s">
        <v>120</v>
      </c>
      <c r="D35" s="15"/>
      <c r="E35" s="15"/>
      <c r="F35" s="15"/>
      <c r="G35" s="77">
        <v>476</v>
      </c>
      <c r="H35" s="15" t="s">
        <v>10</v>
      </c>
      <c r="I35" s="16"/>
      <c r="J35" s="16"/>
      <c r="K35" s="44"/>
      <c r="L35" s="13"/>
    </row>
    <row r="36" spans="1:12" x14ac:dyDescent="0.25">
      <c r="A36" s="2"/>
      <c r="B36" s="16"/>
      <c r="C36" s="16"/>
      <c r="D36" s="15" t="s">
        <v>42</v>
      </c>
      <c r="E36" s="15"/>
      <c r="F36" s="15"/>
      <c r="G36" s="77">
        <f>SUM(G34:G35)</f>
        <v>2896</v>
      </c>
      <c r="H36" s="15" t="s">
        <v>121</v>
      </c>
      <c r="I36" s="77">
        <f>G36</f>
        <v>2896</v>
      </c>
      <c r="J36" s="21" t="s">
        <v>32</v>
      </c>
      <c r="K36" s="44"/>
      <c r="L36" s="13"/>
    </row>
    <row r="37" spans="1:12" x14ac:dyDescent="0.25">
      <c r="A37" s="2"/>
      <c r="B37" s="16"/>
      <c r="C37" s="16"/>
      <c r="D37" s="23"/>
      <c r="E37" s="16"/>
      <c r="F37" s="16"/>
      <c r="G37" s="16" t="s">
        <v>122</v>
      </c>
      <c r="H37" s="16"/>
      <c r="I37" s="53">
        <f>I28+I36</f>
        <v>29108.074999999997</v>
      </c>
      <c r="J37" s="19" t="s">
        <v>32</v>
      </c>
      <c r="K37" s="44"/>
      <c r="L37" s="47">
        <f>J38</f>
        <v>14554.037499999999</v>
      </c>
    </row>
    <row r="38" spans="1:12" x14ac:dyDescent="0.25">
      <c r="A38" s="3"/>
      <c r="B38" s="15" t="s">
        <v>98</v>
      </c>
      <c r="C38" s="56"/>
      <c r="D38" s="15"/>
      <c r="E38" s="15"/>
      <c r="F38" s="77">
        <f>I37</f>
        <v>29108.074999999997</v>
      </c>
      <c r="G38" s="15" t="s">
        <v>20</v>
      </c>
      <c r="H38" s="85">
        <v>0.5</v>
      </c>
      <c r="I38" s="15" t="s">
        <v>8</v>
      </c>
      <c r="J38" s="77">
        <f>F38*0.5</f>
        <v>14554.037499999999</v>
      </c>
      <c r="K38" s="15" t="s">
        <v>32</v>
      </c>
      <c r="L38" s="65" t="s">
        <v>26</v>
      </c>
    </row>
    <row r="39" spans="1:12" ht="158.25" customHeight="1" x14ac:dyDescent="0.25">
      <c r="A39" s="37" t="s">
        <v>25</v>
      </c>
      <c r="B39" s="103" t="s">
        <v>85</v>
      </c>
      <c r="C39" s="104"/>
      <c r="D39" s="104"/>
      <c r="E39" s="104"/>
      <c r="F39" s="104"/>
      <c r="G39" s="104"/>
      <c r="H39" s="104"/>
      <c r="I39" s="104"/>
      <c r="J39" s="104"/>
      <c r="K39" s="105"/>
      <c r="L39" s="13"/>
    </row>
    <row r="40" spans="1:12" x14ac:dyDescent="0.25">
      <c r="A40" s="2"/>
      <c r="B40" s="16" t="s">
        <v>99</v>
      </c>
      <c r="C40" s="16"/>
      <c r="D40" s="16"/>
      <c r="E40" s="53">
        <f>J38</f>
        <v>14554.037499999999</v>
      </c>
      <c r="F40" s="16" t="s">
        <v>32</v>
      </c>
      <c r="G40" s="16"/>
      <c r="H40" s="16"/>
      <c r="I40" s="16"/>
      <c r="J40" s="16"/>
      <c r="K40" s="17"/>
      <c r="L40" s="46">
        <f>E40</f>
        <v>14554.037499999999</v>
      </c>
    </row>
    <row r="41" spans="1:12" ht="11.25" customHeight="1" x14ac:dyDescent="0.25">
      <c r="A41" s="3"/>
      <c r="B41" s="14"/>
      <c r="C41" s="15"/>
      <c r="D41" s="15"/>
      <c r="E41" s="15"/>
      <c r="F41" s="15"/>
      <c r="G41" s="15"/>
      <c r="H41" s="15"/>
      <c r="I41" s="15"/>
      <c r="J41" s="15"/>
      <c r="K41" s="64"/>
      <c r="L41" s="65" t="s">
        <v>26</v>
      </c>
    </row>
    <row r="42" spans="1:12" ht="47.25" customHeight="1" x14ac:dyDescent="0.25">
      <c r="A42" s="37" t="s">
        <v>28</v>
      </c>
      <c r="B42" s="100" t="s">
        <v>27</v>
      </c>
      <c r="C42" s="101"/>
      <c r="D42" s="101"/>
      <c r="E42" s="101"/>
      <c r="F42" s="101"/>
      <c r="G42" s="101"/>
      <c r="H42" s="101"/>
      <c r="I42" s="101"/>
      <c r="J42" s="101"/>
      <c r="K42" s="102"/>
      <c r="L42" s="13"/>
    </row>
    <row r="43" spans="1:12" x14ac:dyDescent="0.25">
      <c r="A43" s="2"/>
      <c r="B43" s="16" t="s">
        <v>99</v>
      </c>
      <c r="C43" s="16"/>
      <c r="D43" s="16"/>
      <c r="E43" s="53">
        <f>L40</f>
        <v>14554.037499999999</v>
      </c>
      <c r="F43" s="16" t="s">
        <v>32</v>
      </c>
      <c r="G43" s="16"/>
      <c r="H43" s="16"/>
      <c r="I43" s="16"/>
      <c r="J43" s="16"/>
      <c r="K43" s="17"/>
      <c r="L43" s="46">
        <f>E43</f>
        <v>14554.037499999999</v>
      </c>
    </row>
    <row r="44" spans="1:12" x14ac:dyDescent="0.25">
      <c r="A44" s="3"/>
      <c r="B44" s="14"/>
      <c r="C44" s="15"/>
      <c r="D44" s="15"/>
      <c r="E44" s="15"/>
      <c r="F44" s="15"/>
      <c r="G44" s="15"/>
      <c r="H44" s="15"/>
      <c r="I44" s="15"/>
      <c r="J44" s="15"/>
      <c r="K44" s="64"/>
      <c r="L44" s="65" t="s">
        <v>26</v>
      </c>
    </row>
    <row r="45" spans="1:12" ht="59.25" customHeight="1" x14ac:dyDescent="0.25">
      <c r="A45" s="37" t="s">
        <v>30</v>
      </c>
      <c r="B45" s="100" t="s">
        <v>29</v>
      </c>
      <c r="C45" s="101"/>
      <c r="D45" s="101"/>
      <c r="E45" s="101"/>
      <c r="F45" s="101"/>
      <c r="G45" s="101"/>
      <c r="H45" s="101"/>
      <c r="I45" s="101"/>
      <c r="J45" s="101"/>
      <c r="K45" s="102"/>
      <c r="L45" s="13"/>
    </row>
    <row r="46" spans="1:12" x14ac:dyDescent="0.25">
      <c r="A46" s="2"/>
      <c r="B46" s="52" t="s">
        <v>15</v>
      </c>
      <c r="C46" s="27"/>
      <c r="D46" s="16"/>
      <c r="E46" s="16"/>
      <c r="F46" s="16"/>
      <c r="G46" s="16"/>
      <c r="H46" s="16"/>
      <c r="I46" s="16"/>
      <c r="J46" s="16"/>
      <c r="K46" s="17"/>
      <c r="L46" s="13"/>
    </row>
    <row r="47" spans="1:12" x14ac:dyDescent="0.25">
      <c r="A47" s="2"/>
      <c r="B47" s="18" t="s">
        <v>6</v>
      </c>
      <c r="C47" s="20">
        <v>29.2</v>
      </c>
      <c r="D47" s="19" t="s">
        <v>7</v>
      </c>
      <c r="E47" s="20">
        <v>30</v>
      </c>
      <c r="F47" s="19" t="s">
        <v>8</v>
      </c>
      <c r="G47" s="20">
        <f>(E47-C47)*1000</f>
        <v>800.00000000000068</v>
      </c>
      <c r="H47" s="16" t="s">
        <v>12</v>
      </c>
      <c r="I47" s="16"/>
      <c r="J47" s="16"/>
      <c r="K47" s="17"/>
      <c r="L47" s="13"/>
    </row>
    <row r="48" spans="1:12" x14ac:dyDescent="0.25">
      <c r="A48" s="2"/>
      <c r="B48" s="24" t="s">
        <v>123</v>
      </c>
      <c r="C48" s="16"/>
      <c r="D48" s="16"/>
      <c r="E48" s="16"/>
      <c r="F48" s="16"/>
      <c r="G48" s="16"/>
      <c r="H48" s="16"/>
      <c r="I48" s="16"/>
      <c r="J48" s="16"/>
      <c r="K48" s="17"/>
      <c r="L48" s="13"/>
    </row>
    <row r="49" spans="1:12" x14ac:dyDescent="0.25">
      <c r="A49" s="2"/>
      <c r="B49" s="24" t="s">
        <v>31</v>
      </c>
      <c r="C49" s="19">
        <v>1</v>
      </c>
      <c r="D49" s="19" t="s">
        <v>20</v>
      </c>
      <c r="E49" s="20">
        <v>800</v>
      </c>
      <c r="F49" s="19" t="s">
        <v>20</v>
      </c>
      <c r="G49" s="19">
        <v>18.78</v>
      </c>
      <c r="H49" s="19" t="s">
        <v>20</v>
      </c>
      <c r="I49" s="29">
        <v>0.1</v>
      </c>
      <c r="J49" s="19" t="s">
        <v>8</v>
      </c>
      <c r="K49" s="79">
        <f>C49*E49*G49*I49</f>
        <v>1502.4</v>
      </c>
      <c r="L49" s="70">
        <f>K49</f>
        <v>1502.4</v>
      </c>
    </row>
    <row r="50" spans="1:12" x14ac:dyDescent="0.25">
      <c r="A50" s="2"/>
      <c r="B50" s="24"/>
      <c r="C50" s="16"/>
      <c r="D50" s="16"/>
      <c r="E50" s="16"/>
      <c r="F50" s="16"/>
      <c r="G50" s="16"/>
      <c r="H50" s="16"/>
      <c r="I50" s="16"/>
      <c r="J50" s="16"/>
      <c r="K50" s="19" t="s">
        <v>32</v>
      </c>
      <c r="L50" s="86" t="s">
        <v>32</v>
      </c>
    </row>
    <row r="51" spans="1:12" ht="171.75" customHeight="1" x14ac:dyDescent="0.25">
      <c r="A51" s="40" t="s">
        <v>37</v>
      </c>
      <c r="B51" s="109" t="s">
        <v>125</v>
      </c>
      <c r="C51" s="110"/>
      <c r="D51" s="110"/>
      <c r="E51" s="110"/>
      <c r="F51" s="110"/>
      <c r="G51" s="110"/>
      <c r="H51" s="110"/>
      <c r="I51" s="110"/>
      <c r="J51" s="110"/>
      <c r="K51" s="110"/>
      <c r="L51" s="39"/>
    </row>
    <row r="52" spans="1:12" x14ac:dyDescent="0.25">
      <c r="A52" s="2"/>
      <c r="B52" s="52" t="s">
        <v>15</v>
      </c>
      <c r="C52" s="27"/>
      <c r="D52" s="16"/>
      <c r="E52" s="16"/>
      <c r="F52" s="16"/>
      <c r="G52" s="16"/>
      <c r="H52" s="16"/>
      <c r="I52" s="16"/>
      <c r="J52" s="16"/>
      <c r="K52" s="16"/>
      <c r="L52" s="13"/>
    </row>
    <row r="53" spans="1:12" x14ac:dyDescent="0.25">
      <c r="A53" s="2"/>
      <c r="B53" s="18" t="s">
        <v>6</v>
      </c>
      <c r="C53" s="20">
        <v>29.2</v>
      </c>
      <c r="D53" s="19" t="s">
        <v>7</v>
      </c>
      <c r="E53" s="20">
        <v>30</v>
      </c>
      <c r="F53" s="19" t="s">
        <v>8</v>
      </c>
      <c r="G53" s="20">
        <f>(E53-C53)*1000</f>
        <v>800.00000000000068</v>
      </c>
      <c r="H53" s="16" t="s">
        <v>12</v>
      </c>
      <c r="I53" s="16"/>
      <c r="J53" s="16"/>
      <c r="K53" s="16"/>
      <c r="L53" s="13"/>
    </row>
    <row r="54" spans="1:12" x14ac:dyDescent="0.25">
      <c r="A54" s="2"/>
      <c r="B54" s="24" t="s">
        <v>33</v>
      </c>
      <c r="C54" s="16"/>
      <c r="D54" s="16" t="s">
        <v>59</v>
      </c>
      <c r="E54" s="16"/>
      <c r="F54" s="16"/>
      <c r="G54" s="16"/>
      <c r="H54" s="16"/>
      <c r="I54" s="16"/>
      <c r="J54" s="16"/>
      <c r="K54" s="16"/>
      <c r="L54" s="13"/>
    </row>
    <row r="55" spans="1:12" x14ac:dyDescent="0.25">
      <c r="A55" s="2"/>
      <c r="B55" s="24" t="s">
        <v>34</v>
      </c>
      <c r="C55" s="16"/>
      <c r="D55" s="19" t="s">
        <v>8</v>
      </c>
      <c r="E55" s="19">
        <v>20.88</v>
      </c>
      <c r="F55" s="61" t="s">
        <v>20</v>
      </c>
      <c r="G55" s="20">
        <v>800</v>
      </c>
      <c r="H55" s="19" t="s">
        <v>8</v>
      </c>
      <c r="I55" s="20">
        <f>E55*G55</f>
        <v>16704</v>
      </c>
      <c r="J55" s="16" t="s">
        <v>36</v>
      </c>
      <c r="K55" s="16"/>
      <c r="L55" s="13"/>
    </row>
    <row r="56" spans="1:12" x14ac:dyDescent="0.25">
      <c r="A56" s="2"/>
      <c r="B56" s="52" t="s">
        <v>24</v>
      </c>
      <c r="C56" s="27"/>
      <c r="D56" s="16"/>
      <c r="E56" s="16"/>
      <c r="F56" s="16"/>
      <c r="G56" s="16"/>
      <c r="H56" s="16"/>
      <c r="I56" s="16"/>
      <c r="J56" s="16"/>
      <c r="K56" s="16"/>
      <c r="L56" s="13"/>
    </row>
    <row r="57" spans="1:12" x14ac:dyDescent="0.25">
      <c r="A57" s="2"/>
      <c r="B57" s="18" t="s">
        <v>6</v>
      </c>
      <c r="C57" s="20">
        <v>2.2000000000000002</v>
      </c>
      <c r="D57" s="19" t="s">
        <v>7</v>
      </c>
      <c r="E57" s="20">
        <v>3</v>
      </c>
      <c r="F57" s="19" t="s">
        <v>8</v>
      </c>
      <c r="G57" s="20">
        <f>(E57-C57)*1000</f>
        <v>799.99999999999977</v>
      </c>
      <c r="H57" s="16"/>
      <c r="I57" s="16"/>
      <c r="J57" s="16"/>
      <c r="K57" s="16"/>
      <c r="L57" s="13"/>
    </row>
    <row r="58" spans="1:12" x14ac:dyDescent="0.25">
      <c r="A58" s="2"/>
      <c r="B58" s="24" t="s">
        <v>100</v>
      </c>
      <c r="C58" s="16"/>
      <c r="D58" s="16"/>
      <c r="E58" s="16"/>
      <c r="F58" s="16"/>
      <c r="G58" s="16"/>
      <c r="H58" s="16">
        <v>20.88</v>
      </c>
      <c r="I58" s="16"/>
      <c r="J58" s="16"/>
      <c r="K58" s="16"/>
      <c r="L58" s="13"/>
    </row>
    <row r="59" spans="1:12" x14ac:dyDescent="0.25">
      <c r="A59" s="4"/>
      <c r="B59" s="24" t="s">
        <v>34</v>
      </c>
      <c r="C59" s="16"/>
      <c r="D59" s="19" t="s">
        <v>8</v>
      </c>
      <c r="E59" s="19">
        <v>20.88</v>
      </c>
      <c r="F59" s="61" t="s">
        <v>20</v>
      </c>
      <c r="G59" s="20">
        <v>800</v>
      </c>
      <c r="H59" s="19" t="s">
        <v>8</v>
      </c>
      <c r="I59" s="20">
        <f>E59*G59</f>
        <v>16704</v>
      </c>
      <c r="J59" s="16" t="s">
        <v>36</v>
      </c>
      <c r="K59" s="16"/>
      <c r="L59" s="13"/>
    </row>
    <row r="60" spans="1:12" x14ac:dyDescent="0.25">
      <c r="A60" s="4"/>
      <c r="B60" s="59" t="s">
        <v>70</v>
      </c>
      <c r="C60" s="60">
        <v>33.9</v>
      </c>
      <c r="D60" s="61" t="s">
        <v>7</v>
      </c>
      <c r="E60" s="60">
        <v>34.01</v>
      </c>
      <c r="F60" s="61" t="s">
        <v>8</v>
      </c>
      <c r="G60" s="62">
        <v>40</v>
      </c>
      <c r="H60" s="57" t="s">
        <v>9</v>
      </c>
      <c r="I60" s="16"/>
      <c r="J60" s="16"/>
      <c r="K60" s="16"/>
      <c r="L60" s="13"/>
    </row>
    <row r="61" spans="1:12" x14ac:dyDescent="0.25">
      <c r="A61" s="4"/>
      <c r="B61" s="24" t="s">
        <v>101</v>
      </c>
      <c r="C61" s="16"/>
      <c r="D61" s="16"/>
      <c r="E61" s="16"/>
      <c r="F61" s="16"/>
      <c r="G61" s="16"/>
      <c r="H61" s="16">
        <v>19.82</v>
      </c>
      <c r="I61" s="16"/>
      <c r="J61" s="16"/>
      <c r="K61" s="16"/>
      <c r="L61" s="13"/>
    </row>
    <row r="62" spans="1:12" x14ac:dyDescent="0.25">
      <c r="A62" s="4"/>
      <c r="B62" s="14" t="s">
        <v>102</v>
      </c>
      <c r="C62" s="15"/>
      <c r="D62" s="15"/>
      <c r="E62" s="15"/>
      <c r="F62" s="15"/>
      <c r="G62" s="15"/>
      <c r="H62" s="15">
        <v>13.15</v>
      </c>
      <c r="I62" s="16"/>
      <c r="J62" s="16"/>
      <c r="K62" s="16"/>
      <c r="L62" s="13"/>
    </row>
    <row r="63" spans="1:12" x14ac:dyDescent="0.25">
      <c r="A63" s="4"/>
      <c r="B63" s="24"/>
      <c r="C63" s="16"/>
      <c r="D63" s="16"/>
      <c r="E63" s="16"/>
      <c r="F63" s="16" t="s">
        <v>42</v>
      </c>
      <c r="G63" s="16"/>
      <c r="H63" s="16">
        <f>SUM(H61:H62)</f>
        <v>32.97</v>
      </c>
      <c r="I63" s="16"/>
      <c r="J63" s="16"/>
      <c r="K63" s="16"/>
      <c r="L63" s="13"/>
    </row>
    <row r="64" spans="1:12" x14ac:dyDescent="0.25">
      <c r="A64" s="4"/>
      <c r="B64" s="24" t="s">
        <v>41</v>
      </c>
      <c r="C64" s="53">
        <v>40</v>
      </c>
      <c r="D64" s="16" t="s">
        <v>104</v>
      </c>
      <c r="E64" s="16">
        <v>32.97</v>
      </c>
      <c r="F64" s="15" t="s">
        <v>103</v>
      </c>
      <c r="G64" s="15"/>
      <c r="H64" s="15" t="s">
        <v>8</v>
      </c>
      <c r="I64" s="77">
        <f>(E64+2.1)*C64</f>
        <v>1402.8</v>
      </c>
      <c r="J64" s="15" t="s">
        <v>10</v>
      </c>
      <c r="K64" s="16"/>
      <c r="L64" s="13"/>
    </row>
    <row r="65" spans="1:12" x14ac:dyDescent="0.25">
      <c r="A65" s="2"/>
      <c r="B65" s="24"/>
      <c r="C65" s="16"/>
      <c r="D65" s="16"/>
      <c r="E65" s="16"/>
      <c r="F65" s="16" t="s">
        <v>35</v>
      </c>
      <c r="G65" s="16"/>
      <c r="H65" s="44"/>
      <c r="I65" s="53">
        <f>SUM(I55:I64)</f>
        <v>34810.800000000003</v>
      </c>
      <c r="J65" s="16" t="s">
        <v>36</v>
      </c>
      <c r="K65" s="16"/>
      <c r="L65" s="66">
        <f>I65</f>
        <v>34810.800000000003</v>
      </c>
    </row>
    <row r="66" spans="1:12" x14ac:dyDescent="0.25">
      <c r="A66" s="3"/>
      <c r="B66" s="14"/>
      <c r="C66" s="15"/>
      <c r="D66" s="15"/>
      <c r="E66" s="15"/>
      <c r="F66" s="15"/>
      <c r="G66" s="15"/>
      <c r="H66" s="15"/>
      <c r="I66" s="77"/>
      <c r="J66" s="15"/>
      <c r="K66" s="15"/>
      <c r="L66" s="65" t="s">
        <v>36</v>
      </c>
    </row>
    <row r="67" spans="1:12" ht="84.75" customHeight="1" x14ac:dyDescent="0.25">
      <c r="A67" s="37" t="s">
        <v>38</v>
      </c>
      <c r="B67" s="100" t="s">
        <v>86</v>
      </c>
      <c r="C67" s="108"/>
      <c r="D67" s="108"/>
      <c r="E67" s="108"/>
      <c r="F67" s="108"/>
      <c r="G67" s="108"/>
      <c r="H67" s="108"/>
      <c r="I67" s="108"/>
      <c r="J67" s="108"/>
      <c r="K67" s="108"/>
      <c r="L67" s="67"/>
    </row>
    <row r="68" spans="1:12" x14ac:dyDescent="0.25">
      <c r="A68" s="2"/>
      <c r="B68" s="52" t="s">
        <v>15</v>
      </c>
      <c r="C68" s="27"/>
      <c r="D68" s="16"/>
      <c r="E68" s="16"/>
      <c r="F68" s="16"/>
      <c r="G68" s="16"/>
      <c r="H68" s="16"/>
      <c r="I68" s="16"/>
      <c r="J68" s="16"/>
      <c r="K68" s="16"/>
      <c r="L68" s="13"/>
    </row>
    <row r="69" spans="1:12" x14ac:dyDescent="0.25">
      <c r="A69" s="4"/>
      <c r="B69" s="18" t="s">
        <v>6</v>
      </c>
      <c r="C69" s="20">
        <v>29.2</v>
      </c>
      <c r="D69" s="19" t="s">
        <v>7</v>
      </c>
      <c r="E69" s="20">
        <v>30</v>
      </c>
      <c r="F69" s="19" t="s">
        <v>8</v>
      </c>
      <c r="G69" s="20">
        <f>(E69-C69)*1000</f>
        <v>800.00000000000068</v>
      </c>
      <c r="H69" s="16" t="s">
        <v>12</v>
      </c>
      <c r="I69" s="16"/>
      <c r="J69" s="16"/>
      <c r="K69" s="16"/>
      <c r="L69" s="13"/>
    </row>
    <row r="70" spans="1:12" x14ac:dyDescent="0.25">
      <c r="A70" s="2"/>
      <c r="B70" s="24" t="s">
        <v>60</v>
      </c>
      <c r="C70" s="16"/>
      <c r="D70" s="16"/>
      <c r="E70" s="16"/>
      <c r="F70" s="16"/>
      <c r="G70" s="16"/>
      <c r="H70" s="16"/>
      <c r="I70" s="16"/>
      <c r="J70" s="16"/>
      <c r="K70" s="16"/>
      <c r="L70" s="13"/>
    </row>
    <row r="71" spans="1:12" x14ac:dyDescent="0.25">
      <c r="A71" s="2"/>
      <c r="B71" s="16" t="s">
        <v>31</v>
      </c>
      <c r="C71" s="19">
        <v>1</v>
      </c>
      <c r="D71" s="19" t="s">
        <v>20</v>
      </c>
      <c r="E71" s="20">
        <v>800</v>
      </c>
      <c r="F71" s="19" t="s">
        <v>20</v>
      </c>
      <c r="G71" s="19">
        <v>20.88</v>
      </c>
      <c r="H71" s="19" t="s">
        <v>20</v>
      </c>
      <c r="I71" s="29">
        <v>0.1</v>
      </c>
      <c r="J71" s="19" t="s">
        <v>8</v>
      </c>
      <c r="K71" s="20">
        <f>C71*E71*G71*I71</f>
        <v>1670.4</v>
      </c>
      <c r="L71" s="13"/>
    </row>
    <row r="72" spans="1:12" x14ac:dyDescent="0.25">
      <c r="A72" s="2"/>
      <c r="B72" s="16"/>
      <c r="C72" s="16"/>
      <c r="D72" s="16"/>
      <c r="E72" s="16"/>
      <c r="F72" s="16"/>
      <c r="G72" s="16"/>
      <c r="H72" s="16"/>
      <c r="I72" s="16"/>
      <c r="J72" s="16"/>
      <c r="K72" s="19" t="s">
        <v>32</v>
      </c>
      <c r="L72" s="13"/>
    </row>
    <row r="73" spans="1:12" x14ac:dyDescent="0.25">
      <c r="A73" s="4"/>
      <c r="B73" s="24" t="s">
        <v>105</v>
      </c>
      <c r="C73" s="16"/>
      <c r="D73" s="16"/>
      <c r="E73" s="16"/>
      <c r="F73" s="16"/>
      <c r="G73" s="53">
        <f>K71</f>
        <v>1670.4</v>
      </c>
      <c r="H73" s="16" t="s">
        <v>20</v>
      </c>
      <c r="I73" s="42">
        <v>0.5</v>
      </c>
      <c r="J73" s="16" t="s">
        <v>8</v>
      </c>
      <c r="K73" s="29">
        <f>G73*0.5</f>
        <v>835.2</v>
      </c>
      <c r="L73" s="87">
        <f>K73</f>
        <v>835.2</v>
      </c>
    </row>
    <row r="74" spans="1:12" x14ac:dyDescent="0.25">
      <c r="A74" s="2"/>
      <c r="B74" s="16"/>
      <c r="C74" s="16"/>
      <c r="D74" s="16"/>
      <c r="E74" s="16"/>
      <c r="F74" s="16"/>
      <c r="G74" s="53"/>
      <c r="H74" s="16"/>
      <c r="I74" s="42"/>
      <c r="J74" s="16"/>
      <c r="K74" s="29" t="s">
        <v>32</v>
      </c>
      <c r="L74" s="68"/>
    </row>
    <row r="75" spans="1:12" ht="28.5" customHeight="1" x14ac:dyDescent="0.25">
      <c r="A75" s="2"/>
      <c r="B75" s="115" t="s">
        <v>39</v>
      </c>
      <c r="C75" s="116"/>
      <c r="D75" s="116"/>
      <c r="E75" s="116"/>
      <c r="F75" s="116"/>
      <c r="G75" s="116"/>
      <c r="H75" s="116"/>
      <c r="I75" s="116"/>
      <c r="J75" s="116"/>
      <c r="K75" s="116"/>
      <c r="L75" s="13"/>
    </row>
    <row r="76" spans="1:12" x14ac:dyDescent="0.25">
      <c r="A76" s="2"/>
      <c r="B76" s="44" t="s">
        <v>106</v>
      </c>
      <c r="C76" s="44"/>
      <c r="D76" s="44"/>
      <c r="E76" s="44"/>
      <c r="F76" s="88">
        <f>K73</f>
        <v>835.2</v>
      </c>
      <c r="H76" s="44"/>
      <c r="I76" s="44"/>
      <c r="J76" s="44"/>
      <c r="K76" s="44"/>
      <c r="L76" s="68">
        <f>L73</f>
        <v>835.2</v>
      </c>
    </row>
    <row r="77" spans="1:12" x14ac:dyDescent="0.25">
      <c r="A77" s="2"/>
      <c r="B77" s="44"/>
      <c r="C77" s="44"/>
      <c r="D77" s="44"/>
      <c r="E77" s="44"/>
      <c r="F77" s="44"/>
      <c r="G77" s="44"/>
      <c r="H77" s="44"/>
      <c r="I77" s="44"/>
      <c r="J77" s="44"/>
      <c r="K77" s="44"/>
      <c r="L77" s="65" t="s">
        <v>32</v>
      </c>
    </row>
    <row r="78" spans="1:12" ht="85.5" customHeight="1" x14ac:dyDescent="0.25">
      <c r="A78" s="40" t="s">
        <v>40</v>
      </c>
      <c r="B78" s="100" t="s">
        <v>110</v>
      </c>
      <c r="C78" s="108"/>
      <c r="D78" s="108"/>
      <c r="E78" s="108"/>
      <c r="F78" s="108"/>
      <c r="G78" s="108"/>
      <c r="H78" s="108"/>
      <c r="I78" s="108"/>
      <c r="J78" s="108"/>
      <c r="K78" s="108"/>
      <c r="L78" s="67"/>
    </row>
    <row r="79" spans="1:12" x14ac:dyDescent="0.25">
      <c r="A79" s="2"/>
      <c r="B79" s="52" t="s">
        <v>15</v>
      </c>
      <c r="C79" s="27"/>
      <c r="D79" s="16"/>
      <c r="E79" s="16"/>
      <c r="F79" s="16"/>
      <c r="G79" s="16"/>
      <c r="H79" s="16"/>
      <c r="I79" s="16"/>
      <c r="J79" s="44"/>
      <c r="K79" s="44"/>
      <c r="L79" s="13"/>
    </row>
    <row r="80" spans="1:12" x14ac:dyDescent="0.25">
      <c r="A80" s="2"/>
      <c r="B80" s="18" t="s">
        <v>6</v>
      </c>
      <c r="C80" s="20">
        <v>29.2</v>
      </c>
      <c r="D80" s="19" t="s">
        <v>7</v>
      </c>
      <c r="E80" s="20">
        <v>30</v>
      </c>
      <c r="F80" s="19" t="s">
        <v>8</v>
      </c>
      <c r="G80" s="20">
        <f>(E80-C80)*1000</f>
        <v>800.00000000000068</v>
      </c>
      <c r="H80" s="16" t="s">
        <v>12</v>
      </c>
      <c r="I80" s="16"/>
      <c r="J80" s="44"/>
      <c r="K80" s="44"/>
      <c r="L80" s="13"/>
    </row>
    <row r="81" spans="1:12" x14ac:dyDescent="0.25">
      <c r="A81" s="2"/>
      <c r="B81" s="18" t="s">
        <v>41</v>
      </c>
      <c r="C81" s="21">
        <v>18.78</v>
      </c>
      <c r="D81" s="21" t="s">
        <v>20</v>
      </c>
      <c r="E81" s="22">
        <v>800</v>
      </c>
      <c r="F81" s="21" t="s">
        <v>8</v>
      </c>
      <c r="G81" s="22">
        <f>C81*E81</f>
        <v>15024</v>
      </c>
      <c r="H81" s="15" t="s">
        <v>36</v>
      </c>
      <c r="I81" s="16"/>
      <c r="J81" s="44"/>
      <c r="K81" s="44"/>
      <c r="L81" s="13"/>
    </row>
    <row r="82" spans="1:12" x14ac:dyDescent="0.25">
      <c r="A82" s="2"/>
      <c r="B82" s="18"/>
      <c r="C82" s="29"/>
      <c r="D82" s="19"/>
      <c r="F82" s="20" t="s">
        <v>42</v>
      </c>
      <c r="G82" s="20">
        <f>G81</f>
        <v>15024</v>
      </c>
      <c r="H82" s="16"/>
      <c r="I82" s="44"/>
      <c r="J82" s="44"/>
      <c r="K82" s="44"/>
      <c r="L82" s="24"/>
    </row>
    <row r="83" spans="1:12" x14ac:dyDescent="0.25">
      <c r="A83" s="2"/>
      <c r="B83" s="16" t="s">
        <v>107</v>
      </c>
      <c r="C83" s="16"/>
      <c r="D83" s="29">
        <v>0.4</v>
      </c>
      <c r="E83" s="19" t="s">
        <v>20</v>
      </c>
      <c r="F83" s="29">
        <v>0.4</v>
      </c>
      <c r="G83" s="19" t="s">
        <v>8</v>
      </c>
      <c r="H83" s="29">
        <f>F83*D83</f>
        <v>0.16000000000000003</v>
      </c>
      <c r="I83" s="44" t="s">
        <v>36</v>
      </c>
      <c r="J83" s="44"/>
      <c r="K83" s="44"/>
      <c r="L83" s="24"/>
    </row>
    <row r="84" spans="1:12" x14ac:dyDescent="0.25">
      <c r="A84" s="2"/>
      <c r="B84" s="24"/>
      <c r="C84" s="16"/>
      <c r="D84" s="16"/>
      <c r="E84" s="16"/>
      <c r="F84" s="16"/>
      <c r="G84" s="16"/>
      <c r="H84" s="16"/>
      <c r="I84" s="16"/>
      <c r="J84" s="16"/>
      <c r="K84" s="16"/>
      <c r="L84" s="24"/>
    </row>
    <row r="85" spans="1:12" x14ac:dyDescent="0.25">
      <c r="A85" s="2"/>
      <c r="B85" s="89" t="s">
        <v>108</v>
      </c>
      <c r="C85" s="90"/>
      <c r="D85" s="90"/>
      <c r="E85" s="33">
        <f>G82</f>
        <v>15024</v>
      </c>
      <c r="F85" s="36" t="s">
        <v>21</v>
      </c>
      <c r="G85" s="91">
        <f>H83</f>
        <v>0.16000000000000003</v>
      </c>
      <c r="H85" s="19"/>
      <c r="I85" s="19">
        <f>E85/G85</f>
        <v>93899.999999999985</v>
      </c>
      <c r="J85" s="16" t="s">
        <v>16</v>
      </c>
      <c r="K85" s="16"/>
      <c r="L85" s="24"/>
    </row>
    <row r="86" spans="1:12" x14ac:dyDescent="0.25">
      <c r="A86" s="2"/>
      <c r="B86" s="15" t="s">
        <v>109</v>
      </c>
      <c r="C86" s="15"/>
      <c r="D86" s="15"/>
      <c r="E86" s="21">
        <f>I85</f>
        <v>93899.999999999985</v>
      </c>
      <c r="F86" s="21" t="s">
        <v>20</v>
      </c>
      <c r="G86" s="83">
        <v>0.05</v>
      </c>
      <c r="H86" s="21" t="s">
        <v>43</v>
      </c>
      <c r="I86" s="21">
        <f>E86*0.05</f>
        <v>4694.9999999999991</v>
      </c>
      <c r="J86" s="15" t="s">
        <v>10</v>
      </c>
      <c r="K86" s="17"/>
      <c r="L86" s="13"/>
    </row>
    <row r="87" spans="1:12" x14ac:dyDescent="0.25">
      <c r="A87" s="2"/>
      <c r="B87" s="24"/>
      <c r="C87" s="16"/>
      <c r="D87" s="16"/>
      <c r="E87" s="16"/>
      <c r="F87" s="16"/>
      <c r="G87" s="16"/>
      <c r="H87" s="16" t="s">
        <v>77</v>
      </c>
      <c r="I87" s="19">
        <f>I85-I86</f>
        <v>89204.999999999985</v>
      </c>
      <c r="J87" s="16" t="s">
        <v>10</v>
      </c>
      <c r="K87" s="17"/>
      <c r="L87" s="13"/>
    </row>
    <row r="88" spans="1:12" x14ac:dyDescent="0.25">
      <c r="A88" s="2"/>
      <c r="B88" s="52" t="s">
        <v>24</v>
      </c>
      <c r="C88" s="27"/>
      <c r="D88" s="16"/>
      <c r="E88" s="16"/>
      <c r="F88" s="16"/>
      <c r="G88" s="16"/>
      <c r="H88" s="16"/>
      <c r="I88" s="19"/>
      <c r="J88" s="16"/>
      <c r="K88" s="17"/>
      <c r="L88" s="13"/>
    </row>
    <row r="89" spans="1:12" x14ac:dyDescent="0.25">
      <c r="A89" s="2"/>
      <c r="B89" s="18" t="s">
        <v>6</v>
      </c>
      <c r="C89" s="29">
        <v>2.2000000000000002</v>
      </c>
      <c r="D89" s="19" t="s">
        <v>7</v>
      </c>
      <c r="E89" s="20">
        <v>3</v>
      </c>
      <c r="F89" s="19" t="s">
        <v>8</v>
      </c>
      <c r="G89" s="20">
        <f>(E89-C89)*1000</f>
        <v>799.99999999999977</v>
      </c>
      <c r="H89" s="16" t="s">
        <v>12</v>
      </c>
      <c r="I89" s="19"/>
      <c r="J89" s="16"/>
      <c r="K89" s="17"/>
      <c r="L89" s="13"/>
    </row>
    <row r="90" spans="1:12" x14ac:dyDescent="0.25">
      <c r="A90" s="2"/>
      <c r="B90" s="18" t="s">
        <v>6</v>
      </c>
      <c r="C90" s="29">
        <v>33.9</v>
      </c>
      <c r="D90" s="19" t="s">
        <v>7</v>
      </c>
      <c r="E90" s="20">
        <v>34.01</v>
      </c>
      <c r="F90" s="19" t="s">
        <v>8</v>
      </c>
      <c r="G90" s="20">
        <v>40</v>
      </c>
      <c r="H90" s="16" t="s">
        <v>12</v>
      </c>
      <c r="I90" s="19"/>
      <c r="J90" s="16"/>
      <c r="K90" s="17"/>
      <c r="L90" s="13"/>
    </row>
    <row r="91" spans="1:12" x14ac:dyDescent="0.25">
      <c r="A91" s="2"/>
      <c r="B91" s="18"/>
      <c r="C91" s="29"/>
      <c r="D91" s="19"/>
      <c r="E91" s="20"/>
      <c r="F91" s="19" t="s">
        <v>42</v>
      </c>
      <c r="G91" s="20">
        <f>SUM(G89:G90)</f>
        <v>839.99999999999977</v>
      </c>
      <c r="H91" s="16"/>
      <c r="I91" s="19"/>
      <c r="J91" s="16"/>
      <c r="K91" s="17"/>
      <c r="L91" s="13"/>
    </row>
    <row r="92" spans="1:12" x14ac:dyDescent="0.25">
      <c r="A92" s="2"/>
      <c r="B92" s="14" t="s">
        <v>90</v>
      </c>
      <c r="C92" s="15"/>
      <c r="D92" s="21">
        <v>4</v>
      </c>
      <c r="E92" s="21" t="s">
        <v>91</v>
      </c>
      <c r="F92" s="22">
        <v>840</v>
      </c>
      <c r="G92" s="76" t="s">
        <v>21</v>
      </c>
      <c r="H92" s="21" t="s">
        <v>92</v>
      </c>
      <c r="I92" s="21">
        <f>((F92/2)+1)*D92</f>
        <v>1684</v>
      </c>
      <c r="J92" s="15" t="s">
        <v>81</v>
      </c>
      <c r="K92" s="64"/>
      <c r="L92" s="13"/>
    </row>
    <row r="93" spans="1:12" x14ac:dyDescent="0.25">
      <c r="A93" s="2"/>
      <c r="B93" s="24"/>
      <c r="C93" s="16"/>
      <c r="D93" s="16"/>
      <c r="E93" s="16"/>
      <c r="F93" s="16"/>
      <c r="G93" s="16" t="s">
        <v>82</v>
      </c>
      <c r="H93" s="16"/>
      <c r="I93" s="16">
        <f>SUM(I87:I92)</f>
        <v>90888.999999999985</v>
      </c>
      <c r="J93" s="16" t="s">
        <v>16</v>
      </c>
      <c r="K93" s="17"/>
      <c r="L93" s="47">
        <f>I93</f>
        <v>90888.999999999985</v>
      </c>
    </row>
    <row r="94" spans="1:12" x14ac:dyDescent="0.25">
      <c r="A94" s="3"/>
      <c r="B94" s="14"/>
      <c r="C94" s="15"/>
      <c r="D94" s="15"/>
      <c r="E94" s="15"/>
      <c r="F94" s="15"/>
      <c r="G94" s="15"/>
      <c r="H94" s="15"/>
      <c r="I94" s="15"/>
      <c r="J94" s="15"/>
      <c r="K94" s="64"/>
      <c r="L94" s="65" t="s">
        <v>44</v>
      </c>
    </row>
    <row r="95" spans="1:12" x14ac:dyDescent="0.25">
      <c r="A95" s="6"/>
      <c r="B95" s="57" t="s">
        <v>111</v>
      </c>
      <c r="C95" s="57"/>
      <c r="D95" s="57"/>
      <c r="E95" s="57"/>
      <c r="F95" s="57"/>
      <c r="G95" s="16"/>
      <c r="H95" s="16"/>
      <c r="I95" s="16"/>
      <c r="J95" s="16"/>
      <c r="K95" s="17"/>
      <c r="L95" s="13"/>
    </row>
    <row r="96" spans="1:12" x14ac:dyDescent="0.25">
      <c r="A96" s="2"/>
      <c r="B96" s="51" t="s">
        <v>15</v>
      </c>
      <c r="C96" s="27"/>
      <c r="D96" s="16"/>
      <c r="E96" s="16"/>
      <c r="F96" s="16"/>
      <c r="G96" s="16"/>
      <c r="H96" s="16"/>
      <c r="I96" s="16"/>
      <c r="J96" s="16"/>
      <c r="K96" s="17"/>
      <c r="L96" s="13"/>
    </row>
    <row r="97" spans="1:12" x14ac:dyDescent="0.25">
      <c r="A97" s="2"/>
      <c r="B97" s="18" t="s">
        <v>6</v>
      </c>
      <c r="C97" s="20">
        <v>29.2</v>
      </c>
      <c r="D97" s="19" t="s">
        <v>7</v>
      </c>
      <c r="E97" s="20">
        <v>30</v>
      </c>
      <c r="F97" s="19" t="s">
        <v>8</v>
      </c>
      <c r="G97" s="81">
        <f>(E97-C97)*1000</f>
        <v>800.00000000000068</v>
      </c>
      <c r="H97" s="16" t="s">
        <v>12</v>
      </c>
      <c r="I97" s="16"/>
      <c r="J97" s="16"/>
      <c r="K97" s="17"/>
      <c r="L97" s="13"/>
    </row>
    <row r="98" spans="1:12" x14ac:dyDescent="0.25">
      <c r="A98" s="2"/>
      <c r="B98" s="52" t="s">
        <v>24</v>
      </c>
      <c r="C98" s="27"/>
      <c r="D98" s="16"/>
      <c r="E98" s="16"/>
      <c r="F98" s="16"/>
      <c r="G98" s="82"/>
      <c r="H98" s="16"/>
      <c r="I98" s="16"/>
      <c r="J98" s="16"/>
      <c r="K98" s="17"/>
      <c r="L98" s="13"/>
    </row>
    <row r="99" spans="1:12" x14ac:dyDescent="0.25">
      <c r="A99" s="2"/>
      <c r="B99" s="18" t="s">
        <v>6</v>
      </c>
      <c r="C99" s="29">
        <v>2.2000000000000002</v>
      </c>
      <c r="D99" s="19" t="s">
        <v>7</v>
      </c>
      <c r="E99" s="20">
        <v>3</v>
      </c>
      <c r="F99" s="19" t="s">
        <v>8</v>
      </c>
      <c r="G99" s="81">
        <f>(E99-C99)*1000</f>
        <v>799.99999999999977</v>
      </c>
      <c r="H99" s="16" t="s">
        <v>12</v>
      </c>
      <c r="I99" s="16"/>
      <c r="J99" s="16"/>
      <c r="K99" s="17"/>
      <c r="L99" s="13"/>
    </row>
    <row r="100" spans="1:12" x14ac:dyDescent="0.25">
      <c r="A100" s="2"/>
      <c r="B100" s="18" t="s">
        <v>6</v>
      </c>
      <c r="C100" s="29">
        <v>33.9</v>
      </c>
      <c r="D100" s="19" t="s">
        <v>7</v>
      </c>
      <c r="E100" s="20">
        <v>34.01</v>
      </c>
      <c r="F100" s="19" t="s">
        <v>8</v>
      </c>
      <c r="G100" s="81">
        <v>40</v>
      </c>
      <c r="H100" s="16" t="s">
        <v>12</v>
      </c>
      <c r="I100" s="16"/>
      <c r="J100" s="16"/>
      <c r="K100" s="17"/>
      <c r="L100" s="13"/>
    </row>
    <row r="101" spans="1:12" x14ac:dyDescent="0.25">
      <c r="A101" s="2"/>
      <c r="B101" s="24"/>
      <c r="C101" s="16"/>
      <c r="D101" s="16"/>
      <c r="E101" s="16" t="s">
        <v>11</v>
      </c>
      <c r="F101" s="16" t="s">
        <v>8</v>
      </c>
      <c r="G101" s="81">
        <f>SUM(G97:G100)</f>
        <v>1640.0000000000005</v>
      </c>
      <c r="H101" s="23" t="s">
        <v>12</v>
      </c>
      <c r="I101" s="16"/>
      <c r="J101" s="16"/>
      <c r="K101" s="17"/>
      <c r="L101" s="13"/>
    </row>
    <row r="102" spans="1:12" x14ac:dyDescent="0.25">
      <c r="A102" s="2"/>
      <c r="B102" s="24" t="s">
        <v>45</v>
      </c>
      <c r="C102" s="16"/>
      <c r="D102" s="19">
        <v>2</v>
      </c>
      <c r="E102" s="19" t="s">
        <v>20</v>
      </c>
      <c r="F102" s="19">
        <v>3</v>
      </c>
      <c r="G102" s="81">
        <f>G101</f>
        <v>1640.0000000000005</v>
      </c>
      <c r="H102" s="49" t="s">
        <v>21</v>
      </c>
      <c r="I102" s="48">
        <v>0.3</v>
      </c>
      <c r="J102" s="19" t="s">
        <v>8</v>
      </c>
      <c r="K102" s="38">
        <f>(G102/I102)*F102*D102</f>
        <v>32800.000000000015</v>
      </c>
      <c r="L102" s="13"/>
    </row>
    <row r="103" spans="1:12" x14ac:dyDescent="0.25">
      <c r="A103" s="2"/>
      <c r="B103" s="24"/>
      <c r="C103" s="16"/>
      <c r="D103" s="16"/>
      <c r="E103" s="16"/>
      <c r="F103" s="16"/>
      <c r="G103" s="16"/>
      <c r="H103" s="16"/>
      <c r="I103" s="16"/>
      <c r="J103" s="16"/>
      <c r="K103" s="38" t="s">
        <v>16</v>
      </c>
      <c r="L103" s="13"/>
    </row>
    <row r="104" spans="1:12" x14ac:dyDescent="0.25">
      <c r="A104" s="2"/>
      <c r="B104" s="24" t="s">
        <v>46</v>
      </c>
      <c r="C104" s="16"/>
      <c r="D104" s="16"/>
      <c r="E104" s="19">
        <v>62000</v>
      </c>
      <c r="F104" s="19" t="s">
        <v>20</v>
      </c>
      <c r="G104" s="83">
        <v>0.05</v>
      </c>
      <c r="H104" s="21"/>
      <c r="I104" s="21"/>
      <c r="J104" s="21" t="s">
        <v>8</v>
      </c>
      <c r="K104" s="41">
        <f>K102*0.05</f>
        <v>1640.0000000000009</v>
      </c>
      <c r="L104" s="13"/>
    </row>
    <row r="105" spans="1:12" x14ac:dyDescent="0.25">
      <c r="A105" s="2"/>
      <c r="B105" s="24"/>
      <c r="C105" s="16"/>
      <c r="D105" s="16"/>
      <c r="E105" s="16"/>
      <c r="F105" s="16"/>
      <c r="G105" s="16"/>
      <c r="H105" s="49" t="s">
        <v>47</v>
      </c>
      <c r="I105" s="19"/>
      <c r="J105" s="19" t="s">
        <v>8</v>
      </c>
      <c r="K105" s="38">
        <f>K102-K104</f>
        <v>31160.000000000015</v>
      </c>
      <c r="L105" s="38">
        <f>K105</f>
        <v>31160.000000000015</v>
      </c>
    </row>
    <row r="106" spans="1:12" x14ac:dyDescent="0.25">
      <c r="A106" s="3"/>
      <c r="B106" s="14"/>
      <c r="C106" s="15"/>
      <c r="D106" s="15"/>
      <c r="E106" s="15"/>
      <c r="F106" s="15"/>
      <c r="G106" s="15"/>
      <c r="H106" s="78"/>
      <c r="I106" s="21"/>
      <c r="J106" s="21"/>
      <c r="K106" s="41" t="s">
        <v>16</v>
      </c>
      <c r="L106" s="41" t="s">
        <v>44</v>
      </c>
    </row>
    <row r="107" spans="1:12" ht="43.5" customHeight="1" x14ac:dyDescent="0.25">
      <c r="A107" s="37" t="s">
        <v>48</v>
      </c>
      <c r="B107" s="103" t="s">
        <v>87</v>
      </c>
      <c r="C107" s="104"/>
      <c r="D107" s="104"/>
      <c r="E107" s="104"/>
      <c r="F107" s="104"/>
      <c r="G107" s="104"/>
      <c r="H107" s="104"/>
      <c r="I107" s="104"/>
      <c r="J107" s="104"/>
      <c r="K107" s="105"/>
      <c r="L107" s="13"/>
    </row>
    <row r="108" spans="1:12" x14ac:dyDescent="0.25">
      <c r="A108" s="2"/>
      <c r="B108" s="24"/>
      <c r="C108" s="19" t="s">
        <v>49</v>
      </c>
      <c r="D108" s="19"/>
      <c r="E108" s="19"/>
      <c r="F108" s="19"/>
      <c r="G108" s="19"/>
      <c r="H108" s="19"/>
      <c r="I108" s="19"/>
      <c r="J108" s="19"/>
      <c r="K108" s="38"/>
      <c r="L108" s="13"/>
    </row>
    <row r="109" spans="1:12" x14ac:dyDescent="0.25">
      <c r="A109" s="2"/>
      <c r="B109" s="24"/>
      <c r="C109" s="19">
        <f>L93</f>
        <v>90888.999999999985</v>
      </c>
      <c r="D109" s="19" t="s">
        <v>20</v>
      </c>
      <c r="E109" s="20">
        <v>0.4</v>
      </c>
      <c r="F109" s="19" t="s">
        <v>20</v>
      </c>
      <c r="G109" s="20">
        <v>0.4</v>
      </c>
      <c r="H109" s="19" t="s">
        <v>20</v>
      </c>
      <c r="I109" s="20">
        <v>0.2</v>
      </c>
      <c r="J109" s="19" t="s">
        <v>8</v>
      </c>
      <c r="K109" s="38">
        <f>C109*E109*G109*I109</f>
        <v>2908.4480000000003</v>
      </c>
      <c r="L109" s="13"/>
    </row>
    <row r="110" spans="1:12" x14ac:dyDescent="0.25">
      <c r="A110" s="2"/>
      <c r="B110" s="24"/>
      <c r="C110" s="16"/>
      <c r="D110" s="16"/>
      <c r="E110" s="16"/>
      <c r="F110" s="16"/>
      <c r="G110" s="16"/>
      <c r="H110" s="16"/>
      <c r="I110" s="16"/>
      <c r="J110" s="16"/>
      <c r="K110" s="38" t="s">
        <v>32</v>
      </c>
      <c r="L110" s="13"/>
    </row>
    <row r="111" spans="1:12" x14ac:dyDescent="0.25">
      <c r="A111" s="2"/>
      <c r="B111" s="24"/>
      <c r="C111" s="19" t="s">
        <v>50</v>
      </c>
      <c r="D111" s="19"/>
      <c r="E111" s="19"/>
      <c r="F111" s="19"/>
      <c r="G111" s="19"/>
      <c r="H111" s="19"/>
      <c r="I111" s="19"/>
      <c r="J111" s="19"/>
      <c r="K111" s="38"/>
      <c r="L111" s="13"/>
    </row>
    <row r="112" spans="1:12" x14ac:dyDescent="0.25">
      <c r="A112" s="2"/>
      <c r="B112" s="24"/>
      <c r="C112" s="80">
        <f>K105</f>
        <v>31160.000000000015</v>
      </c>
      <c r="D112" s="19" t="s">
        <v>20</v>
      </c>
      <c r="E112" s="20">
        <v>0.3</v>
      </c>
      <c r="F112" s="19" t="s">
        <v>20</v>
      </c>
      <c r="G112" s="20">
        <v>0.3</v>
      </c>
      <c r="H112" s="19" t="s">
        <v>20</v>
      </c>
      <c r="I112" s="20">
        <v>0.3</v>
      </c>
      <c r="J112" s="19" t="s">
        <v>8</v>
      </c>
      <c r="K112" s="38">
        <f>C112*E112*G112*I112</f>
        <v>841.32000000000028</v>
      </c>
      <c r="L112" s="13"/>
    </row>
    <row r="113" spans="1:12" x14ac:dyDescent="0.25">
      <c r="A113" s="2"/>
      <c r="B113" s="14"/>
      <c r="C113" s="15"/>
      <c r="D113" s="15"/>
      <c r="E113" s="15"/>
      <c r="F113" s="15"/>
      <c r="G113" s="15"/>
      <c r="H113" s="15"/>
      <c r="I113" s="15"/>
      <c r="J113" s="15"/>
      <c r="K113" s="41" t="s">
        <v>32</v>
      </c>
      <c r="L113" s="13"/>
    </row>
    <row r="114" spans="1:12" x14ac:dyDescent="0.25">
      <c r="A114" s="2"/>
      <c r="B114" s="24"/>
      <c r="C114" s="16"/>
      <c r="D114" s="16"/>
      <c r="E114" s="16"/>
      <c r="F114" s="16"/>
      <c r="G114" s="16"/>
      <c r="H114" s="16" t="s">
        <v>47</v>
      </c>
      <c r="I114" s="16" t="s">
        <v>8</v>
      </c>
      <c r="J114" s="16"/>
      <c r="K114" s="38">
        <f>K109+K112</f>
        <v>3749.7680000000005</v>
      </c>
      <c r="L114" s="13"/>
    </row>
    <row r="115" spans="1:12" x14ac:dyDescent="0.25">
      <c r="A115" s="2"/>
      <c r="B115" s="24"/>
      <c r="C115" s="16"/>
      <c r="D115" s="16"/>
      <c r="E115" s="16"/>
      <c r="F115" s="16"/>
      <c r="G115" s="16"/>
      <c r="H115" s="16"/>
      <c r="I115" s="16"/>
      <c r="J115" s="16"/>
      <c r="K115" s="38" t="s">
        <v>32</v>
      </c>
      <c r="L115" s="13"/>
    </row>
    <row r="116" spans="1:12" x14ac:dyDescent="0.25">
      <c r="A116" s="2"/>
      <c r="B116" s="24" t="s">
        <v>51</v>
      </c>
      <c r="C116" s="16"/>
      <c r="D116" s="16"/>
      <c r="E116" s="16"/>
      <c r="F116" s="16"/>
      <c r="G116" s="16">
        <f>K114</f>
        <v>3749.7680000000005</v>
      </c>
      <c r="H116" s="44" t="s">
        <v>20</v>
      </c>
      <c r="I116" s="42">
        <v>0.5</v>
      </c>
      <c r="J116" s="16" t="s">
        <v>8</v>
      </c>
      <c r="K116" s="38">
        <f>G116*0.5</f>
        <v>1874.8840000000002</v>
      </c>
      <c r="L116" s="47">
        <f>K116</f>
        <v>1874.8840000000002</v>
      </c>
    </row>
    <row r="117" spans="1:12" x14ac:dyDescent="0.25">
      <c r="A117" s="3"/>
      <c r="B117" s="14"/>
      <c r="C117" s="15"/>
      <c r="D117" s="15"/>
      <c r="E117" s="15"/>
      <c r="F117" s="15"/>
      <c r="G117" s="15"/>
      <c r="H117" s="15"/>
      <c r="I117" s="15"/>
      <c r="J117" s="15"/>
      <c r="K117" s="41" t="s">
        <v>32</v>
      </c>
      <c r="L117" s="65" t="s">
        <v>26</v>
      </c>
    </row>
    <row r="118" spans="1:12" x14ac:dyDescent="0.25">
      <c r="A118" s="2"/>
      <c r="B118" s="75" t="s">
        <v>52</v>
      </c>
      <c r="C118" s="57"/>
      <c r="D118" s="57"/>
      <c r="E118" s="57"/>
      <c r="F118" s="16"/>
      <c r="G118" s="16"/>
      <c r="H118" s="16"/>
      <c r="I118" s="16"/>
      <c r="J118" s="16"/>
      <c r="K118" s="17"/>
      <c r="L118" s="13"/>
    </row>
    <row r="119" spans="1:12" x14ac:dyDescent="0.25">
      <c r="A119" s="2"/>
      <c r="B119" s="24"/>
      <c r="C119" s="16" t="s">
        <v>53</v>
      </c>
      <c r="D119" s="16"/>
      <c r="E119" s="16"/>
      <c r="F119" s="16"/>
      <c r="G119" s="19" t="s">
        <v>8</v>
      </c>
      <c r="H119" s="69">
        <f>K116</f>
        <v>1874.8840000000002</v>
      </c>
      <c r="I119" s="16"/>
      <c r="J119" s="16"/>
      <c r="K119" s="17"/>
      <c r="L119" s="68">
        <f>H119</f>
        <v>1874.8840000000002</v>
      </c>
    </row>
    <row r="120" spans="1:12" x14ac:dyDescent="0.25">
      <c r="A120" s="3"/>
      <c r="B120" s="14"/>
      <c r="C120" s="15"/>
      <c r="D120" s="15"/>
      <c r="E120" s="15"/>
      <c r="F120" s="15"/>
      <c r="G120" s="15"/>
      <c r="H120" s="15"/>
      <c r="I120" s="15"/>
      <c r="J120" s="15"/>
      <c r="K120" s="64"/>
      <c r="L120" s="65" t="s">
        <v>32</v>
      </c>
    </row>
    <row r="121" spans="1:12" ht="15" customHeight="1" x14ac:dyDescent="0.25">
      <c r="A121" s="10">
        <v>11</v>
      </c>
      <c r="B121" s="103" t="s">
        <v>83</v>
      </c>
      <c r="C121" s="104"/>
      <c r="D121" s="104"/>
      <c r="E121" s="104"/>
      <c r="F121" s="104"/>
      <c r="G121" s="104"/>
      <c r="H121" s="104"/>
      <c r="I121" s="104"/>
      <c r="J121" s="104"/>
      <c r="K121" s="105"/>
      <c r="L121" s="47"/>
    </row>
    <row r="122" spans="1:12" x14ac:dyDescent="0.25">
      <c r="A122" s="10" t="s">
        <v>63</v>
      </c>
      <c r="B122" s="103"/>
      <c r="C122" s="104"/>
      <c r="D122" s="104"/>
      <c r="E122" s="104"/>
      <c r="F122" s="104"/>
      <c r="G122" s="104"/>
      <c r="H122" s="104"/>
      <c r="I122" s="104"/>
      <c r="J122" s="104"/>
      <c r="K122" s="105"/>
      <c r="L122" s="47"/>
    </row>
    <row r="123" spans="1:12" x14ac:dyDescent="0.25">
      <c r="A123" s="2"/>
      <c r="B123" s="103"/>
      <c r="C123" s="104"/>
      <c r="D123" s="104"/>
      <c r="E123" s="104"/>
      <c r="F123" s="104"/>
      <c r="G123" s="104"/>
      <c r="H123" s="104"/>
      <c r="I123" s="104"/>
      <c r="J123" s="104"/>
      <c r="K123" s="105"/>
      <c r="L123" s="47"/>
    </row>
    <row r="124" spans="1:12" x14ac:dyDescent="0.25">
      <c r="A124" s="2"/>
      <c r="B124" s="103"/>
      <c r="C124" s="104"/>
      <c r="D124" s="104"/>
      <c r="E124" s="104"/>
      <c r="F124" s="104"/>
      <c r="G124" s="104"/>
      <c r="H124" s="104"/>
      <c r="I124" s="104"/>
      <c r="J124" s="104"/>
      <c r="K124" s="105"/>
      <c r="L124" s="47"/>
    </row>
    <row r="125" spans="1:12" x14ac:dyDescent="0.25">
      <c r="A125" s="2"/>
      <c r="B125" s="103"/>
      <c r="C125" s="104"/>
      <c r="D125" s="104"/>
      <c r="E125" s="104"/>
      <c r="F125" s="104"/>
      <c r="G125" s="104"/>
      <c r="H125" s="104"/>
      <c r="I125" s="104"/>
      <c r="J125" s="104"/>
      <c r="K125" s="105"/>
      <c r="L125" s="47"/>
    </row>
    <row r="126" spans="1:12" x14ac:dyDescent="0.25">
      <c r="A126" s="2"/>
      <c r="B126" s="103"/>
      <c r="C126" s="104"/>
      <c r="D126" s="104"/>
      <c r="E126" s="104"/>
      <c r="F126" s="104"/>
      <c r="G126" s="104"/>
      <c r="H126" s="104"/>
      <c r="I126" s="104"/>
      <c r="J126" s="104"/>
      <c r="K126" s="105"/>
      <c r="L126" s="47"/>
    </row>
    <row r="127" spans="1:12" ht="48" customHeight="1" x14ac:dyDescent="0.25">
      <c r="A127" s="2"/>
      <c r="B127" s="103"/>
      <c r="C127" s="104"/>
      <c r="D127" s="104"/>
      <c r="E127" s="104"/>
      <c r="F127" s="104"/>
      <c r="G127" s="104"/>
      <c r="H127" s="104"/>
      <c r="I127" s="104"/>
      <c r="J127" s="104"/>
      <c r="K127" s="105"/>
      <c r="L127" s="47"/>
    </row>
    <row r="128" spans="1:12" x14ac:dyDescent="0.25">
      <c r="A128" s="10" t="s">
        <v>65</v>
      </c>
      <c r="B128" s="57" t="s">
        <v>88</v>
      </c>
      <c r="C128" s="57"/>
      <c r="D128" s="57"/>
      <c r="E128" s="57"/>
      <c r="F128" s="57"/>
      <c r="G128" s="57"/>
      <c r="H128" s="57"/>
      <c r="I128" s="57"/>
      <c r="J128" s="16"/>
      <c r="K128" s="16"/>
      <c r="L128" s="47"/>
    </row>
    <row r="129" spans="1:12" ht="12.75" customHeight="1" x14ac:dyDescent="0.25">
      <c r="A129" s="2"/>
      <c r="B129" s="57" t="s">
        <v>64</v>
      </c>
      <c r="C129" s="57"/>
      <c r="D129" s="57"/>
      <c r="E129" s="57"/>
      <c r="F129" s="57"/>
      <c r="G129" s="57"/>
      <c r="H129" s="57"/>
      <c r="I129" s="57"/>
      <c r="J129" s="16"/>
      <c r="K129" s="16"/>
      <c r="L129" s="47"/>
    </row>
    <row r="130" spans="1:12" ht="12.75" customHeight="1" x14ac:dyDescent="0.25">
      <c r="A130" s="2"/>
      <c r="B130" s="16"/>
      <c r="C130" s="16"/>
      <c r="D130" s="16"/>
      <c r="E130" s="16"/>
      <c r="F130" s="16"/>
      <c r="G130" s="16"/>
      <c r="H130" s="16"/>
      <c r="I130" s="16"/>
      <c r="J130" s="16"/>
      <c r="K130" s="16"/>
      <c r="L130" s="47"/>
    </row>
    <row r="131" spans="1:12" ht="12.75" customHeight="1" x14ac:dyDescent="0.25">
      <c r="A131" s="2"/>
      <c r="B131" s="52" t="s">
        <v>24</v>
      </c>
      <c r="C131" s="27"/>
      <c r="D131" s="16"/>
      <c r="E131" s="16"/>
      <c r="F131" s="16"/>
      <c r="G131" s="16"/>
      <c r="H131" s="16"/>
      <c r="I131" s="16"/>
      <c r="J131" s="16"/>
      <c r="K131" s="17"/>
      <c r="L131" s="47"/>
    </row>
    <row r="132" spans="1:12" ht="12.75" customHeight="1" x14ac:dyDescent="0.25">
      <c r="A132" s="2"/>
      <c r="B132" s="18" t="s">
        <v>6</v>
      </c>
      <c r="C132" s="29">
        <v>2.2000000000000002</v>
      </c>
      <c r="D132" s="19" t="s">
        <v>7</v>
      </c>
      <c r="E132" s="20">
        <v>3</v>
      </c>
      <c r="F132" s="19" t="s">
        <v>8</v>
      </c>
      <c r="G132" s="20">
        <f>(E132-C132)*1000</f>
        <v>799.99999999999977</v>
      </c>
      <c r="H132" s="16" t="s">
        <v>12</v>
      </c>
      <c r="I132" s="16"/>
      <c r="J132" s="16"/>
      <c r="K132" s="17"/>
      <c r="L132" s="47"/>
    </row>
    <row r="133" spans="1:12" ht="12.75" customHeight="1" x14ac:dyDescent="0.25">
      <c r="A133" s="2"/>
      <c r="B133" s="18" t="s">
        <v>6</v>
      </c>
      <c r="C133" s="29">
        <v>33.9</v>
      </c>
      <c r="D133" s="19" t="s">
        <v>7</v>
      </c>
      <c r="E133" s="20">
        <v>34.01</v>
      </c>
      <c r="F133" s="19" t="s">
        <v>8</v>
      </c>
      <c r="G133" s="20">
        <v>40</v>
      </c>
      <c r="H133" s="16" t="s">
        <v>12</v>
      </c>
      <c r="I133" s="16"/>
      <c r="J133" s="16"/>
      <c r="K133" s="16"/>
      <c r="L133" s="47"/>
    </row>
    <row r="134" spans="1:12" ht="12.75" customHeight="1" x14ac:dyDescent="0.25">
      <c r="A134" s="2"/>
      <c r="B134" s="18"/>
      <c r="C134" s="29"/>
      <c r="D134" s="21"/>
      <c r="E134" s="22"/>
      <c r="F134" s="21"/>
      <c r="G134" s="22"/>
      <c r="H134" s="15"/>
      <c r="I134" s="16"/>
      <c r="J134" s="16"/>
      <c r="K134" s="16"/>
      <c r="L134" s="47"/>
    </row>
    <row r="135" spans="1:12" ht="12.75" customHeight="1" x14ac:dyDescent="0.25">
      <c r="A135" s="2"/>
      <c r="B135" s="24"/>
      <c r="C135" s="16"/>
      <c r="D135" s="16"/>
      <c r="E135" s="16" t="s">
        <v>11</v>
      </c>
      <c r="F135" s="16" t="s">
        <v>8</v>
      </c>
      <c r="G135" s="53">
        <f>SUM(G129:G134)</f>
        <v>839.99999999999977</v>
      </c>
      <c r="H135" s="23" t="s">
        <v>12</v>
      </c>
      <c r="I135" s="16"/>
      <c r="J135" s="16"/>
      <c r="K135" s="16"/>
      <c r="L135" s="47"/>
    </row>
    <row r="136" spans="1:12" ht="12.75" customHeight="1" x14ac:dyDescent="0.25">
      <c r="A136" s="2"/>
      <c r="B136" s="23" t="s">
        <v>66</v>
      </c>
      <c r="C136" s="16" t="s">
        <v>67</v>
      </c>
      <c r="D136" s="16" t="s">
        <v>68</v>
      </c>
      <c r="E136" s="16"/>
      <c r="F136" s="19" t="s">
        <v>8</v>
      </c>
      <c r="G136" s="16"/>
      <c r="H136" s="16"/>
      <c r="I136" s="16"/>
      <c r="J136" s="16"/>
      <c r="K136" s="16"/>
      <c r="L136" s="47"/>
    </row>
    <row r="137" spans="1:12" ht="12.75" customHeight="1" x14ac:dyDescent="0.25">
      <c r="A137" s="2"/>
      <c r="B137" s="23" t="s">
        <v>93</v>
      </c>
      <c r="C137" s="20">
        <f>G135</f>
        <v>839.99999999999977</v>
      </c>
      <c r="D137" s="49" t="s">
        <v>21</v>
      </c>
      <c r="E137" s="19">
        <v>2</v>
      </c>
      <c r="F137" s="19">
        <v>1</v>
      </c>
      <c r="G137" s="19" t="s">
        <v>20</v>
      </c>
      <c r="H137" s="19">
        <v>2</v>
      </c>
      <c r="I137" s="19" t="s">
        <v>8</v>
      </c>
      <c r="J137" s="20">
        <f>((C137/E137)+1)*2</f>
        <v>841.99999999999977</v>
      </c>
      <c r="K137" s="16" t="s">
        <v>16</v>
      </c>
      <c r="L137" s="46">
        <f>J137</f>
        <v>841.99999999999977</v>
      </c>
    </row>
    <row r="138" spans="1:12" ht="12.75" customHeight="1" x14ac:dyDescent="0.25">
      <c r="A138" s="2"/>
      <c r="B138" s="16"/>
      <c r="C138" s="16"/>
      <c r="D138" s="16"/>
      <c r="E138" s="16"/>
      <c r="F138" s="16"/>
      <c r="G138" s="16"/>
      <c r="H138" s="16"/>
      <c r="I138" s="16"/>
      <c r="J138" s="16"/>
      <c r="K138" s="16"/>
      <c r="L138" s="47" t="s">
        <v>16</v>
      </c>
    </row>
    <row r="139" spans="1:12" ht="82.5" customHeight="1" x14ac:dyDescent="0.25">
      <c r="A139" s="40" t="s">
        <v>94</v>
      </c>
      <c r="B139" s="101" t="s">
        <v>89</v>
      </c>
      <c r="C139" s="108"/>
      <c r="D139" s="108"/>
      <c r="E139" s="108"/>
      <c r="F139" s="108"/>
      <c r="G139" s="108"/>
      <c r="H139" s="108"/>
      <c r="I139" s="108"/>
      <c r="J139" s="108"/>
      <c r="K139" s="108"/>
      <c r="L139" s="67"/>
    </row>
    <row r="140" spans="1:12" x14ac:dyDescent="0.25">
      <c r="A140" s="2"/>
      <c r="B140" s="16" t="s">
        <v>54</v>
      </c>
      <c r="C140" s="16"/>
      <c r="D140" s="16"/>
      <c r="E140" s="16"/>
      <c r="F140" s="16"/>
      <c r="G140" s="16"/>
      <c r="H140" s="16"/>
      <c r="I140" s="16"/>
      <c r="J140" s="16"/>
      <c r="K140" s="16"/>
      <c r="L140" s="13"/>
    </row>
    <row r="141" spans="1:12" x14ac:dyDescent="0.25">
      <c r="A141" s="2"/>
      <c r="B141" s="51" t="s">
        <v>15</v>
      </c>
      <c r="C141" s="27"/>
      <c r="D141" s="16"/>
      <c r="E141" s="16"/>
      <c r="F141" s="16"/>
      <c r="G141" s="16"/>
      <c r="H141" s="16"/>
      <c r="I141" s="16"/>
      <c r="J141" s="16"/>
      <c r="K141" s="16"/>
      <c r="L141" s="13"/>
    </row>
    <row r="142" spans="1:12" x14ac:dyDescent="0.25">
      <c r="A142" s="2"/>
      <c r="B142" s="18" t="s">
        <v>6</v>
      </c>
      <c r="C142" s="20">
        <v>29.2</v>
      </c>
      <c r="D142" s="19" t="s">
        <v>7</v>
      </c>
      <c r="E142" s="20">
        <v>30</v>
      </c>
      <c r="F142" s="19" t="s">
        <v>8</v>
      </c>
      <c r="G142" s="20">
        <f>(E142-C142)*1000</f>
        <v>800.00000000000068</v>
      </c>
      <c r="H142" s="16" t="s">
        <v>12</v>
      </c>
      <c r="I142" s="16"/>
      <c r="J142" s="16"/>
      <c r="K142" s="16"/>
      <c r="L142" s="13"/>
    </row>
    <row r="143" spans="1:12" x14ac:dyDescent="0.25">
      <c r="A143" s="2"/>
      <c r="B143" s="44" t="s">
        <v>55</v>
      </c>
      <c r="C143" s="44"/>
      <c r="D143" s="44"/>
      <c r="E143" s="44"/>
      <c r="F143" s="44"/>
      <c r="G143" s="44"/>
      <c r="H143" s="44"/>
      <c r="I143" s="44"/>
      <c r="J143" s="44"/>
      <c r="K143" s="44"/>
      <c r="L143" s="13"/>
    </row>
    <row r="144" spans="1:12" x14ac:dyDescent="0.25">
      <c r="A144" s="2"/>
      <c r="B144" s="48">
        <f>G142</f>
        <v>800.00000000000068</v>
      </c>
      <c r="C144" s="49" t="s">
        <v>20</v>
      </c>
      <c r="D144" s="50">
        <v>4</v>
      </c>
      <c r="E144" s="49" t="s">
        <v>20</v>
      </c>
      <c r="F144" s="20">
        <v>0.3</v>
      </c>
      <c r="G144" s="49" t="s">
        <v>20</v>
      </c>
      <c r="H144" s="20">
        <v>0.2</v>
      </c>
      <c r="I144" s="19" t="s">
        <v>20</v>
      </c>
      <c r="J144" s="20">
        <v>0.5</v>
      </c>
      <c r="K144" s="19" t="s">
        <v>8</v>
      </c>
      <c r="L144" s="46">
        <f>B144*D144*F144*H144*J144</f>
        <v>96.000000000000085</v>
      </c>
    </row>
    <row r="145" spans="1:12" x14ac:dyDescent="0.25">
      <c r="A145" s="3"/>
      <c r="B145" s="48"/>
      <c r="C145" s="49"/>
      <c r="D145" s="50"/>
      <c r="E145" s="49"/>
      <c r="F145" s="20"/>
      <c r="G145" s="49"/>
      <c r="H145" s="20"/>
      <c r="I145" s="19"/>
      <c r="J145" s="20"/>
      <c r="K145" s="19"/>
      <c r="L145" s="46"/>
    </row>
    <row r="146" spans="1:12" ht="60.75" customHeight="1" x14ac:dyDescent="0.25">
      <c r="A146" s="37" t="s">
        <v>95</v>
      </c>
      <c r="B146" s="101" t="s">
        <v>62</v>
      </c>
      <c r="C146" s="108"/>
      <c r="D146" s="108"/>
      <c r="E146" s="108"/>
      <c r="F146" s="108"/>
      <c r="G146" s="108"/>
      <c r="H146" s="108"/>
      <c r="I146" s="108"/>
      <c r="J146" s="108"/>
      <c r="K146" s="108"/>
      <c r="L146" s="67"/>
    </row>
    <row r="147" spans="1:12" x14ac:dyDescent="0.25">
      <c r="A147" s="2"/>
      <c r="B147" s="16" t="s">
        <v>54</v>
      </c>
      <c r="C147" s="16"/>
      <c r="D147" s="16"/>
      <c r="E147" s="16"/>
      <c r="F147" s="16"/>
      <c r="G147" s="16"/>
      <c r="H147" s="16"/>
      <c r="I147" s="16"/>
      <c r="J147" s="16"/>
      <c r="K147" s="16"/>
      <c r="L147" s="13"/>
    </row>
    <row r="148" spans="1:12" x14ac:dyDescent="0.25">
      <c r="A148" s="2"/>
      <c r="B148" s="51" t="s">
        <v>24</v>
      </c>
      <c r="C148" s="27"/>
      <c r="D148" s="16"/>
      <c r="E148" s="16"/>
      <c r="F148" s="16"/>
      <c r="G148" s="16"/>
      <c r="H148" s="16"/>
      <c r="I148" s="16"/>
      <c r="J148" s="16"/>
      <c r="K148" s="16"/>
      <c r="L148" s="13"/>
    </row>
    <row r="149" spans="1:12" x14ac:dyDescent="0.25">
      <c r="A149" s="2"/>
      <c r="B149" s="19" t="s">
        <v>6</v>
      </c>
      <c r="C149" s="20">
        <v>2.2000000000000002</v>
      </c>
      <c r="D149" s="19" t="s">
        <v>7</v>
      </c>
      <c r="E149" s="20">
        <v>3</v>
      </c>
      <c r="F149" s="19" t="s">
        <v>8</v>
      </c>
      <c r="G149" s="20">
        <f>(E149-C149)*1000</f>
        <v>799.99999999999977</v>
      </c>
      <c r="H149" s="16"/>
      <c r="I149" s="16"/>
      <c r="J149" s="16"/>
      <c r="K149" s="16"/>
      <c r="L149" s="13"/>
    </row>
    <row r="150" spans="1:12" x14ac:dyDescent="0.25">
      <c r="A150" s="2"/>
      <c r="B150" s="16" t="s">
        <v>61</v>
      </c>
      <c r="C150" s="16"/>
      <c r="D150" s="16"/>
      <c r="E150" s="16"/>
      <c r="F150" s="16"/>
      <c r="G150" s="16"/>
      <c r="H150" s="16"/>
      <c r="I150" s="16"/>
      <c r="J150" s="16"/>
      <c r="K150" s="16"/>
      <c r="L150" s="13"/>
    </row>
    <row r="151" spans="1:12" x14ac:dyDescent="0.25">
      <c r="A151" s="2"/>
      <c r="B151" s="19" t="s">
        <v>34</v>
      </c>
      <c r="C151" s="19"/>
      <c r="D151" s="19" t="s">
        <v>8</v>
      </c>
      <c r="E151" s="19">
        <v>18.78</v>
      </c>
      <c r="F151" s="19" t="s">
        <v>20</v>
      </c>
      <c r="G151" s="20">
        <v>800</v>
      </c>
      <c r="H151" s="19" t="s">
        <v>8</v>
      </c>
      <c r="I151" s="20">
        <f>E151*G151</f>
        <v>15024</v>
      </c>
      <c r="J151" s="44" t="s">
        <v>36</v>
      </c>
      <c r="K151" s="45"/>
      <c r="L151" s="46"/>
    </row>
    <row r="152" spans="1:12" x14ac:dyDescent="0.25">
      <c r="A152" s="2"/>
      <c r="B152" s="19" t="s">
        <v>6</v>
      </c>
      <c r="C152" s="29">
        <v>33.9</v>
      </c>
      <c r="D152" s="19" t="s">
        <v>7</v>
      </c>
      <c r="E152" s="20">
        <v>34.01</v>
      </c>
      <c r="F152" s="19" t="s">
        <v>8</v>
      </c>
      <c r="G152" s="20">
        <v>40</v>
      </c>
      <c r="H152" s="16" t="s">
        <v>12</v>
      </c>
      <c r="I152" s="16"/>
      <c r="J152" s="16"/>
      <c r="K152" s="16"/>
      <c r="L152" s="47"/>
    </row>
    <row r="153" spans="1:12" x14ac:dyDescent="0.25">
      <c r="A153" s="2"/>
      <c r="B153" s="48" t="s">
        <v>76</v>
      </c>
      <c r="C153" s="49"/>
      <c r="D153" s="50" t="s">
        <v>8</v>
      </c>
      <c r="E153" s="49" t="s">
        <v>75</v>
      </c>
      <c r="F153" s="20"/>
      <c r="G153" s="49"/>
      <c r="H153" s="20"/>
      <c r="I153" s="19"/>
      <c r="J153" s="20"/>
      <c r="K153" s="19"/>
      <c r="L153" s="46"/>
    </row>
    <row r="154" spans="1:12" x14ac:dyDescent="0.25">
      <c r="A154" s="2"/>
      <c r="B154" s="19" t="s">
        <v>34</v>
      </c>
      <c r="C154" s="19"/>
      <c r="D154" s="19" t="s">
        <v>8</v>
      </c>
      <c r="E154" s="19">
        <v>32.97</v>
      </c>
      <c r="F154" s="19" t="s">
        <v>20</v>
      </c>
      <c r="G154" s="20">
        <v>40</v>
      </c>
      <c r="H154" s="19" t="s">
        <v>8</v>
      </c>
      <c r="I154" s="20">
        <f>E154*G154</f>
        <v>1318.8</v>
      </c>
      <c r="J154" s="44" t="s">
        <v>36</v>
      </c>
      <c r="K154" s="16"/>
      <c r="L154" s="47"/>
    </row>
    <row r="155" spans="1:12" x14ac:dyDescent="0.25">
      <c r="A155" s="2"/>
      <c r="B155" s="19"/>
      <c r="C155" s="19"/>
      <c r="D155" s="19"/>
      <c r="E155" s="19"/>
      <c r="F155" s="19"/>
      <c r="G155" s="20"/>
      <c r="H155" s="19"/>
      <c r="I155" s="20"/>
      <c r="J155" s="44"/>
      <c r="K155" s="44"/>
      <c r="L155" s="46">
        <f>I156</f>
        <v>16342.8</v>
      </c>
    </row>
    <row r="156" spans="1:12" x14ac:dyDescent="0.25">
      <c r="A156" s="2"/>
      <c r="B156" s="16"/>
      <c r="C156" s="16"/>
      <c r="D156" s="16"/>
      <c r="E156" s="16"/>
      <c r="F156" s="19" t="s">
        <v>42</v>
      </c>
      <c r="G156" s="19"/>
      <c r="H156" s="20" t="s">
        <v>8</v>
      </c>
      <c r="I156" s="20">
        <f>SUM(I151:I155)</f>
        <v>16342.8</v>
      </c>
      <c r="J156" s="16"/>
      <c r="K156" s="16"/>
      <c r="L156" s="47" t="s">
        <v>36</v>
      </c>
    </row>
    <row r="157" spans="1:12" ht="23.25" customHeight="1" x14ac:dyDescent="0.25">
      <c r="A157" s="71">
        <v>14</v>
      </c>
      <c r="B157" s="113" t="s">
        <v>78</v>
      </c>
      <c r="C157" s="108"/>
      <c r="D157" s="108"/>
      <c r="E157" s="108"/>
      <c r="F157" s="108"/>
      <c r="G157" s="108"/>
      <c r="H157" s="108"/>
      <c r="I157" s="108"/>
      <c r="J157" s="108"/>
      <c r="K157" s="114"/>
      <c r="L157" s="6"/>
    </row>
    <row r="158" spans="1:12" ht="22.5" customHeight="1" x14ac:dyDescent="0.25">
      <c r="A158" s="3"/>
      <c r="B158" s="95" t="s">
        <v>79</v>
      </c>
      <c r="C158" s="96"/>
      <c r="D158" s="96"/>
      <c r="E158" s="96"/>
      <c r="F158" s="96"/>
      <c r="G158" s="96"/>
      <c r="H158" s="96" t="s">
        <v>8</v>
      </c>
      <c r="I158" s="96"/>
      <c r="J158" s="96"/>
      <c r="K158" s="97"/>
      <c r="L158" s="98" t="s">
        <v>80</v>
      </c>
    </row>
  </sheetData>
  <mergeCells count="17">
    <mergeCell ref="B157:K157"/>
    <mergeCell ref="B146:K146"/>
    <mergeCell ref="B67:K67"/>
    <mergeCell ref="B75:K75"/>
    <mergeCell ref="B78:K78"/>
    <mergeCell ref="B107:K107"/>
    <mergeCell ref="B139:K139"/>
    <mergeCell ref="B121:K127"/>
    <mergeCell ref="B51:K51"/>
    <mergeCell ref="B2:I2"/>
    <mergeCell ref="B12:I12"/>
    <mergeCell ref="A1:L1"/>
    <mergeCell ref="B3:K3"/>
    <mergeCell ref="B39:K39"/>
    <mergeCell ref="B42:K42"/>
    <mergeCell ref="B45:K45"/>
    <mergeCell ref="B15:I15"/>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Saru</cp:lastModifiedBy>
  <cp:lastPrinted>2019-10-10T06:42:50Z</cp:lastPrinted>
  <dcterms:created xsi:type="dcterms:W3CDTF">2019-09-23T03:24:35Z</dcterms:created>
  <dcterms:modified xsi:type="dcterms:W3CDTF">2019-12-14T07:14:00Z</dcterms:modified>
</cp:coreProperties>
</file>