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3"/>
  </bookViews>
  <sheets>
    <sheet name="Abstract" sheetId="1" r:id="rId1"/>
    <sheet name="Detailed" sheetId="2" r:id="rId2"/>
    <sheet name="Sheet3" sheetId="3" r:id="rId3"/>
    <sheet name="Closure Details" sheetId="4" r:id="rId4"/>
    <sheet name="Abstract Closure" sheetId="5" r:id="rId5"/>
  </sheets>
  <definedNames>
    <definedName name="_xlnm.Print_Area" localSheetId="4">'Abstract Closure'!$A$1:$G$21</definedName>
    <definedName name="_xlnm.Print_Area" localSheetId="3">'Closure Details'!$A$1:$S$306</definedName>
    <definedName name="_xlnm.Print_Area" localSheetId="1">Detailed!$A$1:$O$382</definedName>
    <definedName name="_xlnm.Print_Titles" localSheetId="0">Abstract!$2:$2</definedName>
    <definedName name="_xlnm.Print_Titles" localSheetId="4">'Abstract Closure'!$2:$2</definedName>
    <definedName name="_xlnm.Print_Titles" localSheetId="3">'Closure Details'!$2:$2</definedName>
    <definedName name="_xlnm.Print_Titles" localSheetId="1">Detailed!$2:$2</definedName>
  </definedNames>
  <calcPr calcId="124519"/>
</workbook>
</file>

<file path=xl/calcChain.xml><?xml version="1.0" encoding="utf-8"?>
<calcChain xmlns="http://schemas.openxmlformats.org/spreadsheetml/2006/main">
  <c r="G16" i="5"/>
  <c r="G4"/>
  <c r="G5"/>
  <c r="G6"/>
  <c r="G7"/>
  <c r="G8"/>
  <c r="G9"/>
  <c r="G10"/>
  <c r="G11"/>
  <c r="G12"/>
  <c r="G13"/>
  <c r="G14"/>
  <c r="G3"/>
  <c r="S113" i="4"/>
  <c r="S61"/>
  <c r="S173"/>
  <c r="S300"/>
  <c r="R300"/>
  <c r="S282"/>
  <c r="R282"/>
  <c r="Q300"/>
  <c r="Q282"/>
  <c r="S264"/>
  <c r="Q263"/>
  <c r="Q255"/>
  <c r="Q248"/>
  <c r="Q241"/>
  <c r="S234"/>
  <c r="Q232"/>
  <c r="H225"/>
  <c r="H258" s="1"/>
  <c r="I259" s="1"/>
  <c r="H261" s="1"/>
  <c r="H263" s="1"/>
  <c r="P263" s="1"/>
  <c r="P216"/>
  <c r="P201"/>
  <c r="J225"/>
  <c r="H222"/>
  <c r="H223" s="1"/>
  <c r="E225" s="1"/>
  <c r="H210"/>
  <c r="H250" s="1"/>
  <c r="I251" s="1"/>
  <c r="H253" s="1"/>
  <c r="H255" s="1"/>
  <c r="P255" s="1"/>
  <c r="I205"/>
  <c r="H207" s="1"/>
  <c r="H208" s="1"/>
  <c r="E210" s="1"/>
  <c r="J210"/>
  <c r="H195"/>
  <c r="H243" s="1"/>
  <c r="I244" s="1"/>
  <c r="H246" s="1"/>
  <c r="H248" s="1"/>
  <c r="P248" s="1"/>
  <c r="J195"/>
  <c r="H192"/>
  <c r="H193" s="1"/>
  <c r="E195" s="1"/>
  <c r="H181"/>
  <c r="H236" s="1"/>
  <c r="I237" s="1"/>
  <c r="H239" s="1"/>
  <c r="H241" s="1"/>
  <c r="P241" s="1"/>
  <c r="H178"/>
  <c r="H179" s="1"/>
  <c r="E181" s="1"/>
  <c r="J181"/>
  <c r="S165"/>
  <c r="Q158"/>
  <c r="Q160" s="1"/>
  <c r="Q162" s="1"/>
  <c r="S153"/>
  <c r="H152"/>
  <c r="J152"/>
  <c r="F148"/>
  <c r="H149" s="1"/>
  <c r="H142"/>
  <c r="H97"/>
  <c r="J142"/>
  <c r="F138"/>
  <c r="H139" s="1"/>
  <c r="E142" s="1"/>
  <c r="H132"/>
  <c r="J132"/>
  <c r="F128"/>
  <c r="H129" s="1"/>
  <c r="E132" s="1"/>
  <c r="J122"/>
  <c r="H122"/>
  <c r="F118"/>
  <c r="H119" s="1"/>
  <c r="E122" s="1"/>
  <c r="Q113"/>
  <c r="H111"/>
  <c r="H101"/>
  <c r="J111"/>
  <c r="H107"/>
  <c r="H108" s="1"/>
  <c r="E111" s="1"/>
  <c r="J101"/>
  <c r="H98"/>
  <c r="E101" s="1"/>
  <c r="H91"/>
  <c r="J91"/>
  <c r="H87"/>
  <c r="H88" s="1"/>
  <c r="E91" s="1"/>
  <c r="J81"/>
  <c r="H81"/>
  <c r="H77"/>
  <c r="H78" s="1"/>
  <c r="E81" s="1"/>
  <c r="Q72"/>
  <c r="S72" s="1"/>
  <c r="P63"/>
  <c r="P72" s="1"/>
  <c r="R72" s="1"/>
  <c r="Q56"/>
  <c r="Q61" s="1"/>
  <c r="P46"/>
  <c r="P56" s="1"/>
  <c r="P61" s="1"/>
  <c r="R61" s="1"/>
  <c r="Q32"/>
  <c r="Q37" s="1"/>
  <c r="S44" s="1"/>
  <c r="P22"/>
  <c r="P32" s="1"/>
  <c r="P37" s="1"/>
  <c r="R44" s="1"/>
  <c r="Q19"/>
  <c r="S20" s="1"/>
  <c r="P19"/>
  <c r="R20" s="1"/>
  <c r="N18"/>
  <c r="N14"/>
  <c r="N10"/>
  <c r="N6"/>
  <c r="I81" i="2"/>
  <c r="G82" s="1"/>
  <c r="D13" i="1" s="1"/>
  <c r="G13" s="1"/>
  <c r="E67" i="2"/>
  <c r="E8"/>
  <c r="I41"/>
  <c r="I54" s="1"/>
  <c r="O239"/>
  <c r="N239"/>
  <c r="D35" i="1" s="1"/>
  <c r="G15" i="5" l="1"/>
  <c r="P264" i="4"/>
  <c r="R264" s="1"/>
  <c r="H182"/>
  <c r="H185" s="1"/>
  <c r="H187" s="1"/>
  <c r="P232"/>
  <c r="P233" s="1"/>
  <c r="P234" s="1"/>
  <c r="R234" s="1"/>
  <c r="H211"/>
  <c r="H214" s="1"/>
  <c r="H216" s="1"/>
  <c r="H226"/>
  <c r="H229" s="1"/>
  <c r="H231" s="1"/>
  <c r="H196"/>
  <c r="H199" s="1"/>
  <c r="H201" s="1"/>
  <c r="P102"/>
  <c r="P160" s="1"/>
  <c r="P112"/>
  <c r="P162" s="1"/>
  <c r="P122"/>
  <c r="P82"/>
  <c r="P156" s="1"/>
  <c r="P142"/>
  <c r="E152"/>
  <c r="P152" s="1"/>
  <c r="P132"/>
  <c r="P92"/>
  <c r="P158" s="1"/>
  <c r="O232" i="2"/>
  <c r="N232"/>
  <c r="D33" i="1" s="1"/>
  <c r="O257" i="2"/>
  <c r="N257"/>
  <c r="D37" i="1" s="1"/>
  <c r="O244" i="2"/>
  <c r="N244"/>
  <c r="D36" i="1" s="1"/>
  <c r="O236" i="2"/>
  <c r="N236"/>
  <c r="D34" i="1" s="1"/>
  <c r="O223" i="2"/>
  <c r="N223"/>
  <c r="D32" i="1" s="1"/>
  <c r="O216" i="2"/>
  <c r="K215"/>
  <c r="O208"/>
  <c r="O202"/>
  <c r="K202"/>
  <c r="O196"/>
  <c r="G194"/>
  <c r="G195" s="1"/>
  <c r="G208" s="1"/>
  <c r="G209" s="1"/>
  <c r="N208" s="1"/>
  <c r="D30" i="1" s="1"/>
  <c r="G30" s="1"/>
  <c r="O189" i="2"/>
  <c r="O177"/>
  <c r="O168"/>
  <c r="I165"/>
  <c r="O158"/>
  <c r="K147"/>
  <c r="K155" s="1"/>
  <c r="M175" s="1"/>
  <c r="O148"/>
  <c r="K144"/>
  <c r="I147" s="1"/>
  <c r="O135"/>
  <c r="O128"/>
  <c r="O118"/>
  <c r="O107"/>
  <c r="K106"/>
  <c r="L103"/>
  <c r="O100"/>
  <c r="O95"/>
  <c r="I94"/>
  <c r="I99" s="1"/>
  <c r="K127" s="1"/>
  <c r="O88"/>
  <c r="O77"/>
  <c r="O70"/>
  <c r="G69"/>
  <c r="G61"/>
  <c r="E61"/>
  <c r="O55"/>
  <c r="G55"/>
  <c r="N55" s="1"/>
  <c r="D8" i="1" s="1"/>
  <c r="G8" s="1"/>
  <c r="O42" i="2"/>
  <c r="G42"/>
  <c r="N42" s="1"/>
  <c r="N61" s="1"/>
  <c r="N63" s="1"/>
  <c r="D9" i="1" s="1"/>
  <c r="O18" i="2"/>
  <c r="G18"/>
  <c r="N18" s="1"/>
  <c r="D6" i="1" s="1"/>
  <c r="G6" s="1"/>
  <c r="O9" i="2"/>
  <c r="M8"/>
  <c r="E9" s="1"/>
  <c r="K9" s="1"/>
  <c r="N9" s="1"/>
  <c r="D5" i="1" s="1"/>
  <c r="G5" s="1"/>
  <c r="M4" i="2"/>
  <c r="N4" s="1"/>
  <c r="D4" i="1" s="1"/>
  <c r="G4" s="1"/>
  <c r="D9" i="3"/>
  <c r="C9"/>
  <c r="G33" i="1"/>
  <c r="G34"/>
  <c r="G35"/>
  <c r="G36"/>
  <c r="G37"/>
  <c r="G32"/>
  <c r="G268" i="4" l="1"/>
  <c r="G270" s="1"/>
  <c r="E272" s="1"/>
  <c r="J273" s="1"/>
  <c r="P273" s="1"/>
  <c r="G286"/>
  <c r="G288" s="1"/>
  <c r="E290" s="1"/>
  <c r="J291" s="1"/>
  <c r="P291" s="1"/>
  <c r="G294"/>
  <c r="G296" s="1"/>
  <c r="E298" s="1"/>
  <c r="J299" s="1"/>
  <c r="P299" s="1"/>
  <c r="G276"/>
  <c r="G278" s="1"/>
  <c r="E280" s="1"/>
  <c r="J281" s="1"/>
  <c r="P281" s="1"/>
  <c r="P282" s="1"/>
  <c r="P163"/>
  <c r="P113"/>
  <c r="R113" s="1"/>
  <c r="P153"/>
  <c r="R153" s="1"/>
  <c r="G70" i="2"/>
  <c r="N70" s="1"/>
  <c r="D11" i="1" s="1"/>
  <c r="G11" s="1"/>
  <c r="I76" i="2"/>
  <c r="G187" s="1"/>
  <c r="G189" s="1"/>
  <c r="N189" s="1"/>
  <c r="D27" i="1" s="1"/>
  <c r="G27" s="1"/>
  <c r="D7"/>
  <c r="G7" s="1"/>
  <c r="D10"/>
  <c r="G10" s="1"/>
  <c r="G215" i="2"/>
  <c r="G216" s="1"/>
  <c r="N216" s="1"/>
  <c r="D31" i="1" s="1"/>
  <c r="G31" s="1"/>
  <c r="G198" i="2"/>
  <c r="M198" s="1"/>
  <c r="G202" s="1"/>
  <c r="G203" s="1"/>
  <c r="N202" s="1"/>
  <c r="D29" i="1" s="1"/>
  <c r="G29" s="1"/>
  <c r="G9"/>
  <c r="P300" i="4" l="1"/>
  <c r="E164"/>
  <c r="J164" s="1"/>
  <c r="R165" s="1"/>
  <c r="P167"/>
  <c r="E169" s="1"/>
  <c r="J169" s="1"/>
  <c r="N196" i="2"/>
  <c r="D28" i="1" s="1"/>
  <c r="G28" s="1"/>
  <c r="G86" i="2"/>
  <c r="I77"/>
  <c r="N77" s="1"/>
  <c r="D12" i="1" s="1"/>
  <c r="G12" s="1"/>
  <c r="G14" s="1"/>
  <c r="R173" i="4" l="1"/>
  <c r="G141" i="2"/>
  <c r="M141" s="1"/>
  <c r="G147" s="1"/>
  <c r="G87"/>
  <c r="G148" l="1"/>
  <c r="N148" s="1"/>
  <c r="D23" i="1" s="1"/>
  <c r="G23" s="1"/>
  <c r="G155" i="2"/>
  <c r="E94"/>
  <c r="E89"/>
  <c r="I90" s="1"/>
  <c r="N88" s="1"/>
  <c r="D16" i="1" s="1"/>
  <c r="G16" s="1"/>
  <c r="E99" i="2" l="1"/>
  <c r="G95"/>
  <c r="N95" s="1"/>
  <c r="D17" i="1" s="1"/>
  <c r="G17" s="1"/>
  <c r="G156" i="2"/>
  <c r="G157" s="1"/>
  <c r="G158" s="1"/>
  <c r="N158" s="1"/>
  <c r="D24" i="1" s="1"/>
  <c r="G24" s="1"/>
  <c r="G165" i="2"/>
  <c r="I102" l="1"/>
  <c r="G106" s="1"/>
  <c r="G100"/>
  <c r="N100" s="1"/>
  <c r="D18" i="1" s="1"/>
  <c r="G18" s="1"/>
  <c r="G175" i="2"/>
  <c r="G177" s="1"/>
  <c r="N177" s="1"/>
  <c r="D26" i="1" s="1"/>
  <c r="G26" s="1"/>
  <c r="G166" i="2"/>
  <c r="G167" s="1"/>
  <c r="G168" s="1"/>
  <c r="N168" s="1"/>
  <c r="D25" i="1" s="1"/>
  <c r="G25" s="1"/>
  <c r="G108" i="2" l="1"/>
  <c r="G111" s="1"/>
  <c r="I113"/>
  <c r="N107" l="1"/>
  <c r="D19" i="1" s="1"/>
  <c r="G19" s="1"/>
  <c r="E133" i="2"/>
  <c r="E134" s="1"/>
  <c r="G127"/>
  <c r="G128" s="1"/>
  <c r="N128" s="1"/>
  <c r="D21" i="1" s="1"/>
  <c r="G21" s="1"/>
  <c r="G117" i="2"/>
  <c r="G119" s="1"/>
  <c r="E136" l="1"/>
  <c r="E137" s="1"/>
  <c r="H138" s="1"/>
  <c r="N135" s="1"/>
  <c r="D22" i="1" s="1"/>
  <c r="G22" s="1"/>
  <c r="N118" i="2"/>
  <c r="D20" i="1" s="1"/>
  <c r="G20" s="1"/>
  <c r="G38" l="1"/>
  <c r="G39" s="1"/>
  <c r="K38" l="1"/>
</calcChain>
</file>

<file path=xl/sharedStrings.xml><?xml version="1.0" encoding="utf-8"?>
<sst xmlns="http://schemas.openxmlformats.org/spreadsheetml/2006/main" count="992" uniqueCount="236">
  <si>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</si>
  <si>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</si>
  <si>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</si>
  <si>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</si>
  <si>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</si>
  <si>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</si>
  <si>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</si>
  <si>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</si>
  <si>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</si>
  <si>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</si>
  <si>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</si>
  <si>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16-120-10</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</si>
  <si>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</si>
  <si>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</si>
  <si>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</si>
  <si>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</si>
  <si>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</si>
  <si>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</si>
  <si>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56-100</t>
  </si>
  <si>
    <t>56-110</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</si>
  <si>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</si>
  <si>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Earth work in box cutting up to 1.00 m depth, in all kinds of soil with all leads, removing the spoils to a safe distance, including levelling and dressing, maintaining required cambering etc. complete, as per direction of Engineer in charge.</t>
  </si>
  <si>
    <t>Analysis rate</t>
  </si>
  <si>
    <t>24-310-10</t>
  </si>
  <si>
    <t>40-220-10</t>
  </si>
  <si>
    <t>sqm</t>
  </si>
  <si>
    <t>76-120-10</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</si>
  <si>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</si>
  <si>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</si>
  <si>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</si>
  <si>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</si>
  <si>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</si>
  <si>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</si>
  <si>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</si>
  <si>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</si>
  <si>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36-150</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</si>
  <si>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</si>
  <si>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</si>
  <si>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</si>
  <si>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</si>
  <si>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</si>
  <si>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16-410-10 : 300m to 1.00 km.(85% compaction)</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</si>
  <si>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</si>
  <si>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</si>
  <si>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Preparetion of Bed by cutting and filling including watering to bring moisture+-2% of OMC &amp; compaction by appropiate machanical meands etc to attain minimum compaction 98% oc MDD (standard) to obtain a minimum soaked CBR 4&amp; etc all complete as per direction of the Engineer in charge.</t>
  </si>
  <si>
    <t>No</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</si>
  <si>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</si>
  <si>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</si>
  <si>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</si>
  <si>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</si>
  <si>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</si>
  <si>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</si>
  <si>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</si>
  <si>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SUM</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</si>
  <si>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</si>
  <si>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</si>
  <si>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</si>
  <si>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Sum</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</si>
  <si>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</si>
  <si>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</si>
  <si>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</si>
  <si>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</si>
  <si>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</si>
  <si>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Supplying, sizing and fitting in position 8.0 cm and above dia in size full barrack bamboo half split walling pieces with nails average 1.00 m apart including supply of all materials as per direction of Engineer in charge.
40-560-10 : Double Walling</t>
  </si>
  <si>
    <t>Labour charge for driving barrack bamboo pins of diameter &gt;= 8.0 cm, by hammer or monkey hammer, as per direction of Engineer in charge.
40-550-10 : &gt;= 1.50 m to &lt;= 2.0 m drive, on dry land.</t>
  </si>
  <si>
    <t>Supplying, sizing and placing of barrack bamboo pins and stays of diameter &gt;= 8.0 cm in position etc. complete as per direction of Engineer in charge.
40-450-20 : Length: &gt;= 2.0 m to &lt; 4.5 m.</t>
  </si>
  <si>
    <t>Pld Cum</t>
  </si>
  <si>
    <t>Extra rate for every additional lead of 15m or part thereof beyond the initial lead of 30m upto a maximum of 19 leads (3 m neglected) for all kinds of earth work. 
a) 1 no lead = 1x14.57= 14.57)</t>
  </si>
  <si>
    <t>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Block size 30 x 30 x 30 cum</t>
  </si>
  <si>
    <t>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Block size 30 x 30 x 30 cum</t>
  </si>
  <si>
    <t>Labour charge for protective work in laying sand cement blocks of different sizes including preparation of base, ramming of base etc. complete as per direction of the Engineer in charge: 
40-220-20: Beyond 200m.</t>
  </si>
  <si>
    <t>Flush pointing to brick works, in sand cement mortar (sand of FM&gt;=1.3), including scaffolding, curing, raking out joints, clearing the surface etc. complete in all floors including the cost of all materials and as per direction of Engineer in charge. 
24-310-10: proportion 1:2</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</si>
  <si>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</si>
  <si>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t>
    </r>
    <r>
      <rPr>
        <sz val="11"/>
        <color theme="1"/>
        <rFont val="Times New Roman"/>
        <family val="1"/>
      </rPr>
      <t xml:space="preserve"> : 0 m to 3 m height with 85% compaction.</t>
    </r>
  </si>
  <si>
    <t>Block Road :</t>
  </si>
  <si>
    <t>b) 2 nos lead = 2x14.57= 29.14)</t>
  </si>
  <si>
    <t>Measurement</t>
  </si>
  <si>
    <t>Quantity</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</si>
  <si>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 0 m to 3 m height with 85% compaction.</t>
  </si>
  <si>
    <t>16-120-20</t>
  </si>
  <si>
    <t>Submergible Block Road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</si>
  <si>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</si>
  <si>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</si>
  <si>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</si>
  <si>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</si>
  <si>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</si>
  <si>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</si>
  <si>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</si>
  <si>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</si>
  <si>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</si>
  <si>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</si>
  <si>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</si>
  <si>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</si>
  <si>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</si>
  <si>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</si>
  <si>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</si>
  <si>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</si>
  <si>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</si>
  <si>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</si>
  <si>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</si>
  <si>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</si>
  <si>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</si>
  <si>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</si>
  <si>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</si>
  <si>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</si>
  <si>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</si>
  <si>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Submergible Embankment</t>
  </si>
  <si>
    <t>Volume Of Box Cutting</t>
  </si>
  <si>
    <t>Sand Filling,</t>
  </si>
  <si>
    <t>Subgrade Area,</t>
  </si>
  <si>
    <t>length</t>
  </si>
  <si>
    <t>Width</t>
  </si>
  <si>
    <t>Block Size 30x 30x30 cm</t>
  </si>
  <si>
    <t>Nos Of Block</t>
  </si>
  <si>
    <t>nos</t>
  </si>
  <si>
    <t>Deduct 5% for joint</t>
  </si>
  <si>
    <t>Actual nos Of block</t>
  </si>
  <si>
    <t>Block Size 100x 65x 12.5 cm</t>
  </si>
  <si>
    <t>for both side</t>
  </si>
  <si>
    <t>Flush pointing</t>
  </si>
  <si>
    <t>edge block 100x 65x12.50 cm</t>
  </si>
  <si>
    <t xml:space="preserve">Total </t>
  </si>
  <si>
    <t>Nos of post,</t>
  </si>
  <si>
    <t>Suttering</t>
  </si>
  <si>
    <t>Area Of Suttering</t>
  </si>
  <si>
    <t>D-10- 6Nos (Vertical)</t>
  </si>
  <si>
    <t>H</t>
  </si>
  <si>
    <t>H=(m)</t>
  </si>
  <si>
    <t>D-6- 8Nos (Stirrups)</t>
  </si>
  <si>
    <t>Each ring length=0.688 m</t>
  </si>
  <si>
    <t>Volume of RCC</t>
  </si>
  <si>
    <t>X</t>
  </si>
  <si>
    <t>Nos OF Pillar,</t>
  </si>
  <si>
    <t>50% of total Length,</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</si>
  <si>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</si>
  <si>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</si>
  <si>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</si>
  <si>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</si>
  <si>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</si>
  <si>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</si>
  <si>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</si>
  <si>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</si>
  <si>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</si>
  <si>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</si>
  <si>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</si>
  <si>
    <t>Biological protection of bare earth surface by Dholkalmi with minimum 50cm long sapling, planting @ not more than 30 cm apart including supplying, sizing, taping and nursing etc. complete as per direction of the Engineer in charge.                  (6 Rows Each Side)</t>
  </si>
  <si>
    <t xml:space="preserve">Extra rate for every additional lead of 15m or part thereof beyond the initial lead of 30m upto a maximum of 19 leads (3 m neglected) for all kinds of earth work. 
</t>
  </si>
  <si>
    <t xml:space="preserve"> Abstract of cost of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</si>
  <si>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t xml:space="preserve">(A)  Submergible Embankment Dakshiner   Haor in between  km 0.00 to 33.520 =17.841 km    </t>
  </si>
  <si>
    <t xml:space="preserve">Detailed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</si>
  <si>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t xml:space="preserve">206905.04  cum </t>
  </si>
  <si>
    <t xml:space="preserve">206905.04 cum </t>
  </si>
  <si>
    <t>Grand Total</t>
  </si>
  <si>
    <t>16-300</t>
  </si>
  <si>
    <t xml:space="preserve">Biological protection of bare earth surface by Dholkalmi with minimum 50cm long sapling, planting @ not more than 30 cm apart including supplying, sizing, taping and nursing etc. complete as per direction of the Engineer in charge.          </t>
  </si>
  <si>
    <t xml:space="preserve">Royalty of specified earth taken from private land (with prior permission of the Executive Engineer on production of royalty deeds with the land owner) from the area to be selected by the contractor with mutual agreement.                 </t>
  </si>
  <si>
    <t xml:space="preserve">Royalty of specified earth taken from private land (with prior permission of the Executive Engineer on production of royalty deeds with the land owner) from the area to be selected by the contractor with mutual agreement.     </t>
  </si>
  <si>
    <t>80% of total earth volume</t>
  </si>
  <si>
    <t>Length of Block Road is 15% of</t>
  </si>
  <si>
    <t xml:space="preserve">Detailed   estimate for the construction of Earthen Closure at  km 1.24 , km 2.14,  km 10.850, &amp; km 10.475 , in Dakshiner  Haor Sub -Project  in C/W Haor flood Management and  Livelihood Improvement project  Under Kishoreganj W.D Division,BWDB, Kishoreganj During the Financial  year 2017-18 &amp; 2018-19 . Package No. BWDB/Kish/HFMLIP/PW-24   </t>
  </si>
  <si>
    <t>Closure</t>
  </si>
  <si>
    <t xml:space="preserve">At km  1.24 </t>
  </si>
  <si>
    <t>Length = 34.00 m</t>
  </si>
  <si>
    <t>(</t>
  </si>
  <si>
    <t>) +</t>
  </si>
  <si>
    <t>At km  2.14</t>
  </si>
  <si>
    <t>At km  10.475</t>
  </si>
  <si>
    <t>Length = 45.00 m</t>
  </si>
  <si>
    <t>At km  10.850</t>
  </si>
  <si>
    <t>Length = 85.00 m</t>
  </si>
  <si>
    <t>Total =</t>
  </si>
  <si>
    <t>Total Calculated Earth =</t>
  </si>
  <si>
    <t xml:space="preserve">At km  2.14 </t>
  </si>
  <si>
    <t xml:space="preserve">Earth work by                                                                 </t>
  </si>
  <si>
    <t xml:space="preserve">  Mechanical Excavator</t>
  </si>
  <si>
    <t>of total earth</t>
  </si>
  <si>
    <t xml:space="preserve">carried earth </t>
  </si>
  <si>
    <t>16-210-10</t>
  </si>
  <si>
    <t>40-650-30</t>
  </si>
  <si>
    <t xml:space="preserve">
Supplying and laying sand as filter layers as per specific size ranges and gradation including preparation of surface, compacting in layer etc. complete with supply of all materials and as per direction of Engineer in charge.                                                              FM : 1.0 to 1.5</t>
  </si>
  <si>
    <t>Average Slope Length</t>
  </si>
  <si>
    <t>Working length</t>
  </si>
  <si>
    <t>Volume of filter</t>
  </si>
  <si>
    <t>Filter thickness=</t>
  </si>
  <si>
    <t xml:space="preserve">x </t>
  </si>
  <si>
    <t>At km  10.85</t>
  </si>
  <si>
    <t>40-600-20</t>
  </si>
  <si>
    <t>Supplying and placing non-woven needle punched type geotextile fabric as filter materials of elongation &gt;=40%, horizontal and vertical permeability (under 2 kn/m2 pressure) =2x10E-3m/sec.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Mass =&gt; 250gm/m2, thickness (Under 2kpa pressure) =&gt;2.00mm, EoS&lt;=0.11mm, strip tensile strength=&gt;15kn/m, grab strength =&gt; 850N, CBR puncture resistance =&gt; 2200N.</t>
  </si>
  <si>
    <t>Working slope length</t>
  </si>
  <si>
    <t>Filter area,</t>
  </si>
  <si>
    <t>40-610-20</t>
  </si>
  <si>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0"/>
        <color theme="1"/>
        <rFont val="Times New Roman"/>
        <family val="1"/>
      </rPr>
      <t>Well graded between 40mm to 20mm size.</t>
    </r>
  </si>
  <si>
    <t>Quantity same as item No 05</t>
  </si>
  <si>
    <t xml:space="preserve">Total  </t>
  </si>
  <si>
    <t>40-610-30</t>
  </si>
  <si>
    <t>50% of total quantity</t>
  </si>
  <si>
    <t>40-190-40</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</si>
  <si>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20cm</t>
    </r>
  </si>
  <si>
    <t xml:space="preserve"> area,</t>
  </si>
  <si>
    <t>Block = 40cm x40 cm x20 cm</t>
  </si>
  <si>
    <t>Nos of Block</t>
  </si>
  <si>
    <t>At km 10.475</t>
  </si>
  <si>
    <t>At km 10.850</t>
  </si>
  <si>
    <t>Total</t>
  </si>
  <si>
    <t>5% deduct for gap,</t>
  </si>
  <si>
    <t>-</t>
  </si>
  <si>
    <t>Net Quantity =</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</si>
  <si>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</si>
  <si>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40cm</t>
    </r>
  </si>
  <si>
    <t>40-190-35</t>
  </si>
  <si>
    <t xml:space="preserve"> Length</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</si>
  <si>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Within 200m</t>
    </r>
  </si>
  <si>
    <t>50% of Total Block</t>
  </si>
  <si>
    <t>Block 40 cm x40 cm x 20 cm</t>
  </si>
  <si>
    <t>Nos of block</t>
  </si>
  <si>
    <t>Volume</t>
  </si>
  <si>
    <t>Block 40 cm x40 cm x 40 cm</t>
  </si>
  <si>
    <t>40-220-20</t>
  </si>
  <si>
    <t>Labour charge for protective works in laying C.C. blocks of different sizes including preparation of base, watering and ramming of base etc. complete as per direction of the Engineer in charge.                                                                                                               Beyond 200m</t>
  </si>
  <si>
    <t xml:space="preserve"> Abstract of cost of estimate for the construction of Earthen Closure at  km 1.24 , km 2.14,  km 10.850, &amp; km 10.475 , in Dakshiner  Haor Sub -Project  in C/W Haor flood Management and  Livelihood Improvement project  Under Kishoreganj W.D Division,BWDB, Kishoreganj During the Financial  year 2017-18 &amp; 2018-19 . Package No. BWDB/Kish/HFMLIP/PW-24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</si>
  <si>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Beyond 200m</t>
    </r>
  </si>
  <si>
    <r>
      <t xml:space="preserve">
Supplying and laying sand as filter layers as per specific size ranges and gradation including preparation of surface, compacting in layer etc. complete with supply of all materials and as per direction of Engineer in charge.                                                                                                                     </t>
    </r>
    <r>
      <rPr>
        <b/>
        <sz val="10"/>
        <color theme="1"/>
        <rFont val="Times New Roman"/>
        <family val="1"/>
      </rPr>
      <t>FM : 1.0 to 1.5</t>
    </r>
  </si>
  <si>
    <r>
      <t xml:space="preserve">Compaction of earth in constructing/resectioning of embankment/canal bank/road/river slopes etc. by mechanical equipment to attain 85% / 90% maximum dry density at optimum moisture content with reference to laboratory density test AASTHO-180 modified hammer in all kinds of soils as per direction of Engineer in charge.                                                                                                      </t>
    </r>
    <r>
      <rPr>
        <b/>
        <sz val="10"/>
        <color theme="1"/>
        <rFont val="Times New Roman"/>
        <family val="1"/>
      </rPr>
      <t>0.00m to 6.00m height and above, with 85% compaction</t>
    </r>
    <r>
      <rPr>
        <sz val="10"/>
        <color theme="1"/>
        <rFont val="Times New Roman"/>
        <family val="1"/>
      </rPr>
      <t>.</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</si>
  <si>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Times New Roman"/>
        <family val="1"/>
      </rPr>
      <t xml:space="preserve">
16-650-10 : Embankment by Mech. Equipment; ht: 0 to 4m; 85% comp</t>
    </r>
  </si>
  <si>
    <t>Total Tk</t>
  </si>
  <si>
    <t>40-140-40</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</si>
  <si>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20cm</t>
    </r>
  </si>
  <si>
    <t>40-140-35</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</si>
  <si>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40cm</t>
    </r>
  </si>
  <si>
    <t>39                                                                (b)</t>
  </si>
  <si>
    <t>39 (A)</t>
  </si>
  <si>
    <t>38 (B)</t>
  </si>
  <si>
    <t>38  (A)</t>
  </si>
  <si>
    <r>
      <t xml:space="preserve">Compaction of earth in constructing/resectioning of embankment/canal bank/road/river slopes etc. by mechanical equipment to attain 85% / 90% maximum dry density at optimum moisture content with reference to laboratory density test AASTHO-180 modified hammer in all kinds of soils as per direction of Engineer in charge.                                                                                                      </t>
    </r>
    <r>
      <rPr>
        <b/>
        <sz val="10"/>
        <color theme="1"/>
        <rFont val="Times New Roman"/>
        <family val="1"/>
      </rPr>
      <t>0.00m to 6.00m height and above, with 85% compaction.</t>
    </r>
  </si>
  <si>
    <t>39     (B)</t>
  </si>
  <si>
    <t>39                    (A)</t>
  </si>
</sst>
</file>

<file path=xl/styles.xml><?xml version="1.0" encoding="utf-8"?>
<styleSheet xmlns="http://schemas.openxmlformats.org/spreadsheetml/2006/main">
  <numFmts count="2">
    <numFmt numFmtId="164" formatCode="0.000"/>
    <numFmt numFmtId="165" formatCode="0.0"/>
  </numFmts>
  <fonts count="15">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2"/>
      <color theme="1"/>
      <name val="Times New Roman"/>
      <family val="1"/>
    </font>
    <font>
      <sz val="10"/>
      <color theme="1"/>
      <name val="Times New Roman"/>
      <family val="1"/>
    </font>
    <font>
      <b/>
      <sz val="12"/>
      <color theme="1"/>
      <name val="Times New Roman"/>
      <family val="1"/>
    </font>
    <font>
      <sz val="10"/>
      <color theme="1"/>
      <name val="Calibri"/>
      <family val="2"/>
      <scheme val="minor"/>
    </font>
    <font>
      <sz val="9"/>
      <color theme="1"/>
      <name val="Calibri"/>
      <family val="2"/>
      <scheme val="minor"/>
    </font>
    <font>
      <sz val="12"/>
      <color theme="1"/>
      <name val="Calibri"/>
      <family val="2"/>
      <scheme val="minor"/>
    </font>
    <font>
      <sz val="10.5"/>
      <color theme="1"/>
      <name val="Times New Roman"/>
      <family val="1"/>
    </font>
    <font>
      <b/>
      <sz val="10"/>
      <color theme="1"/>
      <name val="Times New Roman"/>
      <family val="1"/>
    </font>
    <font>
      <sz val="9"/>
      <color theme="1"/>
      <name val="Times New Roman"/>
      <family val="1"/>
    </font>
    <font>
      <b/>
      <sz val="9"/>
      <color theme="1"/>
      <name val="Times New Roman"/>
      <family val="1"/>
    </font>
    <font>
      <sz val="8"/>
      <color theme="1"/>
      <name val="Times New Roman"/>
      <family val="1"/>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331">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2" fillId="0" borderId="1" xfId="0" applyFont="1" applyBorder="1" applyAlignment="1">
      <alignment horizontal="justify" vertical="top"/>
    </xf>
    <xf numFmtId="2" fontId="2" fillId="0" borderId="1" xfId="0" applyNumberFormat="1" applyFont="1" applyBorder="1" applyAlignment="1">
      <alignment horizontal="center" vertical="top"/>
    </xf>
    <xf numFmtId="0" fontId="3" fillId="0" borderId="1" xfId="0" applyFont="1" applyBorder="1" applyAlignment="1">
      <alignment horizontal="justify" vertical="top" wrapText="1"/>
    </xf>
    <xf numFmtId="164" fontId="2" fillId="0" borderId="1" xfId="0" applyNumberFormat="1" applyFont="1" applyBorder="1" applyAlignment="1">
      <alignment horizontal="center" vertical="top"/>
    </xf>
    <xf numFmtId="0" fontId="2" fillId="2" borderId="1" xfId="0" applyFont="1" applyFill="1" applyBorder="1" applyAlignment="1">
      <alignment vertical="top" wrapText="1"/>
    </xf>
    <xf numFmtId="4" fontId="2" fillId="0" borderId="1" xfId="0" applyNumberFormat="1"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2" fontId="2" fillId="0" borderId="1" xfId="0" applyNumberFormat="1" applyFont="1" applyBorder="1" applyAlignment="1">
      <alignment horizontal="center" wrapText="1"/>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165" fontId="2" fillId="0" borderId="1" xfId="0" applyNumberFormat="1"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1" xfId="0" applyFont="1" applyBorder="1" applyAlignment="1">
      <alignment horizontal="center" wrapText="1"/>
    </xf>
    <xf numFmtId="0" fontId="6" fillId="0" borderId="4" xfId="0" applyFont="1" applyBorder="1" applyAlignment="1">
      <alignment horizontal="center" vertical="center"/>
    </xf>
    <xf numFmtId="0" fontId="5" fillId="0" borderId="0" xfId="0" applyFont="1" applyBorder="1"/>
    <xf numFmtId="0" fontId="5" fillId="0" borderId="13" xfId="0" applyFont="1" applyBorder="1"/>
    <xf numFmtId="0" fontId="5" fillId="0" borderId="15" xfId="0" applyFont="1" applyBorder="1"/>
    <xf numFmtId="2" fontId="8" fillId="0" borderId="0" xfId="0" applyNumberFormat="1" applyFont="1"/>
    <xf numFmtId="2" fontId="7" fillId="0" borderId="0" xfId="0" applyNumberFormat="1" applyFont="1"/>
    <xf numFmtId="2" fontId="8" fillId="0" borderId="0" xfId="0" applyNumberFormat="1" applyFont="1" applyBorder="1"/>
    <xf numFmtId="2" fontId="7" fillId="0" borderId="5" xfId="0" applyNumberFormat="1" applyFont="1" applyBorder="1"/>
    <xf numFmtId="2" fontId="7" fillId="0" borderId="0" xfId="0" applyNumberFormat="1" applyFont="1" applyBorder="1"/>
    <xf numFmtId="0" fontId="6" fillId="0" borderId="4" xfId="0" applyFont="1" applyBorder="1" applyAlignment="1">
      <alignment horizontal="center" vertical="center" wrapText="1"/>
    </xf>
    <xf numFmtId="0" fontId="9" fillId="0" borderId="0" xfId="0" applyNumberFormat="1" applyFont="1" applyAlignment="1">
      <alignment vertical="top" wrapText="1"/>
    </xf>
    <xf numFmtId="0" fontId="9" fillId="0" borderId="0" xfId="0" applyFont="1"/>
    <xf numFmtId="0" fontId="9" fillId="0" borderId="1" xfId="0" applyFont="1" applyBorder="1"/>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wrapText="1"/>
    </xf>
    <xf numFmtId="0" fontId="9" fillId="0" borderId="6" xfId="0" applyFont="1" applyBorder="1" applyAlignment="1">
      <alignment vertical="top"/>
    </xf>
    <xf numFmtId="0" fontId="9" fillId="0" borderId="7" xfId="0" applyFont="1" applyBorder="1"/>
    <xf numFmtId="0" fontId="9" fillId="0" borderId="7" xfId="0" applyFont="1" applyBorder="1" applyAlignment="1">
      <alignment vertical="top"/>
    </xf>
    <xf numFmtId="0" fontId="9" fillId="0" borderId="2" xfId="0" applyFont="1" applyBorder="1"/>
    <xf numFmtId="0" fontId="9" fillId="0" borderId="3" xfId="0" applyFont="1" applyBorder="1"/>
    <xf numFmtId="0" fontId="9" fillId="0" borderId="4" xfId="0" applyFont="1" applyBorder="1"/>
    <xf numFmtId="0" fontId="9" fillId="0" borderId="6" xfId="0" applyFont="1" applyBorder="1"/>
    <xf numFmtId="0" fontId="9" fillId="0" borderId="13" xfId="0" applyFont="1" applyBorder="1"/>
    <xf numFmtId="0" fontId="9" fillId="0" borderId="15" xfId="0" applyFont="1" applyBorder="1"/>
    <xf numFmtId="0" fontId="9" fillId="0" borderId="13" xfId="0" applyFont="1" applyBorder="1" applyAlignment="1"/>
    <xf numFmtId="0" fontId="9" fillId="0" borderId="10" xfId="0" applyFont="1" applyBorder="1"/>
    <xf numFmtId="0" fontId="9" fillId="0" borderId="12" xfId="0" applyFont="1" applyBorder="1"/>
    <xf numFmtId="0" fontId="9" fillId="0" borderId="0" xfId="0" applyFont="1" applyBorder="1"/>
    <xf numFmtId="0" fontId="4" fillId="0" borderId="0" xfId="0" applyFont="1" applyBorder="1"/>
    <xf numFmtId="0" fontId="4" fillId="0" borderId="13" xfId="0" applyFont="1" applyBorder="1"/>
    <xf numFmtId="0" fontId="4" fillId="0" borderId="15" xfId="0" applyFont="1" applyBorder="1"/>
    <xf numFmtId="0" fontId="9" fillId="0" borderId="0" xfId="0" applyFont="1" applyFill="1" applyBorder="1"/>
    <xf numFmtId="0" fontId="9" fillId="0" borderId="5" xfId="0" applyFont="1" applyBorder="1"/>
    <xf numFmtId="0" fontId="9" fillId="0" borderId="9" xfId="0" applyFont="1" applyBorder="1"/>
    <xf numFmtId="165" fontId="9" fillId="0" borderId="0" xfId="0" applyNumberFormat="1" applyFont="1" applyBorder="1"/>
    <xf numFmtId="0" fontId="9" fillId="0" borderId="15" xfId="0" applyFont="1" applyBorder="1" applyAlignment="1"/>
    <xf numFmtId="0" fontId="9" fillId="0" borderId="8" xfId="0" applyFont="1" applyBorder="1"/>
    <xf numFmtId="165" fontId="9" fillId="0" borderId="5" xfId="0" applyNumberFormat="1" applyFont="1" applyBorder="1"/>
    <xf numFmtId="0" fontId="4" fillId="0" borderId="9" xfId="0" applyFont="1" applyBorder="1"/>
    <xf numFmtId="165" fontId="9" fillId="0" borderId="0" xfId="0" applyNumberFormat="1" applyFont="1"/>
    <xf numFmtId="0" fontId="9" fillId="0" borderId="13" xfId="0" applyFont="1" applyBorder="1" applyAlignment="1">
      <alignment horizontal="left"/>
    </xf>
    <xf numFmtId="2" fontId="9" fillId="0" borderId="15" xfId="0" applyNumberFormat="1" applyFont="1" applyBorder="1"/>
    <xf numFmtId="0" fontId="9" fillId="0" borderId="11" xfId="0" applyFont="1" applyBorder="1"/>
    <xf numFmtId="0" fontId="9" fillId="0" borderId="14" xfId="0" applyFont="1" applyBorder="1"/>
    <xf numFmtId="2" fontId="9" fillId="0" borderId="0" xfId="0" applyNumberFormat="1" applyFont="1"/>
    <xf numFmtId="0" fontId="9" fillId="0" borderId="6" xfId="0" applyFont="1" applyBorder="1" applyAlignment="1">
      <alignment horizontal="center" vertical="top" wrapText="1"/>
    </xf>
    <xf numFmtId="0" fontId="9" fillId="0" borderId="15" xfId="0" applyFont="1" applyBorder="1" applyAlignment="1">
      <alignment vertical="top"/>
    </xf>
    <xf numFmtId="0" fontId="9" fillId="0" borderId="15" xfId="0" applyFont="1" applyBorder="1" applyAlignment="1">
      <alignment horizontal="left" vertical="top"/>
    </xf>
    <xf numFmtId="165" fontId="9" fillId="0" borderId="13" xfId="0" applyNumberFormat="1" applyFont="1" applyBorder="1"/>
    <xf numFmtId="2" fontId="9" fillId="0" borderId="13" xfId="0" applyNumberFormat="1" applyFont="1" applyBorder="1"/>
    <xf numFmtId="2" fontId="9" fillId="0" borderId="5" xfId="0" applyNumberFormat="1" applyFont="1" applyBorder="1" applyAlignment="1"/>
    <xf numFmtId="1" fontId="9" fillId="0" borderId="0" xfId="0" applyNumberFormat="1" applyFont="1" applyBorder="1"/>
    <xf numFmtId="1" fontId="9" fillId="0" borderId="15" xfId="0" applyNumberFormat="1" applyFont="1" applyBorder="1"/>
    <xf numFmtId="165" fontId="9" fillId="0" borderId="15" xfId="0" applyNumberFormat="1" applyFont="1" applyBorder="1"/>
    <xf numFmtId="0" fontId="9" fillId="0" borderId="14" xfId="0" applyFont="1" applyBorder="1" applyAlignment="1">
      <alignment horizontal="center" wrapText="1"/>
    </xf>
    <xf numFmtId="0" fontId="4" fillId="0" borderId="0" xfId="0" applyFont="1"/>
    <xf numFmtId="0" fontId="9" fillId="0" borderId="0" xfId="0" applyFont="1" applyBorder="1" applyAlignment="1">
      <alignment wrapText="1"/>
    </xf>
    <xf numFmtId="0" fontId="0" fillId="0" borderId="15" xfId="0" applyFont="1" applyBorder="1"/>
    <xf numFmtId="2" fontId="0" fillId="0" borderId="15" xfId="0" applyNumberFormat="1" applyFont="1" applyBorder="1"/>
    <xf numFmtId="164" fontId="7" fillId="0" borderId="13" xfId="0" applyNumberFormat="1" applyFont="1" applyBorder="1"/>
    <xf numFmtId="0" fontId="7" fillId="0" borderId="13" xfId="0" applyFont="1" applyBorder="1"/>
    <xf numFmtId="0" fontId="7" fillId="0" borderId="0" xfId="0" applyFont="1" applyBorder="1" applyAlignment="1">
      <alignment wrapText="1"/>
    </xf>
    <xf numFmtId="1" fontId="9" fillId="0" borderId="0" xfId="0" applyNumberFormat="1" applyFont="1" applyBorder="1" applyAlignment="1">
      <alignment wrapText="1"/>
    </xf>
    <xf numFmtId="0" fontId="4" fillId="0" borderId="6" xfId="0" applyFont="1" applyBorder="1" applyAlignment="1">
      <alignment horizontal="center" vertical="top"/>
    </xf>
    <xf numFmtId="0" fontId="7" fillId="0" borderId="0" xfId="0" applyFont="1" applyBorder="1"/>
    <xf numFmtId="2" fontId="7" fillId="0" borderId="15" xfId="0" applyNumberFormat="1" applyFont="1" applyBorder="1"/>
    <xf numFmtId="4" fontId="5" fillId="0" borderId="0" xfId="0" applyNumberFormat="1" applyFont="1" applyBorder="1"/>
    <xf numFmtId="0" fontId="2" fillId="0" borderId="0" xfId="0" applyFont="1" applyBorder="1" applyAlignment="1">
      <alignment horizontal="center" vertical="top"/>
    </xf>
    <xf numFmtId="0" fontId="2" fillId="2" borderId="0" xfId="0" applyFont="1" applyFill="1" applyBorder="1" applyAlignment="1">
      <alignment horizontal="right" vertical="top" wrapText="1"/>
    </xf>
    <xf numFmtId="4" fontId="2" fillId="0" borderId="0" xfId="0" applyNumberFormat="1" applyFont="1" applyBorder="1" applyAlignment="1">
      <alignment horizontal="center" vertical="top"/>
    </xf>
    <xf numFmtId="165" fontId="9" fillId="0" borderId="7" xfId="0" applyNumberFormat="1" applyFont="1" applyBorder="1"/>
    <xf numFmtId="1" fontId="9" fillId="0" borderId="6" xfId="0" applyNumberFormat="1" applyFont="1" applyBorder="1" applyAlignment="1"/>
    <xf numFmtId="1" fontId="9" fillId="0" borderId="7" xfId="0" applyNumberFormat="1" applyFont="1" applyBorder="1" applyAlignment="1"/>
    <xf numFmtId="0" fontId="9" fillId="0" borderId="6" xfId="0" applyFont="1" applyBorder="1" applyAlignment="1"/>
    <xf numFmtId="0" fontId="9" fillId="0" borderId="7" xfId="0" applyFont="1" applyBorder="1" applyAlignment="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2" fontId="5" fillId="0" borderId="0" xfId="0" applyNumberFormat="1" applyFont="1" applyBorder="1"/>
    <xf numFmtId="2" fontId="5" fillId="0" borderId="5" xfId="0" applyNumberFormat="1" applyFont="1" applyBorder="1"/>
    <xf numFmtId="2" fontId="5" fillId="0" borderId="15" xfId="0" applyNumberFormat="1" applyFont="1" applyBorder="1"/>
    <xf numFmtId="0" fontId="5" fillId="0" borderId="1"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6" xfId="0" applyFont="1" applyBorder="1"/>
    <xf numFmtId="0" fontId="5" fillId="0" borderId="0" xfId="0" applyFont="1"/>
    <xf numFmtId="0" fontId="5" fillId="0" borderId="13" xfId="0" applyFont="1" applyBorder="1" applyAlignment="1"/>
    <xf numFmtId="0" fontId="5" fillId="0" borderId="10" xfId="0" applyFont="1" applyBorder="1"/>
    <xf numFmtId="0" fontId="5" fillId="0" borderId="12" xfId="0" applyFont="1" applyBorder="1"/>
    <xf numFmtId="0" fontId="5" fillId="0" borderId="0" xfId="0" applyFont="1" applyFill="1" applyBorder="1"/>
    <xf numFmtId="0" fontId="5" fillId="0" borderId="7" xfId="0" applyFont="1" applyBorder="1"/>
    <xf numFmtId="0" fontId="5" fillId="0" borderId="5" xfId="0" applyFont="1" applyBorder="1"/>
    <xf numFmtId="0" fontId="5" fillId="0" borderId="9" xfId="0" applyFont="1" applyBorder="1"/>
    <xf numFmtId="165" fontId="5" fillId="0" borderId="0" xfId="0" applyNumberFormat="1" applyFont="1" applyBorder="1"/>
    <xf numFmtId="0" fontId="5" fillId="0" borderId="8" xfId="0" applyFont="1" applyBorder="1"/>
    <xf numFmtId="0" fontId="5" fillId="0" borderId="15" xfId="0" applyFont="1" applyBorder="1" applyAlignment="1"/>
    <xf numFmtId="0" fontId="5" fillId="0" borderId="6" xfId="0" applyFont="1" applyBorder="1" applyAlignment="1">
      <alignment horizontal="center" vertical="top"/>
    </xf>
    <xf numFmtId="165" fontId="5" fillId="0" borderId="5" xfId="0" applyNumberFormat="1" applyFont="1" applyBorder="1"/>
    <xf numFmtId="0" fontId="5" fillId="0" borderId="14" xfId="0" applyFont="1" applyBorder="1"/>
    <xf numFmtId="0" fontId="5" fillId="0" borderId="2" xfId="0" applyFont="1" applyBorder="1"/>
    <xf numFmtId="0" fontId="5" fillId="0" borderId="3" xfId="0" applyFont="1" applyBorder="1"/>
    <xf numFmtId="0" fontId="5" fillId="0" borderId="4" xfId="0" applyFont="1" applyBorder="1"/>
    <xf numFmtId="0" fontId="5" fillId="0" borderId="6" xfId="0" applyFont="1" applyBorder="1" applyAlignment="1">
      <alignment vertical="top"/>
    </xf>
    <xf numFmtId="0" fontId="5" fillId="0" borderId="15" xfId="0" applyFont="1" applyBorder="1" applyAlignment="1">
      <alignment vertical="top"/>
    </xf>
    <xf numFmtId="0" fontId="5" fillId="0" borderId="11" xfId="0" applyFont="1" applyBorder="1"/>
    <xf numFmtId="165" fontId="5" fillId="0" borderId="13" xfId="0" applyNumberFormat="1" applyFont="1" applyBorder="1"/>
    <xf numFmtId="2" fontId="5" fillId="0" borderId="13" xfId="0" applyNumberFormat="1" applyFont="1" applyBorder="1"/>
    <xf numFmtId="1" fontId="5" fillId="0" borderId="0" xfId="0" applyNumberFormat="1" applyFont="1" applyBorder="1"/>
    <xf numFmtId="0" fontId="5" fillId="0" borderId="0" xfId="0" applyFont="1" applyAlignment="1">
      <alignment vertical="center"/>
    </xf>
    <xf numFmtId="165" fontId="5" fillId="0" borderId="0" xfId="0" applyNumberFormat="1" applyFont="1" applyAlignment="1">
      <alignment vertical="center"/>
    </xf>
    <xf numFmtId="0" fontId="5" fillId="0" borderId="0" xfId="0" applyFont="1" applyBorder="1" applyAlignment="1">
      <alignment vertical="center" wrapText="1"/>
    </xf>
    <xf numFmtId="0" fontId="5" fillId="0" borderId="13" xfId="0" applyFont="1" applyBorder="1" applyAlignment="1">
      <alignment vertical="center"/>
    </xf>
    <xf numFmtId="165" fontId="5" fillId="0" borderId="13" xfId="0" applyNumberFormat="1"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9" xfId="0" applyFont="1" applyBorder="1" applyAlignment="1">
      <alignment vertical="center"/>
    </xf>
    <xf numFmtId="165" fontId="5" fillId="0" borderId="9" xfId="0" applyNumberFormat="1" applyFont="1" applyBorder="1" applyAlignment="1">
      <alignment vertical="center"/>
    </xf>
    <xf numFmtId="0" fontId="5" fillId="0" borderId="0" xfId="0" applyFont="1" applyBorder="1" applyAlignment="1"/>
    <xf numFmtId="165" fontId="5" fillId="0" borderId="5" xfId="0" applyNumberFormat="1" applyFont="1" applyBorder="1" applyAlignment="1">
      <alignment vertical="center"/>
    </xf>
    <xf numFmtId="0" fontId="5" fillId="0" borderId="5" xfId="0" applyFont="1" applyBorder="1" applyAlignment="1"/>
    <xf numFmtId="0" fontId="5" fillId="0" borderId="9" xfId="0" applyFont="1" applyBorder="1" applyAlignment="1"/>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Border="1" applyAlignment="1">
      <alignment horizontal="center"/>
    </xf>
    <xf numFmtId="0" fontId="11" fillId="0" borderId="4" xfId="0" applyFont="1" applyBorder="1" applyAlignment="1">
      <alignment horizontal="center" vertical="center" wrapText="1"/>
    </xf>
    <xf numFmtId="0" fontId="5" fillId="0" borderId="15" xfId="0" applyFont="1" applyBorder="1" applyAlignment="1">
      <alignment horizontal="left" vertical="top" wrapText="1"/>
    </xf>
    <xf numFmtId="0" fontId="5" fillId="0" borderId="7" xfId="0" applyFont="1" applyBorder="1" applyAlignment="1">
      <alignment horizontal="left" vertical="top" wrapText="1"/>
    </xf>
    <xf numFmtId="165" fontId="5" fillId="0" borderId="5" xfId="0" applyNumberFormat="1" applyFont="1" applyBorder="1" applyAlignment="1">
      <alignment horizontal="center"/>
    </xf>
    <xf numFmtId="2" fontId="5" fillId="0" borderId="0" xfId="0" applyNumberFormat="1" applyFont="1" applyBorder="1" applyAlignment="1">
      <alignment horizontal="center"/>
    </xf>
    <xf numFmtId="0" fontId="5" fillId="0" borderId="5" xfId="0" applyFont="1" applyBorder="1" applyAlignment="1">
      <alignment horizontal="center"/>
    </xf>
    <xf numFmtId="2" fontId="5" fillId="0" borderId="5" xfId="0" applyNumberFormat="1" applyFont="1" applyBorder="1" applyAlignment="1">
      <alignment horizontal="center"/>
    </xf>
    <xf numFmtId="0" fontId="5" fillId="0" borderId="6" xfId="0" applyFont="1" applyBorder="1" applyAlignment="1">
      <alignment horizontal="center" vertical="top" wrapText="1"/>
    </xf>
    <xf numFmtId="165" fontId="5" fillId="0" borderId="0" xfId="0" applyNumberFormat="1" applyFont="1" applyBorder="1" applyAlignment="1">
      <alignment horizontal="center"/>
    </xf>
    <xf numFmtId="1" fontId="5" fillId="0" borderId="0" xfId="0" applyNumberFormat="1" applyFont="1" applyAlignment="1">
      <alignment vertical="center"/>
    </xf>
    <xf numFmtId="0" fontId="5" fillId="0" borderId="13" xfId="0" applyFont="1" applyBorder="1" applyAlignment="1">
      <alignment horizontal="center"/>
    </xf>
    <xf numFmtId="0" fontId="5" fillId="0" borderId="6" xfId="0" applyFont="1" applyBorder="1" applyAlignment="1"/>
    <xf numFmtId="0" fontId="5" fillId="0" borderId="3" xfId="0" applyFont="1" applyBorder="1" applyAlignment="1">
      <alignment horizontal="center"/>
    </xf>
    <xf numFmtId="0" fontId="5" fillId="0" borderId="9" xfId="0" applyFont="1" applyBorder="1" applyAlignment="1">
      <alignment horizontal="center"/>
    </xf>
    <xf numFmtId="0" fontId="5" fillId="0" borderId="14" xfId="0" applyFont="1" applyBorder="1" applyAlignment="1"/>
    <xf numFmtId="0" fontId="5" fillId="0" borderId="7" xfId="0" applyFont="1" applyBorder="1" applyAlignment="1"/>
    <xf numFmtId="0" fontId="5" fillId="0" borderId="15" xfId="0" applyNumberFormat="1" applyFont="1" applyBorder="1" applyAlignment="1">
      <alignment horizontal="center" vertical="top" wrapText="1"/>
    </xf>
    <xf numFmtId="2" fontId="5" fillId="0" borderId="10" xfId="0" applyNumberFormat="1" applyFont="1" applyBorder="1" applyAlignment="1"/>
    <xf numFmtId="0" fontId="5" fillId="0" borderId="10" xfId="0" applyFont="1" applyBorder="1" applyAlignment="1"/>
    <xf numFmtId="0" fontId="5" fillId="0" borderId="7" xfId="0" applyNumberFormat="1" applyFont="1" applyBorder="1" applyAlignment="1">
      <alignment horizontal="center" vertical="top" wrapText="1"/>
    </xf>
    <xf numFmtId="2" fontId="5" fillId="0" borderId="0" xfId="0" applyNumberFormat="1" applyFont="1" applyBorder="1" applyAlignment="1"/>
    <xf numFmtId="1" fontId="5" fillId="0" borderId="13" xfId="0" applyNumberFormat="1" applyFont="1" applyBorder="1"/>
    <xf numFmtId="165" fontId="5" fillId="0" borderId="0" xfId="0" applyNumberFormat="1" applyFont="1" applyBorder="1" applyAlignment="1"/>
    <xf numFmtId="0" fontId="11" fillId="0" borderId="0" xfId="0" applyFont="1" applyBorder="1"/>
    <xf numFmtId="0" fontId="5" fillId="0" borderId="8" xfId="0" applyFont="1" applyBorder="1" applyAlignment="1"/>
    <xf numFmtId="1" fontId="5" fillId="0" borderId="13" xfId="0" applyNumberFormat="1" applyFont="1" applyBorder="1" applyAlignment="1"/>
    <xf numFmtId="165" fontId="5" fillId="0" borderId="13" xfId="0" applyNumberFormat="1" applyFont="1" applyBorder="1" applyAlignment="1"/>
    <xf numFmtId="0" fontId="5" fillId="0" borderId="12" xfId="0" applyFont="1" applyBorder="1" applyAlignment="1"/>
    <xf numFmtId="165" fontId="5" fillId="0" borderId="12" xfId="0" applyNumberFormat="1" applyFont="1" applyBorder="1"/>
    <xf numFmtId="1" fontId="5" fillId="0" borderId="12" xfId="0" applyNumberFormat="1" applyFont="1" applyBorder="1"/>
    <xf numFmtId="2" fontId="5" fillId="0" borderId="7" xfId="0" applyNumberFormat="1" applyFont="1" applyBorder="1"/>
    <xf numFmtId="2" fontId="5" fillId="0" borderId="6" xfId="0" applyNumberFormat="1" applyFont="1" applyBorder="1"/>
    <xf numFmtId="165" fontId="5" fillId="0" borderId="4" xfId="0" applyNumberFormat="1" applyFont="1" applyBorder="1"/>
    <xf numFmtId="165" fontId="5" fillId="0" borderId="9" xfId="0" applyNumberFormat="1" applyFont="1" applyBorder="1"/>
    <xf numFmtId="0" fontId="5" fillId="0" borderId="6" xfId="0" applyFont="1" applyBorder="1" applyAlignment="1">
      <alignment wrapText="1"/>
    </xf>
    <xf numFmtId="2" fontId="5" fillId="0" borderId="0" xfId="0" applyNumberFormat="1" applyFont="1" applyBorder="1" applyAlignment="1">
      <alignment wrapText="1"/>
    </xf>
    <xf numFmtId="1" fontId="5" fillId="0" borderId="5" xfId="0" applyNumberFormat="1" applyFont="1" applyBorder="1"/>
    <xf numFmtId="165" fontId="5" fillId="0" borderId="3" xfId="0" applyNumberFormat="1" applyFont="1" applyBorder="1"/>
    <xf numFmtId="2" fontId="5" fillId="0" borderId="10" xfId="0" applyNumberFormat="1" applyFont="1" applyBorder="1" applyAlignment="1">
      <alignment horizontal="center"/>
    </xf>
    <xf numFmtId="1" fontId="5" fillId="0" borderId="10" xfId="0" applyNumberFormat="1" applyFont="1" applyBorder="1"/>
    <xf numFmtId="165" fontId="5" fillId="0" borderId="10" xfId="0" applyNumberFormat="1" applyFont="1" applyBorder="1"/>
    <xf numFmtId="1" fontId="5" fillId="0" borderId="15" xfId="0" applyNumberFormat="1" applyFont="1" applyBorder="1" applyAlignment="1"/>
    <xf numFmtId="1" fontId="5" fillId="0" borderId="0" xfId="0" applyNumberFormat="1" applyFont="1" applyBorder="1" applyAlignment="1"/>
    <xf numFmtId="0" fontId="11" fillId="0" borderId="0" xfId="0" applyFont="1"/>
    <xf numFmtId="0" fontId="11" fillId="0" borderId="14" xfId="0" applyFont="1" applyBorder="1"/>
    <xf numFmtId="2" fontId="11" fillId="0" borderId="0" xfId="0" applyNumberFormat="1" applyFont="1" applyBorder="1" applyAlignment="1"/>
    <xf numFmtId="0" fontId="11" fillId="0" borderId="10" xfId="0" applyFont="1" applyBorder="1"/>
    <xf numFmtId="0" fontId="5" fillId="0" borderId="14" xfId="0" applyFont="1" applyFill="1" applyBorder="1"/>
    <xf numFmtId="0" fontId="11" fillId="0" borderId="1" xfId="0" applyFont="1" applyBorder="1" applyAlignment="1">
      <alignment horizontal="center" vertical="top" wrapText="1"/>
    </xf>
    <xf numFmtId="0" fontId="13" fillId="0" borderId="1" xfId="0" applyFont="1" applyBorder="1" applyAlignment="1">
      <alignment horizontal="center" vertical="top" wrapText="1"/>
    </xf>
    <xf numFmtId="0" fontId="5" fillId="0" borderId="1" xfId="0" applyFont="1" applyBorder="1" applyAlignment="1">
      <alignment vertical="top"/>
    </xf>
    <xf numFmtId="0" fontId="12" fillId="0" borderId="1" xfId="0" applyFont="1" applyBorder="1" applyAlignment="1">
      <alignment vertical="top"/>
    </xf>
    <xf numFmtId="0" fontId="5" fillId="0" borderId="1" xfId="0" applyFont="1" applyBorder="1" applyAlignment="1">
      <alignment horizontal="left" wrapText="1"/>
    </xf>
    <xf numFmtId="0" fontId="0" fillId="0" borderId="1" xfId="0" applyBorder="1" applyAlignment="1">
      <alignment vertical="top"/>
    </xf>
    <xf numFmtId="0" fontId="8" fillId="0" borderId="1" xfId="0" applyFont="1" applyBorder="1" applyAlignment="1">
      <alignment vertical="top"/>
    </xf>
    <xf numFmtId="0" fontId="0" fillId="0" borderId="1" xfId="0" applyBorder="1"/>
    <xf numFmtId="0" fontId="5" fillId="0" borderId="1" xfId="0" applyNumberFormat="1" applyFont="1" applyBorder="1" applyAlignment="1">
      <alignment vertical="top" wrapText="1"/>
    </xf>
    <xf numFmtId="0" fontId="5" fillId="0" borderId="1" xfId="0" applyFont="1" applyBorder="1" applyAlignment="1">
      <alignment vertical="top" wrapText="1"/>
    </xf>
    <xf numFmtId="2" fontId="5" fillId="0" borderId="1" xfId="0" applyNumberFormat="1" applyFont="1" applyBorder="1" applyAlignment="1"/>
    <xf numFmtId="0" fontId="5" fillId="0" borderId="1" xfId="0" applyFont="1" applyBorder="1" applyAlignment="1"/>
    <xf numFmtId="2" fontId="5" fillId="0" borderId="7" xfId="0" applyNumberFormat="1" applyFont="1" applyBorder="1" applyAlignment="1"/>
    <xf numFmtId="0" fontId="14" fillId="0" borderId="1" xfId="0" applyFont="1" applyBorder="1" applyAlignment="1">
      <alignment vertical="top" wrapText="1"/>
    </xf>
    <xf numFmtId="0" fontId="12" fillId="0" borderId="1" xfId="0" applyFont="1" applyBorder="1" applyAlignment="1">
      <alignment vertical="top" wrapText="1"/>
    </xf>
    <xf numFmtId="2" fontId="0" fillId="0" borderId="1" xfId="0" applyNumberFormat="1" applyBorder="1"/>
    <xf numFmtId="0" fontId="2" fillId="2" borderId="10" xfId="0" applyFont="1" applyFill="1" applyBorder="1" applyAlignment="1">
      <alignment horizontal="center" vertical="top" wrapText="1"/>
    </xf>
    <xf numFmtId="0" fontId="2" fillId="2" borderId="12" xfId="0" applyFont="1" applyFill="1" applyBorder="1" applyAlignment="1">
      <alignment horizontal="center" vertical="top" wrapText="1"/>
    </xf>
    <xf numFmtId="0" fontId="4" fillId="0" borderId="5" xfId="0" applyFont="1" applyBorder="1" applyAlignment="1">
      <alignment horizontal="justify" vertical="top" wrapText="1"/>
    </xf>
    <xf numFmtId="0" fontId="2" fillId="0" borderId="1" xfId="0" applyFont="1" applyBorder="1" applyAlignment="1">
      <alignment horizontal="right" vertical="top"/>
    </xf>
    <xf numFmtId="0" fontId="1" fillId="0" borderId="8" xfId="0" applyFont="1" applyBorder="1" applyAlignment="1">
      <alignment horizontal="left"/>
    </xf>
    <xf numFmtId="0" fontId="1" fillId="0" borderId="5" xfId="0" applyFont="1" applyBorder="1" applyAlignment="1">
      <alignment horizontal="left"/>
    </xf>
    <xf numFmtId="0" fontId="1" fillId="0" borderId="9" xfId="0" applyFont="1" applyBorder="1" applyAlignment="1">
      <alignment horizontal="left"/>
    </xf>
    <xf numFmtId="0" fontId="2" fillId="2" borderId="1" xfId="0" applyFont="1" applyFill="1" applyBorder="1" applyAlignment="1">
      <alignment horizontal="righ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9" fillId="0" borderId="0" xfId="0" applyFont="1" applyAlignment="1">
      <alignment horizontal="left"/>
    </xf>
    <xf numFmtId="0" fontId="4" fillId="0" borderId="15" xfId="0" applyFont="1" applyBorder="1" applyAlignment="1">
      <alignment horizontal="left" vertical="top" wrapText="1"/>
    </xf>
    <xf numFmtId="0" fontId="4" fillId="0" borderId="7" xfId="0" applyFont="1" applyBorder="1" applyAlignment="1">
      <alignment horizontal="left" vertical="top" wrapText="1"/>
    </xf>
    <xf numFmtId="0" fontId="9" fillId="0" borderId="14" xfId="0" applyFont="1" applyBorder="1" applyAlignment="1">
      <alignment horizontal="center" vertical="top" wrapText="1"/>
    </xf>
    <xf numFmtId="0" fontId="9" fillId="0" borderId="10" xfId="0" applyFont="1" applyBorder="1" applyAlignment="1">
      <alignment horizontal="right"/>
    </xf>
    <xf numFmtId="2" fontId="9" fillId="0" borderId="10" xfId="0" applyNumberFormat="1" applyFont="1" applyBorder="1" applyAlignment="1">
      <alignment horizontal="right"/>
    </xf>
    <xf numFmtId="0" fontId="9" fillId="0" borderId="0" xfId="0" applyFont="1" applyBorder="1" applyAlignment="1">
      <alignment horizontal="right"/>
    </xf>
    <xf numFmtId="2" fontId="9" fillId="0" borderId="0" xfId="0" applyNumberFormat="1" applyFont="1" applyBorder="1" applyAlignment="1">
      <alignment horizontal="center"/>
    </xf>
    <xf numFmtId="2" fontId="9" fillId="0" borderId="5" xfId="0" applyNumberFormat="1" applyFont="1" applyBorder="1" applyAlignment="1">
      <alignment horizontal="center"/>
    </xf>
    <xf numFmtId="0" fontId="9" fillId="0" borderId="0" xfId="0" applyFont="1" applyBorder="1" applyAlignment="1">
      <alignment horizontal="center"/>
    </xf>
    <xf numFmtId="2" fontId="7" fillId="0" borderId="0" xfId="0" applyNumberFormat="1" applyFont="1" applyBorder="1" applyAlignment="1">
      <alignment horizontal="center"/>
    </xf>
    <xf numFmtId="2" fontId="9" fillId="0" borderId="0" xfId="0" applyNumberFormat="1" applyFont="1" applyBorder="1" applyAlignment="1">
      <alignment horizontal="right"/>
    </xf>
    <xf numFmtId="0" fontId="2" fillId="0" borderId="6" xfId="0" applyFont="1" applyBorder="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4" fillId="0" borderId="6" xfId="0" applyFont="1" applyBorder="1" applyAlignment="1">
      <alignment horizontal="center" vertical="top" wrapText="1"/>
    </xf>
    <xf numFmtId="0" fontId="4" fillId="0" borderId="15" xfId="0" applyFont="1" applyBorder="1" applyAlignment="1">
      <alignment horizontal="center" vertical="top" wrapText="1"/>
    </xf>
    <xf numFmtId="0" fontId="4" fillId="0" borderId="7" xfId="0" applyFont="1" applyBorder="1" applyAlignment="1">
      <alignment horizontal="center" vertical="top" wrapText="1"/>
    </xf>
    <xf numFmtId="0" fontId="7" fillId="0" borderId="6" xfId="0" applyFont="1" applyBorder="1" applyAlignment="1">
      <alignment horizontal="center" wrapText="1"/>
    </xf>
    <xf numFmtId="0" fontId="7" fillId="0" borderId="15" xfId="0" applyFont="1" applyBorder="1" applyAlignment="1">
      <alignment horizontal="center" wrapText="1"/>
    </xf>
    <xf numFmtId="0" fontId="9" fillId="0" borderId="15" xfId="0" applyFont="1" applyBorder="1" applyAlignment="1">
      <alignment horizontal="center" vertical="top" wrapText="1"/>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0" fontId="4" fillId="0" borderId="2" xfId="0" applyFont="1" applyBorder="1" applyAlignment="1">
      <alignment horizontal="left"/>
    </xf>
    <xf numFmtId="0" fontId="4" fillId="0" borderId="4" xfId="0" applyFont="1" applyBorder="1" applyAlignment="1">
      <alignment horizontal="left"/>
    </xf>
    <xf numFmtId="2" fontId="9" fillId="0" borderId="0" xfId="0" applyNumberFormat="1" applyFont="1" applyAlignment="1">
      <alignment horizontal="center"/>
    </xf>
    <xf numFmtId="0" fontId="9" fillId="0" borderId="0" xfId="0" applyFont="1" applyAlignment="1">
      <alignment horizontal="center"/>
    </xf>
    <xf numFmtId="165" fontId="9" fillId="0" borderId="0" xfId="0" applyNumberFormat="1" applyFont="1" applyBorder="1" applyAlignment="1">
      <alignment horizontal="center"/>
    </xf>
    <xf numFmtId="0" fontId="9" fillId="0" borderId="5" xfId="0" applyFont="1" applyBorder="1" applyAlignment="1">
      <alignment horizont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NumberFormat="1" applyFont="1" applyAlignment="1">
      <alignment horizontal="lef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2" fontId="9" fillId="0" borderId="0" xfId="0" applyNumberFormat="1" applyFont="1" applyBorder="1" applyAlignment="1">
      <alignment horizontal="center" wrapText="1"/>
    </xf>
    <xf numFmtId="2" fontId="4" fillId="0" borderId="0" xfId="0" applyNumberFormat="1" applyFont="1" applyAlignment="1">
      <alignment horizontal="center"/>
    </xf>
    <xf numFmtId="0" fontId="4" fillId="0" borderId="0" xfId="0" applyFont="1" applyAlignment="1">
      <alignment horizontal="center"/>
    </xf>
    <xf numFmtId="0" fontId="9" fillId="0" borderId="0" xfId="0" applyFont="1" applyBorder="1" applyAlignment="1">
      <alignment horizontal="left"/>
    </xf>
    <xf numFmtId="0" fontId="9" fillId="0" borderId="13" xfId="0" applyFont="1" applyBorder="1" applyAlignment="1">
      <alignment horizontal="left"/>
    </xf>
    <xf numFmtId="0" fontId="9" fillId="0" borderId="10" xfId="0" applyFont="1" applyBorder="1" applyAlignment="1">
      <alignment horizontal="center"/>
    </xf>
    <xf numFmtId="0" fontId="9" fillId="0" borderId="0" xfId="0" applyFont="1" applyBorder="1" applyAlignment="1">
      <alignment horizontal="center" vertical="center"/>
    </xf>
    <xf numFmtId="1" fontId="9" fillId="0" borderId="13" xfId="0" applyNumberFormat="1" applyFont="1" applyBorder="1" applyAlignment="1">
      <alignment horizontal="center" vertical="center"/>
    </xf>
    <xf numFmtId="0" fontId="9" fillId="0" borderId="0" xfId="0" applyFont="1" applyAlignment="1">
      <alignment horizontal="center" vertical="center"/>
    </xf>
    <xf numFmtId="2"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9" fillId="0" borderId="10" xfId="0" applyFont="1" applyBorder="1" applyAlignment="1">
      <alignment horizontal="center" vertical="center"/>
    </xf>
    <xf numFmtId="165" fontId="9" fillId="0" borderId="3" xfId="0" applyNumberFormat="1" applyFont="1" applyBorder="1" applyAlignment="1">
      <alignment horizontal="center"/>
    </xf>
    <xf numFmtId="2" fontId="7" fillId="0" borderId="5" xfId="0" applyNumberFormat="1" applyFont="1" applyBorder="1" applyAlignment="1">
      <alignment horizontal="center"/>
    </xf>
    <xf numFmtId="2" fontId="7" fillId="0" borderId="0" xfId="0" applyNumberFormat="1" applyFont="1" applyAlignment="1">
      <alignment horizontal="center"/>
    </xf>
    <xf numFmtId="2" fontId="9" fillId="0" borderId="0" xfId="0" applyNumberFormat="1" applyFont="1" applyBorder="1" applyAlignment="1">
      <alignment horizontal="left"/>
    </xf>
    <xf numFmtId="2" fontId="0" fillId="0" borderId="0" xfId="0" applyNumberFormat="1" applyFont="1" applyAlignment="1">
      <alignment horizontal="center"/>
    </xf>
    <xf numFmtId="165" fontId="9" fillId="0" borderId="5" xfId="0" applyNumberFormat="1" applyFont="1" applyBorder="1" applyAlignment="1">
      <alignment horizontal="center"/>
    </xf>
    <xf numFmtId="0" fontId="5" fillId="0" borderId="6" xfId="0" applyFont="1" applyBorder="1" applyAlignment="1">
      <alignment horizontal="center" vertical="top" wrapText="1"/>
    </xf>
    <xf numFmtId="0" fontId="5" fillId="0" borderId="15" xfId="0" applyFont="1" applyBorder="1" applyAlignment="1">
      <alignment horizontal="center" vertical="top" wrapText="1"/>
    </xf>
    <xf numFmtId="0" fontId="5" fillId="0" borderId="6" xfId="0" applyFont="1" applyBorder="1" applyAlignment="1">
      <alignment horizontal="center" wrapText="1"/>
    </xf>
    <xf numFmtId="0" fontId="5" fillId="0" borderId="15" xfId="0" applyFont="1" applyBorder="1" applyAlignment="1">
      <alignment horizontal="center" wrapText="1"/>
    </xf>
    <xf numFmtId="0" fontId="5" fillId="0" borderId="6" xfId="0" applyFont="1" applyBorder="1" applyAlignment="1">
      <alignment horizontal="center"/>
    </xf>
    <xf numFmtId="0" fontId="5" fillId="0" borderId="15" xfId="0" applyFont="1" applyBorder="1" applyAlignment="1">
      <alignment horizontal="center"/>
    </xf>
    <xf numFmtId="0" fontId="5" fillId="0" borderId="6" xfId="0" applyFont="1" applyBorder="1" applyAlignment="1">
      <alignment horizontal="left" vertical="top" wrapText="1"/>
    </xf>
    <xf numFmtId="0" fontId="5" fillId="0" borderId="15" xfId="0" applyFont="1" applyBorder="1" applyAlignment="1">
      <alignment horizontal="left" vertical="top" wrapText="1"/>
    </xf>
    <xf numFmtId="0" fontId="5" fillId="0" borderId="0" xfId="0" applyFont="1" applyBorder="1" applyAlignment="1">
      <alignment horizontal="center"/>
    </xf>
    <xf numFmtId="1" fontId="5" fillId="0" borderId="0" xfId="0" applyNumberFormat="1" applyFont="1" applyBorder="1" applyAlignment="1">
      <alignment horizontal="center"/>
    </xf>
    <xf numFmtId="0" fontId="5" fillId="0" borderId="0" xfId="0" applyFont="1" applyBorder="1"/>
    <xf numFmtId="0" fontId="5" fillId="0" borderId="13" xfId="0" applyFont="1" applyBorder="1"/>
    <xf numFmtId="2" fontId="5" fillId="0" borderId="0" xfId="0" applyNumberFormat="1" applyFont="1" applyBorder="1" applyAlignment="1">
      <alignment horizontal="center" wrapText="1"/>
    </xf>
    <xf numFmtId="165" fontId="5" fillId="0" borderId="0" xfId="0" applyNumberFormat="1" applyFont="1" applyBorder="1" applyAlignment="1">
      <alignment horizontal="center"/>
    </xf>
    <xf numFmtId="165" fontId="5" fillId="0" borderId="5" xfId="0" applyNumberFormat="1"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2" fontId="5" fillId="0" borderId="0" xfId="0" applyNumberFormat="1" applyFont="1" applyBorder="1" applyAlignment="1">
      <alignment horizontal="center"/>
    </xf>
    <xf numFmtId="2" fontId="5" fillId="0" borderId="0" xfId="0" applyNumberFormat="1" applyFont="1" applyBorder="1" applyAlignment="1">
      <alignment horizontal="left"/>
    </xf>
    <xf numFmtId="2" fontId="5" fillId="0" borderId="13" xfId="0" applyNumberFormat="1" applyFont="1" applyBorder="1" applyAlignment="1">
      <alignment horizontal="left"/>
    </xf>
    <xf numFmtId="0" fontId="11" fillId="0" borderId="0" xfId="0" applyFont="1" applyBorder="1" applyAlignment="1">
      <alignment horizontal="center"/>
    </xf>
    <xf numFmtId="0" fontId="5" fillId="0" borderId="11" xfId="0" applyFont="1" applyBorder="1" applyAlignment="1">
      <alignment horizontal="left" vertical="top" wrapText="1"/>
    </xf>
    <xf numFmtId="0" fontId="5" fillId="0" borderId="14" xfId="0" applyFont="1" applyBorder="1" applyAlignment="1">
      <alignment horizontal="left" vertical="top" wrapText="1"/>
    </xf>
    <xf numFmtId="0" fontId="5" fillId="0" borderId="8" xfId="0" applyFont="1" applyBorder="1" applyAlignment="1">
      <alignment horizontal="left" vertical="top" wrapText="1"/>
    </xf>
    <xf numFmtId="1" fontId="5" fillId="0" borderId="5" xfId="0" applyNumberFormat="1" applyFont="1" applyBorder="1" applyAlignment="1">
      <alignment horizontal="center"/>
    </xf>
    <xf numFmtId="0" fontId="5" fillId="0" borderId="5" xfId="0" applyFont="1" applyBorder="1"/>
    <xf numFmtId="0" fontId="5" fillId="0" borderId="9" xfId="0" applyFont="1" applyBorder="1"/>
    <xf numFmtId="0" fontId="5" fillId="0" borderId="6" xfId="0" applyNumberFormat="1" applyFont="1" applyBorder="1" applyAlignment="1">
      <alignment horizontal="left" vertical="top" wrapText="1"/>
    </xf>
    <xf numFmtId="0" fontId="5" fillId="0" borderId="15" xfId="0" applyNumberFormat="1" applyFont="1" applyBorder="1" applyAlignment="1">
      <alignment horizontal="left" vertical="top" wrapText="1"/>
    </xf>
    <xf numFmtId="0" fontId="5" fillId="0" borderId="0" xfId="0" applyNumberFormat="1" applyFont="1" applyAlignment="1">
      <alignment horizontal="left"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5" fillId="0" borderId="7" xfId="0" applyFont="1" applyBorder="1" applyAlignment="1">
      <alignment horizontal="left" vertical="top" wrapText="1"/>
    </xf>
    <xf numFmtId="0" fontId="5" fillId="0" borderId="13" xfId="0" applyFont="1" applyBorder="1" applyAlignment="1">
      <alignment horizontal="center"/>
    </xf>
    <xf numFmtId="0" fontId="5" fillId="0" borderId="14" xfId="0" applyFont="1" applyBorder="1" applyAlignment="1">
      <alignment horizontal="left" wrapText="1"/>
    </xf>
    <xf numFmtId="0" fontId="5" fillId="0" borderId="0" xfId="0" applyFont="1" applyBorder="1" applyAlignment="1">
      <alignment horizontal="left"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justify" vertical="top" wrapText="1"/>
    </xf>
    <xf numFmtId="0" fontId="5" fillId="0" borderId="2" xfId="0" applyFont="1" applyBorder="1" applyAlignment="1">
      <alignment horizontal="center"/>
    </xf>
    <xf numFmtId="0" fontId="5" fillId="0" borderId="4"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K39"/>
  <sheetViews>
    <sheetView view="pageBreakPreview" zoomScale="86" zoomScaleNormal="85" zoomScaleSheetLayoutView="86" workbookViewId="0">
      <selection sqref="A1:G2"/>
    </sheetView>
  </sheetViews>
  <sheetFormatPr defaultRowHeight="1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4.28515625" style="1" customWidth="1"/>
    <col min="8" max="10" width="9.140625" style="1"/>
    <col min="11" max="11" width="13.5703125" style="1" bestFit="1" customWidth="1"/>
    <col min="12" max="16384" width="9.140625" style="1"/>
  </cols>
  <sheetData>
    <row r="1" spans="1:7" ht="67.5" customHeight="1">
      <c r="A1" s="218" t="s">
        <v>147</v>
      </c>
      <c r="B1" s="218"/>
      <c r="C1" s="218"/>
      <c r="D1" s="218"/>
      <c r="E1" s="218"/>
      <c r="F1" s="218"/>
      <c r="G1" s="218"/>
    </row>
    <row r="2" spans="1:7" ht="31.5" customHeight="1">
      <c r="A2" s="2" t="s">
        <v>0</v>
      </c>
      <c r="B2" s="2" t="s">
        <v>1</v>
      </c>
      <c r="C2" s="2" t="s">
        <v>2</v>
      </c>
      <c r="D2" s="2" t="s">
        <v>3</v>
      </c>
      <c r="E2" s="2" t="s">
        <v>4</v>
      </c>
      <c r="F2" s="2" t="s">
        <v>5</v>
      </c>
      <c r="G2" s="2" t="s">
        <v>6</v>
      </c>
    </row>
    <row r="3" spans="1:7" ht="30" customHeight="1">
      <c r="A3" s="3"/>
      <c r="B3" s="224" t="s">
        <v>148</v>
      </c>
      <c r="C3" s="225"/>
      <c r="D3" s="4"/>
      <c r="E3" s="4"/>
      <c r="F3" s="4"/>
      <c r="G3" s="4"/>
    </row>
    <row r="4" spans="1:7" ht="156.75" customHeight="1">
      <c r="A4" s="3">
        <v>1</v>
      </c>
      <c r="B4" s="8" t="s">
        <v>34</v>
      </c>
      <c r="C4" s="6" t="s">
        <v>42</v>
      </c>
      <c r="D4" s="7">
        <f>Detailed!N4</f>
        <v>36.682000000000002</v>
      </c>
      <c r="E4" s="3" t="s">
        <v>9</v>
      </c>
      <c r="F4" s="12">
        <v>1095.51</v>
      </c>
      <c r="G4" s="12">
        <f>D4*F4</f>
        <v>40185.497820000004</v>
      </c>
    </row>
    <row r="5" spans="1:7" ht="62.25" customHeight="1">
      <c r="A5" s="3">
        <v>2</v>
      </c>
      <c r="B5" s="5" t="s">
        <v>7</v>
      </c>
      <c r="C5" s="6" t="s">
        <v>8</v>
      </c>
      <c r="D5" s="3">
        <f>Detailed!N9</f>
        <v>1439.28</v>
      </c>
      <c r="E5" s="3" t="s">
        <v>9</v>
      </c>
      <c r="F5" s="12">
        <v>290.48</v>
      </c>
      <c r="G5" s="12">
        <f>D5*F5</f>
        <v>418082.05440000002</v>
      </c>
    </row>
    <row r="6" spans="1:7" ht="372" customHeight="1">
      <c r="A6" s="3">
        <v>3</v>
      </c>
      <c r="B6" s="8" t="s">
        <v>38</v>
      </c>
      <c r="C6" s="6" t="s">
        <v>39</v>
      </c>
      <c r="D6" s="16">
        <f>Detailed!N18</f>
        <v>124143.024</v>
      </c>
      <c r="E6" s="17" t="s">
        <v>10</v>
      </c>
      <c r="F6" s="18">
        <v>126.32</v>
      </c>
      <c r="G6" s="18">
        <f t="shared" ref="G6:G31" si="0">D6*F6</f>
        <v>15681746.791679999</v>
      </c>
    </row>
    <row r="7" spans="1:7" ht="150">
      <c r="A7" s="3">
        <v>4</v>
      </c>
      <c r="B7" s="8" t="s">
        <v>40</v>
      </c>
      <c r="C7" s="6" t="s">
        <v>41</v>
      </c>
      <c r="D7" s="7">
        <f>Detailed!N42</f>
        <v>41381.008000000002</v>
      </c>
      <c r="E7" s="3" t="s">
        <v>10</v>
      </c>
      <c r="F7" s="12">
        <v>346.28</v>
      </c>
      <c r="G7" s="12">
        <f t="shared" si="0"/>
        <v>14329415.450239999</v>
      </c>
    </row>
    <row r="8" spans="1:7" ht="156" customHeight="1">
      <c r="A8" s="3">
        <v>5</v>
      </c>
      <c r="B8" s="8" t="s">
        <v>11</v>
      </c>
      <c r="C8" s="6" t="s">
        <v>73</v>
      </c>
      <c r="D8" s="7">
        <f>Detailed!N55</f>
        <v>41381.008000000002</v>
      </c>
      <c r="E8" s="3" t="s">
        <v>10</v>
      </c>
      <c r="F8" s="12">
        <v>182.93</v>
      </c>
      <c r="G8" s="12">
        <f t="shared" si="0"/>
        <v>7569827.7934400002</v>
      </c>
    </row>
    <row r="9" spans="1:7" ht="75.75" customHeight="1">
      <c r="A9" s="3">
        <v>6</v>
      </c>
      <c r="B9" s="8" t="s">
        <v>12</v>
      </c>
      <c r="C9" s="6" t="s">
        <v>67</v>
      </c>
      <c r="D9" s="7">
        <f>Detailed!N63</f>
        <v>20690.504000000001</v>
      </c>
      <c r="E9" s="8" t="s">
        <v>66</v>
      </c>
      <c r="F9" s="12">
        <v>14.57</v>
      </c>
      <c r="G9" s="12">
        <f t="shared" si="0"/>
        <v>301460.64328000002</v>
      </c>
    </row>
    <row r="10" spans="1:7" ht="30" customHeight="1">
      <c r="A10" s="3"/>
      <c r="B10" s="8"/>
      <c r="C10" s="6" t="s">
        <v>75</v>
      </c>
      <c r="D10" s="7">
        <f>Detailed!N61</f>
        <v>20690.504000000001</v>
      </c>
      <c r="E10" s="8" t="s">
        <v>66</v>
      </c>
      <c r="F10" s="12">
        <v>29.14</v>
      </c>
      <c r="G10" s="12">
        <f t="shared" si="0"/>
        <v>602921.28656000004</v>
      </c>
    </row>
    <row r="11" spans="1:7" ht="105.75" customHeight="1">
      <c r="A11" s="3">
        <v>7</v>
      </c>
      <c r="B11" s="8" t="s">
        <v>13</v>
      </c>
      <c r="C11" s="6" t="s">
        <v>17</v>
      </c>
      <c r="D11" s="7">
        <f>Detailed!N70</f>
        <v>132023.4</v>
      </c>
      <c r="E11" s="3" t="s">
        <v>14</v>
      </c>
      <c r="F11" s="12">
        <v>26.17</v>
      </c>
      <c r="G11" s="12">
        <f t="shared" si="0"/>
        <v>3455052.378</v>
      </c>
    </row>
    <row r="12" spans="1:7" ht="75">
      <c r="A12" s="3">
        <v>8</v>
      </c>
      <c r="B12" s="8" t="s">
        <v>15</v>
      </c>
      <c r="C12" s="6" t="s">
        <v>154</v>
      </c>
      <c r="D12" s="7">
        <f>Detailed!N77</f>
        <v>214092</v>
      </c>
      <c r="E12" s="3" t="s">
        <v>16</v>
      </c>
      <c r="F12" s="12">
        <v>4.47</v>
      </c>
      <c r="G12" s="12">
        <f t="shared" si="0"/>
        <v>956991.24</v>
      </c>
    </row>
    <row r="13" spans="1:7" ht="79.5" customHeight="1">
      <c r="A13" s="3">
        <v>9</v>
      </c>
      <c r="B13" s="8" t="s">
        <v>153</v>
      </c>
      <c r="C13" s="6" t="s">
        <v>155</v>
      </c>
      <c r="D13" s="7">
        <f>Detailed!G82</f>
        <v>165524.03200000001</v>
      </c>
      <c r="E13" s="3" t="s">
        <v>31</v>
      </c>
      <c r="F13" s="12">
        <v>14.27</v>
      </c>
      <c r="G13" s="12">
        <f t="shared" si="0"/>
        <v>2362027.93664</v>
      </c>
    </row>
    <row r="14" spans="1:7">
      <c r="A14" s="9"/>
      <c r="B14" s="219" t="s">
        <v>37</v>
      </c>
      <c r="C14" s="219"/>
      <c r="D14" s="219"/>
      <c r="E14" s="219"/>
      <c r="F14" s="219"/>
      <c r="G14" s="7">
        <f>SUM(G5:G13)</f>
        <v>45677525.574239999</v>
      </c>
    </row>
    <row r="15" spans="1:7">
      <c r="A15" s="220" t="s">
        <v>74</v>
      </c>
      <c r="B15" s="221"/>
      <c r="C15" s="221"/>
      <c r="D15" s="221"/>
      <c r="E15" s="221"/>
      <c r="F15" s="221"/>
      <c r="G15" s="222"/>
    </row>
    <row r="16" spans="1:7" ht="75">
      <c r="A16" s="3">
        <v>9</v>
      </c>
      <c r="B16" s="8" t="s">
        <v>18</v>
      </c>
      <c r="C16" s="6" t="s">
        <v>21</v>
      </c>
      <c r="D16" s="7">
        <f>Detailed!N88</f>
        <v>3612.8025000000002</v>
      </c>
      <c r="E16" s="3" t="s">
        <v>10</v>
      </c>
      <c r="F16" s="12">
        <v>135.05000000000001</v>
      </c>
      <c r="G16" s="12">
        <f t="shared" si="0"/>
        <v>487908.97762500006</v>
      </c>
    </row>
    <row r="17" spans="1:7" ht="94.5" customHeight="1">
      <c r="A17" s="3">
        <v>10</v>
      </c>
      <c r="B17" s="8" t="s">
        <v>19</v>
      </c>
      <c r="C17" s="6" t="s">
        <v>20</v>
      </c>
      <c r="D17" s="12">
        <f>Detailed!N95</f>
        <v>1204.2675000000002</v>
      </c>
      <c r="E17" s="3" t="s">
        <v>10</v>
      </c>
      <c r="F17" s="12">
        <v>733.12</v>
      </c>
      <c r="G17" s="12">
        <f t="shared" si="0"/>
        <v>882872.58960000006</v>
      </c>
    </row>
    <row r="18" spans="1:7" ht="105">
      <c r="A18" s="3">
        <v>11</v>
      </c>
      <c r="B18" s="8" t="s">
        <v>43</v>
      </c>
      <c r="C18" s="6" t="s">
        <v>44</v>
      </c>
      <c r="D18" s="3">
        <f>Detailed!N100</f>
        <v>8028.4500000000007</v>
      </c>
      <c r="E18" s="3" t="s">
        <v>14</v>
      </c>
      <c r="F18" s="12">
        <v>11.39</v>
      </c>
      <c r="G18" s="12">
        <f>D18*F18</f>
        <v>91444.045500000007</v>
      </c>
    </row>
    <row r="19" spans="1:7" ht="180">
      <c r="A19" s="3">
        <v>12</v>
      </c>
      <c r="B19" s="8" t="s">
        <v>22</v>
      </c>
      <c r="C19" s="13" t="s">
        <v>68</v>
      </c>
      <c r="D19" s="7">
        <f>Detailed!N107</f>
        <v>80507.512499999997</v>
      </c>
      <c r="E19" s="3" t="s">
        <v>45</v>
      </c>
      <c r="F19" s="12">
        <v>340.00200000000001</v>
      </c>
      <c r="G19" s="12">
        <f t="shared" si="0"/>
        <v>27372715.265025001</v>
      </c>
    </row>
    <row r="20" spans="1:7" ht="165" customHeight="1">
      <c r="A20" s="3">
        <v>13</v>
      </c>
      <c r="B20" s="8" t="s">
        <v>22</v>
      </c>
      <c r="C20" s="6" t="s">
        <v>69</v>
      </c>
      <c r="D20" s="7">
        <f>Detailed!N118</f>
        <v>5352.3</v>
      </c>
      <c r="E20" s="3" t="s">
        <v>45</v>
      </c>
      <c r="F20" s="14">
        <v>977.18100000000004</v>
      </c>
      <c r="G20" s="12">
        <f t="shared" si="0"/>
        <v>5230165.8663000008</v>
      </c>
    </row>
    <row r="21" spans="1:7" ht="93.75" customHeight="1">
      <c r="A21" s="3">
        <v>14</v>
      </c>
      <c r="B21" s="8" t="s">
        <v>23</v>
      </c>
      <c r="C21" s="6" t="s">
        <v>71</v>
      </c>
      <c r="D21" s="16">
        <f>Detailed!N128</f>
        <v>8028.4500000000007</v>
      </c>
      <c r="E21" s="17" t="s">
        <v>14</v>
      </c>
      <c r="F21" s="18">
        <v>162.47</v>
      </c>
      <c r="G21" s="18">
        <f t="shared" si="0"/>
        <v>1304382.2715</v>
      </c>
    </row>
    <row r="22" spans="1:7" ht="76.5" customHeight="1">
      <c r="A22" s="3">
        <v>15</v>
      </c>
      <c r="B22" s="8" t="s">
        <v>24</v>
      </c>
      <c r="C22" s="6" t="s">
        <v>70</v>
      </c>
      <c r="D22" s="16">
        <f>Detailed!N135</f>
        <v>2608.5772124999999</v>
      </c>
      <c r="E22" s="17" t="s">
        <v>10</v>
      </c>
      <c r="F22" s="18">
        <v>2027.04</v>
      </c>
      <c r="G22" s="18">
        <f t="shared" si="0"/>
        <v>5287690.3528259993</v>
      </c>
    </row>
    <row r="23" spans="1:7" ht="229.5" customHeight="1">
      <c r="A23" s="3">
        <v>16</v>
      </c>
      <c r="B23" s="5" t="s">
        <v>35</v>
      </c>
      <c r="C23" s="10" t="s">
        <v>61</v>
      </c>
      <c r="D23" s="19">
        <f>Detailed!N148</f>
        <v>22.945646428571429</v>
      </c>
      <c r="E23" s="20" t="s">
        <v>25</v>
      </c>
      <c r="F23" s="21">
        <v>909.69</v>
      </c>
      <c r="G23" s="18">
        <f t="shared" si="0"/>
        <v>20873.425099607146</v>
      </c>
    </row>
    <row r="24" spans="1:7" ht="138.75" customHeight="1">
      <c r="A24" s="3">
        <v>17</v>
      </c>
      <c r="B24" s="5" t="s">
        <v>26</v>
      </c>
      <c r="C24" s="10" t="s">
        <v>27</v>
      </c>
      <c r="D24" s="19">
        <f>Detailed!N158</f>
        <v>108.63720600000001</v>
      </c>
      <c r="E24" s="20" t="s">
        <v>28</v>
      </c>
      <c r="F24" s="21">
        <v>77.34</v>
      </c>
      <c r="G24" s="18">
        <f t="shared" si="0"/>
        <v>8402.0015120400003</v>
      </c>
    </row>
    <row r="25" spans="1:7" ht="138" customHeight="1">
      <c r="A25" s="3">
        <v>18</v>
      </c>
      <c r="B25" s="5" t="s">
        <v>29</v>
      </c>
      <c r="C25" s="10" t="s">
        <v>62</v>
      </c>
      <c r="D25" s="19">
        <f>Detailed!N168</f>
        <v>22.814190079999999</v>
      </c>
      <c r="E25" s="20" t="s">
        <v>28</v>
      </c>
      <c r="F25" s="21">
        <v>74.37</v>
      </c>
      <c r="G25" s="18">
        <f t="shared" si="0"/>
        <v>1696.6913162496</v>
      </c>
    </row>
    <row r="26" spans="1:7" ht="183.75" customHeight="1">
      <c r="A26" s="3">
        <v>19</v>
      </c>
      <c r="B26" s="5" t="s">
        <v>30</v>
      </c>
      <c r="C26" s="10" t="s">
        <v>72</v>
      </c>
      <c r="D26" s="19">
        <f>Detailed!N177</f>
        <v>22.945646428571429</v>
      </c>
      <c r="E26" s="20" t="s">
        <v>31</v>
      </c>
      <c r="F26" s="21">
        <v>11674.49</v>
      </c>
      <c r="G26" s="18">
        <f t="shared" si="0"/>
        <v>267878.71977389284</v>
      </c>
    </row>
    <row r="27" spans="1:7" ht="90" customHeight="1">
      <c r="A27" s="3">
        <v>20</v>
      </c>
      <c r="B27" s="5" t="s">
        <v>32</v>
      </c>
      <c r="C27" s="10" t="s">
        <v>33</v>
      </c>
      <c r="D27" s="22">
        <f>Detailed!N189</f>
        <v>18.841000000000001</v>
      </c>
      <c r="E27" s="20" t="s">
        <v>9</v>
      </c>
      <c r="F27" s="21">
        <v>47.91</v>
      </c>
      <c r="G27" s="18">
        <f t="shared" si="0"/>
        <v>902.67231000000004</v>
      </c>
    </row>
    <row r="28" spans="1:7" ht="62.25" customHeight="1">
      <c r="A28" s="3">
        <v>21</v>
      </c>
      <c r="B28" s="5" t="s">
        <v>46</v>
      </c>
      <c r="C28" s="10" t="s">
        <v>65</v>
      </c>
      <c r="D28" s="20">
        <f>Detailed!N196</f>
        <v>8921.5</v>
      </c>
      <c r="E28" s="20" t="s">
        <v>47</v>
      </c>
      <c r="F28" s="20">
        <v>131.55000000000001</v>
      </c>
      <c r="G28" s="18">
        <f t="shared" si="0"/>
        <v>1173623.3250000002</v>
      </c>
    </row>
    <row r="29" spans="1:7" ht="77.25" customHeight="1">
      <c r="A29" s="3">
        <v>22</v>
      </c>
      <c r="B29" s="15" t="s">
        <v>48</v>
      </c>
      <c r="C29" s="10" t="s">
        <v>64</v>
      </c>
      <c r="D29" s="21">
        <f>Detailed!N202</f>
        <v>13382.25</v>
      </c>
      <c r="E29" s="20" t="s">
        <v>16</v>
      </c>
      <c r="F29" s="20">
        <v>132.94</v>
      </c>
      <c r="G29" s="18">
        <f t="shared" si="0"/>
        <v>1779036.3149999999</v>
      </c>
    </row>
    <row r="30" spans="1:7" ht="93" customHeight="1">
      <c r="A30" s="3">
        <v>23</v>
      </c>
      <c r="B30" s="5" t="s">
        <v>49</v>
      </c>
      <c r="C30" s="10" t="s">
        <v>63</v>
      </c>
      <c r="D30" s="21">
        <f>Detailed!N208</f>
        <v>35682</v>
      </c>
      <c r="E30" s="20" t="s">
        <v>16</v>
      </c>
      <c r="F30" s="21">
        <v>64.53</v>
      </c>
      <c r="G30" s="18">
        <f t="shared" si="0"/>
        <v>2302559.46</v>
      </c>
    </row>
    <row r="31" spans="1:7" ht="67.5" customHeight="1">
      <c r="A31" s="3">
        <v>24</v>
      </c>
      <c r="B31" s="5" t="s">
        <v>50</v>
      </c>
      <c r="C31" s="10" t="s">
        <v>51</v>
      </c>
      <c r="D31" s="21">
        <f>Detailed!N216</f>
        <v>13380.75</v>
      </c>
      <c r="E31" s="20" t="s">
        <v>14</v>
      </c>
      <c r="F31" s="21">
        <v>162.44999999999999</v>
      </c>
      <c r="G31" s="18">
        <f t="shared" si="0"/>
        <v>2173702.8374999999</v>
      </c>
    </row>
    <row r="32" spans="1:7" ht="198.75" customHeight="1">
      <c r="A32" s="3">
        <v>25</v>
      </c>
      <c r="B32" s="8" t="s">
        <v>43</v>
      </c>
      <c r="C32" s="6" t="s">
        <v>52</v>
      </c>
      <c r="D32" s="17">
        <f>Detailed!N223</f>
        <v>1</v>
      </c>
      <c r="E32" s="17" t="s">
        <v>53</v>
      </c>
      <c r="F32" s="18">
        <v>967050.85</v>
      </c>
      <c r="G32" s="18">
        <f>D32*F32</f>
        <v>967050.85</v>
      </c>
    </row>
    <row r="33" spans="1:11" ht="108.75" customHeight="1">
      <c r="A33" s="3">
        <v>26</v>
      </c>
      <c r="B33" s="8" t="s">
        <v>43</v>
      </c>
      <c r="C33" s="6" t="s">
        <v>54</v>
      </c>
      <c r="D33" s="17">
        <f>Detailed!N232</f>
        <v>150</v>
      </c>
      <c r="E33" s="17" t="s">
        <v>55</v>
      </c>
      <c r="F33" s="18">
        <v>2497.86</v>
      </c>
      <c r="G33" s="18">
        <f t="shared" ref="G33:G37" si="1">D33*F33</f>
        <v>374679</v>
      </c>
    </row>
    <row r="34" spans="1:11" ht="60">
      <c r="A34" s="3">
        <v>27</v>
      </c>
      <c r="B34" s="8" t="s">
        <v>43</v>
      </c>
      <c r="C34" s="6" t="s">
        <v>56</v>
      </c>
      <c r="D34" s="17">
        <f>Detailed!N236</f>
        <v>1</v>
      </c>
      <c r="E34" s="17" t="s">
        <v>57</v>
      </c>
      <c r="F34" s="18">
        <v>112344.1</v>
      </c>
      <c r="G34" s="18">
        <f t="shared" si="1"/>
        <v>112344.1</v>
      </c>
    </row>
    <row r="35" spans="1:11" ht="105">
      <c r="A35" s="3">
        <v>28</v>
      </c>
      <c r="B35" s="8" t="s">
        <v>43</v>
      </c>
      <c r="C35" s="6" t="s">
        <v>58</v>
      </c>
      <c r="D35" s="17">
        <f>Detailed!N239</f>
        <v>1</v>
      </c>
      <c r="E35" s="17" t="s">
        <v>53</v>
      </c>
      <c r="F35" s="18">
        <v>111148.95</v>
      </c>
      <c r="G35" s="18">
        <f t="shared" si="1"/>
        <v>111148.95</v>
      </c>
    </row>
    <row r="36" spans="1:11" ht="166.5" customHeight="1">
      <c r="A36" s="3">
        <v>29</v>
      </c>
      <c r="B36" s="8" t="s">
        <v>43</v>
      </c>
      <c r="C36" s="6" t="s">
        <v>59</v>
      </c>
      <c r="D36" s="3">
        <f>Detailed!N244</f>
        <v>1</v>
      </c>
      <c r="E36" s="3" t="s">
        <v>57</v>
      </c>
      <c r="F36" s="12">
        <v>92026.55</v>
      </c>
      <c r="G36" s="12">
        <f t="shared" si="1"/>
        <v>92026.55</v>
      </c>
    </row>
    <row r="37" spans="1:11" ht="75">
      <c r="A37" s="3">
        <v>30</v>
      </c>
      <c r="B37" s="8" t="s">
        <v>43</v>
      </c>
      <c r="C37" s="11" t="s">
        <v>60</v>
      </c>
      <c r="D37" s="3">
        <f>Detailed!N257</f>
        <v>1</v>
      </c>
      <c r="E37" s="3" t="s">
        <v>57</v>
      </c>
      <c r="F37" s="12">
        <v>110909.92</v>
      </c>
      <c r="G37" s="12">
        <f t="shared" si="1"/>
        <v>110909.92</v>
      </c>
    </row>
    <row r="38" spans="1:11" ht="15" customHeight="1">
      <c r="A38" s="3"/>
      <c r="B38" s="223" t="s">
        <v>36</v>
      </c>
      <c r="C38" s="223"/>
      <c r="D38" s="223"/>
      <c r="E38" s="223"/>
      <c r="F38" s="223"/>
      <c r="G38" s="7">
        <f>SUM(G16:G37)</f>
        <v>50154014.185887799</v>
      </c>
      <c r="K38" s="93">
        <f>G38+G14</f>
        <v>95831539.760127798</v>
      </c>
    </row>
    <row r="39" spans="1:11" ht="15" customHeight="1">
      <c r="A39" s="94"/>
      <c r="B39" s="95"/>
      <c r="C39" s="95"/>
      <c r="D39" s="95"/>
      <c r="E39" s="216" t="s">
        <v>152</v>
      </c>
      <c r="F39" s="217"/>
      <c r="G39" s="96">
        <f>G38+G14</f>
        <v>95831539.760127798</v>
      </c>
      <c r="K39" s="93"/>
    </row>
  </sheetData>
  <mergeCells count="6">
    <mergeCell ref="E39:F39"/>
    <mergeCell ref="A1:G1"/>
    <mergeCell ref="B14:F14"/>
    <mergeCell ref="A15:G15"/>
    <mergeCell ref="B38:F38"/>
    <mergeCell ref="B3:C3"/>
  </mergeCells>
  <pageMargins left="0.75" right="0.25" top="0.5" bottom="0.25" header="0.3" footer="0.3"/>
  <pageSetup paperSize="9" scale="90" orientation="portrait" r:id="rId1"/>
</worksheet>
</file>

<file path=xl/worksheets/sheet2.xml><?xml version="1.0" encoding="utf-8"?>
<worksheet xmlns="http://schemas.openxmlformats.org/spreadsheetml/2006/main" xmlns:r="http://schemas.openxmlformats.org/officeDocument/2006/relationships">
  <dimension ref="A1:S382"/>
  <sheetViews>
    <sheetView view="pageBreakPreview" zoomScaleSheetLayoutView="100" workbookViewId="0">
      <selection activeCell="G308" sqref="G308"/>
    </sheetView>
  </sheetViews>
  <sheetFormatPr defaultRowHeight="15.75"/>
  <cols>
    <col min="1" max="1" width="4.7109375" style="37" customWidth="1"/>
    <col min="2" max="2" width="9.140625" style="37" customWidth="1"/>
    <col min="3" max="3" width="41.5703125" style="82" customWidth="1"/>
    <col min="4" max="4" width="2.140625" style="37" customWidth="1"/>
    <col min="5" max="5" width="3.5703125" style="37" customWidth="1"/>
    <col min="6" max="6" width="1.7109375" style="37" customWidth="1"/>
    <col min="7" max="7" width="4.140625" style="37" customWidth="1"/>
    <col min="8" max="8" width="1.7109375" style="37" customWidth="1"/>
    <col min="9" max="9" width="3.85546875" style="37" customWidth="1"/>
    <col min="10" max="10" width="1.85546875" style="37" customWidth="1"/>
    <col min="11" max="11" width="4.140625" style="37" customWidth="1"/>
    <col min="12" max="12" width="2" style="37" customWidth="1"/>
    <col min="13" max="13" width="6.85546875" style="37" customWidth="1"/>
    <col min="14" max="14" width="10" style="37" customWidth="1"/>
    <col min="15" max="15" width="7" style="37" customWidth="1"/>
    <col min="16" max="16384" width="9.140625" style="37"/>
  </cols>
  <sheetData>
    <row r="1" spans="1:19" ht="62.25" customHeight="1">
      <c r="A1" s="266" t="s">
        <v>149</v>
      </c>
      <c r="B1" s="266"/>
      <c r="C1" s="266"/>
      <c r="D1" s="266"/>
      <c r="E1" s="266"/>
      <c r="F1" s="266"/>
      <c r="G1" s="266"/>
      <c r="H1" s="266"/>
      <c r="I1" s="266"/>
      <c r="J1" s="266"/>
      <c r="K1" s="266"/>
      <c r="L1" s="266"/>
      <c r="M1" s="266"/>
      <c r="N1" s="266"/>
      <c r="O1" s="266"/>
      <c r="P1" s="36"/>
      <c r="Q1" s="36"/>
      <c r="R1" s="36"/>
      <c r="S1" s="36"/>
    </row>
    <row r="2" spans="1:19" ht="31.5" customHeight="1">
      <c r="A2" s="23" t="s">
        <v>0</v>
      </c>
      <c r="B2" s="35" t="s">
        <v>1</v>
      </c>
      <c r="C2" s="23" t="s">
        <v>2</v>
      </c>
      <c r="D2" s="263" t="s">
        <v>76</v>
      </c>
      <c r="E2" s="264"/>
      <c r="F2" s="264"/>
      <c r="G2" s="264"/>
      <c r="H2" s="264"/>
      <c r="I2" s="264"/>
      <c r="J2" s="264"/>
      <c r="K2" s="264"/>
      <c r="L2" s="264"/>
      <c r="M2" s="265"/>
      <c r="N2" s="24" t="s">
        <v>77</v>
      </c>
      <c r="O2" s="26" t="s">
        <v>4</v>
      </c>
    </row>
    <row r="3" spans="1:19" ht="24.75" customHeight="1">
      <c r="A3" s="38"/>
      <c r="B3" s="267" t="s">
        <v>148</v>
      </c>
      <c r="C3" s="268"/>
      <c r="D3" s="39"/>
      <c r="E3" s="40"/>
      <c r="F3" s="40"/>
      <c r="G3" s="40"/>
      <c r="H3" s="40"/>
      <c r="I3" s="40"/>
      <c r="J3" s="40"/>
      <c r="K3" s="40"/>
      <c r="L3" s="40"/>
      <c r="M3" s="41"/>
      <c r="N3" s="38"/>
      <c r="O3" s="38"/>
    </row>
    <row r="4" spans="1:19" ht="107.25" customHeight="1">
      <c r="A4" s="42">
        <v>1</v>
      </c>
      <c r="B4" s="248" t="s">
        <v>34</v>
      </c>
      <c r="C4" s="244" t="s">
        <v>42</v>
      </c>
      <c r="D4" s="83" t="s">
        <v>82</v>
      </c>
      <c r="E4" s="269">
        <v>17841</v>
      </c>
      <c r="F4" s="269"/>
      <c r="G4" s="269"/>
      <c r="H4" s="83" t="s">
        <v>83</v>
      </c>
      <c r="I4" s="88">
        <v>500</v>
      </c>
      <c r="J4" s="83" t="s">
        <v>84</v>
      </c>
      <c r="K4" s="83">
        <v>1</v>
      </c>
      <c r="L4" s="83" t="s">
        <v>82</v>
      </c>
      <c r="M4" s="89">
        <f>(E4/I4)+1</f>
        <v>36.682000000000002</v>
      </c>
      <c r="N4" s="98">
        <f>M4</f>
        <v>36.682000000000002</v>
      </c>
      <c r="O4" s="100" t="s">
        <v>47</v>
      </c>
    </row>
    <row r="5" spans="1:19" ht="53.25" customHeight="1">
      <c r="A5" s="44"/>
      <c r="B5" s="250"/>
      <c r="C5" s="228"/>
      <c r="D5" s="59"/>
      <c r="E5" s="59"/>
      <c r="F5" s="59"/>
      <c r="G5" s="59"/>
      <c r="H5" s="59"/>
      <c r="I5" s="59"/>
      <c r="J5" s="59"/>
      <c r="K5" s="59"/>
      <c r="L5" s="59"/>
      <c r="M5" s="60"/>
      <c r="N5" s="99"/>
      <c r="O5" s="101"/>
    </row>
    <row r="6" spans="1:19" ht="15" customHeight="1">
      <c r="A6" s="48">
        <v>2</v>
      </c>
      <c r="B6" s="48" t="s">
        <v>7</v>
      </c>
      <c r="C6" s="241" t="s">
        <v>8</v>
      </c>
      <c r="E6" s="37" t="s">
        <v>85</v>
      </c>
      <c r="M6" s="49"/>
      <c r="N6" s="50"/>
      <c r="O6" s="49"/>
    </row>
    <row r="7" spans="1:19">
      <c r="A7" s="50"/>
      <c r="B7" s="50"/>
      <c r="C7" s="241"/>
      <c r="E7" s="37" t="s">
        <v>86</v>
      </c>
      <c r="M7" s="49"/>
      <c r="N7" s="50"/>
      <c r="O7" s="49"/>
    </row>
    <row r="8" spans="1:19">
      <c r="A8" s="50"/>
      <c r="B8" s="50"/>
      <c r="C8" s="241"/>
      <c r="D8" s="37" t="s">
        <v>82</v>
      </c>
      <c r="E8" s="270">
        <f>E4</f>
        <v>17841</v>
      </c>
      <c r="F8" s="271"/>
      <c r="G8" s="271"/>
      <c r="H8" s="83" t="s">
        <v>83</v>
      </c>
      <c r="I8" s="37">
        <v>50</v>
      </c>
      <c r="J8" s="37" t="s">
        <v>84</v>
      </c>
      <c r="K8" s="37">
        <v>3</v>
      </c>
      <c r="L8" s="37" t="s">
        <v>82</v>
      </c>
      <c r="M8" s="49">
        <f>((E8/I8)+K8)</f>
        <v>359.82</v>
      </c>
      <c r="N8" s="50"/>
      <c r="O8" s="49"/>
    </row>
    <row r="9" spans="1:19">
      <c r="A9" s="50"/>
      <c r="B9" s="50"/>
      <c r="C9" s="241"/>
      <c r="D9" s="37" t="s">
        <v>82</v>
      </c>
      <c r="E9" s="260">
        <f>M8</f>
        <v>359.82</v>
      </c>
      <c r="F9" s="260"/>
      <c r="G9" s="260"/>
      <c r="H9" s="54" t="s">
        <v>87</v>
      </c>
      <c r="I9" s="37">
        <v>4</v>
      </c>
      <c r="J9" s="37" t="s">
        <v>82</v>
      </c>
      <c r="K9" s="260">
        <f>E9*I9</f>
        <v>1439.28</v>
      </c>
      <c r="L9" s="260"/>
      <c r="M9" s="51" t="s">
        <v>47</v>
      </c>
      <c r="N9" s="50">
        <f>K9</f>
        <v>1439.28</v>
      </c>
      <c r="O9" s="49" t="str">
        <f>M9</f>
        <v>Nos</v>
      </c>
    </row>
    <row r="10" spans="1:19" ht="15" customHeight="1">
      <c r="A10" s="48">
        <v>3</v>
      </c>
      <c r="B10" s="48" t="s">
        <v>38</v>
      </c>
      <c r="C10" s="254" t="s">
        <v>39</v>
      </c>
      <c r="D10" s="52"/>
      <c r="E10" s="52"/>
      <c r="F10" s="52"/>
      <c r="G10" s="52"/>
      <c r="H10" s="52"/>
      <c r="I10" s="52"/>
      <c r="J10" s="52"/>
      <c r="K10" s="52"/>
      <c r="L10" s="52"/>
      <c r="M10" s="53"/>
      <c r="N10" s="48"/>
      <c r="O10" s="53"/>
    </row>
    <row r="11" spans="1:19">
      <c r="A11" s="50"/>
      <c r="B11" s="50"/>
      <c r="C11" s="255"/>
      <c r="D11" s="54"/>
      <c r="E11" s="54" t="s">
        <v>88</v>
      </c>
      <c r="F11" s="54"/>
      <c r="G11" s="54"/>
      <c r="H11" s="54"/>
      <c r="I11" s="54"/>
      <c r="J11" s="54"/>
      <c r="K11" s="54"/>
      <c r="L11" s="54"/>
      <c r="M11" s="49"/>
      <c r="N11" s="50"/>
      <c r="O11" s="49"/>
    </row>
    <row r="12" spans="1:19">
      <c r="A12" s="50"/>
      <c r="B12" s="50"/>
      <c r="C12" s="255"/>
      <c r="D12" s="54" t="s">
        <v>82</v>
      </c>
      <c r="E12" s="54" t="s">
        <v>150</v>
      </c>
      <c r="F12" s="54"/>
      <c r="G12" s="54"/>
      <c r="H12" s="54"/>
      <c r="I12" s="54"/>
      <c r="J12" s="54"/>
      <c r="K12" s="54"/>
      <c r="L12" s="54"/>
      <c r="M12" s="49"/>
      <c r="N12" s="50"/>
      <c r="O12" s="49"/>
    </row>
    <row r="13" spans="1:19">
      <c r="A13" s="50"/>
      <c r="B13" s="50"/>
      <c r="C13" s="255"/>
      <c r="D13" s="54" t="s">
        <v>89</v>
      </c>
      <c r="E13" s="54"/>
      <c r="F13" s="54"/>
      <c r="G13" s="54"/>
      <c r="H13" s="54"/>
      <c r="I13" s="54"/>
      <c r="J13" s="54"/>
      <c r="K13" s="54"/>
      <c r="L13" s="54"/>
      <c r="M13" s="49"/>
      <c r="N13" s="50"/>
      <c r="O13" s="49"/>
    </row>
    <row r="14" spans="1:19">
      <c r="A14" s="50"/>
      <c r="B14" s="50"/>
      <c r="C14" s="255"/>
      <c r="D14" s="27" t="s">
        <v>90</v>
      </c>
      <c r="E14" s="27"/>
      <c r="F14" s="27"/>
      <c r="G14" s="27"/>
      <c r="H14" s="27"/>
      <c r="I14" s="27"/>
      <c r="J14" s="27"/>
      <c r="K14" s="27"/>
      <c r="L14" s="27"/>
      <c r="M14" s="28"/>
      <c r="N14" s="29"/>
      <c r="O14" s="49"/>
    </row>
    <row r="15" spans="1:19">
      <c r="A15" s="50"/>
      <c r="B15" s="50"/>
      <c r="C15" s="255"/>
      <c r="D15" s="58" t="s">
        <v>82</v>
      </c>
      <c r="E15" s="54">
        <v>60</v>
      </c>
      <c r="F15" s="54" t="s">
        <v>91</v>
      </c>
      <c r="G15" s="54" t="s">
        <v>92</v>
      </c>
      <c r="H15" s="54"/>
      <c r="I15" s="54"/>
      <c r="J15" s="54"/>
      <c r="K15" s="54"/>
      <c r="L15" s="54"/>
      <c r="M15" s="49"/>
      <c r="N15" s="50"/>
      <c r="O15" s="49"/>
    </row>
    <row r="16" spans="1:19">
      <c r="A16" s="50"/>
      <c r="B16" s="50"/>
      <c r="C16" s="255"/>
      <c r="D16" s="54"/>
      <c r="E16" s="54"/>
      <c r="F16" s="54"/>
      <c r="G16" s="54"/>
      <c r="H16" s="54"/>
      <c r="I16" s="54"/>
      <c r="J16" s="54"/>
      <c r="K16" s="54"/>
      <c r="L16" s="54"/>
      <c r="M16" s="49"/>
      <c r="N16" s="50"/>
      <c r="O16" s="49"/>
    </row>
    <row r="17" spans="1:15">
      <c r="A17" s="50"/>
      <c r="B17" s="50"/>
      <c r="C17" s="255"/>
      <c r="D17" s="54"/>
      <c r="E17" s="54"/>
      <c r="F17" s="54" t="s">
        <v>82</v>
      </c>
      <c r="G17" s="54">
        <v>0.6</v>
      </c>
      <c r="H17" s="54" t="s">
        <v>87</v>
      </c>
      <c r="I17" s="235">
        <v>206905.04</v>
      </c>
      <c r="J17" s="235"/>
      <c r="K17" s="235"/>
      <c r="L17" s="54" t="s">
        <v>31</v>
      </c>
      <c r="M17" s="49"/>
      <c r="N17" s="50"/>
      <c r="O17" s="49"/>
    </row>
    <row r="18" spans="1:15">
      <c r="A18" s="50"/>
      <c r="B18" s="50"/>
      <c r="C18" s="255"/>
      <c r="D18" s="54"/>
      <c r="E18" s="54"/>
      <c r="F18" s="54" t="s">
        <v>82</v>
      </c>
      <c r="G18" s="235">
        <f>G17*I17</f>
        <v>124143.024</v>
      </c>
      <c r="H18" s="235"/>
      <c r="I18" s="235"/>
      <c r="J18" s="235"/>
      <c r="K18" s="54" t="s">
        <v>93</v>
      </c>
      <c r="L18" s="54"/>
      <c r="M18" s="49"/>
      <c r="N18" s="50">
        <f>G18</f>
        <v>124143.024</v>
      </c>
      <c r="O18" s="49" t="str">
        <f>K18</f>
        <v xml:space="preserve"> cum</v>
      </c>
    </row>
    <row r="19" spans="1:15">
      <c r="A19" s="50"/>
      <c r="B19" s="50"/>
      <c r="C19" s="255"/>
      <c r="D19" s="54"/>
      <c r="E19" s="54"/>
      <c r="F19" s="54"/>
      <c r="G19" s="54"/>
      <c r="H19" s="54"/>
      <c r="I19" s="54"/>
      <c r="J19" s="54"/>
      <c r="K19" s="54"/>
      <c r="L19" s="54"/>
      <c r="M19" s="49"/>
      <c r="N19" s="50"/>
      <c r="O19" s="49"/>
    </row>
    <row r="20" spans="1:15">
      <c r="A20" s="50"/>
      <c r="B20" s="50"/>
      <c r="C20" s="255"/>
      <c r="D20" s="54"/>
      <c r="E20" s="54"/>
      <c r="F20" s="54"/>
      <c r="G20" s="54"/>
      <c r="H20" s="54"/>
      <c r="I20" s="54"/>
      <c r="J20" s="54"/>
      <c r="K20" s="54"/>
      <c r="L20" s="54"/>
      <c r="M20" s="49"/>
      <c r="N20" s="50"/>
      <c r="O20" s="49"/>
    </row>
    <row r="21" spans="1:15">
      <c r="A21" s="50"/>
      <c r="B21" s="50"/>
      <c r="C21" s="255"/>
      <c r="D21" s="54"/>
      <c r="E21" s="54"/>
      <c r="F21" s="54"/>
      <c r="G21" s="54"/>
      <c r="H21" s="54"/>
      <c r="I21" s="54"/>
      <c r="J21" s="54"/>
      <c r="K21" s="54"/>
      <c r="L21" s="54"/>
      <c r="M21" s="49"/>
      <c r="N21" s="50"/>
      <c r="O21" s="49"/>
    </row>
    <row r="22" spans="1:15">
      <c r="A22" s="50"/>
      <c r="B22" s="50"/>
      <c r="C22" s="255"/>
      <c r="D22" s="54"/>
      <c r="E22" s="54"/>
      <c r="F22" s="54"/>
      <c r="G22" s="54"/>
      <c r="H22" s="54"/>
      <c r="I22" s="54"/>
      <c r="J22" s="54"/>
      <c r="K22" s="54"/>
      <c r="L22" s="54"/>
      <c r="M22" s="49"/>
      <c r="N22" s="50"/>
      <c r="O22" s="49"/>
    </row>
    <row r="23" spans="1:15">
      <c r="A23" s="50"/>
      <c r="B23" s="50"/>
      <c r="C23" s="255"/>
      <c r="D23" s="54"/>
      <c r="E23" s="54"/>
      <c r="F23" s="54"/>
      <c r="G23" s="54"/>
      <c r="H23" s="54"/>
      <c r="I23" s="54"/>
      <c r="J23" s="54"/>
      <c r="K23" s="54"/>
      <c r="L23" s="54"/>
      <c r="M23" s="49"/>
      <c r="N23" s="50"/>
      <c r="O23" s="49"/>
    </row>
    <row r="24" spans="1:15">
      <c r="A24" s="50"/>
      <c r="B24" s="50"/>
      <c r="C24" s="255"/>
      <c r="D24" s="54"/>
      <c r="E24" s="54"/>
      <c r="F24" s="54"/>
      <c r="G24" s="54"/>
      <c r="H24" s="54"/>
      <c r="I24" s="54"/>
      <c r="J24" s="54"/>
      <c r="K24" s="54"/>
      <c r="L24" s="54"/>
      <c r="M24" s="49"/>
      <c r="N24" s="50"/>
      <c r="O24" s="49"/>
    </row>
    <row r="25" spans="1:15">
      <c r="A25" s="50"/>
      <c r="B25" s="50"/>
      <c r="C25" s="255"/>
      <c r="D25" s="54"/>
      <c r="E25" s="54"/>
      <c r="F25" s="54"/>
      <c r="G25" s="54"/>
      <c r="H25" s="54"/>
      <c r="I25" s="54"/>
      <c r="J25" s="54"/>
      <c r="K25" s="54"/>
      <c r="L25" s="54"/>
      <c r="M25" s="49"/>
      <c r="N25" s="50"/>
      <c r="O25" s="49"/>
    </row>
    <row r="26" spans="1:15">
      <c r="A26" s="50"/>
      <c r="B26" s="50"/>
      <c r="C26" s="255"/>
      <c r="D26" s="54"/>
      <c r="E26" s="54"/>
      <c r="F26" s="54"/>
      <c r="G26" s="54"/>
      <c r="H26" s="54"/>
      <c r="I26" s="54"/>
      <c r="J26" s="54"/>
      <c r="K26" s="54"/>
      <c r="L26" s="54"/>
      <c r="M26" s="49"/>
      <c r="N26" s="50"/>
      <c r="O26" s="49"/>
    </row>
    <row r="27" spans="1:15">
      <c r="A27" s="50"/>
      <c r="B27" s="50"/>
      <c r="C27" s="255"/>
      <c r="D27" s="54"/>
      <c r="E27" s="54"/>
      <c r="F27" s="54"/>
      <c r="G27" s="54"/>
      <c r="H27" s="54"/>
      <c r="I27" s="54"/>
      <c r="J27" s="54"/>
      <c r="K27" s="54"/>
      <c r="L27" s="54"/>
      <c r="M27" s="49"/>
      <c r="N27" s="50"/>
      <c r="O27" s="49"/>
    </row>
    <row r="28" spans="1:15">
      <c r="A28" s="50"/>
      <c r="B28" s="50"/>
      <c r="C28" s="255"/>
      <c r="D28" s="54"/>
      <c r="E28" s="54"/>
      <c r="F28" s="54"/>
      <c r="G28" s="54"/>
      <c r="H28" s="54"/>
      <c r="I28" s="54"/>
      <c r="J28" s="54"/>
      <c r="K28" s="54"/>
      <c r="L28" s="54"/>
      <c r="M28" s="49"/>
      <c r="N28" s="50"/>
      <c r="O28" s="49"/>
    </row>
    <row r="29" spans="1:15">
      <c r="A29" s="50"/>
      <c r="B29" s="50"/>
      <c r="C29" s="255"/>
      <c r="D29" s="54"/>
      <c r="E29" s="54"/>
      <c r="F29" s="54"/>
      <c r="G29" s="54"/>
      <c r="H29" s="54"/>
      <c r="I29" s="54"/>
      <c r="J29" s="54"/>
      <c r="K29" s="54"/>
      <c r="L29" s="54"/>
      <c r="M29" s="49"/>
      <c r="N29" s="50"/>
      <c r="O29" s="49"/>
    </row>
    <row r="30" spans="1:15">
      <c r="A30" s="50"/>
      <c r="B30" s="50"/>
      <c r="C30" s="255"/>
      <c r="D30" s="54"/>
      <c r="E30" s="54"/>
      <c r="F30" s="54"/>
      <c r="G30" s="54"/>
      <c r="H30" s="54"/>
      <c r="I30" s="54"/>
      <c r="J30" s="54"/>
      <c r="K30" s="54"/>
      <c r="L30" s="54"/>
      <c r="M30" s="49"/>
      <c r="N30" s="50"/>
      <c r="O30" s="49"/>
    </row>
    <row r="31" spans="1:15" ht="3.75" customHeight="1">
      <c r="A31" s="50"/>
      <c r="B31" s="50"/>
      <c r="C31" s="255"/>
      <c r="D31" s="54"/>
      <c r="E31" s="54"/>
      <c r="F31" s="54"/>
      <c r="G31" s="54"/>
      <c r="H31" s="54"/>
      <c r="I31" s="54"/>
      <c r="J31" s="54"/>
      <c r="K31" s="54"/>
      <c r="L31" s="54"/>
      <c r="M31" s="49"/>
      <c r="N31" s="50"/>
      <c r="O31" s="49"/>
    </row>
    <row r="32" spans="1:15" ht="3.75" customHeight="1">
      <c r="A32" s="50"/>
      <c r="B32" s="50"/>
      <c r="C32" s="255"/>
      <c r="D32" s="54"/>
      <c r="E32" s="54"/>
      <c r="F32" s="54"/>
      <c r="G32" s="54"/>
      <c r="H32" s="54"/>
      <c r="I32" s="54"/>
      <c r="J32" s="54"/>
      <c r="K32" s="54"/>
      <c r="L32" s="54"/>
      <c r="M32" s="49"/>
      <c r="N32" s="50"/>
      <c r="O32" s="49"/>
    </row>
    <row r="33" spans="1:15">
      <c r="A33" s="43"/>
      <c r="B33" s="43"/>
      <c r="C33" s="256"/>
      <c r="D33" s="59"/>
      <c r="E33" s="59"/>
      <c r="F33" s="59"/>
      <c r="G33" s="59"/>
      <c r="H33" s="59"/>
      <c r="I33" s="59"/>
      <c r="J33" s="59"/>
      <c r="K33" s="59"/>
      <c r="L33" s="59"/>
      <c r="M33" s="60"/>
      <c r="N33" s="43"/>
      <c r="O33" s="60"/>
    </row>
    <row r="34" spans="1:15">
      <c r="A34" s="50">
        <v>4</v>
      </c>
      <c r="B34" s="50" t="s">
        <v>40</v>
      </c>
      <c r="C34" s="227" t="s">
        <v>41</v>
      </c>
      <c r="D34" s="54"/>
      <c r="E34" s="54"/>
      <c r="F34" s="54"/>
      <c r="G34" s="54"/>
      <c r="H34" s="54"/>
      <c r="I34" s="54"/>
      <c r="J34" s="54"/>
      <c r="K34" s="54"/>
      <c r="L34" s="54"/>
      <c r="M34" s="49"/>
      <c r="N34" s="50"/>
      <c r="O34" s="49"/>
    </row>
    <row r="35" spans="1:15">
      <c r="A35" s="50"/>
      <c r="B35" s="50"/>
      <c r="C35" s="227"/>
      <c r="D35" s="54"/>
      <c r="E35" s="54" t="s">
        <v>88</v>
      </c>
      <c r="F35" s="54"/>
      <c r="G35" s="54"/>
      <c r="H35" s="54"/>
      <c r="I35" s="54"/>
      <c r="J35" s="54"/>
      <c r="K35" s="54"/>
      <c r="L35" s="54"/>
      <c r="M35" s="49"/>
      <c r="N35" s="50"/>
      <c r="O35" s="49"/>
    </row>
    <row r="36" spans="1:15">
      <c r="A36" s="50"/>
      <c r="B36" s="50"/>
      <c r="C36" s="227"/>
      <c r="D36" s="54" t="s">
        <v>82</v>
      </c>
      <c r="E36" s="54" t="s">
        <v>151</v>
      </c>
      <c r="F36" s="54"/>
      <c r="G36" s="54"/>
      <c r="H36" s="54"/>
      <c r="I36" s="54"/>
      <c r="J36" s="54"/>
      <c r="K36" s="54"/>
      <c r="L36" s="54"/>
      <c r="M36" s="49"/>
      <c r="N36" s="50"/>
      <c r="O36" s="49"/>
    </row>
    <row r="37" spans="1:15">
      <c r="A37" s="50"/>
      <c r="B37" s="50"/>
      <c r="C37" s="227"/>
      <c r="D37" s="54" t="s">
        <v>89</v>
      </c>
      <c r="E37" s="54"/>
      <c r="F37" s="54"/>
      <c r="G37" s="54"/>
      <c r="H37" s="54"/>
      <c r="I37" s="54"/>
      <c r="J37" s="54"/>
      <c r="K37" s="54"/>
      <c r="L37" s="54"/>
      <c r="M37" s="49"/>
      <c r="N37" s="50"/>
      <c r="O37" s="49"/>
    </row>
    <row r="38" spans="1:15">
      <c r="A38" s="50"/>
      <c r="B38" s="50"/>
      <c r="C38" s="227"/>
      <c r="D38" s="55" t="s">
        <v>94</v>
      </c>
      <c r="E38" s="55"/>
      <c r="F38" s="55"/>
      <c r="G38" s="55"/>
      <c r="H38" s="55"/>
      <c r="I38" s="55"/>
      <c r="J38" s="55"/>
      <c r="K38" s="55"/>
      <c r="L38" s="55"/>
      <c r="M38" s="56"/>
      <c r="N38" s="57"/>
      <c r="O38" s="49"/>
    </row>
    <row r="39" spans="1:15">
      <c r="A39" s="50"/>
      <c r="B39" s="50"/>
      <c r="C39" s="227"/>
      <c r="D39" s="58" t="s">
        <v>82</v>
      </c>
      <c r="E39" s="54">
        <v>20</v>
      </c>
      <c r="F39" s="54" t="s">
        <v>91</v>
      </c>
      <c r="G39" s="54" t="s">
        <v>92</v>
      </c>
      <c r="H39" s="54"/>
      <c r="I39" s="54"/>
      <c r="J39" s="54"/>
      <c r="K39" s="54"/>
      <c r="L39" s="54"/>
      <c r="M39" s="49"/>
      <c r="N39" s="50"/>
      <c r="O39" s="49"/>
    </row>
    <row r="40" spans="1:15">
      <c r="A40" s="50"/>
      <c r="B40" s="50"/>
      <c r="C40" s="227"/>
      <c r="D40" s="54"/>
      <c r="E40" s="54"/>
      <c r="F40" s="54"/>
      <c r="G40" s="54"/>
      <c r="H40" s="54"/>
      <c r="I40" s="54"/>
      <c r="J40" s="54"/>
      <c r="K40" s="54"/>
      <c r="L40" s="54"/>
      <c r="M40" s="49"/>
      <c r="N40" s="50"/>
      <c r="O40" s="49"/>
    </row>
    <row r="41" spans="1:15">
      <c r="A41" s="50"/>
      <c r="B41" s="50"/>
      <c r="C41" s="227"/>
      <c r="D41" s="54"/>
      <c r="E41" s="54"/>
      <c r="F41" s="54" t="s">
        <v>82</v>
      </c>
      <c r="G41" s="61">
        <v>0.2</v>
      </c>
      <c r="H41" s="54" t="s">
        <v>87</v>
      </c>
      <c r="I41" s="261">
        <f>I17</f>
        <v>206905.04</v>
      </c>
      <c r="J41" s="261"/>
      <c r="K41" s="261"/>
      <c r="L41" s="54" t="s">
        <v>31</v>
      </c>
      <c r="M41" s="49"/>
      <c r="N41" s="50"/>
      <c r="O41" s="49"/>
    </row>
    <row r="42" spans="1:15">
      <c r="A42" s="50"/>
      <c r="B42" s="50"/>
      <c r="C42" s="227"/>
      <c r="D42" s="54"/>
      <c r="E42" s="54"/>
      <c r="F42" s="54" t="s">
        <v>82</v>
      </c>
      <c r="G42" s="235">
        <f>G41*I41</f>
        <v>41381.008000000002</v>
      </c>
      <c r="H42" s="235"/>
      <c r="I42" s="235"/>
      <c r="J42" s="235"/>
      <c r="K42" s="54" t="s">
        <v>93</v>
      </c>
      <c r="L42" s="54"/>
      <c r="M42" s="49"/>
      <c r="N42" s="50">
        <f>G42</f>
        <v>41381.008000000002</v>
      </c>
      <c r="O42" s="49" t="str">
        <f>K42</f>
        <v xml:space="preserve"> cum</v>
      </c>
    </row>
    <row r="43" spans="1:15">
      <c r="A43" s="50"/>
      <c r="B43" s="50"/>
      <c r="C43" s="227"/>
      <c r="D43" s="54"/>
      <c r="E43" s="54"/>
      <c r="F43" s="54"/>
      <c r="G43" s="54"/>
      <c r="H43" s="54"/>
      <c r="I43" s="54"/>
      <c r="J43" s="54"/>
      <c r="K43" s="54"/>
      <c r="L43" s="54"/>
      <c r="M43" s="49"/>
      <c r="N43" s="50"/>
      <c r="O43" s="49"/>
    </row>
    <row r="44" spans="1:15">
      <c r="A44" s="50"/>
      <c r="B44" s="50"/>
      <c r="C44" s="227"/>
      <c r="D44" s="54"/>
      <c r="E44" s="54"/>
      <c r="F44" s="54"/>
      <c r="G44" s="54"/>
      <c r="H44" s="54"/>
      <c r="I44" s="54"/>
      <c r="J44" s="54"/>
      <c r="K44" s="54"/>
      <c r="L44" s="54"/>
      <c r="M44" s="49"/>
      <c r="N44" s="50"/>
      <c r="O44" s="49"/>
    </row>
    <row r="45" spans="1:15">
      <c r="A45" s="50"/>
      <c r="B45" s="50"/>
      <c r="C45" s="227"/>
      <c r="D45" s="54"/>
      <c r="E45" s="54"/>
      <c r="F45" s="54"/>
      <c r="G45" s="54"/>
      <c r="H45" s="54"/>
      <c r="I45" s="54"/>
      <c r="J45" s="54"/>
      <c r="K45" s="54"/>
      <c r="L45" s="54"/>
      <c r="M45" s="49"/>
      <c r="N45" s="50"/>
      <c r="O45" s="49"/>
    </row>
    <row r="46" spans="1:15">
      <c r="A46" s="43"/>
      <c r="B46" s="43"/>
      <c r="C46" s="228"/>
      <c r="D46" s="63"/>
      <c r="E46" s="59"/>
      <c r="F46" s="59"/>
      <c r="G46" s="59"/>
      <c r="H46" s="59"/>
      <c r="I46" s="59"/>
      <c r="J46" s="59"/>
      <c r="K46" s="59"/>
      <c r="L46" s="59"/>
      <c r="M46" s="60"/>
      <c r="N46" s="43"/>
      <c r="O46" s="60"/>
    </row>
    <row r="47" spans="1:15" ht="15" customHeight="1">
      <c r="A47" s="50">
        <v>5</v>
      </c>
      <c r="B47" s="62" t="s">
        <v>79</v>
      </c>
      <c r="C47" s="241" t="s">
        <v>78</v>
      </c>
      <c r="M47" s="49"/>
      <c r="N47" s="50"/>
      <c r="O47" s="49"/>
    </row>
    <row r="48" spans="1:15">
      <c r="A48" s="50"/>
      <c r="B48" s="50"/>
      <c r="C48" s="241"/>
      <c r="D48" s="54"/>
      <c r="E48" s="54" t="s">
        <v>88</v>
      </c>
      <c r="F48" s="54"/>
      <c r="G48" s="54"/>
      <c r="H48" s="54"/>
      <c r="I48" s="54"/>
      <c r="J48" s="54"/>
      <c r="K48" s="54"/>
      <c r="L48" s="54"/>
      <c r="M48" s="49"/>
      <c r="N48" s="50"/>
      <c r="O48" s="49"/>
    </row>
    <row r="49" spans="1:15">
      <c r="A49" s="50"/>
      <c r="B49" s="50"/>
      <c r="C49" s="241"/>
      <c r="D49" s="54" t="s">
        <v>82</v>
      </c>
      <c r="E49" s="235">
        <v>206905.04</v>
      </c>
      <c r="F49" s="235"/>
      <c r="G49" s="235"/>
      <c r="H49" s="54" t="s">
        <v>31</v>
      </c>
      <c r="I49" s="54"/>
      <c r="J49" s="54"/>
      <c r="K49" s="54"/>
      <c r="L49" s="54"/>
      <c r="M49" s="49"/>
      <c r="N49" s="50"/>
      <c r="O49" s="49"/>
    </row>
    <row r="50" spans="1:15">
      <c r="A50" s="50"/>
      <c r="B50" s="50"/>
      <c r="C50" s="241"/>
      <c r="D50" s="54" t="s">
        <v>89</v>
      </c>
      <c r="E50" s="54"/>
      <c r="F50" s="54"/>
      <c r="G50" s="54"/>
      <c r="H50" s="54"/>
      <c r="I50" s="54"/>
      <c r="J50" s="54"/>
      <c r="K50" s="54"/>
      <c r="L50" s="54"/>
      <c r="M50" s="49"/>
      <c r="N50" s="50"/>
      <c r="O50" s="49"/>
    </row>
    <row r="51" spans="1:15">
      <c r="A51" s="50"/>
      <c r="B51" s="50"/>
      <c r="C51" s="241"/>
      <c r="D51" s="55" t="s">
        <v>95</v>
      </c>
      <c r="E51" s="55"/>
      <c r="F51" s="55"/>
      <c r="G51" s="55"/>
      <c r="H51" s="55"/>
      <c r="I51" s="55"/>
      <c r="J51" s="55"/>
      <c r="K51" s="55"/>
      <c r="L51" s="55"/>
      <c r="M51" s="56"/>
      <c r="N51" s="57"/>
      <c r="O51" s="49"/>
    </row>
    <row r="52" spans="1:15">
      <c r="A52" s="50"/>
      <c r="B52" s="50"/>
      <c r="C52" s="241"/>
      <c r="D52" s="58" t="s">
        <v>82</v>
      </c>
      <c r="E52" s="54">
        <v>20</v>
      </c>
      <c r="F52" s="54" t="s">
        <v>91</v>
      </c>
      <c r="G52" s="54" t="s">
        <v>92</v>
      </c>
      <c r="H52" s="54"/>
      <c r="I52" s="54"/>
      <c r="J52" s="54"/>
      <c r="K52" s="54"/>
      <c r="L52" s="54"/>
      <c r="M52" s="49"/>
      <c r="N52" s="50"/>
      <c r="O52" s="49"/>
    </row>
    <row r="53" spans="1:15">
      <c r="A53" s="50"/>
      <c r="B53" s="50"/>
      <c r="C53" s="241"/>
      <c r="D53" s="54"/>
      <c r="E53" s="54"/>
      <c r="F53" s="54"/>
      <c r="G53" s="54"/>
      <c r="H53" s="54"/>
      <c r="I53" s="54"/>
      <c r="J53" s="54"/>
      <c r="K53" s="54"/>
      <c r="L53" s="54"/>
      <c r="M53" s="49"/>
      <c r="N53" s="50"/>
      <c r="O53" s="49"/>
    </row>
    <row r="54" spans="1:15">
      <c r="A54" s="50"/>
      <c r="B54" s="50"/>
      <c r="C54" s="241"/>
      <c r="D54" s="54"/>
      <c r="E54" s="54"/>
      <c r="F54" s="54" t="s">
        <v>82</v>
      </c>
      <c r="G54" s="61">
        <v>0.2</v>
      </c>
      <c r="H54" s="54" t="s">
        <v>87</v>
      </c>
      <c r="I54" s="235">
        <f>I41</f>
        <v>206905.04</v>
      </c>
      <c r="J54" s="235"/>
      <c r="K54" s="235"/>
      <c r="L54" s="54" t="s">
        <v>31</v>
      </c>
      <c r="M54" s="49"/>
      <c r="N54" s="50"/>
      <c r="O54" s="49"/>
    </row>
    <row r="55" spans="1:15">
      <c r="A55" s="50"/>
      <c r="B55" s="50"/>
      <c r="C55" s="241"/>
      <c r="D55" s="54"/>
      <c r="E55" s="54"/>
      <c r="F55" s="54" t="s">
        <v>82</v>
      </c>
      <c r="G55" s="235">
        <f>G54*I54</f>
        <v>41381.008000000002</v>
      </c>
      <c r="H55" s="235"/>
      <c r="I55" s="235"/>
      <c r="J55" s="235"/>
      <c r="K55" s="54" t="s">
        <v>93</v>
      </c>
      <c r="L55" s="54"/>
      <c r="M55" s="49"/>
      <c r="N55" s="50">
        <f>G55</f>
        <v>41381.008000000002</v>
      </c>
      <c r="O55" s="49" t="str">
        <f>K55</f>
        <v xml:space="preserve"> cum</v>
      </c>
    </row>
    <row r="56" spans="1:15">
      <c r="A56" s="50"/>
      <c r="B56" s="50"/>
      <c r="C56" s="241"/>
      <c r="M56" s="49"/>
      <c r="N56" s="50"/>
      <c r="O56" s="49"/>
    </row>
    <row r="57" spans="1:15">
      <c r="A57" s="48">
        <v>6</v>
      </c>
      <c r="B57" s="90" t="s">
        <v>12</v>
      </c>
      <c r="C57" s="242" t="s">
        <v>146</v>
      </c>
      <c r="D57" s="37" t="s">
        <v>96</v>
      </c>
      <c r="M57" s="49"/>
      <c r="N57" s="50"/>
      <c r="O57" s="49"/>
    </row>
    <row r="58" spans="1:15">
      <c r="A58" s="50"/>
      <c r="B58" s="50"/>
      <c r="C58" s="241"/>
      <c r="D58" s="37" t="s">
        <v>101</v>
      </c>
      <c r="M58" s="49"/>
      <c r="N58" s="50"/>
      <c r="O58" s="49"/>
    </row>
    <row r="59" spans="1:15">
      <c r="A59" s="50"/>
      <c r="B59" s="50"/>
      <c r="C59" s="241"/>
      <c r="D59" s="37" t="s">
        <v>82</v>
      </c>
      <c r="E59" s="259" t="s">
        <v>98</v>
      </c>
      <c r="F59" s="259"/>
      <c r="G59" s="37" t="s">
        <v>97</v>
      </c>
      <c r="M59" s="49"/>
      <c r="N59" s="50"/>
      <c r="O59" s="49"/>
    </row>
    <row r="60" spans="1:15">
      <c r="A60" s="50"/>
      <c r="B60" s="50"/>
      <c r="C60" s="241"/>
      <c r="E60" s="37" t="s">
        <v>99</v>
      </c>
      <c r="M60" s="49"/>
      <c r="N60" s="50"/>
      <c r="O60" s="49"/>
    </row>
    <row r="61" spans="1:15">
      <c r="A61" s="50"/>
      <c r="B61" s="50"/>
      <c r="C61" s="241"/>
      <c r="D61" s="63" t="s">
        <v>82</v>
      </c>
      <c r="E61" s="64">
        <f>(0.5*12.5+0.5*12.5+60-15)/30</f>
        <v>1.9166666666666667</v>
      </c>
      <c r="F61" s="59" t="s">
        <v>100</v>
      </c>
      <c r="G61" s="59">
        <f>2</f>
        <v>2</v>
      </c>
      <c r="H61" s="59"/>
      <c r="I61" s="59" t="s">
        <v>47</v>
      </c>
      <c r="J61" s="59"/>
      <c r="K61" s="59"/>
      <c r="L61" s="59"/>
      <c r="M61" s="60"/>
      <c r="N61" s="43">
        <f>0.5*N42</f>
        <v>20690.504000000001</v>
      </c>
      <c r="O61" s="60" t="s">
        <v>66</v>
      </c>
    </row>
    <row r="62" spans="1:15" ht="12" customHeight="1">
      <c r="A62" s="50"/>
      <c r="B62" s="50"/>
      <c r="C62" s="241"/>
      <c r="M62" s="49"/>
      <c r="N62" s="50"/>
      <c r="O62" s="49"/>
    </row>
    <row r="63" spans="1:15">
      <c r="A63" s="50"/>
      <c r="B63" s="50"/>
      <c r="C63" s="241"/>
      <c r="D63" s="37" t="s">
        <v>102</v>
      </c>
      <c r="L63" s="49"/>
      <c r="M63" s="84"/>
      <c r="N63" s="50">
        <f>N61</f>
        <v>20690.504000000001</v>
      </c>
      <c r="O63" s="49" t="s">
        <v>66</v>
      </c>
    </row>
    <row r="64" spans="1:15" ht="0.75" customHeight="1">
      <c r="A64" s="43"/>
      <c r="B64" s="43"/>
      <c r="C64" s="243"/>
      <c r="D64" s="63"/>
      <c r="E64" s="59"/>
      <c r="F64" s="59"/>
      <c r="G64" s="59"/>
      <c r="H64" s="59"/>
      <c r="I64" s="59"/>
      <c r="J64" s="59"/>
      <c r="K64" s="59"/>
      <c r="L64" s="59"/>
      <c r="M64" s="60"/>
      <c r="N64" s="43"/>
      <c r="O64" s="60"/>
    </row>
    <row r="65" spans="1:15" ht="15" customHeight="1">
      <c r="A65" s="50">
        <v>7</v>
      </c>
      <c r="B65" s="50" t="s">
        <v>13</v>
      </c>
      <c r="C65" s="227" t="s">
        <v>17</v>
      </c>
      <c r="M65" s="49"/>
      <c r="N65" s="50"/>
      <c r="O65" s="49"/>
    </row>
    <row r="66" spans="1:15">
      <c r="A66" s="50"/>
      <c r="B66" s="50"/>
      <c r="C66" s="227"/>
      <c r="E66" s="37" t="s">
        <v>103</v>
      </c>
      <c r="M66" s="49"/>
      <c r="N66" s="50"/>
      <c r="O66" s="49"/>
    </row>
    <row r="67" spans="1:15">
      <c r="A67" s="50"/>
      <c r="B67" s="50"/>
      <c r="C67" s="227"/>
      <c r="D67" s="37" t="s">
        <v>82</v>
      </c>
      <c r="E67" s="259">
        <f>E4</f>
        <v>17841</v>
      </c>
      <c r="F67" s="259"/>
      <c r="G67" s="259"/>
      <c r="H67" s="37" t="s">
        <v>16</v>
      </c>
      <c r="M67" s="49"/>
      <c r="N67" s="50"/>
      <c r="O67" s="49"/>
    </row>
    <row r="68" spans="1:15">
      <c r="A68" s="50"/>
      <c r="B68" s="50"/>
      <c r="C68" s="227"/>
      <c r="D68" s="37" t="s">
        <v>104</v>
      </c>
      <c r="M68" s="49"/>
      <c r="N68" s="50"/>
      <c r="O68" s="49"/>
    </row>
    <row r="69" spans="1:15">
      <c r="A69" s="50"/>
      <c r="B69" s="50"/>
      <c r="C69" s="227"/>
      <c r="F69" s="37" t="s">
        <v>82</v>
      </c>
      <c r="G69" s="260">
        <f>E67</f>
        <v>17841</v>
      </c>
      <c r="H69" s="260"/>
      <c r="I69" s="260"/>
      <c r="J69" s="37" t="s">
        <v>87</v>
      </c>
      <c r="K69" s="66">
        <v>3.7</v>
      </c>
      <c r="L69" s="37" t="s">
        <v>87</v>
      </c>
      <c r="M69" s="67">
        <v>2</v>
      </c>
      <c r="N69" s="50"/>
      <c r="O69" s="49"/>
    </row>
    <row r="70" spans="1:15">
      <c r="A70" s="50"/>
      <c r="B70" s="50"/>
      <c r="C70" s="227"/>
      <c r="F70" s="37" t="s">
        <v>82</v>
      </c>
      <c r="G70" s="259">
        <f>G69*K69*M69</f>
        <v>132023.4</v>
      </c>
      <c r="H70" s="259"/>
      <c r="I70" s="259"/>
      <c r="J70" s="259"/>
      <c r="K70" s="37" t="s">
        <v>25</v>
      </c>
      <c r="M70" s="49"/>
      <c r="N70" s="85">
        <f>G70</f>
        <v>132023.4</v>
      </c>
      <c r="O70" s="49" t="str">
        <f>K70</f>
        <v>sqm</v>
      </c>
    </row>
    <row r="71" spans="1:15">
      <c r="A71" s="50"/>
      <c r="B71" s="50"/>
      <c r="C71" s="227"/>
      <c r="M71" s="49"/>
      <c r="N71" s="50"/>
      <c r="O71" s="49"/>
    </row>
    <row r="72" spans="1:15">
      <c r="A72" s="43"/>
      <c r="B72" s="43"/>
      <c r="C72" s="228"/>
      <c r="D72" s="63"/>
      <c r="E72" s="59"/>
      <c r="F72" s="59"/>
      <c r="G72" s="59"/>
      <c r="H72" s="59"/>
      <c r="I72" s="59"/>
      <c r="J72" s="59"/>
      <c r="K72" s="59"/>
      <c r="L72" s="59"/>
      <c r="M72" s="60"/>
      <c r="N72" s="43"/>
      <c r="O72" s="60"/>
    </row>
    <row r="73" spans="1:15">
      <c r="A73" s="50">
        <v>8</v>
      </c>
      <c r="B73" s="50" t="s">
        <v>15</v>
      </c>
      <c r="C73" s="227" t="s">
        <v>145</v>
      </c>
      <c r="D73" s="70"/>
      <c r="M73" s="49"/>
      <c r="N73" s="50"/>
      <c r="O73" s="49"/>
    </row>
    <row r="74" spans="1:15">
      <c r="A74" s="50"/>
      <c r="B74" s="50"/>
      <c r="C74" s="227"/>
      <c r="D74" s="70"/>
      <c r="E74" s="37" t="s">
        <v>105</v>
      </c>
      <c r="M74" s="49"/>
      <c r="N74" s="50"/>
      <c r="O74" s="49"/>
    </row>
    <row r="75" spans="1:15">
      <c r="A75" s="50"/>
      <c r="B75" s="50"/>
      <c r="C75" s="227"/>
      <c r="D75" s="70"/>
      <c r="M75" s="49"/>
      <c r="N75" s="50"/>
      <c r="O75" s="49"/>
    </row>
    <row r="76" spans="1:15">
      <c r="A76" s="50"/>
      <c r="B76" s="50"/>
      <c r="C76" s="227"/>
      <c r="D76" s="37" t="s">
        <v>82</v>
      </c>
      <c r="E76" s="37">
        <v>6</v>
      </c>
      <c r="F76" s="37" t="s">
        <v>87</v>
      </c>
      <c r="G76" s="37">
        <v>2</v>
      </c>
      <c r="H76" s="37" t="s">
        <v>87</v>
      </c>
      <c r="I76" s="259">
        <f>G69</f>
        <v>17841</v>
      </c>
      <c r="J76" s="259"/>
      <c r="K76" s="259"/>
      <c r="M76" s="49"/>
      <c r="N76" s="50"/>
      <c r="O76" s="49"/>
    </row>
    <row r="77" spans="1:15">
      <c r="A77" s="50"/>
      <c r="B77" s="50"/>
      <c r="C77" s="227"/>
      <c r="H77" s="37" t="s">
        <v>82</v>
      </c>
      <c r="I77" s="285">
        <f>E76*G76*I76</f>
        <v>214092</v>
      </c>
      <c r="J77" s="285"/>
      <c r="K77" s="285"/>
      <c r="L77" s="37" t="s">
        <v>16</v>
      </c>
      <c r="M77" s="49"/>
      <c r="N77" s="85">
        <f>I77</f>
        <v>214092</v>
      </c>
      <c r="O77" s="49" t="str">
        <f>L77</f>
        <v>m</v>
      </c>
    </row>
    <row r="78" spans="1:15">
      <c r="A78" s="43"/>
      <c r="B78" s="43"/>
      <c r="C78" s="228"/>
      <c r="D78" s="63"/>
      <c r="E78" s="59"/>
      <c r="F78" s="59"/>
      <c r="G78" s="59"/>
      <c r="H78" s="59"/>
      <c r="I78" s="59"/>
      <c r="J78" s="59"/>
      <c r="K78" s="59"/>
      <c r="L78" s="59"/>
      <c r="M78" s="60"/>
      <c r="N78" s="43"/>
      <c r="O78" s="60"/>
    </row>
    <row r="79" spans="1:15" ht="21" customHeight="1">
      <c r="A79" s="50">
        <v>9</v>
      </c>
      <c r="B79" s="50" t="s">
        <v>153</v>
      </c>
      <c r="C79" s="241" t="s">
        <v>156</v>
      </c>
      <c r="E79" s="37" t="s">
        <v>157</v>
      </c>
      <c r="M79" s="49"/>
      <c r="N79" s="50"/>
      <c r="O79" s="49"/>
    </row>
    <row r="80" spans="1:15" ht="21" customHeight="1">
      <c r="A80" s="50"/>
      <c r="B80" s="50"/>
      <c r="C80" s="241"/>
      <c r="M80" s="49"/>
      <c r="N80" s="50"/>
      <c r="O80" s="49"/>
    </row>
    <row r="81" spans="1:15" ht="21" customHeight="1">
      <c r="A81" s="50"/>
      <c r="B81" s="50"/>
      <c r="C81" s="241"/>
      <c r="F81" s="37" t="s">
        <v>82</v>
      </c>
      <c r="G81" s="37">
        <v>80</v>
      </c>
      <c r="H81" s="37" t="s">
        <v>91</v>
      </c>
      <c r="I81" s="260">
        <f>E49</f>
        <v>206905.04</v>
      </c>
      <c r="J81" s="260"/>
      <c r="K81" s="260"/>
      <c r="L81" s="37" t="s">
        <v>31</v>
      </c>
      <c r="M81" s="49"/>
      <c r="N81" s="50"/>
      <c r="O81" s="49"/>
    </row>
    <row r="82" spans="1:15" ht="21.75" customHeight="1">
      <c r="A82" s="43"/>
      <c r="B82" s="43"/>
      <c r="C82" s="243"/>
      <c r="D82" s="59"/>
      <c r="E82" s="59"/>
      <c r="F82" s="59" t="s">
        <v>82</v>
      </c>
      <c r="G82" s="286">
        <f>(G81/100)*I81</f>
        <v>165524.03200000001</v>
      </c>
      <c r="H82" s="286"/>
      <c r="I82" s="286"/>
      <c r="J82" s="59" t="s">
        <v>31</v>
      </c>
      <c r="K82" s="59"/>
      <c r="L82" s="59"/>
      <c r="M82" s="60"/>
      <c r="N82" s="43"/>
      <c r="O82" s="60"/>
    </row>
    <row r="83" spans="1:15" ht="18" customHeight="1">
      <c r="A83" s="38"/>
      <c r="B83" s="257" t="s">
        <v>80</v>
      </c>
      <c r="C83" s="258"/>
      <c r="D83" s="45"/>
      <c r="E83" s="46"/>
      <c r="F83" s="46"/>
      <c r="G83" s="46"/>
      <c r="H83" s="46"/>
      <c r="I83" s="46"/>
      <c r="J83" s="46"/>
      <c r="K83" s="46"/>
      <c r="L83" s="46"/>
      <c r="M83" s="47"/>
      <c r="N83" s="38"/>
      <c r="O83" s="47"/>
    </row>
    <row r="84" spans="1:15" ht="15" customHeight="1">
      <c r="A84" s="50">
        <v>9</v>
      </c>
      <c r="B84" s="48" t="s">
        <v>18</v>
      </c>
      <c r="C84" s="241" t="s">
        <v>21</v>
      </c>
      <c r="D84" s="37" t="s">
        <v>158</v>
      </c>
      <c r="M84" s="49"/>
      <c r="N84" s="50"/>
      <c r="O84" s="49"/>
    </row>
    <row r="85" spans="1:15">
      <c r="A85" s="50"/>
      <c r="B85" s="50"/>
      <c r="C85" s="241"/>
      <c r="D85" s="37" t="s">
        <v>106</v>
      </c>
      <c r="M85" s="49"/>
      <c r="N85" s="50"/>
      <c r="O85" s="49"/>
    </row>
    <row r="86" spans="1:15">
      <c r="A86" s="50"/>
      <c r="B86" s="50"/>
      <c r="C86" s="241"/>
      <c r="D86" s="37" t="s">
        <v>82</v>
      </c>
      <c r="E86" s="37">
        <v>15</v>
      </c>
      <c r="F86" s="37" t="s">
        <v>91</v>
      </c>
      <c r="G86" s="259">
        <f>I76</f>
        <v>17841</v>
      </c>
      <c r="H86" s="259"/>
      <c r="I86" s="259"/>
      <c r="J86" s="37" t="s">
        <v>16</v>
      </c>
      <c r="M86" s="49"/>
      <c r="N86" s="50"/>
      <c r="O86" s="49"/>
    </row>
    <row r="87" spans="1:15">
      <c r="A87" s="50"/>
      <c r="B87" s="50"/>
      <c r="C87" s="241"/>
      <c r="F87" s="37" t="s">
        <v>82</v>
      </c>
      <c r="G87" s="259">
        <f>(E86/100)*G86</f>
        <v>2676.15</v>
      </c>
      <c r="H87" s="259"/>
      <c r="I87" s="259"/>
      <c r="J87" s="37" t="s">
        <v>16</v>
      </c>
      <c r="M87" s="49"/>
      <c r="N87" s="50"/>
      <c r="O87" s="49"/>
    </row>
    <row r="88" spans="1:15">
      <c r="A88" s="50"/>
      <c r="B88" s="50"/>
      <c r="C88" s="241"/>
      <c r="D88" s="37" t="s">
        <v>107</v>
      </c>
      <c r="M88" s="49"/>
      <c r="N88" s="50">
        <f>I90</f>
        <v>3612.8025000000002</v>
      </c>
      <c r="O88" s="49" t="str">
        <f>L89</f>
        <v>cum</v>
      </c>
    </row>
    <row r="89" spans="1:15">
      <c r="A89" s="50"/>
      <c r="B89" s="50"/>
      <c r="C89" s="241"/>
      <c r="D89" s="37" t="s">
        <v>82</v>
      </c>
      <c r="E89" s="259">
        <f>G87</f>
        <v>2676.15</v>
      </c>
      <c r="F89" s="259"/>
      <c r="G89" s="259"/>
      <c r="H89" s="37" t="s">
        <v>87</v>
      </c>
      <c r="I89" s="30">
        <v>3</v>
      </c>
      <c r="J89" s="71" t="s">
        <v>87</v>
      </c>
      <c r="K89" s="31">
        <v>0.45</v>
      </c>
      <c r="L89" s="37" t="s">
        <v>31</v>
      </c>
      <c r="M89" s="49"/>
      <c r="N89" s="50"/>
      <c r="O89" s="49"/>
    </row>
    <row r="90" spans="1:15">
      <c r="A90" s="43"/>
      <c r="B90" s="43"/>
      <c r="C90" s="243"/>
      <c r="D90" s="59"/>
      <c r="E90" s="59"/>
      <c r="F90" s="59"/>
      <c r="G90" s="59"/>
      <c r="H90" s="59" t="s">
        <v>82</v>
      </c>
      <c r="I90" s="262">
        <f>E89*I89*K89</f>
        <v>3612.8025000000002</v>
      </c>
      <c r="J90" s="262"/>
      <c r="K90" s="262"/>
      <c r="L90" s="59" t="s">
        <v>31</v>
      </c>
      <c r="M90" s="60"/>
      <c r="N90" s="43"/>
      <c r="O90" s="60"/>
    </row>
    <row r="91" spans="1:15" ht="15" customHeight="1">
      <c r="A91" s="48">
        <v>10</v>
      </c>
      <c r="B91" s="48"/>
      <c r="C91" s="242" t="s">
        <v>20</v>
      </c>
      <c r="D91" s="52"/>
      <c r="E91" s="52"/>
      <c r="F91" s="52"/>
      <c r="G91" s="52"/>
      <c r="H91" s="52"/>
      <c r="I91" s="52"/>
      <c r="J91" s="52"/>
      <c r="K91" s="52"/>
      <c r="L91" s="52"/>
      <c r="M91" s="53"/>
      <c r="N91" s="48"/>
      <c r="O91" s="53"/>
    </row>
    <row r="92" spans="1:15">
      <c r="A92" s="50"/>
      <c r="B92" s="50"/>
      <c r="C92" s="241"/>
      <c r="D92" s="54" t="s">
        <v>108</v>
      </c>
      <c r="E92" s="54"/>
      <c r="F92" s="54"/>
      <c r="G92" s="54"/>
      <c r="H92" s="54"/>
      <c r="I92" s="54"/>
      <c r="J92" s="54"/>
      <c r="K92" s="54"/>
      <c r="L92" s="54"/>
      <c r="M92" s="49"/>
      <c r="N92" s="50"/>
      <c r="O92" s="49"/>
    </row>
    <row r="93" spans="1:15">
      <c r="A93" s="50"/>
      <c r="B93" s="50"/>
      <c r="C93" s="241"/>
      <c r="D93" s="54"/>
      <c r="E93" s="54"/>
      <c r="F93" s="54"/>
      <c r="G93" s="54"/>
      <c r="H93" s="54"/>
      <c r="I93" s="54"/>
      <c r="J93" s="54"/>
      <c r="K93" s="54"/>
      <c r="L93" s="54"/>
      <c r="M93" s="49"/>
      <c r="N93" s="50"/>
      <c r="O93" s="49"/>
    </row>
    <row r="94" spans="1:15">
      <c r="A94" s="50"/>
      <c r="B94" s="50"/>
      <c r="C94" s="241"/>
      <c r="D94" s="54" t="s">
        <v>82</v>
      </c>
      <c r="E94" s="233">
        <f>G87</f>
        <v>2676.15</v>
      </c>
      <c r="F94" s="233"/>
      <c r="G94" s="233"/>
      <c r="H94" s="54" t="s">
        <v>87</v>
      </c>
      <c r="I94" s="32">
        <f>I89</f>
        <v>3</v>
      </c>
      <c r="J94" s="54" t="s">
        <v>87</v>
      </c>
      <c r="K94" s="34">
        <v>0.15</v>
      </c>
      <c r="L94" s="54" t="s">
        <v>31</v>
      </c>
      <c r="M94" s="49"/>
      <c r="N94" s="50"/>
      <c r="O94" s="49"/>
    </row>
    <row r="95" spans="1:15">
      <c r="A95" s="50"/>
      <c r="B95" s="50"/>
      <c r="C95" s="241"/>
      <c r="D95" s="54"/>
      <c r="E95" s="54"/>
      <c r="F95" s="54" t="s">
        <v>82</v>
      </c>
      <c r="G95" s="233">
        <f>E94*I94*K94</f>
        <v>1204.2675000000002</v>
      </c>
      <c r="H95" s="233"/>
      <c r="I95" s="233"/>
      <c r="J95" s="54" t="s">
        <v>31</v>
      </c>
      <c r="K95" s="54"/>
      <c r="L95" s="54"/>
      <c r="M95" s="49"/>
      <c r="N95" s="68">
        <f>G95</f>
        <v>1204.2675000000002</v>
      </c>
      <c r="O95" s="49" t="str">
        <f>J95</f>
        <v>cum</v>
      </c>
    </row>
    <row r="96" spans="1:15">
      <c r="A96" s="50"/>
      <c r="B96" s="50"/>
      <c r="C96" s="241"/>
      <c r="D96" s="54"/>
      <c r="E96" s="54"/>
      <c r="F96" s="54"/>
      <c r="G96" s="54"/>
      <c r="H96" s="54"/>
      <c r="I96" s="54"/>
      <c r="J96" s="54"/>
      <c r="K96" s="54"/>
      <c r="L96" s="54"/>
      <c r="M96" s="49"/>
      <c r="N96" s="50"/>
      <c r="O96" s="49"/>
    </row>
    <row r="97" spans="1:15">
      <c r="A97" s="43"/>
      <c r="B97" s="43"/>
      <c r="C97" s="243"/>
      <c r="D97" s="59"/>
      <c r="E97" s="59"/>
      <c r="F97" s="59"/>
      <c r="G97" s="59"/>
      <c r="H97" s="59"/>
      <c r="I97" s="59"/>
      <c r="J97" s="59"/>
      <c r="K97" s="59"/>
      <c r="L97" s="59"/>
      <c r="M97" s="60"/>
      <c r="N97" s="43"/>
      <c r="O97" s="60"/>
    </row>
    <row r="98" spans="1:15" ht="63">
      <c r="A98" s="42">
        <v>11</v>
      </c>
      <c r="B98" s="72" t="s">
        <v>43</v>
      </c>
      <c r="C98" s="244" t="s">
        <v>44</v>
      </c>
      <c r="D98" s="52" t="s">
        <v>109</v>
      </c>
      <c r="E98" s="52"/>
      <c r="F98" s="52"/>
      <c r="G98" s="52"/>
      <c r="H98" s="52"/>
      <c r="I98" s="52"/>
      <c r="J98" s="52"/>
      <c r="K98" s="52"/>
      <c r="L98" s="52"/>
      <c r="M98" s="53"/>
      <c r="N98" s="48"/>
      <c r="O98" s="53"/>
    </row>
    <row r="99" spans="1:15">
      <c r="A99" s="73"/>
      <c r="B99" s="73"/>
      <c r="C99" s="227"/>
      <c r="D99" s="54" t="s">
        <v>82</v>
      </c>
      <c r="E99" s="233">
        <f>E94</f>
        <v>2676.15</v>
      </c>
      <c r="F99" s="233"/>
      <c r="G99" s="233"/>
      <c r="H99" s="54" t="s">
        <v>87</v>
      </c>
      <c r="I99" s="32">
        <f>I94</f>
        <v>3</v>
      </c>
      <c r="J99" s="54" t="s">
        <v>25</v>
      </c>
      <c r="K99" s="54"/>
      <c r="L99" s="54"/>
      <c r="M99" s="49"/>
      <c r="N99" s="50"/>
      <c r="O99" s="49"/>
    </row>
    <row r="100" spans="1:15">
      <c r="A100" s="73"/>
      <c r="B100" s="73"/>
      <c r="C100" s="227"/>
      <c r="D100" s="54"/>
      <c r="E100" s="54"/>
      <c r="F100" s="54" t="s">
        <v>82</v>
      </c>
      <c r="G100" s="284">
        <f>E99*I99</f>
        <v>8028.4500000000007</v>
      </c>
      <c r="H100" s="284"/>
      <c r="I100" s="284"/>
      <c r="J100" s="54" t="s">
        <v>25</v>
      </c>
      <c r="K100" s="54"/>
      <c r="L100" s="54"/>
      <c r="M100" s="49"/>
      <c r="N100" s="50">
        <f>G100</f>
        <v>8028.4500000000007</v>
      </c>
      <c r="O100" s="49" t="str">
        <f>J99</f>
        <v>sqm</v>
      </c>
    </row>
    <row r="101" spans="1:15">
      <c r="A101" s="73"/>
      <c r="B101" s="73"/>
      <c r="C101" s="227"/>
      <c r="D101" s="54"/>
      <c r="E101" s="54"/>
      <c r="F101" s="54"/>
      <c r="G101" s="54"/>
      <c r="H101" s="54"/>
      <c r="I101" s="54"/>
      <c r="J101" s="54"/>
      <c r="K101" s="54"/>
      <c r="L101" s="54"/>
      <c r="M101" s="49"/>
      <c r="N101" s="50"/>
      <c r="O101" s="49"/>
    </row>
    <row r="102" spans="1:15" ht="39" customHeight="1">
      <c r="A102" s="48">
        <v>12</v>
      </c>
      <c r="B102" s="251" t="s">
        <v>43</v>
      </c>
      <c r="C102" s="248" t="s">
        <v>68</v>
      </c>
      <c r="D102" s="69"/>
      <c r="E102" s="230" t="s">
        <v>110</v>
      </c>
      <c r="F102" s="230"/>
      <c r="G102" s="230"/>
      <c r="H102" s="52" t="s">
        <v>82</v>
      </c>
      <c r="I102" s="231">
        <f>E99</f>
        <v>2676.15</v>
      </c>
      <c r="J102" s="231"/>
      <c r="K102" s="231"/>
      <c r="L102" s="52" t="s">
        <v>16</v>
      </c>
      <c r="M102" s="53"/>
      <c r="N102" s="48"/>
      <c r="O102" s="53"/>
    </row>
    <row r="103" spans="1:15">
      <c r="A103" s="50"/>
      <c r="B103" s="252"/>
      <c r="C103" s="249"/>
      <c r="D103" s="70"/>
      <c r="E103" s="232" t="s">
        <v>111</v>
      </c>
      <c r="F103" s="232"/>
      <c r="G103" s="232"/>
      <c r="H103" s="54" t="s">
        <v>82</v>
      </c>
      <c r="I103" s="233">
        <v>2.85</v>
      </c>
      <c r="J103" s="233"/>
      <c r="K103" s="233"/>
      <c r="L103" s="54" t="str">
        <f>L102</f>
        <v>m</v>
      </c>
      <c r="M103" s="49"/>
      <c r="N103" s="50"/>
      <c r="O103" s="49"/>
    </row>
    <row r="104" spans="1:15">
      <c r="A104" s="50"/>
      <c r="B104" s="50"/>
      <c r="C104" s="249"/>
      <c r="D104" s="70"/>
      <c r="E104" s="54" t="s">
        <v>112</v>
      </c>
      <c r="F104" s="54"/>
      <c r="G104" s="54"/>
      <c r="H104" s="54"/>
      <c r="I104" s="54"/>
      <c r="J104" s="54"/>
      <c r="K104" s="54"/>
      <c r="L104" s="54"/>
      <c r="M104" s="49"/>
      <c r="N104" s="50"/>
      <c r="O104" s="49"/>
    </row>
    <row r="105" spans="1:15">
      <c r="A105" s="50"/>
      <c r="B105" s="50"/>
      <c r="C105" s="249"/>
      <c r="D105" s="70" t="s">
        <v>113</v>
      </c>
      <c r="E105" s="54"/>
      <c r="F105" s="54"/>
      <c r="G105" s="54"/>
      <c r="H105" s="54"/>
      <c r="I105" s="54"/>
      <c r="J105" s="54"/>
      <c r="K105" s="54"/>
      <c r="L105" s="54"/>
      <c r="M105" s="49"/>
      <c r="N105" s="50"/>
      <c r="O105" s="49"/>
    </row>
    <row r="106" spans="1:15">
      <c r="A106" s="50"/>
      <c r="B106" s="50"/>
      <c r="C106" s="249"/>
      <c r="D106" s="70"/>
      <c r="E106" s="54"/>
      <c r="F106" s="54" t="s">
        <v>82</v>
      </c>
      <c r="G106" s="234">
        <f>I102</f>
        <v>2676.15</v>
      </c>
      <c r="H106" s="234"/>
      <c r="I106" s="234"/>
      <c r="J106" s="59" t="s">
        <v>87</v>
      </c>
      <c r="K106" s="33">
        <f>I103</f>
        <v>2.85</v>
      </c>
      <c r="L106" s="54"/>
      <c r="M106" s="49"/>
      <c r="N106" s="50"/>
      <c r="O106" s="49"/>
    </row>
    <row r="107" spans="1:15">
      <c r="A107" s="50"/>
      <c r="B107" s="50"/>
      <c r="C107" s="249"/>
      <c r="D107" s="70"/>
      <c r="E107" s="54"/>
      <c r="F107" s="54"/>
      <c r="G107" s="54">
        <v>0.3</v>
      </c>
      <c r="H107" s="54" t="s">
        <v>87</v>
      </c>
      <c r="I107" s="91">
        <v>0.3</v>
      </c>
      <c r="J107" s="54"/>
      <c r="K107" s="54"/>
      <c r="L107" s="54"/>
      <c r="M107" s="49"/>
      <c r="N107" s="92">
        <f>G111</f>
        <v>80507.512499999997</v>
      </c>
      <c r="O107" s="49" t="str">
        <f>J111</f>
        <v>nos</v>
      </c>
    </row>
    <row r="108" spans="1:15">
      <c r="A108" s="50"/>
      <c r="B108" s="50"/>
      <c r="C108" s="249"/>
      <c r="D108" s="70"/>
      <c r="E108" s="54"/>
      <c r="F108" s="54" t="s">
        <v>82</v>
      </c>
      <c r="G108" s="235">
        <f>(G106*K106)/(G107*I107)</f>
        <v>84744.75</v>
      </c>
      <c r="H108" s="235"/>
      <c r="I108" s="235"/>
      <c r="J108" s="54" t="s">
        <v>114</v>
      </c>
      <c r="K108" s="54"/>
      <c r="L108" s="54"/>
      <c r="M108" s="49"/>
      <c r="N108" s="50"/>
      <c r="O108" s="49"/>
    </row>
    <row r="109" spans="1:15">
      <c r="A109" s="50"/>
      <c r="B109" s="50"/>
      <c r="C109" s="249"/>
      <c r="D109" s="54" t="s">
        <v>115</v>
      </c>
      <c r="E109" s="54"/>
      <c r="F109" s="54"/>
      <c r="G109" s="54"/>
      <c r="H109" s="54"/>
      <c r="I109" s="54"/>
      <c r="J109" s="54"/>
      <c r="K109" s="54"/>
      <c r="L109" s="54"/>
      <c r="M109" s="49"/>
      <c r="N109" s="50"/>
      <c r="O109" s="49"/>
    </row>
    <row r="110" spans="1:15">
      <c r="A110" s="50"/>
      <c r="B110" s="50"/>
      <c r="C110" s="249"/>
      <c r="D110" s="54" t="s">
        <v>116</v>
      </c>
      <c r="E110" s="54"/>
      <c r="F110" s="54"/>
      <c r="G110" s="54"/>
      <c r="H110" s="54"/>
      <c r="I110" s="54"/>
      <c r="J110" s="54"/>
      <c r="K110" s="54"/>
      <c r="L110" s="54"/>
      <c r="M110" s="49"/>
      <c r="N110" s="50"/>
      <c r="O110" s="49"/>
    </row>
    <row r="111" spans="1:15">
      <c r="A111" s="50"/>
      <c r="B111" s="50"/>
      <c r="C111" s="249"/>
      <c r="D111" s="54"/>
      <c r="E111" s="54"/>
      <c r="F111" s="54" t="s">
        <v>82</v>
      </c>
      <c r="G111" s="236">
        <f>G108*0.95</f>
        <v>80507.512499999997</v>
      </c>
      <c r="H111" s="236"/>
      <c r="I111" s="236"/>
      <c r="J111" s="54" t="s">
        <v>114</v>
      </c>
      <c r="K111" s="54"/>
      <c r="L111" s="54"/>
      <c r="M111" s="49"/>
      <c r="N111" s="50"/>
      <c r="O111" s="49"/>
    </row>
    <row r="112" spans="1:15">
      <c r="A112" s="43"/>
      <c r="B112" s="43"/>
      <c r="C112" s="250"/>
      <c r="D112" s="63"/>
      <c r="E112" s="59"/>
      <c r="F112" s="59"/>
      <c r="G112" s="59"/>
      <c r="H112" s="59"/>
      <c r="I112" s="59"/>
      <c r="J112" s="59"/>
      <c r="K112" s="59"/>
      <c r="L112" s="59"/>
      <c r="M112" s="60"/>
      <c r="N112" s="43"/>
      <c r="O112" s="60"/>
    </row>
    <row r="113" spans="1:15" ht="26.25" customHeight="1">
      <c r="A113" s="50">
        <v>13</v>
      </c>
      <c r="B113" s="253" t="s">
        <v>22</v>
      </c>
      <c r="C113" s="227" t="s">
        <v>144</v>
      </c>
      <c r="D113" s="70"/>
      <c r="E113" s="232" t="s">
        <v>110</v>
      </c>
      <c r="F113" s="232"/>
      <c r="G113" s="232"/>
      <c r="H113" s="54" t="s">
        <v>82</v>
      </c>
      <c r="I113" s="237">
        <f>G106</f>
        <v>2676.15</v>
      </c>
      <c r="J113" s="237"/>
      <c r="K113" s="237"/>
      <c r="L113" s="54" t="s">
        <v>16</v>
      </c>
      <c r="M113" s="49"/>
      <c r="N113" s="50"/>
      <c r="O113" s="49"/>
    </row>
    <row r="114" spans="1:15">
      <c r="A114" s="50"/>
      <c r="B114" s="253"/>
      <c r="C114" s="227"/>
      <c r="D114" s="70"/>
      <c r="E114" s="232"/>
      <c r="F114" s="232"/>
      <c r="G114" s="232"/>
      <c r="H114" s="54"/>
      <c r="I114" s="233"/>
      <c r="J114" s="233"/>
      <c r="K114" s="233"/>
      <c r="L114" s="54"/>
      <c r="M114" s="49"/>
      <c r="N114" s="50"/>
      <c r="O114" s="49"/>
    </row>
    <row r="115" spans="1:15">
      <c r="A115" s="50"/>
      <c r="B115" s="253"/>
      <c r="C115" s="227"/>
      <c r="D115" s="70"/>
      <c r="E115" s="54" t="s">
        <v>117</v>
      </c>
      <c r="F115" s="54"/>
      <c r="G115" s="54"/>
      <c r="H115" s="54"/>
      <c r="I115" s="54"/>
      <c r="J115" s="54"/>
      <c r="K115" s="54"/>
      <c r="L115" s="54"/>
      <c r="M115" s="49"/>
      <c r="N115" s="50"/>
      <c r="O115" s="49"/>
    </row>
    <row r="116" spans="1:15">
      <c r="A116" s="50"/>
      <c r="B116" s="50"/>
      <c r="C116" s="227"/>
      <c r="D116" s="70" t="s">
        <v>113</v>
      </c>
      <c r="E116" s="54"/>
      <c r="F116" s="54"/>
      <c r="G116" s="54"/>
      <c r="H116" s="54" t="s">
        <v>118</v>
      </c>
      <c r="I116" s="54"/>
      <c r="J116" s="54"/>
      <c r="K116" s="54"/>
      <c r="L116" s="54"/>
      <c r="M116" s="49"/>
      <c r="N116" s="50"/>
      <c r="O116" s="49"/>
    </row>
    <row r="117" spans="1:15">
      <c r="A117" s="50"/>
      <c r="B117" s="50"/>
      <c r="C117" s="227"/>
      <c r="D117" s="70"/>
      <c r="E117" s="54"/>
      <c r="F117" s="54" t="s">
        <v>82</v>
      </c>
      <c r="G117" s="234">
        <f>I113</f>
        <v>2676.15</v>
      </c>
      <c r="H117" s="234"/>
      <c r="I117" s="234"/>
      <c r="J117" s="59" t="s">
        <v>87</v>
      </c>
      <c r="K117" s="33">
        <v>2</v>
      </c>
      <c r="L117" s="54"/>
      <c r="M117" s="49"/>
      <c r="N117" s="50"/>
      <c r="O117" s="49"/>
    </row>
    <row r="118" spans="1:15">
      <c r="A118" s="50"/>
      <c r="B118" s="50"/>
      <c r="C118" s="227"/>
      <c r="D118" s="70"/>
      <c r="E118" s="54"/>
      <c r="F118" s="54"/>
      <c r="G118" s="54">
        <v>1</v>
      </c>
      <c r="H118" s="54" t="s">
        <v>87</v>
      </c>
      <c r="I118" s="54">
        <v>1</v>
      </c>
      <c r="J118" s="54"/>
      <c r="K118" s="54"/>
      <c r="L118" s="54"/>
      <c r="M118" s="49"/>
      <c r="N118" s="50">
        <f>G119</f>
        <v>5352.3</v>
      </c>
      <c r="O118" s="49" t="str">
        <f>J119</f>
        <v>nos</v>
      </c>
    </row>
    <row r="119" spans="1:15">
      <c r="A119" s="50"/>
      <c r="B119" s="50"/>
      <c r="C119" s="227"/>
      <c r="D119" s="70"/>
      <c r="E119" s="54"/>
      <c r="F119" s="54" t="s">
        <v>82</v>
      </c>
      <c r="G119" s="235">
        <f>(G117*K117)/(G118*I118)</f>
        <v>5352.3</v>
      </c>
      <c r="H119" s="235"/>
      <c r="I119" s="235"/>
      <c r="J119" s="54" t="s">
        <v>114</v>
      </c>
      <c r="K119" s="54"/>
      <c r="L119" s="54"/>
      <c r="M119" s="49"/>
      <c r="N119" s="50"/>
      <c r="O119" s="49"/>
    </row>
    <row r="120" spans="1:15">
      <c r="A120" s="50"/>
      <c r="B120" s="50"/>
      <c r="C120" s="227"/>
      <c r="M120" s="49"/>
      <c r="N120" s="50"/>
      <c r="O120" s="49"/>
    </row>
    <row r="121" spans="1:15">
      <c r="A121" s="50"/>
      <c r="B121" s="50"/>
      <c r="C121" s="227"/>
      <c r="M121" s="49"/>
      <c r="N121" s="50"/>
      <c r="O121" s="49"/>
    </row>
    <row r="122" spans="1:15">
      <c r="A122" s="50"/>
      <c r="B122" s="50"/>
      <c r="C122" s="227"/>
      <c r="M122" s="49"/>
      <c r="N122" s="50"/>
      <c r="O122" s="49"/>
    </row>
    <row r="123" spans="1:15">
      <c r="A123" s="50"/>
      <c r="B123" s="50"/>
      <c r="C123" s="227"/>
      <c r="M123" s="49"/>
      <c r="N123" s="50"/>
      <c r="O123" s="49"/>
    </row>
    <row r="124" spans="1:15">
      <c r="A124" s="43"/>
      <c r="B124" s="43"/>
      <c r="C124" s="228"/>
      <c r="D124" s="63"/>
      <c r="E124" s="59"/>
      <c r="F124" s="59"/>
      <c r="G124" s="59"/>
      <c r="H124" s="59"/>
      <c r="I124" s="59"/>
      <c r="J124" s="59"/>
      <c r="K124" s="59"/>
      <c r="L124" s="59"/>
      <c r="M124" s="60"/>
      <c r="N124" s="43"/>
      <c r="O124" s="60"/>
    </row>
    <row r="125" spans="1:15">
      <c r="A125" s="74">
        <v>14</v>
      </c>
      <c r="B125" s="74" t="s">
        <v>23</v>
      </c>
      <c r="C125" s="227" t="s">
        <v>71</v>
      </c>
      <c r="E125" s="37" t="s">
        <v>119</v>
      </c>
      <c r="M125" s="49"/>
      <c r="N125" s="50"/>
      <c r="O125" s="49"/>
    </row>
    <row r="126" spans="1:15">
      <c r="A126" s="50"/>
      <c r="B126" s="50"/>
      <c r="C126" s="227"/>
      <c r="M126" s="49"/>
      <c r="N126" s="50"/>
      <c r="O126" s="49"/>
    </row>
    <row r="127" spans="1:15">
      <c r="A127" s="50"/>
      <c r="B127" s="50"/>
      <c r="C127" s="227"/>
      <c r="F127" s="37" t="s">
        <v>82</v>
      </c>
      <c r="G127" s="259">
        <f>I113</f>
        <v>2676.15</v>
      </c>
      <c r="H127" s="259"/>
      <c r="I127" s="259"/>
      <c r="J127" s="37" t="s">
        <v>87</v>
      </c>
      <c r="K127" s="31">
        <f>I99</f>
        <v>3</v>
      </c>
      <c r="M127" s="49"/>
      <c r="N127" s="50"/>
      <c r="O127" s="49"/>
    </row>
    <row r="128" spans="1:15">
      <c r="A128" s="50"/>
      <c r="B128" s="50"/>
      <c r="C128" s="227"/>
      <c r="F128" s="37" t="s">
        <v>82</v>
      </c>
      <c r="G128" s="260">
        <f>G127*K127</f>
        <v>8028.4500000000007</v>
      </c>
      <c r="H128" s="260"/>
      <c r="I128" s="260"/>
      <c r="J128" s="37" t="s">
        <v>25</v>
      </c>
      <c r="M128" s="49"/>
      <c r="N128" s="50">
        <f>G128</f>
        <v>8028.4500000000007</v>
      </c>
      <c r="O128" s="49" t="str">
        <f>J128</f>
        <v>sqm</v>
      </c>
    </row>
    <row r="129" spans="1:15">
      <c r="A129" s="50"/>
      <c r="B129" s="50"/>
      <c r="C129" s="227"/>
      <c r="M129" s="49"/>
      <c r="N129" s="50"/>
      <c r="O129" s="49"/>
    </row>
    <row r="130" spans="1:15">
      <c r="A130" s="50"/>
      <c r="B130" s="50"/>
      <c r="C130" s="227"/>
      <c r="M130" s="49"/>
      <c r="N130" s="50"/>
      <c r="O130" s="49"/>
    </row>
    <row r="131" spans="1:15">
      <c r="A131" s="43"/>
      <c r="B131" s="43"/>
      <c r="C131" s="228"/>
      <c r="D131" s="63"/>
      <c r="E131" s="59"/>
      <c r="F131" s="59"/>
      <c r="G131" s="59"/>
      <c r="H131" s="59"/>
      <c r="I131" s="59"/>
      <c r="J131" s="59"/>
      <c r="K131" s="59"/>
      <c r="L131" s="59"/>
      <c r="M131" s="60"/>
      <c r="N131" s="43"/>
      <c r="O131" s="60"/>
    </row>
    <row r="132" spans="1:15">
      <c r="A132" s="50">
        <v>15</v>
      </c>
      <c r="B132" s="50" t="s">
        <v>24</v>
      </c>
      <c r="C132" s="227" t="s">
        <v>70</v>
      </c>
      <c r="E132" s="54" t="s">
        <v>112</v>
      </c>
      <c r="F132" s="54"/>
      <c r="G132" s="54"/>
      <c r="H132" s="54"/>
      <c r="I132" s="54"/>
      <c r="J132" s="54"/>
      <c r="K132" s="54"/>
      <c r="M132" s="49"/>
      <c r="N132" s="50"/>
      <c r="O132" s="49"/>
    </row>
    <row r="133" spans="1:15">
      <c r="A133" s="50"/>
      <c r="B133" s="50"/>
      <c r="C133" s="227"/>
      <c r="D133" s="37" t="s">
        <v>82</v>
      </c>
      <c r="E133" s="283">
        <f>G111</f>
        <v>80507.512499999997</v>
      </c>
      <c r="F133" s="283"/>
      <c r="G133" s="283"/>
      <c r="H133" s="37" t="s">
        <v>87</v>
      </c>
      <c r="I133" s="66">
        <v>0.3</v>
      </c>
      <c r="J133" s="66" t="s">
        <v>87</v>
      </c>
      <c r="K133" s="66">
        <v>0.3</v>
      </c>
      <c r="L133" s="66" t="s">
        <v>87</v>
      </c>
      <c r="M133" s="75">
        <v>0.3</v>
      </c>
      <c r="N133" s="50"/>
      <c r="O133" s="49"/>
    </row>
    <row r="134" spans="1:15">
      <c r="A134" s="50"/>
      <c r="B134" s="50"/>
      <c r="C134" s="227"/>
      <c r="D134" s="37" t="s">
        <v>82</v>
      </c>
      <c r="E134" s="260">
        <f>E133*I133*K133*M133</f>
        <v>2173.7028375</v>
      </c>
      <c r="F134" s="260"/>
      <c r="G134" s="260"/>
      <c r="H134" s="37" t="s">
        <v>31</v>
      </c>
      <c r="M134" s="49"/>
      <c r="N134" s="50"/>
      <c r="O134" s="49"/>
    </row>
    <row r="135" spans="1:15">
      <c r="A135" s="50"/>
      <c r="B135" s="50"/>
      <c r="C135" s="227"/>
      <c r="E135" s="54" t="s">
        <v>120</v>
      </c>
      <c r="F135" s="54"/>
      <c r="G135" s="54"/>
      <c r="H135" s="54"/>
      <c r="I135" s="54"/>
      <c r="J135" s="54"/>
      <c r="K135" s="54"/>
      <c r="M135" s="49"/>
      <c r="N135" s="68">
        <f>H138</f>
        <v>2608.5772124999999</v>
      </c>
      <c r="O135" s="76" t="str">
        <f>K138</f>
        <v>Cum</v>
      </c>
    </row>
    <row r="136" spans="1:15">
      <c r="A136" s="50"/>
      <c r="B136" s="50"/>
      <c r="C136" s="227"/>
      <c r="D136" s="37" t="s">
        <v>82</v>
      </c>
      <c r="E136" s="259">
        <f>G119</f>
        <v>5352.3</v>
      </c>
      <c r="F136" s="259"/>
      <c r="G136" s="259"/>
      <c r="H136" s="37" t="s">
        <v>87</v>
      </c>
      <c r="I136" s="66">
        <v>1</v>
      </c>
      <c r="J136" s="66" t="s">
        <v>87</v>
      </c>
      <c r="K136" s="30">
        <v>0.65</v>
      </c>
      <c r="L136" s="66" t="s">
        <v>87</v>
      </c>
      <c r="M136" s="86">
        <v>0.125</v>
      </c>
      <c r="N136" s="50"/>
      <c r="O136" s="49"/>
    </row>
    <row r="137" spans="1:15">
      <c r="A137" s="50"/>
      <c r="B137" s="50"/>
      <c r="C137" s="227"/>
      <c r="D137" s="37" t="s">
        <v>82</v>
      </c>
      <c r="E137" s="260">
        <f>E136*I136*K136*M136</f>
        <v>434.87437500000004</v>
      </c>
      <c r="F137" s="260"/>
      <c r="G137" s="260"/>
      <c r="H137" s="37" t="s">
        <v>31</v>
      </c>
      <c r="M137" s="49"/>
      <c r="N137" s="50"/>
      <c r="O137" s="49"/>
    </row>
    <row r="138" spans="1:15" ht="6" customHeight="1">
      <c r="A138" s="43"/>
      <c r="B138" s="43"/>
      <c r="C138" s="228"/>
      <c r="D138" s="63"/>
      <c r="E138" s="262" t="s">
        <v>121</v>
      </c>
      <c r="F138" s="262"/>
      <c r="G138" s="262"/>
      <c r="H138" s="282">
        <f>E134+E137</f>
        <v>2608.5772124999999</v>
      </c>
      <c r="I138" s="282"/>
      <c r="J138" s="282"/>
      <c r="K138" s="77" t="s">
        <v>10</v>
      </c>
      <c r="L138" s="59"/>
      <c r="M138" s="60"/>
      <c r="N138" s="43"/>
      <c r="O138" s="60"/>
    </row>
    <row r="139" spans="1:15" ht="15" customHeight="1">
      <c r="A139" s="48">
        <v>16</v>
      </c>
      <c r="B139" s="48" t="s">
        <v>35</v>
      </c>
      <c r="C139" s="245" t="s">
        <v>81</v>
      </c>
      <c r="D139" s="52"/>
      <c r="E139" s="52"/>
      <c r="F139" s="52"/>
      <c r="G139" s="52"/>
      <c r="H139" s="52"/>
      <c r="I139" s="52"/>
      <c r="J139" s="52"/>
      <c r="K139" s="52"/>
      <c r="L139" s="52"/>
      <c r="M139" s="53"/>
      <c r="N139" s="48"/>
      <c r="O139" s="53"/>
    </row>
    <row r="140" spans="1:15">
      <c r="A140" s="50"/>
      <c r="B140" s="50"/>
      <c r="C140" s="246"/>
      <c r="D140" s="54"/>
      <c r="E140" s="54" t="s">
        <v>122</v>
      </c>
      <c r="F140" s="54"/>
      <c r="G140" s="54"/>
      <c r="H140" s="54"/>
      <c r="I140" s="54"/>
      <c r="J140" s="54"/>
      <c r="K140" s="54"/>
      <c r="L140" s="54"/>
      <c r="M140" s="49"/>
      <c r="N140" s="50"/>
      <c r="O140" s="49"/>
    </row>
    <row r="141" spans="1:15">
      <c r="A141" s="50"/>
      <c r="B141" s="50"/>
      <c r="C141" s="246"/>
      <c r="D141" s="54"/>
      <c r="E141" s="54"/>
      <c r="F141" s="54" t="s">
        <v>82</v>
      </c>
      <c r="G141" s="234">
        <f>G86</f>
        <v>17841</v>
      </c>
      <c r="H141" s="234"/>
      <c r="I141" s="234"/>
      <c r="J141" s="275" t="s">
        <v>84</v>
      </c>
      <c r="K141" s="275">
        <v>1</v>
      </c>
      <c r="L141" s="275" t="s">
        <v>82</v>
      </c>
      <c r="M141" s="276">
        <f>(G141/G142)+1</f>
        <v>18.841000000000001</v>
      </c>
      <c r="N141" s="50"/>
      <c r="O141" s="49"/>
    </row>
    <row r="142" spans="1:15">
      <c r="A142" s="50"/>
      <c r="B142" s="50"/>
      <c r="C142" s="246"/>
      <c r="D142" s="54"/>
      <c r="E142" s="54"/>
      <c r="F142" s="54"/>
      <c r="G142" s="274">
        <v>1000</v>
      </c>
      <c r="H142" s="274"/>
      <c r="I142" s="274"/>
      <c r="J142" s="275"/>
      <c r="K142" s="275"/>
      <c r="L142" s="275"/>
      <c r="M142" s="276"/>
      <c r="N142" s="50"/>
      <c r="O142" s="49"/>
    </row>
    <row r="143" spans="1:15">
      <c r="A143" s="50"/>
      <c r="B143" s="50"/>
      <c r="C143" s="246"/>
      <c r="D143" s="54" t="s">
        <v>123</v>
      </c>
      <c r="E143" s="54"/>
      <c r="F143" s="54"/>
      <c r="G143" s="54"/>
      <c r="H143" s="54"/>
      <c r="I143" s="54"/>
      <c r="J143" s="54"/>
      <c r="K143" s="54"/>
      <c r="L143" s="54"/>
      <c r="M143" s="49"/>
      <c r="N143" s="50"/>
      <c r="O143" s="49"/>
    </row>
    <row r="144" spans="1:15">
      <c r="A144" s="50"/>
      <c r="B144" s="50"/>
      <c r="C144" s="246"/>
      <c r="D144" s="54"/>
      <c r="E144" s="54"/>
      <c r="F144" s="54" t="s">
        <v>82</v>
      </c>
      <c r="G144" s="59">
        <v>22</v>
      </c>
      <c r="H144" s="54" t="s">
        <v>87</v>
      </c>
      <c r="I144" s="32">
        <v>0.25</v>
      </c>
      <c r="J144" s="54" t="s">
        <v>82</v>
      </c>
      <c r="K144" s="235">
        <f>I144*(G144/G145)</f>
        <v>0.7857142857142857</v>
      </c>
      <c r="L144" s="235"/>
      <c r="M144" s="49" t="s">
        <v>16</v>
      </c>
      <c r="N144" s="50"/>
      <c r="O144" s="49"/>
    </row>
    <row r="145" spans="1:15">
      <c r="A145" s="50"/>
      <c r="B145" s="50"/>
      <c r="C145" s="246"/>
      <c r="D145" s="54"/>
      <c r="E145" s="54"/>
      <c r="F145" s="54"/>
      <c r="G145" s="54">
        <v>7</v>
      </c>
      <c r="H145" s="54"/>
      <c r="I145" s="54"/>
      <c r="J145" s="54"/>
      <c r="K145" s="54"/>
      <c r="L145" s="54"/>
      <c r="M145" s="49"/>
      <c r="N145" s="50"/>
      <c r="O145" s="49"/>
    </row>
    <row r="146" spans="1:15">
      <c r="A146" s="50"/>
      <c r="B146" s="50"/>
      <c r="C146" s="246"/>
      <c r="D146" s="54" t="s">
        <v>124</v>
      </c>
      <c r="E146" s="54"/>
      <c r="F146" s="54"/>
      <c r="G146" s="54"/>
      <c r="H146" s="54"/>
      <c r="I146" s="54"/>
      <c r="J146" s="54" t="s">
        <v>127</v>
      </c>
      <c r="K146" s="54"/>
      <c r="L146" s="272">
        <v>1.55</v>
      </c>
      <c r="M146" s="273"/>
      <c r="N146" s="50"/>
      <c r="O146" s="49"/>
    </row>
    <row r="147" spans="1:15">
      <c r="A147" s="50"/>
      <c r="B147" s="50"/>
      <c r="C147" s="246"/>
      <c r="D147" s="54"/>
      <c r="E147" s="54"/>
      <c r="F147" s="54" t="s">
        <v>82</v>
      </c>
      <c r="G147" s="78">
        <f>M141</f>
        <v>18.841000000000001</v>
      </c>
      <c r="H147" s="54" t="s">
        <v>87</v>
      </c>
      <c r="I147" s="32">
        <f>K144</f>
        <v>0.7857142857142857</v>
      </c>
      <c r="J147" s="54" t="s">
        <v>87</v>
      </c>
      <c r="K147" s="32">
        <f>L146</f>
        <v>1.55</v>
      </c>
      <c r="L147" s="54"/>
      <c r="M147" s="49"/>
      <c r="N147" s="50"/>
      <c r="O147" s="49"/>
    </row>
    <row r="148" spans="1:15">
      <c r="A148" s="50"/>
      <c r="B148" s="50"/>
      <c r="C148" s="246"/>
      <c r="D148" s="54"/>
      <c r="E148" s="54"/>
      <c r="F148" s="54" t="s">
        <v>82</v>
      </c>
      <c r="G148" s="235">
        <f>G147*I147*K147</f>
        <v>22.945646428571429</v>
      </c>
      <c r="H148" s="235"/>
      <c r="I148" s="54" t="s">
        <v>25</v>
      </c>
      <c r="J148" s="54"/>
      <c r="K148" s="54"/>
      <c r="L148" s="54"/>
      <c r="M148" s="49"/>
      <c r="N148" s="68">
        <f>G148</f>
        <v>22.945646428571429</v>
      </c>
      <c r="O148" s="49" t="str">
        <f>I148</f>
        <v>sqm</v>
      </c>
    </row>
    <row r="149" spans="1:15">
      <c r="A149" s="50"/>
      <c r="B149" s="50"/>
      <c r="C149" s="246"/>
      <c r="D149" s="54"/>
      <c r="E149" s="54"/>
      <c r="F149" s="54"/>
      <c r="G149" s="54"/>
      <c r="H149" s="54"/>
      <c r="I149" s="54"/>
      <c r="J149" s="54"/>
      <c r="K149" s="54"/>
      <c r="L149" s="54"/>
      <c r="M149" s="49"/>
      <c r="N149" s="50"/>
      <c r="O149" s="49"/>
    </row>
    <row r="150" spans="1:15">
      <c r="A150" s="50"/>
      <c r="B150" s="50"/>
      <c r="C150" s="246"/>
      <c r="D150" s="54"/>
      <c r="E150" s="54"/>
      <c r="F150" s="54"/>
      <c r="G150" s="54"/>
      <c r="H150" s="54"/>
      <c r="I150" s="54"/>
      <c r="J150" s="54"/>
      <c r="K150" s="54"/>
      <c r="L150" s="54"/>
      <c r="M150" s="49"/>
      <c r="N150" s="49"/>
      <c r="O150" s="49"/>
    </row>
    <row r="151" spans="1:15" hidden="1">
      <c r="A151" s="43"/>
      <c r="B151" s="43"/>
      <c r="C151" s="247"/>
      <c r="D151" s="59"/>
      <c r="E151" s="59"/>
      <c r="F151" s="59"/>
      <c r="G151" s="59"/>
      <c r="H151" s="59"/>
      <c r="I151" s="59"/>
      <c r="J151" s="59"/>
      <c r="K151" s="59"/>
      <c r="L151" s="59"/>
      <c r="M151" s="60"/>
      <c r="N151" s="43"/>
      <c r="O151" s="60"/>
    </row>
    <row r="152" spans="1:15" ht="15" customHeight="1">
      <c r="A152" s="48">
        <v>17</v>
      </c>
      <c r="B152" s="48" t="s">
        <v>26</v>
      </c>
      <c r="C152" s="242" t="s">
        <v>27</v>
      </c>
      <c r="D152" s="52"/>
      <c r="E152" s="52"/>
      <c r="F152" s="52"/>
      <c r="G152" s="52"/>
      <c r="H152" s="52"/>
      <c r="I152" s="52"/>
      <c r="J152" s="52"/>
      <c r="K152" s="52"/>
      <c r="L152" s="52"/>
      <c r="M152" s="53"/>
      <c r="N152" s="48"/>
      <c r="O152" s="53"/>
    </row>
    <row r="153" spans="1:15">
      <c r="A153" s="50"/>
      <c r="B153" s="50"/>
      <c r="C153" s="241"/>
      <c r="D153" s="54"/>
      <c r="E153" s="54" t="s">
        <v>125</v>
      </c>
      <c r="F153" s="54"/>
      <c r="G153" s="54"/>
      <c r="H153" s="54"/>
      <c r="I153" s="54"/>
      <c r="J153" s="54"/>
      <c r="K153" s="54"/>
      <c r="L153" s="54"/>
      <c r="M153" s="49"/>
      <c r="N153" s="50"/>
      <c r="O153" s="49"/>
    </row>
    <row r="154" spans="1:15">
      <c r="A154" s="50"/>
      <c r="B154" s="50"/>
      <c r="C154" s="241"/>
      <c r="D154" s="54"/>
      <c r="E154" s="54"/>
      <c r="F154" s="54"/>
      <c r="G154" s="54"/>
      <c r="H154" s="54"/>
      <c r="I154" s="54"/>
      <c r="J154" s="54"/>
      <c r="K154" s="54"/>
      <c r="L154" s="54"/>
      <c r="M154" s="49"/>
      <c r="N154" s="50"/>
      <c r="O154" s="49"/>
    </row>
    <row r="155" spans="1:15">
      <c r="A155" s="50"/>
      <c r="B155" s="50"/>
      <c r="C155" s="241"/>
      <c r="D155" s="54"/>
      <c r="E155" s="54"/>
      <c r="F155" s="54" t="s">
        <v>82</v>
      </c>
      <c r="G155" s="78">
        <f>G147</f>
        <v>18.841000000000001</v>
      </c>
      <c r="H155" s="54" t="s">
        <v>87</v>
      </c>
      <c r="I155" s="54">
        <v>6</v>
      </c>
      <c r="J155" s="54" t="s">
        <v>87</v>
      </c>
      <c r="K155" s="34">
        <f>K147</f>
        <v>1.55</v>
      </c>
      <c r="L155" s="54"/>
      <c r="M155" s="49"/>
      <c r="N155" s="50"/>
      <c r="O155" s="49"/>
    </row>
    <row r="156" spans="1:15">
      <c r="A156" s="50"/>
      <c r="B156" s="50"/>
      <c r="C156" s="241"/>
      <c r="D156" s="54"/>
      <c r="E156" s="54"/>
      <c r="F156" s="54" t="s">
        <v>82</v>
      </c>
      <c r="G156" s="235">
        <f>G155*I155*K155</f>
        <v>175.22130000000001</v>
      </c>
      <c r="H156" s="235"/>
      <c r="I156" s="54" t="s">
        <v>16</v>
      </c>
      <c r="J156" s="54"/>
      <c r="K156" s="54"/>
      <c r="L156" s="54"/>
      <c r="M156" s="49"/>
      <c r="N156" s="50"/>
      <c r="O156" s="49"/>
    </row>
    <row r="157" spans="1:15">
      <c r="A157" s="50"/>
      <c r="B157" s="50"/>
      <c r="C157" s="241"/>
      <c r="D157" s="54"/>
      <c r="E157" s="54"/>
      <c r="F157" s="54" t="s">
        <v>82</v>
      </c>
      <c r="G157" s="54">
        <f>G156</f>
        <v>175.22130000000001</v>
      </c>
      <c r="H157" s="54" t="s">
        <v>87</v>
      </c>
      <c r="I157" s="54">
        <v>0.62</v>
      </c>
      <c r="J157" s="54"/>
      <c r="K157" s="54"/>
      <c r="L157" s="54"/>
      <c r="M157" s="49"/>
      <c r="N157" s="50"/>
      <c r="O157" s="49"/>
    </row>
    <row r="158" spans="1:15">
      <c r="A158" s="50"/>
      <c r="B158" s="50"/>
      <c r="C158" s="241"/>
      <c r="D158" s="54"/>
      <c r="E158" s="54"/>
      <c r="F158" s="58" t="s">
        <v>82</v>
      </c>
      <c r="G158" s="235">
        <f>G157*I157</f>
        <v>108.63720600000001</v>
      </c>
      <c r="H158" s="235"/>
      <c r="I158" s="54" t="s">
        <v>28</v>
      </c>
      <c r="J158" s="54"/>
      <c r="K158" s="54"/>
      <c r="L158" s="54"/>
      <c r="M158" s="49"/>
      <c r="N158" s="68">
        <f>G158</f>
        <v>108.63720600000001</v>
      </c>
      <c r="O158" s="49" t="str">
        <f>I158</f>
        <v>kg</v>
      </c>
    </row>
    <row r="159" spans="1:15">
      <c r="A159" s="50"/>
      <c r="B159" s="50"/>
      <c r="C159" s="241"/>
      <c r="D159" s="54"/>
      <c r="E159" s="54"/>
      <c r="F159" s="54"/>
      <c r="G159" s="54"/>
      <c r="H159" s="54"/>
      <c r="I159" s="54"/>
      <c r="J159" s="54"/>
      <c r="K159" s="54"/>
      <c r="L159" s="54"/>
      <c r="M159" s="49"/>
      <c r="N159" s="50"/>
      <c r="O159" s="49"/>
    </row>
    <row r="160" spans="1:15">
      <c r="A160" s="50"/>
      <c r="B160" s="50"/>
      <c r="C160" s="241"/>
      <c r="D160" s="54"/>
      <c r="E160" s="54"/>
      <c r="F160" s="54"/>
      <c r="G160" s="54"/>
      <c r="H160" s="54"/>
      <c r="I160" s="54"/>
      <c r="J160" s="54"/>
      <c r="K160" s="54"/>
      <c r="L160" s="54"/>
      <c r="M160" s="49"/>
      <c r="N160" s="50"/>
      <c r="O160" s="49"/>
    </row>
    <row r="161" spans="1:15">
      <c r="A161" s="43"/>
      <c r="B161" s="43"/>
      <c r="C161" s="243"/>
      <c r="D161" s="59"/>
      <c r="E161" s="59"/>
      <c r="F161" s="59"/>
      <c r="G161" s="59"/>
      <c r="H161" s="59"/>
      <c r="I161" s="59"/>
      <c r="J161" s="59"/>
      <c r="K161" s="59"/>
      <c r="L161" s="59"/>
      <c r="M161" s="60"/>
      <c r="N161" s="43"/>
      <c r="O161" s="60"/>
    </row>
    <row r="162" spans="1:15">
      <c r="A162" s="50">
        <v>18</v>
      </c>
      <c r="B162" s="50" t="s">
        <v>29</v>
      </c>
      <c r="C162" s="227" t="s">
        <v>62</v>
      </c>
      <c r="M162" s="49"/>
      <c r="N162" s="50"/>
      <c r="O162" s="49"/>
    </row>
    <row r="163" spans="1:15">
      <c r="A163" s="50"/>
      <c r="B163" s="50"/>
      <c r="C163" s="227"/>
      <c r="E163" s="54" t="s">
        <v>128</v>
      </c>
      <c r="F163" s="54"/>
      <c r="G163" s="54"/>
      <c r="H163" s="54"/>
      <c r="I163" s="54"/>
      <c r="J163" s="54"/>
      <c r="K163" s="54"/>
      <c r="M163" s="49"/>
      <c r="N163" s="50"/>
      <c r="O163" s="49"/>
    </row>
    <row r="164" spans="1:15">
      <c r="A164" s="50"/>
      <c r="B164" s="50"/>
      <c r="C164" s="227"/>
      <c r="D164" s="37" t="s">
        <v>129</v>
      </c>
      <c r="E164" s="54"/>
      <c r="F164" s="54"/>
      <c r="G164" s="54"/>
      <c r="H164" s="54"/>
      <c r="I164" s="54"/>
      <c r="J164" s="54"/>
      <c r="K164" s="54"/>
      <c r="M164" s="49"/>
      <c r="N164" s="50"/>
      <c r="O164" s="49"/>
    </row>
    <row r="165" spans="1:15">
      <c r="A165" s="50"/>
      <c r="B165" s="50"/>
      <c r="C165" s="227"/>
      <c r="E165" s="54"/>
      <c r="F165" s="54" t="s">
        <v>82</v>
      </c>
      <c r="G165" s="78">
        <f>G155</f>
        <v>18.841000000000001</v>
      </c>
      <c r="H165" s="54" t="s">
        <v>87</v>
      </c>
      <c r="I165" s="54">
        <f>8</f>
        <v>8</v>
      </c>
      <c r="J165" s="54" t="s">
        <v>87</v>
      </c>
      <c r="K165" s="34">
        <v>0.68799999999999994</v>
      </c>
      <c r="M165" s="49"/>
      <c r="N165" s="50"/>
      <c r="O165" s="49"/>
    </row>
    <row r="166" spans="1:15">
      <c r="A166" s="50"/>
      <c r="B166" s="50"/>
      <c r="C166" s="227"/>
      <c r="E166" s="54"/>
      <c r="F166" s="54" t="s">
        <v>82</v>
      </c>
      <c r="G166" s="235">
        <f>G165*I165*K165</f>
        <v>103.700864</v>
      </c>
      <c r="H166" s="235"/>
      <c r="I166" s="54" t="s">
        <v>16</v>
      </c>
      <c r="J166" s="54"/>
      <c r="K166" s="54"/>
      <c r="M166" s="49"/>
      <c r="N166" s="50"/>
      <c r="O166" s="49"/>
    </row>
    <row r="167" spans="1:15">
      <c r="A167" s="50"/>
      <c r="B167" s="50"/>
      <c r="C167" s="227"/>
      <c r="E167" s="54"/>
      <c r="F167" s="54" t="s">
        <v>82</v>
      </c>
      <c r="G167" s="54">
        <f>G166</f>
        <v>103.700864</v>
      </c>
      <c r="H167" s="54" t="s">
        <v>87</v>
      </c>
      <c r="I167" s="54">
        <v>0.22</v>
      </c>
      <c r="J167" s="54"/>
      <c r="K167" s="54"/>
      <c r="M167" s="49"/>
      <c r="N167" s="50"/>
      <c r="O167" s="49"/>
    </row>
    <row r="168" spans="1:15">
      <c r="A168" s="50"/>
      <c r="B168" s="50"/>
      <c r="C168" s="227"/>
      <c r="E168" s="54"/>
      <c r="F168" s="58" t="s">
        <v>82</v>
      </c>
      <c r="G168" s="235">
        <f>G167*I167</f>
        <v>22.814190079999999</v>
      </c>
      <c r="H168" s="235"/>
      <c r="I168" s="54" t="s">
        <v>28</v>
      </c>
      <c r="J168" s="54"/>
      <c r="K168" s="54"/>
      <c r="M168" s="49"/>
      <c r="N168" s="68">
        <f>G168</f>
        <v>22.814190079999999</v>
      </c>
      <c r="O168" s="49" t="str">
        <f>I168</f>
        <v>kg</v>
      </c>
    </row>
    <row r="169" spans="1:15">
      <c r="A169" s="50"/>
      <c r="B169" s="50"/>
      <c r="C169" s="227"/>
      <c r="M169" s="49"/>
      <c r="N169" s="50"/>
      <c r="O169" s="49"/>
    </row>
    <row r="170" spans="1:15">
      <c r="A170" s="50"/>
      <c r="B170" s="50"/>
      <c r="C170" s="227"/>
      <c r="M170" s="49"/>
      <c r="N170" s="50"/>
      <c r="O170" s="49"/>
    </row>
    <row r="171" spans="1:15">
      <c r="A171" s="50"/>
      <c r="B171" s="50"/>
      <c r="C171" s="227"/>
      <c r="M171" s="49"/>
      <c r="N171" s="50"/>
      <c r="O171" s="49"/>
    </row>
    <row r="172" spans="1:15">
      <c r="A172" s="48">
        <v>19</v>
      </c>
      <c r="B172" s="48" t="s">
        <v>30</v>
      </c>
      <c r="C172" s="238" t="s">
        <v>72</v>
      </c>
      <c r="D172" s="52"/>
      <c r="E172" s="52"/>
      <c r="F172" s="52"/>
      <c r="G172" s="52"/>
      <c r="H172" s="52"/>
      <c r="I172" s="52"/>
      <c r="J172" s="52"/>
      <c r="K172" s="52"/>
      <c r="L172" s="52"/>
      <c r="M172" s="53"/>
      <c r="N172" s="48"/>
      <c r="O172" s="53"/>
    </row>
    <row r="173" spans="1:15">
      <c r="A173" s="50"/>
      <c r="B173" s="50"/>
      <c r="C173" s="239"/>
      <c r="D173" s="54"/>
      <c r="E173" s="54" t="s">
        <v>130</v>
      </c>
      <c r="F173" s="54"/>
      <c r="G173" s="54"/>
      <c r="H173" s="54"/>
      <c r="I173" s="54"/>
      <c r="J173" s="54"/>
      <c r="K173" s="54"/>
      <c r="L173" s="54"/>
      <c r="M173" s="49"/>
      <c r="N173" s="50"/>
      <c r="O173" s="49"/>
    </row>
    <row r="174" spans="1:15">
      <c r="A174" s="50"/>
      <c r="B174" s="50"/>
      <c r="C174" s="239"/>
      <c r="D174" s="54"/>
      <c r="E174" s="54"/>
      <c r="F174" s="54"/>
      <c r="G174" s="54"/>
      <c r="H174" s="54"/>
      <c r="I174" s="54"/>
      <c r="J174" s="54"/>
      <c r="K174" s="54"/>
      <c r="L174" s="54"/>
      <c r="M174" s="49"/>
      <c r="N174" s="50"/>
      <c r="O174" s="49"/>
    </row>
    <row r="175" spans="1:15">
      <c r="A175" s="50"/>
      <c r="B175" s="50"/>
      <c r="C175" s="239"/>
      <c r="D175" s="54"/>
      <c r="E175" s="54"/>
      <c r="F175" s="54" t="s">
        <v>82</v>
      </c>
      <c r="G175" s="78">
        <f>G165</f>
        <v>18.841000000000001</v>
      </c>
      <c r="H175" s="54" t="s">
        <v>131</v>
      </c>
      <c r="I175" s="59">
        <v>22</v>
      </c>
      <c r="J175" s="54" t="s">
        <v>131</v>
      </c>
      <c r="K175" s="34">
        <v>0.25</v>
      </c>
      <c r="L175" s="54" t="s">
        <v>131</v>
      </c>
      <c r="M175" s="76">
        <f>K155</f>
        <v>1.55</v>
      </c>
      <c r="N175" s="50"/>
      <c r="O175" s="49"/>
    </row>
    <row r="176" spans="1:15">
      <c r="A176" s="50"/>
      <c r="B176" s="50"/>
      <c r="C176" s="239"/>
      <c r="D176" s="54"/>
      <c r="E176" s="54"/>
      <c r="F176" s="54"/>
      <c r="G176" s="54"/>
      <c r="H176" s="54"/>
      <c r="I176" s="54">
        <v>7</v>
      </c>
      <c r="J176" s="54"/>
      <c r="K176" s="54"/>
      <c r="L176" s="54"/>
      <c r="M176" s="49"/>
      <c r="N176" s="50"/>
      <c r="O176" s="49"/>
    </row>
    <row r="177" spans="1:15">
      <c r="A177" s="50"/>
      <c r="B177" s="50"/>
      <c r="C177" s="239"/>
      <c r="D177" s="54"/>
      <c r="E177" s="54"/>
      <c r="F177" s="54" t="s">
        <v>82</v>
      </c>
      <c r="G177" s="235">
        <f>G175*(I175/I176)*K175*M175</f>
        <v>22.945646428571429</v>
      </c>
      <c r="H177" s="235"/>
      <c r="I177" s="54" t="s">
        <v>31</v>
      </c>
      <c r="J177" s="54"/>
      <c r="K177" s="54"/>
      <c r="L177" s="54"/>
      <c r="M177" s="49"/>
      <c r="N177" s="68">
        <f>G177</f>
        <v>22.945646428571429</v>
      </c>
      <c r="O177" s="49" t="str">
        <f>I177</f>
        <v>cum</v>
      </c>
    </row>
    <row r="178" spans="1:15">
      <c r="A178" s="50"/>
      <c r="B178" s="50"/>
      <c r="C178" s="239"/>
      <c r="D178" s="54"/>
      <c r="E178" s="54"/>
      <c r="F178" s="54"/>
      <c r="G178" s="54"/>
      <c r="H178" s="54"/>
      <c r="I178" s="54"/>
      <c r="J178" s="54"/>
      <c r="K178" s="54"/>
      <c r="L178" s="54"/>
      <c r="M178" s="49"/>
      <c r="N178" s="50"/>
      <c r="O178" s="49"/>
    </row>
    <row r="179" spans="1:15">
      <c r="A179" s="50"/>
      <c r="B179" s="50"/>
      <c r="C179" s="239"/>
      <c r="D179" s="54"/>
      <c r="E179" s="54"/>
      <c r="F179" s="54"/>
      <c r="G179" s="54"/>
      <c r="H179" s="54"/>
      <c r="I179" s="54"/>
      <c r="J179" s="54"/>
      <c r="K179" s="54"/>
      <c r="L179" s="54"/>
      <c r="M179" s="49"/>
      <c r="N179" s="50"/>
      <c r="O179" s="49"/>
    </row>
    <row r="180" spans="1:15">
      <c r="A180" s="50"/>
      <c r="B180" s="50"/>
      <c r="C180" s="239"/>
      <c r="D180" s="54"/>
      <c r="E180" s="54"/>
      <c r="F180" s="54"/>
      <c r="G180" s="54"/>
      <c r="H180" s="54"/>
      <c r="I180" s="54"/>
      <c r="J180" s="54"/>
      <c r="K180" s="54"/>
      <c r="L180" s="54"/>
      <c r="M180" s="49"/>
      <c r="N180" s="50"/>
      <c r="O180" s="49"/>
    </row>
    <row r="181" spans="1:15">
      <c r="A181" s="50"/>
      <c r="B181" s="50"/>
      <c r="C181" s="239"/>
      <c r="D181" s="54"/>
      <c r="E181" s="54"/>
      <c r="F181" s="54"/>
      <c r="G181" s="54"/>
      <c r="H181" s="54"/>
      <c r="I181" s="54"/>
      <c r="J181" s="54"/>
      <c r="K181" s="54"/>
      <c r="L181" s="54"/>
      <c r="M181" s="49"/>
      <c r="N181" s="50"/>
      <c r="O181" s="49"/>
    </row>
    <row r="182" spans="1:15">
      <c r="A182" s="50"/>
      <c r="B182" s="50"/>
      <c r="C182" s="239"/>
      <c r="D182" s="54"/>
      <c r="E182" s="54"/>
      <c r="F182" s="54"/>
      <c r="G182" s="54"/>
      <c r="H182" s="54"/>
      <c r="I182" s="54"/>
      <c r="J182" s="54"/>
      <c r="K182" s="54"/>
      <c r="L182" s="54"/>
      <c r="M182" s="49"/>
      <c r="N182" s="50"/>
      <c r="O182" s="49"/>
    </row>
    <row r="183" spans="1:15">
      <c r="A183" s="50"/>
      <c r="B183" s="50"/>
      <c r="C183" s="239"/>
      <c r="D183" s="54"/>
      <c r="E183" s="54"/>
      <c r="F183" s="54"/>
      <c r="G183" s="54"/>
      <c r="H183" s="54"/>
      <c r="I183" s="54"/>
      <c r="J183" s="54"/>
      <c r="K183" s="54"/>
      <c r="L183" s="54"/>
      <c r="M183" s="49"/>
      <c r="N183" s="50"/>
      <c r="O183" s="49"/>
    </row>
    <row r="184" spans="1:15">
      <c r="A184" s="43"/>
      <c r="B184" s="43"/>
      <c r="C184" s="240"/>
      <c r="D184" s="63"/>
      <c r="E184" s="59"/>
      <c r="F184" s="59"/>
      <c r="G184" s="59"/>
      <c r="H184" s="59"/>
      <c r="I184" s="59"/>
      <c r="J184" s="59"/>
      <c r="K184" s="59"/>
      <c r="L184" s="59"/>
      <c r="M184" s="60"/>
      <c r="N184" s="43"/>
      <c r="O184" s="60"/>
    </row>
    <row r="185" spans="1:15">
      <c r="A185" s="50">
        <v>20</v>
      </c>
      <c r="B185" s="50" t="s">
        <v>32</v>
      </c>
      <c r="C185" s="227" t="s">
        <v>33</v>
      </c>
      <c r="M185" s="49"/>
      <c r="N185" s="50"/>
      <c r="O185" s="49"/>
    </row>
    <row r="186" spans="1:15">
      <c r="A186" s="50"/>
      <c r="B186" s="50"/>
      <c r="C186" s="227"/>
      <c r="E186" s="37" t="s">
        <v>132</v>
      </c>
      <c r="M186" s="49"/>
      <c r="N186" s="50"/>
      <c r="O186" s="49"/>
    </row>
    <row r="187" spans="1:15">
      <c r="A187" s="50"/>
      <c r="B187" s="50"/>
      <c r="C187" s="227"/>
      <c r="F187" s="37" t="s">
        <v>82</v>
      </c>
      <c r="G187" s="278">
        <f>I76</f>
        <v>17841</v>
      </c>
      <c r="H187" s="279"/>
      <c r="I187" s="279"/>
      <c r="J187" s="277" t="s">
        <v>84</v>
      </c>
      <c r="K187" s="277">
        <v>1</v>
      </c>
      <c r="M187" s="49"/>
      <c r="N187" s="50"/>
      <c r="O187" s="49"/>
    </row>
    <row r="188" spans="1:15">
      <c r="A188" s="50"/>
      <c r="B188" s="50"/>
      <c r="C188" s="227"/>
      <c r="G188" s="280">
        <v>1000</v>
      </c>
      <c r="H188" s="280"/>
      <c r="I188" s="280"/>
      <c r="J188" s="277"/>
      <c r="K188" s="277"/>
      <c r="M188" s="49"/>
      <c r="N188" s="50"/>
      <c r="O188" s="49"/>
    </row>
    <row r="189" spans="1:15">
      <c r="A189" s="50"/>
      <c r="B189" s="50"/>
      <c r="C189" s="227"/>
      <c r="F189" s="37" t="s">
        <v>82</v>
      </c>
      <c r="G189" s="37">
        <f>(G187/G188)+K187</f>
        <v>18.841000000000001</v>
      </c>
      <c r="H189" s="260" t="s">
        <v>47</v>
      </c>
      <c r="I189" s="260"/>
      <c r="M189" s="49"/>
      <c r="N189" s="79">
        <f>G189</f>
        <v>18.841000000000001</v>
      </c>
      <c r="O189" s="49" t="str">
        <f>H189</f>
        <v>Nos</v>
      </c>
    </row>
    <row r="190" spans="1:15">
      <c r="A190" s="50"/>
      <c r="B190" s="50"/>
      <c r="C190" s="227"/>
      <c r="M190" s="49"/>
      <c r="N190" s="50"/>
      <c r="O190" s="49"/>
    </row>
    <row r="191" spans="1:15">
      <c r="A191" s="50"/>
      <c r="B191" s="50"/>
      <c r="C191" s="227"/>
      <c r="M191" s="49"/>
      <c r="N191" s="50"/>
      <c r="O191" s="49"/>
    </row>
    <row r="192" spans="1:15">
      <c r="A192" s="43"/>
      <c r="B192" s="43"/>
      <c r="C192" s="228"/>
      <c r="D192" s="63"/>
      <c r="E192" s="59"/>
      <c r="F192" s="59"/>
      <c r="G192" s="59"/>
      <c r="H192" s="59"/>
      <c r="I192" s="59"/>
      <c r="J192" s="59"/>
      <c r="K192" s="59"/>
      <c r="L192" s="59"/>
      <c r="M192" s="60"/>
      <c r="N192" s="43"/>
      <c r="O192" s="60"/>
    </row>
    <row r="193" spans="1:15">
      <c r="A193" s="50">
        <v>21</v>
      </c>
      <c r="B193" s="50" t="s">
        <v>46</v>
      </c>
      <c r="C193" s="241" t="s">
        <v>65</v>
      </c>
      <c r="D193" s="37" t="s">
        <v>133</v>
      </c>
      <c r="M193" s="49"/>
      <c r="N193" s="50"/>
      <c r="O193" s="49"/>
    </row>
    <row r="194" spans="1:15">
      <c r="A194" s="50"/>
      <c r="B194" s="50"/>
      <c r="C194" s="241"/>
      <c r="F194" s="37" t="s">
        <v>82</v>
      </c>
      <c r="G194" s="259">
        <f>E67</f>
        <v>17841</v>
      </c>
      <c r="H194" s="259"/>
      <c r="I194" s="259"/>
      <c r="J194" s="37" t="s">
        <v>87</v>
      </c>
      <c r="K194" s="37">
        <v>0.5</v>
      </c>
      <c r="M194" s="49"/>
      <c r="N194" s="50"/>
      <c r="O194" s="49"/>
    </row>
    <row r="195" spans="1:15">
      <c r="A195" s="50"/>
      <c r="B195" s="50"/>
      <c r="C195" s="241"/>
      <c r="F195" s="37" t="s">
        <v>82</v>
      </c>
      <c r="G195" s="260">
        <f>G194*K194</f>
        <v>8920.5</v>
      </c>
      <c r="H195" s="260"/>
      <c r="I195" s="260"/>
      <c r="J195" s="37" t="s">
        <v>16</v>
      </c>
      <c r="M195" s="49"/>
      <c r="N195" s="50"/>
      <c r="O195" s="49"/>
    </row>
    <row r="196" spans="1:15">
      <c r="A196" s="50"/>
      <c r="B196" s="50"/>
      <c r="C196" s="241"/>
      <c r="E196" s="37" t="s">
        <v>135</v>
      </c>
      <c r="H196" s="37" t="s">
        <v>82</v>
      </c>
      <c r="I196" s="66">
        <v>1</v>
      </c>
      <c r="J196" s="37" t="s">
        <v>16</v>
      </c>
      <c r="M196" s="49"/>
      <c r="N196" s="50">
        <f>M198</f>
        <v>8921.5</v>
      </c>
      <c r="O196" s="49" t="str">
        <f>M199</f>
        <v>Nos</v>
      </c>
    </row>
    <row r="197" spans="1:15">
      <c r="A197" s="50"/>
      <c r="B197" s="50"/>
      <c r="C197" s="241"/>
      <c r="D197" s="37" t="s">
        <v>134</v>
      </c>
      <c r="M197" s="49"/>
      <c r="N197" s="50"/>
      <c r="O197" s="49"/>
    </row>
    <row r="198" spans="1:15">
      <c r="A198" s="50"/>
      <c r="B198" s="50"/>
      <c r="C198" s="241"/>
      <c r="F198" s="37" t="s">
        <v>82</v>
      </c>
      <c r="G198" s="234">
        <f>G195</f>
        <v>8920.5</v>
      </c>
      <c r="H198" s="234"/>
      <c r="I198" s="234"/>
      <c r="J198" s="37" t="s">
        <v>84</v>
      </c>
      <c r="K198" s="66">
        <v>1</v>
      </c>
      <c r="L198" s="37" t="s">
        <v>82</v>
      </c>
      <c r="M198" s="87">
        <f>(G198/G199)+K198</f>
        <v>8921.5</v>
      </c>
      <c r="N198" s="50"/>
      <c r="O198" s="49"/>
    </row>
    <row r="199" spans="1:15">
      <c r="A199" s="43"/>
      <c r="B199" s="43"/>
      <c r="C199" s="65"/>
      <c r="D199" s="59"/>
      <c r="E199" s="59"/>
      <c r="F199" s="59"/>
      <c r="G199" s="281">
        <v>1</v>
      </c>
      <c r="H199" s="281"/>
      <c r="I199" s="281"/>
      <c r="J199" s="59"/>
      <c r="K199" s="59"/>
      <c r="L199" s="59"/>
      <c r="M199" s="60" t="s">
        <v>47</v>
      </c>
      <c r="N199" s="43"/>
      <c r="O199" s="60"/>
    </row>
    <row r="200" spans="1:15">
      <c r="A200" s="50">
        <v>22</v>
      </c>
      <c r="B200" s="50" t="s">
        <v>48</v>
      </c>
      <c r="C200" s="227" t="s">
        <v>64</v>
      </c>
      <c r="E200" s="37" t="s">
        <v>136</v>
      </c>
      <c r="M200" s="49"/>
      <c r="N200" s="50"/>
      <c r="O200" s="49"/>
    </row>
    <row r="201" spans="1:15">
      <c r="A201" s="50"/>
      <c r="B201" s="50"/>
      <c r="C201" s="227"/>
      <c r="E201" s="37" t="s">
        <v>126</v>
      </c>
      <c r="F201" s="37" t="s">
        <v>82</v>
      </c>
      <c r="G201" s="37">
        <v>1.5</v>
      </c>
      <c r="I201" s="37" t="s">
        <v>16</v>
      </c>
      <c r="M201" s="49"/>
      <c r="N201" s="50"/>
      <c r="O201" s="49"/>
    </row>
    <row r="202" spans="1:15">
      <c r="A202" s="50"/>
      <c r="B202" s="50"/>
      <c r="C202" s="227"/>
      <c r="F202" s="37" t="s">
        <v>82</v>
      </c>
      <c r="G202" s="259">
        <f>M198</f>
        <v>8921.5</v>
      </c>
      <c r="H202" s="259"/>
      <c r="I202" s="259"/>
      <c r="J202" s="37" t="s">
        <v>87</v>
      </c>
      <c r="K202" s="37">
        <f>G201</f>
        <v>1.5</v>
      </c>
      <c r="M202" s="49"/>
      <c r="N202" s="68">
        <f>G203</f>
        <v>13382.25</v>
      </c>
      <c r="O202" s="49" t="str">
        <f>J203</f>
        <v>m</v>
      </c>
    </row>
    <row r="203" spans="1:15">
      <c r="A203" s="50"/>
      <c r="B203" s="50"/>
      <c r="C203" s="227"/>
      <c r="F203" s="37" t="s">
        <v>82</v>
      </c>
      <c r="G203" s="259">
        <f>G202*K202</f>
        <v>13382.25</v>
      </c>
      <c r="H203" s="259"/>
      <c r="I203" s="259"/>
      <c r="J203" s="37" t="s">
        <v>16</v>
      </c>
      <c r="M203" s="49"/>
      <c r="N203" s="50"/>
      <c r="O203" s="49"/>
    </row>
    <row r="204" spans="1:15">
      <c r="A204" s="50"/>
      <c r="B204" s="50"/>
      <c r="C204" s="227"/>
      <c r="M204" s="49"/>
      <c r="N204" s="50"/>
      <c r="O204" s="49"/>
    </row>
    <row r="205" spans="1:15" ht="9" customHeight="1">
      <c r="A205" s="43"/>
      <c r="B205" s="43"/>
      <c r="C205" s="228"/>
      <c r="D205" s="63"/>
      <c r="E205" s="59"/>
      <c r="F205" s="59"/>
      <c r="G205" s="59"/>
      <c r="H205" s="59"/>
      <c r="I205" s="59"/>
      <c r="J205" s="59"/>
      <c r="K205" s="59"/>
      <c r="L205" s="59"/>
      <c r="M205" s="60"/>
      <c r="N205" s="43"/>
      <c r="O205" s="60"/>
    </row>
    <row r="206" spans="1:15" ht="15" customHeight="1">
      <c r="A206" s="48">
        <v>23</v>
      </c>
      <c r="B206" s="48" t="s">
        <v>49</v>
      </c>
      <c r="C206" s="244" t="s">
        <v>63</v>
      </c>
      <c r="D206" s="52"/>
      <c r="E206" s="52" t="s">
        <v>138</v>
      </c>
      <c r="F206" s="52"/>
      <c r="G206" s="52"/>
      <c r="H206" s="52"/>
      <c r="I206" s="52"/>
      <c r="J206" s="52"/>
      <c r="K206" s="52"/>
      <c r="L206" s="52"/>
      <c r="M206" s="53"/>
      <c r="N206" s="48"/>
      <c r="O206" s="53"/>
    </row>
    <row r="207" spans="1:15">
      <c r="A207" s="50"/>
      <c r="B207" s="50"/>
      <c r="C207" s="227"/>
      <c r="D207" s="54"/>
      <c r="E207" s="54" t="s">
        <v>137</v>
      </c>
      <c r="F207" s="54"/>
      <c r="G207" s="54"/>
      <c r="H207" s="54"/>
      <c r="I207" s="54"/>
      <c r="J207" s="54"/>
      <c r="K207" s="54"/>
      <c r="L207" s="54"/>
      <c r="M207" s="49"/>
      <c r="N207" s="50"/>
      <c r="O207" s="49"/>
    </row>
    <row r="208" spans="1:15">
      <c r="A208" s="50"/>
      <c r="B208" s="50"/>
      <c r="C208" s="227"/>
      <c r="D208" s="54"/>
      <c r="E208" s="54"/>
      <c r="F208" s="54" t="s">
        <v>82</v>
      </c>
      <c r="G208" s="233">
        <f>G195</f>
        <v>8920.5</v>
      </c>
      <c r="H208" s="233"/>
      <c r="I208" s="233"/>
      <c r="J208" s="54" t="s">
        <v>87</v>
      </c>
      <c r="K208" s="61">
        <v>2</v>
      </c>
      <c r="L208" s="54" t="s">
        <v>87</v>
      </c>
      <c r="M208" s="75">
        <v>2</v>
      </c>
      <c r="N208" s="68">
        <f>G209</f>
        <v>35682</v>
      </c>
      <c r="O208" s="49" t="str">
        <f>J209</f>
        <v>m</v>
      </c>
    </row>
    <row r="209" spans="1:15">
      <c r="A209" s="50"/>
      <c r="B209" s="50"/>
      <c r="C209" s="227"/>
      <c r="D209" s="54"/>
      <c r="E209" s="54"/>
      <c r="F209" s="54" t="s">
        <v>82</v>
      </c>
      <c r="G209" s="233">
        <f>G208*K208*M208</f>
        <v>35682</v>
      </c>
      <c r="H209" s="233"/>
      <c r="I209" s="233"/>
      <c r="J209" s="54" t="s">
        <v>16</v>
      </c>
      <c r="K209" s="54"/>
      <c r="L209" s="54"/>
      <c r="M209" s="49"/>
      <c r="N209" s="50"/>
      <c r="O209" s="49"/>
    </row>
    <row r="210" spans="1:15">
      <c r="A210" s="50"/>
      <c r="B210" s="50"/>
      <c r="C210" s="227"/>
      <c r="D210" s="54"/>
      <c r="E210" s="54"/>
      <c r="F210" s="54"/>
      <c r="G210" s="54"/>
      <c r="H210" s="54"/>
      <c r="I210" s="54"/>
      <c r="J210" s="54"/>
      <c r="K210" s="54"/>
      <c r="L210" s="54"/>
      <c r="M210" s="49"/>
      <c r="N210" s="50"/>
      <c r="O210" s="49"/>
    </row>
    <row r="211" spans="1:15">
      <c r="A211" s="50"/>
      <c r="B211" s="50"/>
      <c r="C211" s="227"/>
      <c r="D211" s="54"/>
      <c r="E211" s="54"/>
      <c r="F211" s="54"/>
      <c r="G211" s="54"/>
      <c r="H211" s="54"/>
      <c r="I211" s="54"/>
      <c r="J211" s="54"/>
      <c r="K211" s="54"/>
      <c r="L211" s="54"/>
      <c r="M211" s="49"/>
      <c r="N211" s="50"/>
      <c r="O211" s="49"/>
    </row>
    <row r="212" spans="1:15">
      <c r="A212" s="43"/>
      <c r="B212" s="43"/>
      <c r="C212" s="228"/>
      <c r="D212" s="63"/>
      <c r="E212" s="59"/>
      <c r="F212" s="59"/>
      <c r="G212" s="59"/>
      <c r="H212" s="59"/>
      <c r="I212" s="59"/>
      <c r="J212" s="59"/>
      <c r="K212" s="59"/>
      <c r="L212" s="59"/>
      <c r="M212" s="60"/>
      <c r="N212" s="43"/>
      <c r="O212" s="60"/>
    </row>
    <row r="213" spans="1:15">
      <c r="A213" s="50">
        <v>24</v>
      </c>
      <c r="B213" s="50" t="s">
        <v>50</v>
      </c>
      <c r="C213" s="227" t="s">
        <v>51</v>
      </c>
      <c r="E213" s="37" t="s">
        <v>139</v>
      </c>
      <c r="M213" s="49"/>
      <c r="N213" s="50"/>
      <c r="O213" s="49"/>
    </row>
    <row r="214" spans="1:15">
      <c r="A214" s="50"/>
      <c r="B214" s="50"/>
      <c r="C214" s="227"/>
      <c r="E214" s="37" t="s">
        <v>140</v>
      </c>
      <c r="J214" s="37" t="s">
        <v>141</v>
      </c>
      <c r="M214" s="49">
        <v>1.5</v>
      </c>
      <c r="N214" s="50"/>
      <c r="O214" s="49"/>
    </row>
    <row r="215" spans="1:15">
      <c r="A215" s="50"/>
      <c r="B215" s="50"/>
      <c r="C215" s="227"/>
      <c r="F215" s="37" t="s">
        <v>82</v>
      </c>
      <c r="G215" s="259">
        <f>G208</f>
        <v>8920.5</v>
      </c>
      <c r="H215" s="259"/>
      <c r="I215" s="259"/>
      <c r="J215" s="37" t="s">
        <v>87</v>
      </c>
      <c r="K215" s="37">
        <f>M214</f>
        <v>1.5</v>
      </c>
      <c r="M215" s="49"/>
      <c r="N215" s="50"/>
      <c r="O215" s="49"/>
    </row>
    <row r="216" spans="1:15">
      <c r="A216" s="50"/>
      <c r="B216" s="50"/>
      <c r="C216" s="227"/>
      <c r="F216" s="54" t="s">
        <v>82</v>
      </c>
      <c r="G216" s="233">
        <f>G215*K215</f>
        <v>13380.75</v>
      </c>
      <c r="H216" s="233"/>
      <c r="I216" s="233"/>
      <c r="J216" s="54" t="s">
        <v>25</v>
      </c>
      <c r="M216" s="49"/>
      <c r="N216" s="68">
        <f>G216</f>
        <v>13380.75</v>
      </c>
      <c r="O216" s="49" t="str">
        <f>J216</f>
        <v>sqm</v>
      </c>
    </row>
    <row r="217" spans="1:15" ht="20.25" customHeight="1">
      <c r="A217" s="43"/>
      <c r="B217" s="43"/>
      <c r="C217" s="228"/>
      <c r="D217" s="63"/>
      <c r="E217" s="59"/>
      <c r="F217" s="59"/>
      <c r="G217" s="59"/>
      <c r="H217" s="59"/>
      <c r="I217" s="59"/>
      <c r="J217" s="59"/>
      <c r="K217" s="59"/>
      <c r="L217" s="59"/>
      <c r="M217" s="60"/>
      <c r="N217" s="43"/>
      <c r="O217" s="60"/>
    </row>
    <row r="218" spans="1:15" ht="39" customHeight="1">
      <c r="A218" s="42">
        <v>25</v>
      </c>
      <c r="B218" s="25" t="s">
        <v>43</v>
      </c>
      <c r="C218" s="238" t="s">
        <v>52</v>
      </c>
      <c r="D218" s="52"/>
      <c r="E218" s="52"/>
      <c r="F218" s="52"/>
      <c r="G218" s="52"/>
      <c r="H218" s="52"/>
      <c r="I218" s="52"/>
      <c r="J218" s="52"/>
      <c r="K218" s="52"/>
      <c r="L218" s="52"/>
      <c r="M218" s="53"/>
      <c r="N218" s="48"/>
      <c r="O218" s="53"/>
    </row>
    <row r="219" spans="1:15">
      <c r="A219" s="50"/>
      <c r="B219" s="70"/>
      <c r="C219" s="239"/>
      <c r="D219" s="54"/>
      <c r="E219" s="54"/>
      <c r="F219" s="54"/>
      <c r="G219" s="54"/>
      <c r="H219" s="54"/>
      <c r="I219" s="54"/>
      <c r="J219" s="54"/>
      <c r="K219" s="54"/>
      <c r="L219" s="54"/>
      <c r="M219" s="49"/>
      <c r="N219" s="50"/>
      <c r="O219" s="49"/>
    </row>
    <row r="220" spans="1:15">
      <c r="A220" s="50"/>
      <c r="B220" s="70"/>
      <c r="C220" s="239"/>
      <c r="D220" s="54"/>
      <c r="E220" s="54"/>
      <c r="F220" s="54"/>
      <c r="G220" s="54"/>
      <c r="H220" s="54"/>
      <c r="I220" s="54"/>
      <c r="J220" s="54"/>
      <c r="K220" s="54"/>
      <c r="L220" s="54"/>
      <c r="M220" s="49"/>
      <c r="N220" s="50"/>
      <c r="O220" s="49"/>
    </row>
    <row r="221" spans="1:15">
      <c r="A221" s="50"/>
      <c r="B221" s="70"/>
      <c r="C221" s="239"/>
      <c r="D221" s="54"/>
      <c r="E221" s="54"/>
      <c r="F221" s="54"/>
      <c r="G221" s="54"/>
      <c r="H221" s="54"/>
      <c r="I221" s="54"/>
      <c r="J221" s="54"/>
      <c r="K221" s="54"/>
      <c r="L221" s="54"/>
      <c r="M221" s="49"/>
      <c r="N221" s="50"/>
      <c r="O221" s="49"/>
    </row>
    <row r="222" spans="1:15">
      <c r="A222" s="50"/>
      <c r="B222" s="70"/>
      <c r="C222" s="239"/>
      <c r="D222" s="54"/>
      <c r="E222" s="54"/>
      <c r="F222" s="54"/>
      <c r="G222" s="54"/>
      <c r="H222" s="54"/>
      <c r="I222" s="54"/>
      <c r="J222" s="54"/>
      <c r="K222" s="54"/>
      <c r="L222" s="54"/>
      <c r="M222" s="49"/>
      <c r="N222" s="50"/>
      <c r="O222" s="49"/>
    </row>
    <row r="223" spans="1:15">
      <c r="A223" s="50"/>
      <c r="B223" s="70"/>
      <c r="C223" s="239"/>
      <c r="D223" s="54"/>
      <c r="E223" s="54"/>
      <c r="F223" s="54"/>
      <c r="G223" s="61">
        <v>1</v>
      </c>
      <c r="H223" s="54"/>
      <c r="I223" s="54" t="s">
        <v>142</v>
      </c>
      <c r="J223" s="54"/>
      <c r="K223" s="54"/>
      <c r="L223" s="54"/>
      <c r="M223" s="49"/>
      <c r="N223" s="80">
        <f>G223</f>
        <v>1</v>
      </c>
      <c r="O223" s="49" t="str">
        <f>I223</f>
        <v>item</v>
      </c>
    </row>
    <row r="224" spans="1:15">
      <c r="A224" s="50"/>
      <c r="B224" s="70"/>
      <c r="C224" s="239"/>
      <c r="D224" s="54"/>
      <c r="E224" s="54"/>
      <c r="F224" s="54"/>
      <c r="G224" s="54"/>
      <c r="H224" s="54"/>
      <c r="I224" s="54"/>
      <c r="J224" s="54"/>
      <c r="K224" s="54"/>
      <c r="L224" s="54"/>
      <c r="M224" s="49"/>
      <c r="N224" s="50"/>
      <c r="O224" s="49"/>
    </row>
    <row r="225" spans="1:15">
      <c r="A225" s="50"/>
      <c r="B225" s="70"/>
      <c r="C225" s="239"/>
      <c r="D225" s="54"/>
      <c r="E225" s="54"/>
      <c r="F225" s="54"/>
      <c r="G225" s="54"/>
      <c r="H225" s="54"/>
      <c r="I225" s="54"/>
      <c r="J225" s="54"/>
      <c r="K225" s="54"/>
      <c r="L225" s="54"/>
      <c r="M225" s="49"/>
      <c r="N225" s="50"/>
      <c r="O225" s="49"/>
    </row>
    <row r="226" spans="1:15">
      <c r="A226" s="50"/>
      <c r="B226" s="70"/>
      <c r="C226" s="239"/>
      <c r="D226" s="54"/>
      <c r="E226" s="54"/>
      <c r="F226" s="54"/>
      <c r="G226" s="54"/>
      <c r="H226" s="54"/>
      <c r="I226" s="54"/>
      <c r="J226" s="54"/>
      <c r="K226" s="54"/>
      <c r="L226" s="54"/>
      <c r="M226" s="49"/>
      <c r="N226" s="50"/>
      <c r="O226" s="49"/>
    </row>
    <row r="227" spans="1:15">
      <c r="A227" s="50"/>
      <c r="B227" s="70"/>
      <c r="C227" s="239"/>
      <c r="D227" s="54"/>
      <c r="E227" s="54"/>
      <c r="F227" s="54"/>
      <c r="G227" s="54"/>
      <c r="H227" s="54"/>
      <c r="I227" s="54"/>
      <c r="J227" s="54"/>
      <c r="K227" s="54"/>
      <c r="L227" s="54"/>
      <c r="M227" s="49"/>
      <c r="N227" s="50"/>
      <c r="O227" s="49"/>
    </row>
    <row r="228" spans="1:15">
      <c r="A228" s="50"/>
      <c r="B228" s="70"/>
      <c r="C228" s="239"/>
      <c r="D228" s="54"/>
      <c r="E228" s="54"/>
      <c r="F228" s="54"/>
      <c r="G228" s="54"/>
      <c r="H228" s="54"/>
      <c r="I228" s="54"/>
      <c r="J228" s="54"/>
      <c r="K228" s="54"/>
      <c r="L228" s="54"/>
      <c r="M228" s="49"/>
      <c r="N228" s="50"/>
      <c r="O228" s="49"/>
    </row>
    <row r="229" spans="1:15">
      <c r="A229" s="43"/>
      <c r="B229" s="63"/>
      <c r="C229" s="240"/>
      <c r="D229" s="59"/>
      <c r="E229" s="59"/>
      <c r="F229" s="59"/>
      <c r="G229" s="59"/>
      <c r="H229" s="59"/>
      <c r="I229" s="59"/>
      <c r="J229" s="59"/>
      <c r="K229" s="59"/>
      <c r="L229" s="59"/>
      <c r="M229" s="60"/>
      <c r="N229" s="43"/>
      <c r="O229" s="60"/>
    </row>
    <row r="230" spans="1:15" ht="63">
      <c r="A230" s="73">
        <v>26</v>
      </c>
      <c r="B230" s="81" t="s">
        <v>43</v>
      </c>
      <c r="C230" s="227" t="s">
        <v>54</v>
      </c>
      <c r="M230" s="49"/>
      <c r="N230" s="50"/>
      <c r="O230" s="49"/>
    </row>
    <row r="231" spans="1:15">
      <c r="A231" s="50"/>
      <c r="B231" s="70"/>
      <c r="C231" s="227"/>
      <c r="M231" s="49"/>
      <c r="N231" s="50"/>
      <c r="O231" s="49"/>
    </row>
    <row r="232" spans="1:15">
      <c r="A232" s="50"/>
      <c r="B232" s="70"/>
      <c r="C232" s="227"/>
      <c r="F232" s="37" t="s">
        <v>82</v>
      </c>
      <c r="G232" s="260">
        <v>150</v>
      </c>
      <c r="H232" s="260"/>
      <c r="I232" s="37" t="s">
        <v>143</v>
      </c>
      <c r="M232" s="49"/>
      <c r="N232" s="50">
        <f>G232</f>
        <v>150</v>
      </c>
      <c r="O232" s="49" t="str">
        <f>I232</f>
        <v>days</v>
      </c>
    </row>
    <row r="233" spans="1:15">
      <c r="A233" s="50"/>
      <c r="B233" s="70"/>
      <c r="C233" s="227"/>
      <c r="M233" s="49"/>
      <c r="N233" s="50"/>
      <c r="O233" s="49"/>
    </row>
    <row r="234" spans="1:15">
      <c r="A234" s="43"/>
      <c r="B234" s="43"/>
      <c r="C234" s="228"/>
      <c r="D234" s="63"/>
      <c r="E234" s="59"/>
      <c r="F234" s="59"/>
      <c r="G234" s="59"/>
      <c r="H234" s="59"/>
      <c r="I234" s="59"/>
      <c r="J234" s="59"/>
      <c r="K234" s="59"/>
      <c r="L234" s="59"/>
      <c r="M234" s="60"/>
      <c r="N234" s="43"/>
      <c r="O234" s="60"/>
    </row>
    <row r="235" spans="1:15" ht="63">
      <c r="A235" s="73">
        <v>27</v>
      </c>
      <c r="B235" s="81" t="s">
        <v>43</v>
      </c>
      <c r="C235" s="227" t="s">
        <v>56</v>
      </c>
      <c r="M235" s="49"/>
      <c r="N235" s="50"/>
      <c r="O235" s="49"/>
    </row>
    <row r="236" spans="1:15">
      <c r="A236" s="43"/>
      <c r="B236" s="43"/>
      <c r="C236" s="228"/>
      <c r="D236" s="63"/>
      <c r="E236" s="59"/>
      <c r="F236" s="59"/>
      <c r="G236" s="64">
        <v>1</v>
      </c>
      <c r="H236" s="59"/>
      <c r="I236" s="59" t="s">
        <v>142</v>
      </c>
      <c r="J236" s="59"/>
      <c r="K236" s="59"/>
      <c r="L236" s="59"/>
      <c r="M236" s="60"/>
      <c r="N236" s="97">
        <f>G236</f>
        <v>1</v>
      </c>
      <c r="O236" s="60" t="str">
        <f>I236</f>
        <v>item</v>
      </c>
    </row>
    <row r="237" spans="1:15" ht="63">
      <c r="A237" s="73">
        <v>28</v>
      </c>
      <c r="B237" s="81" t="s">
        <v>43</v>
      </c>
      <c r="C237" s="227" t="s">
        <v>58</v>
      </c>
      <c r="M237" s="49"/>
      <c r="N237" s="50"/>
      <c r="O237" s="49"/>
    </row>
    <row r="238" spans="1:15">
      <c r="A238" s="50"/>
      <c r="B238" s="70"/>
      <c r="C238" s="227"/>
    </row>
    <row r="239" spans="1:15">
      <c r="A239" s="50"/>
      <c r="B239" s="70"/>
      <c r="C239" s="227"/>
      <c r="G239" s="61">
        <v>1</v>
      </c>
      <c r="H239" s="54"/>
      <c r="I239" s="54" t="s">
        <v>142</v>
      </c>
      <c r="J239" s="54"/>
      <c r="K239" s="54"/>
      <c r="L239" s="54"/>
      <c r="M239" s="49"/>
      <c r="N239" s="80">
        <f>G239</f>
        <v>1</v>
      </c>
      <c r="O239" s="49" t="str">
        <f>I239</f>
        <v>item</v>
      </c>
    </row>
    <row r="240" spans="1:15">
      <c r="A240" s="43"/>
      <c r="B240" s="43"/>
      <c r="C240" s="228"/>
      <c r="D240" s="63"/>
      <c r="E240" s="59"/>
      <c r="F240" s="59"/>
      <c r="G240" s="59"/>
      <c r="H240" s="59"/>
      <c r="I240" s="59"/>
      <c r="J240" s="59"/>
      <c r="K240" s="59"/>
      <c r="L240" s="59"/>
      <c r="M240" s="59"/>
      <c r="N240" s="60"/>
      <c r="O240" s="43"/>
    </row>
    <row r="241" spans="1:15" ht="15" customHeight="1">
      <c r="A241" s="50">
        <v>29</v>
      </c>
      <c r="B241" s="229" t="s">
        <v>43</v>
      </c>
      <c r="C241" s="227" t="s">
        <v>59</v>
      </c>
      <c r="D241" s="54"/>
      <c r="E241" s="54"/>
      <c r="F241" s="54"/>
      <c r="G241" s="54"/>
      <c r="H241" s="54"/>
      <c r="I241" s="54"/>
      <c r="J241" s="54"/>
      <c r="K241" s="54"/>
      <c r="L241" s="54"/>
      <c r="M241" s="49"/>
      <c r="N241" s="50"/>
      <c r="O241" s="49"/>
    </row>
    <row r="242" spans="1:15">
      <c r="A242" s="50"/>
      <c r="B242" s="229"/>
      <c r="C242" s="227"/>
      <c r="D242" s="54"/>
      <c r="E242" s="54"/>
      <c r="F242" s="54"/>
      <c r="G242" s="54"/>
      <c r="H242" s="54"/>
      <c r="I242" s="54"/>
      <c r="J242" s="54"/>
      <c r="K242" s="54"/>
      <c r="L242" s="54"/>
      <c r="M242" s="49"/>
      <c r="N242" s="50"/>
      <c r="O242" s="49"/>
    </row>
    <row r="243" spans="1:15">
      <c r="A243" s="50"/>
      <c r="B243" s="229"/>
      <c r="C243" s="227"/>
      <c r="D243" s="54"/>
      <c r="E243" s="54"/>
      <c r="F243" s="54"/>
      <c r="G243" s="54"/>
      <c r="H243" s="54"/>
      <c r="I243" s="54"/>
      <c r="J243" s="54"/>
      <c r="K243" s="54"/>
      <c r="L243" s="54"/>
      <c r="M243" s="49"/>
      <c r="N243" s="50"/>
      <c r="O243" s="49"/>
    </row>
    <row r="244" spans="1:15">
      <c r="A244" s="50"/>
      <c r="B244" s="229"/>
      <c r="C244" s="227"/>
      <c r="D244" s="54"/>
      <c r="E244" s="54"/>
      <c r="F244" s="54"/>
      <c r="G244" s="61">
        <v>1</v>
      </c>
      <c r="H244" s="54"/>
      <c r="I244" s="54" t="s">
        <v>142</v>
      </c>
      <c r="J244" s="54"/>
      <c r="K244" s="54"/>
      <c r="L244" s="54"/>
      <c r="M244" s="49"/>
      <c r="N244" s="80">
        <f>G244</f>
        <v>1</v>
      </c>
      <c r="O244" s="49" t="str">
        <f>I244</f>
        <v>item</v>
      </c>
    </row>
    <row r="245" spans="1:15">
      <c r="A245" s="50"/>
      <c r="B245" s="70"/>
      <c r="C245" s="227"/>
      <c r="D245" s="54"/>
      <c r="E245" s="54"/>
      <c r="F245" s="54"/>
      <c r="G245" s="54"/>
      <c r="H245" s="54"/>
      <c r="I245" s="54"/>
      <c r="J245" s="54"/>
      <c r="K245" s="54"/>
      <c r="L245" s="54"/>
      <c r="M245" s="49"/>
      <c r="N245" s="50"/>
      <c r="O245" s="49"/>
    </row>
    <row r="246" spans="1:15">
      <c r="A246" s="50"/>
      <c r="B246" s="70"/>
      <c r="C246" s="227"/>
      <c r="D246" s="54"/>
      <c r="E246" s="54"/>
      <c r="F246" s="54"/>
      <c r="G246" s="54"/>
      <c r="H246" s="54"/>
      <c r="I246" s="54"/>
      <c r="J246" s="54"/>
      <c r="K246" s="54"/>
      <c r="L246" s="54"/>
      <c r="M246" s="49"/>
      <c r="N246" s="50"/>
      <c r="O246" s="49"/>
    </row>
    <row r="247" spans="1:15">
      <c r="A247" s="50"/>
      <c r="B247" s="70"/>
      <c r="C247" s="227"/>
      <c r="D247" s="54"/>
      <c r="E247" s="54"/>
      <c r="F247" s="54"/>
      <c r="G247" s="54"/>
      <c r="H247" s="54"/>
      <c r="I247" s="54"/>
      <c r="J247" s="54"/>
      <c r="K247" s="54"/>
      <c r="L247" s="54"/>
      <c r="M247" s="49"/>
      <c r="N247" s="50"/>
      <c r="O247" s="49"/>
    </row>
    <row r="248" spans="1:15">
      <c r="A248" s="50"/>
      <c r="B248" s="70"/>
      <c r="C248" s="227"/>
      <c r="D248" s="54"/>
      <c r="E248" s="54"/>
      <c r="F248" s="54"/>
      <c r="G248" s="54"/>
      <c r="H248" s="54"/>
      <c r="I248" s="54"/>
      <c r="J248" s="54"/>
      <c r="K248" s="54"/>
      <c r="L248" s="54"/>
      <c r="M248" s="49"/>
      <c r="N248" s="50"/>
      <c r="O248" s="49"/>
    </row>
    <row r="249" spans="1:15">
      <c r="A249" s="50"/>
      <c r="B249" s="70"/>
      <c r="C249" s="227"/>
      <c r="D249" s="54"/>
      <c r="E249" s="54"/>
      <c r="F249" s="54"/>
      <c r="G249" s="54"/>
      <c r="H249" s="54"/>
      <c r="I249" s="54"/>
      <c r="J249" s="54"/>
      <c r="K249" s="54"/>
      <c r="L249" s="54"/>
      <c r="M249" s="49"/>
      <c r="N249" s="50"/>
      <c r="O249" s="49"/>
    </row>
    <row r="250" spans="1:15">
      <c r="A250" s="50"/>
      <c r="B250" s="70"/>
      <c r="C250" s="227"/>
      <c r="D250" s="54"/>
      <c r="E250" s="54"/>
      <c r="F250" s="54"/>
      <c r="G250" s="54"/>
      <c r="H250" s="54"/>
      <c r="I250" s="54"/>
      <c r="J250" s="54"/>
      <c r="K250" s="54"/>
      <c r="L250" s="54"/>
      <c r="M250" s="49"/>
      <c r="N250" s="50"/>
      <c r="O250" s="49"/>
    </row>
    <row r="251" spans="1:15">
      <c r="A251" s="50"/>
      <c r="B251" s="70"/>
      <c r="C251" s="227"/>
      <c r="D251" s="54"/>
      <c r="E251" s="54"/>
      <c r="F251" s="54"/>
      <c r="G251" s="54"/>
      <c r="H251" s="54"/>
      <c r="I251" s="54"/>
      <c r="J251" s="54"/>
      <c r="K251" s="54"/>
      <c r="L251" s="54"/>
      <c r="M251" s="49"/>
      <c r="N251" s="50"/>
      <c r="O251" s="49"/>
    </row>
    <row r="252" spans="1:15">
      <c r="A252" s="50"/>
      <c r="B252" s="70"/>
      <c r="C252" s="227"/>
      <c r="D252" s="54"/>
      <c r="E252" s="54"/>
      <c r="F252" s="54"/>
      <c r="G252" s="54"/>
      <c r="H252" s="54"/>
      <c r="I252" s="54"/>
      <c r="J252" s="54"/>
      <c r="K252" s="54"/>
      <c r="L252" s="54"/>
      <c r="M252" s="49"/>
      <c r="N252" s="50"/>
      <c r="O252" s="49"/>
    </row>
    <row r="253" spans="1:15">
      <c r="A253" s="50"/>
      <c r="B253" s="70"/>
      <c r="C253" s="227"/>
      <c r="D253" s="54"/>
      <c r="E253" s="54"/>
      <c r="F253" s="54"/>
      <c r="G253" s="54"/>
      <c r="H253" s="54"/>
      <c r="I253" s="54"/>
      <c r="J253" s="54"/>
      <c r="K253" s="54"/>
      <c r="L253" s="54"/>
      <c r="M253" s="49"/>
      <c r="N253" s="50"/>
      <c r="O253" s="49"/>
    </row>
    <row r="254" spans="1:15">
      <c r="A254" s="50"/>
      <c r="B254" s="43"/>
      <c r="C254" s="228"/>
      <c r="D254" s="63"/>
      <c r="E254" s="59"/>
      <c r="F254" s="59"/>
      <c r="G254" s="59"/>
      <c r="H254" s="59"/>
      <c r="I254" s="59"/>
      <c r="J254" s="59"/>
      <c r="K254" s="59"/>
      <c r="L254" s="59"/>
      <c r="M254" s="60"/>
      <c r="N254" s="43"/>
      <c r="O254" s="60"/>
    </row>
    <row r="255" spans="1:15">
      <c r="A255" s="48">
        <v>30</v>
      </c>
      <c r="B255" s="229" t="s">
        <v>43</v>
      </c>
      <c r="C255" s="227" t="s">
        <v>60</v>
      </c>
      <c r="M255" s="49"/>
      <c r="N255" s="50"/>
      <c r="O255" s="49"/>
    </row>
    <row r="256" spans="1:15">
      <c r="A256" s="50"/>
      <c r="B256" s="229"/>
      <c r="C256" s="227"/>
      <c r="M256" s="49"/>
      <c r="N256" s="50"/>
      <c r="O256" s="49"/>
    </row>
    <row r="257" spans="1:16">
      <c r="A257" s="50"/>
      <c r="B257" s="229"/>
      <c r="C257" s="227"/>
      <c r="G257" s="61">
        <v>1</v>
      </c>
      <c r="H257" s="54"/>
      <c r="I257" s="54" t="s">
        <v>142</v>
      </c>
      <c r="J257" s="54"/>
      <c r="K257" s="54"/>
      <c r="L257" s="54"/>
      <c r="M257" s="49"/>
      <c r="N257" s="80">
        <f>G257</f>
        <v>1</v>
      </c>
      <c r="O257" s="49" t="str">
        <f>I257</f>
        <v>item</v>
      </c>
    </row>
    <row r="258" spans="1:16">
      <c r="A258" s="50"/>
      <c r="B258" s="229"/>
      <c r="C258" s="227"/>
      <c r="M258" s="49"/>
      <c r="N258" s="50"/>
      <c r="O258" s="49"/>
    </row>
    <row r="259" spans="1:16">
      <c r="A259" s="43"/>
      <c r="B259" s="43"/>
      <c r="C259" s="228"/>
      <c r="D259" s="63"/>
      <c r="E259" s="59"/>
      <c r="F259" s="59"/>
      <c r="G259" s="59"/>
      <c r="H259" s="59"/>
      <c r="I259" s="59"/>
      <c r="J259" s="59"/>
      <c r="K259" s="59"/>
      <c r="L259" s="59"/>
      <c r="M259" s="60"/>
      <c r="N259" s="43"/>
      <c r="O259" s="60"/>
      <c r="P259" s="59"/>
    </row>
    <row r="260" spans="1:16">
      <c r="A260" s="70"/>
      <c r="B260" s="226"/>
      <c r="C260" s="226"/>
      <c r="O260" s="49"/>
    </row>
    <row r="261" spans="1:16">
      <c r="A261" s="54"/>
      <c r="B261" s="54"/>
      <c r="C261" s="55"/>
      <c r="D261" s="54"/>
      <c r="E261" s="54"/>
      <c r="F261" s="54"/>
      <c r="G261" s="54"/>
      <c r="H261" s="54"/>
      <c r="I261" s="54"/>
      <c r="J261" s="54"/>
      <c r="K261" s="54"/>
      <c r="L261" s="54"/>
      <c r="M261" s="54"/>
      <c r="N261" s="54"/>
      <c r="O261" s="54"/>
    </row>
    <row r="262" spans="1:16">
      <c r="A262" s="54"/>
      <c r="B262" s="54"/>
      <c r="C262" s="55"/>
      <c r="D262" s="54"/>
      <c r="E262" s="54"/>
      <c r="F262" s="54"/>
      <c r="G262" s="54"/>
      <c r="H262" s="54"/>
      <c r="I262" s="54"/>
      <c r="J262" s="54"/>
      <c r="K262" s="54"/>
      <c r="L262" s="54"/>
      <c r="M262" s="54"/>
      <c r="N262" s="54"/>
      <c r="O262" s="54"/>
    </row>
    <row r="263" spans="1:16">
      <c r="A263" s="54"/>
      <c r="B263" s="54"/>
      <c r="C263" s="55"/>
      <c r="D263" s="54"/>
      <c r="E263" s="54"/>
      <c r="F263" s="54"/>
      <c r="G263" s="54"/>
      <c r="H263" s="54"/>
      <c r="I263" s="54"/>
      <c r="J263" s="54"/>
      <c r="K263" s="54"/>
      <c r="L263" s="54"/>
      <c r="M263" s="54"/>
      <c r="N263" s="54"/>
      <c r="O263" s="54"/>
    </row>
    <row r="264" spans="1:16">
      <c r="A264" s="54"/>
      <c r="B264" s="54"/>
      <c r="C264" s="55"/>
      <c r="D264" s="54"/>
      <c r="E264" s="54"/>
      <c r="F264" s="54"/>
      <c r="G264" s="54"/>
      <c r="H264" s="54"/>
      <c r="I264" s="54"/>
      <c r="J264" s="54"/>
      <c r="K264" s="54"/>
      <c r="L264" s="54"/>
      <c r="M264" s="54"/>
      <c r="N264" s="54"/>
      <c r="O264" s="54"/>
    </row>
    <row r="265" spans="1:16">
      <c r="A265" s="54"/>
      <c r="B265" s="54"/>
      <c r="C265" s="55"/>
      <c r="D265" s="54"/>
      <c r="E265" s="54"/>
      <c r="F265" s="54"/>
      <c r="G265" s="54"/>
      <c r="H265" s="54"/>
      <c r="I265" s="54"/>
      <c r="J265" s="54"/>
      <c r="K265" s="54"/>
      <c r="L265" s="54"/>
      <c r="M265" s="54"/>
      <c r="N265" s="54"/>
      <c r="O265" s="54"/>
    </row>
    <row r="266" spans="1:16">
      <c r="A266" s="54"/>
      <c r="B266" s="54"/>
      <c r="C266" s="55"/>
      <c r="D266" s="54"/>
      <c r="E266" s="54"/>
      <c r="F266" s="54"/>
      <c r="G266" s="54"/>
      <c r="H266" s="54"/>
      <c r="I266" s="54"/>
      <c r="J266" s="54"/>
      <c r="K266" s="54"/>
      <c r="L266" s="54"/>
      <c r="M266" s="54"/>
      <c r="N266" s="54"/>
      <c r="O266" s="54"/>
    </row>
    <row r="267" spans="1:16">
      <c r="A267" s="54"/>
      <c r="B267" s="54"/>
      <c r="C267" s="55"/>
      <c r="D267" s="54"/>
      <c r="E267" s="54"/>
      <c r="F267" s="54"/>
      <c r="G267" s="54"/>
      <c r="H267" s="54"/>
      <c r="I267" s="54"/>
      <c r="J267" s="54"/>
      <c r="K267" s="54"/>
      <c r="L267" s="54"/>
      <c r="M267" s="54"/>
      <c r="N267" s="54"/>
      <c r="O267" s="54"/>
    </row>
    <row r="268" spans="1:16">
      <c r="A268" s="54"/>
      <c r="B268" s="54"/>
      <c r="C268" s="55"/>
      <c r="D268" s="54"/>
      <c r="E268" s="54"/>
      <c r="F268" s="54"/>
      <c r="G268" s="54"/>
      <c r="H268" s="54"/>
      <c r="I268" s="54"/>
      <c r="J268" s="54"/>
      <c r="K268" s="54"/>
      <c r="L268" s="54"/>
      <c r="M268" s="54"/>
      <c r="N268" s="54"/>
      <c r="O268" s="54"/>
    </row>
    <row r="269" spans="1:16">
      <c r="A269" s="54"/>
      <c r="B269" s="54"/>
      <c r="C269" s="55"/>
      <c r="D269" s="54"/>
      <c r="E269" s="54"/>
      <c r="F269" s="54"/>
      <c r="G269" s="54"/>
      <c r="H269" s="54"/>
      <c r="I269" s="54"/>
      <c r="J269" s="54"/>
      <c r="K269" s="54"/>
      <c r="L269" s="54"/>
      <c r="M269" s="54"/>
      <c r="N269" s="54"/>
      <c r="O269" s="54"/>
    </row>
    <row r="270" spans="1:16">
      <c r="A270" s="54"/>
      <c r="B270" s="54"/>
      <c r="C270" s="55"/>
      <c r="D270" s="54"/>
      <c r="E270" s="54"/>
      <c r="F270" s="54"/>
      <c r="G270" s="54"/>
      <c r="H270" s="54"/>
      <c r="I270" s="54"/>
      <c r="J270" s="54"/>
      <c r="K270" s="54"/>
      <c r="L270" s="54"/>
      <c r="M270" s="54"/>
      <c r="N270" s="54"/>
      <c r="O270" s="54"/>
    </row>
    <row r="271" spans="1:16">
      <c r="A271" s="54"/>
      <c r="B271" s="54"/>
      <c r="C271" s="55"/>
      <c r="D271" s="54"/>
      <c r="E271" s="54"/>
      <c r="F271" s="54"/>
      <c r="G271" s="54"/>
      <c r="H271" s="54"/>
      <c r="I271" s="54"/>
      <c r="J271" s="54"/>
      <c r="K271" s="54"/>
      <c r="L271" s="54"/>
      <c r="M271" s="54"/>
      <c r="N271" s="54"/>
      <c r="O271" s="54"/>
    </row>
    <row r="272" spans="1:16">
      <c r="A272" s="54"/>
      <c r="B272" s="54"/>
      <c r="C272" s="55"/>
      <c r="D272" s="54"/>
      <c r="E272" s="54"/>
      <c r="F272" s="54"/>
      <c r="G272" s="54"/>
      <c r="H272" s="54"/>
      <c r="I272" s="54"/>
      <c r="J272" s="54"/>
      <c r="K272" s="54"/>
      <c r="L272" s="54"/>
      <c r="M272" s="54"/>
      <c r="N272" s="54"/>
      <c r="O272" s="54"/>
    </row>
    <row r="273" spans="1:15">
      <c r="A273" s="54"/>
      <c r="B273" s="54"/>
      <c r="C273" s="55"/>
      <c r="D273" s="54"/>
      <c r="E273" s="54"/>
      <c r="F273" s="54"/>
      <c r="G273" s="54"/>
      <c r="H273" s="54"/>
      <c r="I273" s="54"/>
      <c r="J273" s="54"/>
      <c r="K273" s="54"/>
      <c r="L273" s="54"/>
      <c r="M273" s="54"/>
      <c r="N273" s="54"/>
      <c r="O273" s="54"/>
    </row>
    <row r="274" spans="1:15">
      <c r="A274" s="54"/>
      <c r="B274" s="54"/>
      <c r="C274" s="55"/>
      <c r="D274" s="54"/>
      <c r="E274" s="54"/>
      <c r="F274" s="54"/>
      <c r="G274" s="54"/>
      <c r="H274" s="54"/>
      <c r="I274" s="54"/>
      <c r="J274" s="54"/>
      <c r="K274" s="54"/>
      <c r="L274" s="54"/>
      <c r="M274" s="54"/>
      <c r="N274" s="54"/>
      <c r="O274" s="54"/>
    </row>
    <row r="275" spans="1:15">
      <c r="A275" s="54"/>
      <c r="B275" s="54"/>
      <c r="C275" s="55"/>
      <c r="D275" s="54"/>
      <c r="E275" s="54"/>
      <c r="F275" s="54"/>
      <c r="G275" s="54"/>
      <c r="H275" s="54"/>
      <c r="I275" s="54"/>
      <c r="J275" s="54"/>
      <c r="K275" s="54"/>
      <c r="L275" s="54"/>
      <c r="M275" s="54"/>
      <c r="N275" s="54"/>
      <c r="O275" s="54"/>
    </row>
    <row r="276" spans="1:15">
      <c r="A276" s="54"/>
      <c r="B276" s="54"/>
      <c r="C276" s="55"/>
      <c r="D276" s="54"/>
      <c r="E276" s="54"/>
      <c r="F276" s="54"/>
      <c r="G276" s="54"/>
      <c r="H276" s="54"/>
      <c r="I276" s="54"/>
      <c r="J276" s="54"/>
      <c r="K276" s="54"/>
      <c r="L276" s="54"/>
      <c r="M276" s="54"/>
      <c r="N276" s="54"/>
      <c r="O276" s="54"/>
    </row>
    <row r="277" spans="1:15">
      <c r="A277" s="54"/>
      <c r="B277" s="54"/>
      <c r="C277" s="55"/>
      <c r="D277" s="54"/>
      <c r="E277" s="54"/>
      <c r="F277" s="54"/>
      <c r="G277" s="54"/>
      <c r="H277" s="54"/>
      <c r="I277" s="54"/>
      <c r="J277" s="54"/>
      <c r="K277" s="54"/>
      <c r="L277" s="54"/>
      <c r="M277" s="54"/>
      <c r="N277" s="54"/>
      <c r="O277" s="54"/>
    </row>
    <row r="278" spans="1:15">
      <c r="A278" s="54"/>
      <c r="B278" s="54"/>
      <c r="C278" s="55"/>
      <c r="D278" s="54"/>
      <c r="E278" s="54"/>
      <c r="F278" s="54"/>
      <c r="G278" s="54"/>
      <c r="H278" s="54"/>
      <c r="I278" s="54"/>
      <c r="J278" s="54"/>
      <c r="K278" s="54"/>
      <c r="L278" s="54"/>
      <c r="M278" s="54"/>
      <c r="N278" s="54"/>
      <c r="O278" s="54"/>
    </row>
    <row r="279" spans="1:15">
      <c r="A279" s="54"/>
      <c r="B279" s="54"/>
      <c r="C279" s="55"/>
      <c r="D279" s="54"/>
      <c r="E279" s="54"/>
      <c r="F279" s="54"/>
      <c r="G279" s="54"/>
      <c r="H279" s="54"/>
      <c r="I279" s="54"/>
      <c r="J279" s="54"/>
      <c r="K279" s="54"/>
      <c r="L279" s="54"/>
      <c r="M279" s="54"/>
      <c r="N279" s="54"/>
      <c r="O279" s="54"/>
    </row>
    <row r="280" spans="1:15">
      <c r="A280" s="54"/>
      <c r="B280" s="54"/>
      <c r="C280" s="55"/>
      <c r="D280" s="54"/>
      <c r="E280" s="54"/>
      <c r="F280" s="54"/>
      <c r="G280" s="54"/>
      <c r="H280" s="54"/>
      <c r="I280" s="54"/>
      <c r="J280" s="54"/>
      <c r="K280" s="54"/>
      <c r="L280" s="54"/>
      <c r="M280" s="54"/>
      <c r="N280" s="54"/>
      <c r="O280" s="54"/>
    </row>
    <row r="281" spans="1:15">
      <c r="A281" s="54"/>
      <c r="B281" s="54"/>
      <c r="C281" s="55"/>
      <c r="D281" s="54"/>
      <c r="E281" s="54"/>
      <c r="F281" s="54"/>
      <c r="G281" s="54"/>
      <c r="H281" s="54"/>
      <c r="I281" s="54"/>
      <c r="J281" s="54"/>
      <c r="K281" s="54"/>
      <c r="L281" s="54"/>
      <c r="M281" s="54"/>
      <c r="N281" s="54"/>
      <c r="O281" s="54"/>
    </row>
    <row r="282" spans="1:15">
      <c r="A282" s="54"/>
      <c r="B282" s="54"/>
      <c r="C282" s="55"/>
      <c r="D282" s="54"/>
      <c r="E282" s="54"/>
      <c r="F282" s="54"/>
      <c r="G282" s="54"/>
      <c r="H282" s="54"/>
      <c r="I282" s="54"/>
      <c r="J282" s="54"/>
      <c r="K282" s="54"/>
      <c r="L282" s="54"/>
      <c r="M282" s="54"/>
      <c r="N282" s="54"/>
      <c r="O282" s="54"/>
    </row>
    <row r="283" spans="1:15">
      <c r="A283" s="54"/>
      <c r="B283" s="54"/>
      <c r="C283" s="55"/>
      <c r="D283" s="54"/>
      <c r="E283" s="54"/>
      <c r="F283" s="54"/>
      <c r="G283" s="54"/>
      <c r="H283" s="54"/>
      <c r="I283" s="54"/>
      <c r="J283" s="54"/>
      <c r="K283" s="54"/>
      <c r="L283" s="54"/>
      <c r="M283" s="54"/>
      <c r="N283" s="54"/>
      <c r="O283" s="54"/>
    </row>
    <row r="284" spans="1:15">
      <c r="A284" s="54"/>
      <c r="B284" s="54"/>
      <c r="C284" s="55"/>
      <c r="D284" s="54"/>
      <c r="E284" s="54"/>
      <c r="F284" s="54"/>
      <c r="G284" s="54"/>
      <c r="H284" s="54"/>
      <c r="I284" s="54"/>
      <c r="J284" s="54"/>
      <c r="K284" s="54"/>
      <c r="L284" s="54"/>
      <c r="M284" s="54"/>
      <c r="N284" s="54"/>
      <c r="O284" s="54"/>
    </row>
    <row r="285" spans="1:15">
      <c r="A285" s="54"/>
      <c r="B285" s="54"/>
      <c r="C285" s="55"/>
      <c r="D285" s="54"/>
      <c r="E285" s="54"/>
      <c r="F285" s="54"/>
      <c r="G285" s="54"/>
      <c r="H285" s="54"/>
      <c r="I285" s="54"/>
      <c r="J285" s="54"/>
      <c r="K285" s="54"/>
      <c r="L285" s="54"/>
      <c r="M285" s="54"/>
      <c r="N285" s="54"/>
      <c r="O285" s="54"/>
    </row>
    <row r="286" spans="1:15">
      <c r="A286" s="54"/>
      <c r="B286" s="54"/>
      <c r="C286" s="55"/>
      <c r="D286" s="54"/>
      <c r="E286" s="54"/>
      <c r="F286" s="54"/>
      <c r="G286" s="54"/>
      <c r="H286" s="54"/>
      <c r="I286" s="54"/>
      <c r="J286" s="54"/>
      <c r="K286" s="54"/>
      <c r="L286" s="54"/>
      <c r="M286" s="54"/>
      <c r="N286" s="54"/>
      <c r="O286" s="54"/>
    </row>
    <row r="287" spans="1:15">
      <c r="A287" s="54"/>
      <c r="B287" s="54"/>
      <c r="C287" s="55"/>
      <c r="D287" s="54"/>
      <c r="E287" s="54"/>
      <c r="F287" s="54"/>
      <c r="G287" s="54"/>
      <c r="H287" s="54"/>
      <c r="I287" s="54"/>
      <c r="J287" s="54"/>
      <c r="K287" s="54"/>
      <c r="L287" s="54"/>
      <c r="M287" s="54"/>
      <c r="N287" s="54"/>
      <c r="O287" s="54"/>
    </row>
    <row r="288" spans="1:15">
      <c r="A288" s="70"/>
      <c r="O288" s="49"/>
    </row>
    <row r="289" spans="1:15">
      <c r="A289" s="70"/>
      <c r="O289" s="49"/>
    </row>
    <row r="290" spans="1:15">
      <c r="A290" s="70"/>
      <c r="O290" s="49"/>
    </row>
    <row r="291" spans="1:15">
      <c r="A291" s="70"/>
      <c r="O291" s="49"/>
    </row>
    <row r="292" spans="1:15">
      <c r="A292" s="70"/>
      <c r="O292" s="49"/>
    </row>
    <row r="293" spans="1:15">
      <c r="A293" s="70"/>
      <c r="O293" s="49"/>
    </row>
    <row r="294" spans="1:15">
      <c r="A294" s="70"/>
      <c r="O294" s="49"/>
    </row>
    <row r="295" spans="1:15">
      <c r="A295" s="70"/>
      <c r="O295" s="49"/>
    </row>
    <row r="296" spans="1:15">
      <c r="A296" s="70"/>
      <c r="O296" s="49"/>
    </row>
    <row r="297" spans="1:15">
      <c r="A297" s="70"/>
      <c r="O297" s="49"/>
    </row>
    <row r="298" spans="1:15">
      <c r="A298" s="70"/>
      <c r="O298" s="49"/>
    </row>
    <row r="299" spans="1:15">
      <c r="A299" s="70"/>
      <c r="O299" s="49"/>
    </row>
    <row r="300" spans="1:15">
      <c r="A300" s="70"/>
      <c r="O300" s="49"/>
    </row>
    <row r="301" spans="1:15">
      <c r="A301" s="70"/>
      <c r="O301" s="49"/>
    </row>
    <row r="302" spans="1:15">
      <c r="A302" s="70"/>
      <c r="O302" s="49"/>
    </row>
    <row r="303" spans="1:15">
      <c r="A303" s="70"/>
      <c r="O303" s="49"/>
    </row>
    <row r="304" spans="1:15">
      <c r="A304" s="70"/>
      <c r="O304" s="49"/>
    </row>
    <row r="305" spans="1:15">
      <c r="A305" s="70"/>
      <c r="O305" s="49"/>
    </row>
    <row r="306" spans="1:15">
      <c r="A306" s="70"/>
      <c r="O306" s="49"/>
    </row>
    <row r="307" spans="1:15">
      <c r="A307" s="70"/>
      <c r="O307" s="49"/>
    </row>
    <row r="308" spans="1:15">
      <c r="A308" s="70"/>
      <c r="O308" s="49"/>
    </row>
    <row r="309" spans="1:15">
      <c r="A309" s="70"/>
      <c r="O309" s="49"/>
    </row>
    <row r="310" spans="1:15">
      <c r="A310" s="70"/>
      <c r="O310" s="49"/>
    </row>
    <row r="311" spans="1:15">
      <c r="A311" s="70"/>
      <c r="O311" s="49"/>
    </row>
    <row r="312" spans="1:15">
      <c r="A312" s="70"/>
      <c r="O312" s="49"/>
    </row>
    <row r="313" spans="1:15">
      <c r="A313" s="70"/>
      <c r="O313" s="49"/>
    </row>
    <row r="314" spans="1:15">
      <c r="A314" s="70"/>
      <c r="O314" s="49"/>
    </row>
    <row r="315" spans="1:15">
      <c r="A315" s="70"/>
      <c r="O315" s="49"/>
    </row>
    <row r="316" spans="1:15">
      <c r="A316" s="70"/>
      <c r="O316" s="49"/>
    </row>
    <row r="317" spans="1:15">
      <c r="A317" s="70"/>
      <c r="O317" s="49"/>
    </row>
    <row r="318" spans="1:15">
      <c r="A318" s="70"/>
      <c r="O318" s="49"/>
    </row>
    <row r="319" spans="1:15">
      <c r="A319" s="70"/>
      <c r="O319" s="49"/>
    </row>
    <row r="320" spans="1:15">
      <c r="A320" s="70"/>
      <c r="O320" s="49"/>
    </row>
    <row r="321" spans="1:15">
      <c r="A321" s="70"/>
      <c r="O321" s="49"/>
    </row>
    <row r="322" spans="1:15">
      <c r="A322" s="70"/>
      <c r="O322" s="49"/>
    </row>
    <row r="323" spans="1:15">
      <c r="A323" s="70"/>
      <c r="O323" s="49"/>
    </row>
    <row r="324" spans="1:15">
      <c r="O324" s="49"/>
    </row>
    <row r="325" spans="1:15">
      <c r="O325" s="49"/>
    </row>
    <row r="326" spans="1:15">
      <c r="O326" s="49"/>
    </row>
    <row r="327" spans="1:15">
      <c r="O327" s="49"/>
    </row>
    <row r="328" spans="1:15">
      <c r="O328" s="49"/>
    </row>
    <row r="329" spans="1:15">
      <c r="O329" s="49"/>
    </row>
    <row r="330" spans="1:15">
      <c r="O330" s="49"/>
    </row>
    <row r="331" spans="1:15">
      <c r="O331" s="49"/>
    </row>
    <row r="332" spans="1:15">
      <c r="O332" s="49"/>
    </row>
    <row r="333" spans="1:15">
      <c r="O333" s="49"/>
    </row>
    <row r="334" spans="1:15">
      <c r="O334" s="49"/>
    </row>
    <row r="335" spans="1:15">
      <c r="O335" s="49"/>
    </row>
    <row r="336" spans="1:15">
      <c r="O336" s="49"/>
    </row>
    <row r="337" spans="15:15">
      <c r="O337" s="49"/>
    </row>
    <row r="338" spans="15:15">
      <c r="O338" s="49"/>
    </row>
    <row r="339" spans="15:15">
      <c r="O339" s="49"/>
    </row>
    <row r="340" spans="15:15">
      <c r="O340" s="49"/>
    </row>
    <row r="341" spans="15:15">
      <c r="O341" s="49"/>
    </row>
    <row r="342" spans="15:15">
      <c r="O342" s="49"/>
    </row>
    <row r="343" spans="15:15">
      <c r="O343" s="49"/>
    </row>
    <row r="344" spans="15:15">
      <c r="O344" s="49"/>
    </row>
    <row r="345" spans="15:15">
      <c r="O345" s="49"/>
    </row>
    <row r="346" spans="15:15">
      <c r="O346" s="49"/>
    </row>
    <row r="347" spans="15:15">
      <c r="O347" s="49"/>
    </row>
    <row r="348" spans="15:15">
      <c r="O348" s="49"/>
    </row>
    <row r="349" spans="15:15">
      <c r="O349" s="49"/>
    </row>
    <row r="350" spans="15:15">
      <c r="O350" s="49"/>
    </row>
    <row r="351" spans="15:15">
      <c r="O351" s="49"/>
    </row>
    <row r="352" spans="15:15">
      <c r="O352" s="49"/>
    </row>
    <row r="353" spans="15:15">
      <c r="O353" s="49"/>
    </row>
    <row r="354" spans="15:15">
      <c r="O354" s="49"/>
    </row>
    <row r="355" spans="15:15">
      <c r="O355" s="49"/>
    </row>
    <row r="356" spans="15:15">
      <c r="O356" s="49"/>
    </row>
    <row r="357" spans="15:15">
      <c r="O357" s="49"/>
    </row>
    <row r="358" spans="15:15">
      <c r="O358" s="49"/>
    </row>
    <row r="359" spans="15:15">
      <c r="O359" s="49"/>
    </row>
    <row r="360" spans="15:15">
      <c r="O360" s="49"/>
    </row>
    <row r="361" spans="15:15">
      <c r="O361" s="49"/>
    </row>
    <row r="362" spans="15:15">
      <c r="O362" s="49"/>
    </row>
    <row r="363" spans="15:15">
      <c r="O363" s="49"/>
    </row>
    <row r="364" spans="15:15">
      <c r="O364" s="49"/>
    </row>
    <row r="365" spans="15:15">
      <c r="O365" s="49"/>
    </row>
    <row r="366" spans="15:15">
      <c r="O366" s="49"/>
    </row>
    <row r="367" spans="15:15">
      <c r="O367" s="49"/>
    </row>
    <row r="368" spans="15:15">
      <c r="O368" s="49"/>
    </row>
    <row r="369" spans="15:15">
      <c r="O369" s="49"/>
    </row>
    <row r="370" spans="15:15">
      <c r="O370" s="49"/>
    </row>
    <row r="371" spans="15:15">
      <c r="O371" s="49"/>
    </row>
    <row r="372" spans="15:15">
      <c r="O372" s="49"/>
    </row>
    <row r="373" spans="15:15">
      <c r="O373" s="49"/>
    </row>
    <row r="374" spans="15:15">
      <c r="O374" s="49"/>
    </row>
    <row r="375" spans="15:15">
      <c r="O375" s="49"/>
    </row>
    <row r="376" spans="15:15">
      <c r="O376" s="49"/>
    </row>
    <row r="377" spans="15:15">
      <c r="O377" s="49"/>
    </row>
    <row r="378" spans="15:15">
      <c r="O378" s="49"/>
    </row>
    <row r="379" spans="15:15">
      <c r="O379" s="49"/>
    </row>
    <row r="380" spans="15:15">
      <c r="O380" s="49"/>
    </row>
    <row r="381" spans="15:15">
      <c r="O381" s="49"/>
    </row>
    <row r="382" spans="15:15">
      <c r="O382" s="49"/>
    </row>
  </sheetData>
  <mergeCells count="119">
    <mergeCell ref="E94:G94"/>
    <mergeCell ref="G95:I95"/>
    <mergeCell ref="E99:G99"/>
    <mergeCell ref="I76:K76"/>
    <mergeCell ref="E137:G137"/>
    <mergeCell ref="E138:G138"/>
    <mergeCell ref="H138:J138"/>
    <mergeCell ref="G127:I127"/>
    <mergeCell ref="G128:I128"/>
    <mergeCell ref="E133:G133"/>
    <mergeCell ref="E134:G134"/>
    <mergeCell ref="E136:G136"/>
    <mergeCell ref="G100:I100"/>
    <mergeCell ref="I77:K77"/>
    <mergeCell ref="G86:I86"/>
    <mergeCell ref="G87:I87"/>
    <mergeCell ref="E89:G89"/>
    <mergeCell ref="I81:K81"/>
    <mergeCell ref="G82:I82"/>
    <mergeCell ref="G209:I209"/>
    <mergeCell ref="G215:I215"/>
    <mergeCell ref="G216:I216"/>
    <mergeCell ref="G232:H232"/>
    <mergeCell ref="G198:I198"/>
    <mergeCell ref="G199:I199"/>
    <mergeCell ref="G202:I202"/>
    <mergeCell ref="G203:I203"/>
    <mergeCell ref="G208:I208"/>
    <mergeCell ref="J187:J188"/>
    <mergeCell ref="K187:K188"/>
    <mergeCell ref="H189:I189"/>
    <mergeCell ref="G194:I194"/>
    <mergeCell ref="G195:I195"/>
    <mergeCell ref="G166:H166"/>
    <mergeCell ref="G168:H168"/>
    <mergeCell ref="G177:H177"/>
    <mergeCell ref="G187:I187"/>
    <mergeCell ref="G188:I188"/>
    <mergeCell ref="K144:L144"/>
    <mergeCell ref="G148:H148"/>
    <mergeCell ref="L146:M146"/>
    <mergeCell ref="G156:H156"/>
    <mergeCell ref="G158:H158"/>
    <mergeCell ref="G142:I142"/>
    <mergeCell ref="J141:J142"/>
    <mergeCell ref="K141:K142"/>
    <mergeCell ref="L141:L142"/>
    <mergeCell ref="M141:M142"/>
    <mergeCell ref="G141:I141"/>
    <mergeCell ref="D2:M2"/>
    <mergeCell ref="A1:O1"/>
    <mergeCell ref="B3:C3"/>
    <mergeCell ref="C6:C9"/>
    <mergeCell ref="B4:B5"/>
    <mergeCell ref="C4:C5"/>
    <mergeCell ref="E4:G4"/>
    <mergeCell ref="E8:G8"/>
    <mergeCell ref="E9:G9"/>
    <mergeCell ref="K9:L9"/>
    <mergeCell ref="C34:C46"/>
    <mergeCell ref="C47:C56"/>
    <mergeCell ref="E49:G49"/>
    <mergeCell ref="C57:C64"/>
    <mergeCell ref="C65:C72"/>
    <mergeCell ref="C10:C33"/>
    <mergeCell ref="C73:C78"/>
    <mergeCell ref="B83:C83"/>
    <mergeCell ref="C84:C90"/>
    <mergeCell ref="G55:J55"/>
    <mergeCell ref="E59:F59"/>
    <mergeCell ref="G69:I69"/>
    <mergeCell ref="G70:J70"/>
    <mergeCell ref="E67:G67"/>
    <mergeCell ref="I17:K17"/>
    <mergeCell ref="G18:J18"/>
    <mergeCell ref="I41:K41"/>
    <mergeCell ref="G42:J42"/>
    <mergeCell ref="I54:K54"/>
    <mergeCell ref="I90:K90"/>
    <mergeCell ref="C79:C82"/>
    <mergeCell ref="C91:C97"/>
    <mergeCell ref="C206:C212"/>
    <mergeCell ref="B255:B258"/>
    <mergeCell ref="C255:C259"/>
    <mergeCell ref="C125:C131"/>
    <mergeCell ref="C132:C138"/>
    <mergeCell ref="C139:C151"/>
    <mergeCell ref="C152:C161"/>
    <mergeCell ref="C98:C101"/>
    <mergeCell ref="C102:C112"/>
    <mergeCell ref="C113:C124"/>
    <mergeCell ref="C213:C217"/>
    <mergeCell ref="C218:C229"/>
    <mergeCell ref="B102:B103"/>
    <mergeCell ref="B113:B115"/>
    <mergeCell ref="B260:C260"/>
    <mergeCell ref="C235:C236"/>
    <mergeCell ref="C237:C240"/>
    <mergeCell ref="C241:C254"/>
    <mergeCell ref="B241:B244"/>
    <mergeCell ref="E102:G102"/>
    <mergeCell ref="I102:K102"/>
    <mergeCell ref="E103:G103"/>
    <mergeCell ref="I103:K103"/>
    <mergeCell ref="G106:I106"/>
    <mergeCell ref="G117:I117"/>
    <mergeCell ref="G119:I119"/>
    <mergeCell ref="G108:I108"/>
    <mergeCell ref="G111:I111"/>
    <mergeCell ref="E113:G113"/>
    <mergeCell ref="I113:K113"/>
    <mergeCell ref="E114:G114"/>
    <mergeCell ref="I114:K114"/>
    <mergeCell ref="C230:C234"/>
    <mergeCell ref="C162:C171"/>
    <mergeCell ref="C172:C184"/>
    <mergeCell ref="C185:C192"/>
    <mergeCell ref="C193:C198"/>
    <mergeCell ref="C200:C205"/>
  </mergeCells>
  <pageMargins left="0.7" right="0.2" top="0.75" bottom="0.75" header="0.3" footer="0.3"/>
  <pageSetup paperSize="9" scale="84" orientation="portrait" r:id="rId1"/>
  <rowBreaks count="8" manualBreakCount="8">
    <brk id="46" max="14" man="1"/>
    <brk id="82" max="14" man="1"/>
    <brk id="131" max="14" man="1"/>
    <brk id="184" max="14" man="1"/>
    <brk id="234" max="14" man="1"/>
    <brk id="259" max="14" man="1"/>
    <brk id="262" max="14" man="1"/>
    <brk id="268" max="14" man="1"/>
  </rowBreaks>
</worksheet>
</file>

<file path=xl/worksheets/sheet3.xml><?xml version="1.0" encoding="utf-8"?>
<worksheet xmlns="http://schemas.openxmlformats.org/spreadsheetml/2006/main" xmlns:r="http://schemas.openxmlformats.org/officeDocument/2006/relationships">
  <dimension ref="A9:D9"/>
  <sheetViews>
    <sheetView workbookViewId="0">
      <selection activeCell="D10" sqref="D10"/>
    </sheetView>
  </sheetViews>
  <sheetFormatPr defaultRowHeight="15"/>
  <sheetData>
    <row r="9" spans="1:4">
      <c r="A9">
        <v>7</v>
      </c>
      <c r="B9">
        <v>11750</v>
      </c>
      <c r="C9">
        <f>6*2</f>
        <v>12</v>
      </c>
      <c r="D9">
        <f>B9*C9</f>
        <v>141000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S300"/>
  <sheetViews>
    <sheetView tabSelected="1" view="pageBreakPreview" topLeftCell="A283" zoomScaleSheetLayoutView="100" workbookViewId="0">
      <selection activeCell="C21" sqref="C21:C44"/>
    </sheetView>
  </sheetViews>
  <sheetFormatPr defaultRowHeight="12.75"/>
  <cols>
    <col min="1" max="1" width="4" style="113" customWidth="1"/>
    <col min="2" max="2" width="8.7109375" style="113" customWidth="1"/>
    <col min="3" max="3" width="27" style="113" customWidth="1"/>
    <col min="4" max="4" width="2.7109375" style="113" customWidth="1"/>
    <col min="5" max="5" width="2.140625" style="113" customWidth="1"/>
    <col min="6" max="6" width="4.5703125" style="113" customWidth="1"/>
    <col min="7" max="7" width="2" style="113" customWidth="1"/>
    <col min="8" max="8" width="5.28515625" style="113" customWidth="1"/>
    <col min="9" max="9" width="3" style="113" customWidth="1"/>
    <col min="10" max="10" width="4" style="113" customWidth="1"/>
    <col min="11" max="14" width="9.140625" style="113" hidden="1" customWidth="1"/>
    <col min="15" max="15" width="3.140625" style="113" customWidth="1"/>
    <col min="16" max="16" width="8.85546875" style="113" customWidth="1"/>
    <col min="17" max="17" width="6.7109375" style="113" customWidth="1"/>
    <col min="18" max="18" width="12.42578125" style="113" customWidth="1"/>
    <col min="19" max="19" width="10.85546875" style="113" customWidth="1"/>
    <col min="20" max="16384" width="9.140625" style="113"/>
  </cols>
  <sheetData>
    <row r="1" spans="1:19" ht="45.75" customHeight="1">
      <c r="A1" s="316" t="s">
        <v>159</v>
      </c>
      <c r="B1" s="316"/>
      <c r="C1" s="316"/>
      <c r="D1" s="316"/>
      <c r="E1" s="316"/>
      <c r="F1" s="316"/>
      <c r="G1" s="316"/>
      <c r="H1" s="316"/>
      <c r="I1" s="316"/>
      <c r="J1" s="316"/>
      <c r="K1" s="316"/>
      <c r="L1" s="316"/>
      <c r="M1" s="316"/>
      <c r="N1" s="316"/>
      <c r="O1" s="316"/>
      <c r="P1" s="316"/>
      <c r="Q1" s="316"/>
      <c r="R1" s="316"/>
      <c r="S1" s="316"/>
    </row>
    <row r="2" spans="1:19" ht="25.5" customHeight="1">
      <c r="A2" s="102" t="s">
        <v>0</v>
      </c>
      <c r="B2" s="152" t="s">
        <v>1</v>
      </c>
      <c r="C2" s="102" t="s">
        <v>2</v>
      </c>
      <c r="D2" s="317" t="s">
        <v>76</v>
      </c>
      <c r="E2" s="318"/>
      <c r="F2" s="318"/>
      <c r="G2" s="318"/>
      <c r="H2" s="318"/>
      <c r="I2" s="318"/>
      <c r="J2" s="318"/>
      <c r="K2" s="318"/>
      <c r="L2" s="318"/>
      <c r="M2" s="318"/>
      <c r="N2" s="318"/>
      <c r="O2" s="318"/>
      <c r="P2" s="318"/>
      <c r="Q2" s="319"/>
      <c r="R2" s="103" t="s">
        <v>77</v>
      </c>
      <c r="S2" s="104" t="s">
        <v>4</v>
      </c>
    </row>
    <row r="3" spans="1:19" ht="10.5" customHeight="1">
      <c r="A3" s="108"/>
      <c r="B3" s="267" t="s">
        <v>160</v>
      </c>
      <c r="C3" s="268"/>
      <c r="D3" s="109"/>
      <c r="E3" s="110"/>
      <c r="F3" s="110"/>
      <c r="G3" s="110"/>
      <c r="H3" s="110"/>
      <c r="I3" s="110"/>
      <c r="J3" s="110"/>
      <c r="K3" s="110"/>
      <c r="L3" s="110"/>
      <c r="M3" s="110"/>
      <c r="N3" s="111"/>
      <c r="O3" s="111"/>
      <c r="P3" s="111"/>
      <c r="Q3" s="111"/>
      <c r="R3" s="108"/>
      <c r="S3" s="108"/>
    </row>
    <row r="4" spans="1:19" ht="14.25" customHeight="1">
      <c r="A4" s="112">
        <v>32</v>
      </c>
      <c r="B4" s="112" t="s">
        <v>7</v>
      </c>
      <c r="C4" s="293" t="s">
        <v>8</v>
      </c>
      <c r="F4" s="195" t="s">
        <v>161</v>
      </c>
      <c r="G4" s="195"/>
      <c r="H4" s="195"/>
      <c r="N4" s="28"/>
      <c r="O4" s="28"/>
      <c r="P4" s="28"/>
      <c r="Q4" s="28"/>
      <c r="R4" s="29"/>
      <c r="S4" s="28"/>
    </row>
    <row r="5" spans="1:19" ht="14.25" customHeight="1">
      <c r="A5" s="29"/>
      <c r="B5" s="29"/>
      <c r="C5" s="294"/>
      <c r="F5" s="113" t="s">
        <v>162</v>
      </c>
      <c r="N5" s="28"/>
      <c r="O5" s="28"/>
      <c r="P5" s="28"/>
      <c r="Q5" s="28"/>
      <c r="R5" s="29"/>
      <c r="S5" s="28"/>
    </row>
    <row r="6" spans="1:19" ht="12.75" customHeight="1">
      <c r="A6" s="29"/>
      <c r="B6" s="29"/>
      <c r="C6" s="294"/>
      <c r="D6" s="136" t="s">
        <v>82</v>
      </c>
      <c r="E6" s="136" t="s">
        <v>163</v>
      </c>
      <c r="F6" s="137">
        <v>34</v>
      </c>
      <c r="G6" s="136" t="s">
        <v>83</v>
      </c>
      <c r="H6" s="136">
        <v>20</v>
      </c>
      <c r="I6" s="138" t="s">
        <v>164</v>
      </c>
      <c r="J6" s="136">
        <v>1</v>
      </c>
      <c r="K6" s="136" t="s">
        <v>84</v>
      </c>
      <c r="L6" s="136">
        <v>3</v>
      </c>
      <c r="M6" s="136" t="s">
        <v>82</v>
      </c>
      <c r="N6" s="139">
        <f>((F6/J6)+L6)</f>
        <v>37</v>
      </c>
      <c r="O6" s="139" t="s">
        <v>82</v>
      </c>
      <c r="P6" s="140">
        <v>3</v>
      </c>
      <c r="Q6" s="139" t="s">
        <v>114</v>
      </c>
      <c r="R6" s="29"/>
      <c r="S6" s="28"/>
    </row>
    <row r="7" spans="1:19" ht="12.75" customHeight="1">
      <c r="A7" s="29"/>
      <c r="B7" s="29"/>
      <c r="C7" s="294"/>
      <c r="D7" s="136"/>
      <c r="E7" s="136"/>
      <c r="F7" s="137"/>
      <c r="G7" s="136"/>
      <c r="H7" s="136"/>
      <c r="I7" s="138"/>
      <c r="J7" s="136"/>
      <c r="K7" s="136"/>
      <c r="L7" s="136"/>
      <c r="M7" s="136"/>
      <c r="N7" s="139"/>
      <c r="O7" s="139"/>
      <c r="P7" s="140"/>
      <c r="Q7" s="139"/>
      <c r="R7" s="29"/>
      <c r="S7" s="28"/>
    </row>
    <row r="8" spans="1:19" ht="12.75" customHeight="1">
      <c r="A8" s="29"/>
      <c r="B8" s="29"/>
      <c r="C8" s="294"/>
      <c r="F8" s="195" t="s">
        <v>165</v>
      </c>
      <c r="G8" s="195"/>
      <c r="H8" s="195"/>
      <c r="N8" s="28"/>
      <c r="O8" s="28"/>
      <c r="P8" s="28"/>
      <c r="Q8" s="28"/>
      <c r="R8" s="29"/>
      <c r="S8" s="28"/>
    </row>
    <row r="9" spans="1:19" ht="12.75" customHeight="1">
      <c r="A9" s="29"/>
      <c r="B9" s="29"/>
      <c r="C9" s="294"/>
      <c r="F9" s="113" t="s">
        <v>162</v>
      </c>
      <c r="N9" s="28"/>
      <c r="O9" s="28"/>
      <c r="P9" s="28"/>
      <c r="Q9" s="28"/>
      <c r="R9" s="29"/>
      <c r="S9" s="28"/>
    </row>
    <row r="10" spans="1:19" ht="12.75" customHeight="1">
      <c r="A10" s="29"/>
      <c r="B10" s="29"/>
      <c r="C10" s="149"/>
      <c r="D10" s="136" t="s">
        <v>82</v>
      </c>
      <c r="E10" s="136" t="s">
        <v>163</v>
      </c>
      <c r="F10" s="161">
        <v>35</v>
      </c>
      <c r="G10" s="136" t="s">
        <v>83</v>
      </c>
      <c r="H10" s="136">
        <v>20</v>
      </c>
      <c r="I10" s="138" t="s">
        <v>164</v>
      </c>
      <c r="J10" s="136">
        <v>1</v>
      </c>
      <c r="K10" s="136" t="s">
        <v>84</v>
      </c>
      <c r="L10" s="136">
        <v>3</v>
      </c>
      <c r="M10" s="136" t="s">
        <v>82</v>
      </c>
      <c r="N10" s="139">
        <f>((F10/J10)+L10)</f>
        <v>38</v>
      </c>
      <c r="O10" s="139" t="s">
        <v>82</v>
      </c>
      <c r="P10" s="140">
        <v>3</v>
      </c>
      <c r="Q10" s="139" t="s">
        <v>114</v>
      </c>
      <c r="R10" s="29"/>
      <c r="S10" s="28"/>
    </row>
    <row r="11" spans="1:19" ht="12.75" customHeight="1">
      <c r="A11" s="29"/>
      <c r="B11" s="29"/>
      <c r="C11" s="149"/>
      <c r="D11" s="136"/>
      <c r="E11" s="136"/>
      <c r="F11" s="137"/>
      <c r="G11" s="136"/>
      <c r="H11" s="136"/>
      <c r="I11" s="138"/>
      <c r="J11" s="136"/>
      <c r="K11" s="136"/>
      <c r="L11" s="136"/>
      <c r="M11" s="136"/>
      <c r="N11" s="139"/>
      <c r="O11" s="139"/>
      <c r="P11" s="140"/>
      <c r="Q11" s="139"/>
      <c r="R11" s="29"/>
      <c r="S11" s="28"/>
    </row>
    <row r="12" spans="1:19" ht="12.75" customHeight="1">
      <c r="A12" s="29"/>
      <c r="B12" s="29"/>
      <c r="C12" s="149"/>
      <c r="F12" s="195" t="s">
        <v>166</v>
      </c>
      <c r="G12" s="195"/>
      <c r="H12" s="195"/>
      <c r="I12" s="195"/>
      <c r="N12" s="28"/>
      <c r="O12" s="28"/>
      <c r="P12" s="28"/>
      <c r="Q12" s="28"/>
      <c r="R12" s="29"/>
      <c r="S12" s="28"/>
    </row>
    <row r="13" spans="1:19" ht="12.75" customHeight="1">
      <c r="A13" s="29"/>
      <c r="B13" s="29"/>
      <c r="C13" s="149"/>
      <c r="F13" s="113" t="s">
        <v>167</v>
      </c>
      <c r="N13" s="28"/>
      <c r="O13" s="28"/>
      <c r="P13" s="28"/>
      <c r="Q13" s="28"/>
      <c r="R13" s="29"/>
      <c r="S13" s="28"/>
    </row>
    <row r="14" spans="1:19" ht="12.75" customHeight="1">
      <c r="A14" s="29"/>
      <c r="B14" s="29"/>
      <c r="C14" s="149"/>
      <c r="D14" s="136" t="s">
        <v>82</v>
      </c>
      <c r="E14" s="136" t="s">
        <v>163</v>
      </c>
      <c r="F14" s="137">
        <v>45</v>
      </c>
      <c r="G14" s="136" t="s">
        <v>83</v>
      </c>
      <c r="H14" s="136">
        <v>20</v>
      </c>
      <c r="I14" s="138" t="s">
        <v>164</v>
      </c>
      <c r="J14" s="136">
        <v>1</v>
      </c>
      <c r="K14" s="136" t="s">
        <v>84</v>
      </c>
      <c r="L14" s="136">
        <v>3</v>
      </c>
      <c r="M14" s="136" t="s">
        <v>82</v>
      </c>
      <c r="N14" s="139">
        <f>((F14/J14)+L14)</f>
        <v>48</v>
      </c>
      <c r="O14" s="139" t="s">
        <v>82</v>
      </c>
      <c r="P14" s="140">
        <v>3</v>
      </c>
      <c r="Q14" s="139" t="s">
        <v>114</v>
      </c>
      <c r="R14" s="29"/>
      <c r="S14" s="28"/>
    </row>
    <row r="15" spans="1:19" ht="12.75" customHeight="1">
      <c r="A15" s="29"/>
      <c r="B15" s="29"/>
      <c r="C15" s="149"/>
      <c r="D15" s="136"/>
      <c r="E15" s="136"/>
      <c r="F15" s="137"/>
      <c r="G15" s="136"/>
      <c r="H15" s="136"/>
      <c r="I15" s="138"/>
      <c r="J15" s="136"/>
      <c r="K15" s="136"/>
      <c r="L15" s="136"/>
      <c r="M15" s="136"/>
      <c r="N15" s="139"/>
      <c r="O15" s="139"/>
      <c r="P15" s="140"/>
      <c r="Q15" s="139"/>
      <c r="R15" s="29"/>
      <c r="S15" s="28"/>
    </row>
    <row r="16" spans="1:19" ht="12.75" customHeight="1">
      <c r="A16" s="29"/>
      <c r="B16" s="29"/>
      <c r="C16" s="149"/>
      <c r="F16" s="195" t="s">
        <v>168</v>
      </c>
      <c r="G16" s="195"/>
      <c r="H16" s="195"/>
      <c r="I16" s="195"/>
      <c r="N16" s="28"/>
      <c r="O16" s="28"/>
      <c r="P16" s="28"/>
      <c r="Q16" s="28"/>
      <c r="R16" s="29"/>
      <c r="S16" s="28"/>
    </row>
    <row r="17" spans="1:19" ht="12.75" customHeight="1">
      <c r="A17" s="29"/>
      <c r="B17" s="29"/>
      <c r="C17" s="149"/>
      <c r="F17" s="113" t="s">
        <v>169</v>
      </c>
      <c r="N17" s="28"/>
      <c r="O17" s="28"/>
      <c r="P17" s="28"/>
      <c r="Q17" s="28"/>
      <c r="R17" s="29"/>
      <c r="S17" s="28"/>
    </row>
    <row r="18" spans="1:19" ht="12.75" customHeight="1">
      <c r="A18" s="29"/>
      <c r="B18" s="29"/>
      <c r="C18" s="149"/>
      <c r="D18" s="136" t="s">
        <v>82</v>
      </c>
      <c r="E18" s="136" t="s">
        <v>163</v>
      </c>
      <c r="F18" s="137">
        <v>85</v>
      </c>
      <c r="G18" s="136" t="s">
        <v>83</v>
      </c>
      <c r="H18" s="136">
        <v>20</v>
      </c>
      <c r="I18" s="141" t="s">
        <v>164</v>
      </c>
      <c r="J18" s="142">
        <v>1</v>
      </c>
      <c r="K18" s="142" t="s">
        <v>84</v>
      </c>
      <c r="L18" s="142">
        <v>3</v>
      </c>
      <c r="M18" s="142" t="s">
        <v>82</v>
      </c>
      <c r="N18" s="143">
        <f>((F18/J18)+L18)</f>
        <v>88</v>
      </c>
      <c r="O18" s="143" t="s">
        <v>82</v>
      </c>
      <c r="P18" s="144">
        <v>5</v>
      </c>
      <c r="Q18" s="143" t="s">
        <v>114</v>
      </c>
      <c r="R18" s="29"/>
      <c r="S18" s="28"/>
    </row>
    <row r="19" spans="1:19" ht="12.75" customHeight="1">
      <c r="A19" s="29"/>
      <c r="B19" s="29"/>
      <c r="C19" s="149"/>
      <c r="D19" s="136"/>
      <c r="E19" s="136"/>
      <c r="F19" s="137"/>
      <c r="G19" s="136"/>
      <c r="H19" s="136"/>
      <c r="I19" s="324" t="s">
        <v>170</v>
      </c>
      <c r="J19" s="324"/>
      <c r="K19" s="324"/>
      <c r="L19" s="324"/>
      <c r="M19" s="324"/>
      <c r="N19" s="324"/>
      <c r="O19" s="325"/>
      <c r="P19" s="140">
        <f>SUM(P6:P18)</f>
        <v>14</v>
      </c>
      <c r="Q19" s="139" t="str">
        <f>Q18</f>
        <v>nos</v>
      </c>
      <c r="R19" s="29"/>
      <c r="S19" s="28"/>
    </row>
    <row r="20" spans="1:19" ht="12.75" customHeight="1">
      <c r="A20" s="29"/>
      <c r="B20" s="29"/>
      <c r="C20" s="149"/>
      <c r="D20" s="136"/>
      <c r="E20" s="136"/>
      <c r="F20" s="146"/>
      <c r="G20" s="142"/>
      <c r="H20" s="142"/>
      <c r="I20" s="141"/>
      <c r="J20" s="142"/>
      <c r="K20" s="136"/>
      <c r="L20" s="136"/>
      <c r="M20" s="136"/>
      <c r="N20" s="139"/>
      <c r="O20" s="139"/>
      <c r="P20" s="140"/>
      <c r="Q20" s="139"/>
      <c r="R20" s="107">
        <f>P19</f>
        <v>14</v>
      </c>
      <c r="S20" s="28" t="str">
        <f>Q19</f>
        <v>nos</v>
      </c>
    </row>
    <row r="21" spans="1:19" ht="11.25" customHeight="1">
      <c r="A21" s="112">
        <v>33</v>
      </c>
      <c r="B21" s="112" t="s">
        <v>38</v>
      </c>
      <c r="C21" s="293" t="s">
        <v>39</v>
      </c>
      <c r="D21" s="115"/>
      <c r="E21" s="115"/>
      <c r="F21" s="195" t="s">
        <v>161</v>
      </c>
      <c r="G21" s="195"/>
      <c r="H21" s="195"/>
      <c r="J21" s="27"/>
      <c r="K21" s="115"/>
      <c r="L21" s="115"/>
      <c r="M21" s="115"/>
      <c r="N21" s="116"/>
      <c r="O21" s="116"/>
      <c r="P21" s="116"/>
      <c r="Q21" s="116"/>
      <c r="R21" s="112"/>
      <c r="S21" s="116"/>
    </row>
    <row r="22" spans="1:19">
      <c r="A22" s="29"/>
      <c r="B22" s="29"/>
      <c r="C22" s="294"/>
      <c r="D22" s="166" t="s">
        <v>171</v>
      </c>
      <c r="E22" s="145"/>
      <c r="F22" s="145"/>
      <c r="G22" s="145"/>
      <c r="H22" s="145"/>
      <c r="I22" s="145"/>
      <c r="J22" s="145"/>
      <c r="K22" s="145"/>
      <c r="L22" s="145"/>
      <c r="M22" s="145"/>
      <c r="N22" s="145"/>
      <c r="O22" s="114"/>
      <c r="P22" s="28">
        <f>3852.09</f>
        <v>3852.09</v>
      </c>
      <c r="Q22" s="28" t="s">
        <v>31</v>
      </c>
      <c r="R22" s="29"/>
      <c r="S22" s="28"/>
    </row>
    <row r="23" spans="1:19">
      <c r="A23" s="29"/>
      <c r="B23" s="29"/>
      <c r="C23" s="294"/>
      <c r="D23" s="27"/>
      <c r="E23" s="27"/>
      <c r="F23" s="27"/>
      <c r="G23" s="27"/>
      <c r="H23" s="27"/>
      <c r="I23" s="27"/>
      <c r="J23" s="27"/>
      <c r="K23" s="27"/>
      <c r="L23" s="27"/>
      <c r="M23" s="27"/>
      <c r="N23" s="27"/>
      <c r="O23" s="28"/>
      <c r="P23" s="29"/>
      <c r="Q23" s="29"/>
      <c r="R23" s="28"/>
      <c r="S23" s="28"/>
    </row>
    <row r="24" spans="1:19">
      <c r="A24" s="29"/>
      <c r="B24" s="29"/>
      <c r="C24" s="294"/>
      <c r="D24" s="115"/>
      <c r="E24" s="27"/>
      <c r="F24" s="195" t="s">
        <v>172</v>
      </c>
      <c r="G24" s="195"/>
      <c r="H24" s="195"/>
      <c r="J24" s="27"/>
      <c r="K24" s="27"/>
      <c r="L24" s="27"/>
      <c r="M24" s="27"/>
      <c r="N24" s="28"/>
      <c r="O24" s="28"/>
      <c r="P24" s="28"/>
      <c r="Q24" s="29"/>
      <c r="R24" s="28"/>
      <c r="S24" s="28"/>
    </row>
    <row r="25" spans="1:19">
      <c r="A25" s="29"/>
      <c r="B25" s="29"/>
      <c r="C25" s="294"/>
      <c r="D25" s="166" t="s">
        <v>171</v>
      </c>
      <c r="E25" s="145"/>
      <c r="F25" s="145"/>
      <c r="G25" s="145"/>
      <c r="H25" s="145"/>
      <c r="I25" s="145"/>
      <c r="J25" s="145"/>
      <c r="K25" s="145"/>
      <c r="L25" s="145"/>
      <c r="M25" s="145"/>
      <c r="N25" s="145"/>
      <c r="O25" s="114"/>
      <c r="P25" s="28">
        <v>4161.99</v>
      </c>
      <c r="Q25" s="28" t="s">
        <v>31</v>
      </c>
      <c r="R25" s="29"/>
      <c r="S25" s="28"/>
    </row>
    <row r="26" spans="1:19">
      <c r="A26" s="29"/>
      <c r="B26" s="29"/>
      <c r="C26" s="294"/>
      <c r="D26" s="117"/>
      <c r="E26" s="117"/>
      <c r="F26" s="27"/>
      <c r="G26" s="27"/>
      <c r="H26" s="27"/>
      <c r="I26" s="27"/>
      <c r="J26" s="27"/>
      <c r="K26" s="27"/>
      <c r="L26" s="27"/>
      <c r="M26" s="27"/>
      <c r="N26" s="28"/>
      <c r="O26" s="28"/>
      <c r="P26" s="28"/>
      <c r="Q26" s="28"/>
      <c r="R26" s="29"/>
      <c r="S26" s="28"/>
    </row>
    <row r="27" spans="1:19">
      <c r="A27" s="29"/>
      <c r="B27" s="29"/>
      <c r="C27" s="294"/>
      <c r="D27" s="115"/>
      <c r="E27" s="27"/>
      <c r="F27" s="195" t="s">
        <v>166</v>
      </c>
      <c r="G27" s="195"/>
      <c r="H27" s="195"/>
      <c r="I27" s="195"/>
      <c r="J27" s="27"/>
      <c r="K27" s="27"/>
      <c r="L27" s="27"/>
      <c r="M27" s="27"/>
      <c r="N27" s="28"/>
      <c r="O27" s="28"/>
      <c r="P27" s="28"/>
      <c r="Q27" s="29"/>
      <c r="R27" s="29"/>
      <c r="S27" s="28"/>
    </row>
    <row r="28" spans="1:19">
      <c r="A28" s="29"/>
      <c r="B28" s="29"/>
      <c r="C28" s="294"/>
      <c r="D28" s="166" t="s">
        <v>171</v>
      </c>
      <c r="E28" s="145"/>
      <c r="F28" s="145"/>
      <c r="G28" s="145"/>
      <c r="H28" s="145"/>
      <c r="I28" s="145"/>
      <c r="J28" s="145"/>
      <c r="K28" s="145"/>
      <c r="L28" s="145"/>
      <c r="M28" s="145"/>
      <c r="N28" s="145"/>
      <c r="O28" s="114"/>
      <c r="P28" s="28">
        <v>7438.82</v>
      </c>
      <c r="Q28" s="28" t="s">
        <v>31</v>
      </c>
      <c r="R28" s="29"/>
      <c r="S28" s="28"/>
    </row>
    <row r="29" spans="1:19">
      <c r="A29" s="29"/>
      <c r="B29" s="29"/>
      <c r="C29" s="294"/>
      <c r="D29" s="27"/>
      <c r="E29" s="27"/>
      <c r="F29" s="27"/>
      <c r="G29" s="27"/>
      <c r="H29" s="295"/>
      <c r="I29" s="295"/>
      <c r="J29" s="295"/>
      <c r="K29" s="295"/>
      <c r="L29" s="27"/>
      <c r="M29" s="27"/>
      <c r="N29" s="28"/>
      <c r="O29" s="28"/>
      <c r="P29" s="28"/>
      <c r="Q29" s="28"/>
      <c r="R29" s="29"/>
      <c r="S29" s="28"/>
    </row>
    <row r="30" spans="1:19">
      <c r="A30" s="29"/>
      <c r="B30" s="29"/>
      <c r="C30" s="294"/>
      <c r="D30" s="115"/>
      <c r="E30" s="27"/>
      <c r="F30" s="195" t="s">
        <v>168</v>
      </c>
      <c r="G30" s="195"/>
      <c r="H30" s="195"/>
      <c r="I30" s="195"/>
      <c r="J30" s="27"/>
      <c r="K30" s="27"/>
      <c r="L30" s="27"/>
      <c r="M30" s="27"/>
      <c r="N30" s="28"/>
      <c r="O30" s="28"/>
      <c r="P30" s="28"/>
      <c r="Q30" s="29"/>
      <c r="R30" s="29"/>
      <c r="S30" s="28"/>
    </row>
    <row r="31" spans="1:19">
      <c r="A31" s="29"/>
      <c r="B31" s="29"/>
      <c r="C31" s="294"/>
      <c r="D31" s="166" t="s">
        <v>171</v>
      </c>
      <c r="E31" s="145"/>
      <c r="F31" s="145"/>
      <c r="G31" s="145"/>
      <c r="H31" s="145"/>
      <c r="I31" s="145"/>
      <c r="J31" s="145"/>
      <c r="K31" s="147"/>
      <c r="L31" s="147"/>
      <c r="M31" s="147"/>
      <c r="N31" s="147"/>
      <c r="O31" s="148"/>
      <c r="P31" s="120">
        <v>17968.560000000001</v>
      </c>
      <c r="Q31" s="120" t="s">
        <v>31</v>
      </c>
      <c r="R31" s="29"/>
      <c r="S31" s="28"/>
    </row>
    <row r="32" spans="1:19">
      <c r="A32" s="29"/>
      <c r="B32" s="29"/>
      <c r="C32" s="294"/>
      <c r="D32" s="27"/>
      <c r="E32" s="27"/>
      <c r="F32" s="27"/>
      <c r="G32" s="27"/>
      <c r="H32" s="27"/>
      <c r="I32" s="27" t="s">
        <v>170</v>
      </c>
      <c r="J32" s="27"/>
      <c r="K32" s="27"/>
      <c r="L32" s="27"/>
      <c r="M32" s="27"/>
      <c r="N32" s="28"/>
      <c r="O32" s="28"/>
      <c r="P32" s="28">
        <f>SUM(P22:P31)</f>
        <v>33421.46</v>
      </c>
      <c r="Q32" s="28" t="str">
        <f>Q31</f>
        <v>cum</v>
      </c>
      <c r="R32" s="29"/>
      <c r="S32" s="28"/>
    </row>
    <row r="33" spans="1:19">
      <c r="A33" s="29"/>
      <c r="B33" s="29"/>
      <c r="C33" s="294"/>
      <c r="D33" s="27"/>
      <c r="E33" s="27"/>
      <c r="F33" s="27"/>
      <c r="G33" s="27"/>
      <c r="H33" s="27"/>
      <c r="I33" s="27"/>
      <c r="J33" s="27"/>
      <c r="K33" s="27"/>
      <c r="L33" s="27"/>
      <c r="M33" s="27"/>
      <c r="N33" s="28"/>
      <c r="O33" s="28"/>
      <c r="P33" s="28"/>
      <c r="Q33" s="28"/>
      <c r="R33" s="29"/>
      <c r="S33" s="28"/>
    </row>
    <row r="34" spans="1:19">
      <c r="A34" s="29"/>
      <c r="B34" s="29"/>
      <c r="C34" s="294"/>
      <c r="D34" s="27"/>
      <c r="E34" s="145" t="s">
        <v>173</v>
      </c>
      <c r="F34" s="145"/>
      <c r="G34" s="145"/>
      <c r="H34" s="145"/>
      <c r="I34" s="145"/>
      <c r="J34" s="145"/>
      <c r="K34" s="145"/>
      <c r="L34" s="145"/>
      <c r="M34" s="145"/>
      <c r="N34" s="145"/>
      <c r="O34" s="114"/>
      <c r="P34" s="123"/>
      <c r="Q34" s="145"/>
      <c r="R34" s="114"/>
      <c r="S34" s="28"/>
    </row>
    <row r="35" spans="1:19">
      <c r="A35" s="29"/>
      <c r="B35" s="29"/>
      <c r="C35" s="294"/>
      <c r="D35" s="27" t="s">
        <v>174</v>
      </c>
      <c r="E35" s="27"/>
      <c r="F35" s="27"/>
      <c r="G35" s="27"/>
      <c r="H35" s="27"/>
      <c r="I35" s="27"/>
      <c r="J35" s="27"/>
      <c r="K35" s="27"/>
      <c r="L35" s="27"/>
      <c r="M35" s="27"/>
      <c r="N35" s="28"/>
      <c r="O35" s="28"/>
      <c r="P35" s="29"/>
      <c r="Q35" s="28"/>
      <c r="R35" s="29"/>
      <c r="S35" s="28"/>
    </row>
    <row r="36" spans="1:19">
      <c r="A36" s="29"/>
      <c r="B36" s="29"/>
      <c r="C36" s="294"/>
      <c r="D36" s="27"/>
      <c r="E36" s="27" t="s">
        <v>82</v>
      </c>
      <c r="F36" s="27">
        <v>50</v>
      </c>
      <c r="G36" s="27" t="s">
        <v>91</v>
      </c>
      <c r="H36" s="27" t="s">
        <v>175</v>
      </c>
      <c r="I36" s="27"/>
      <c r="J36" s="27"/>
      <c r="K36" s="27"/>
      <c r="L36" s="27"/>
      <c r="M36" s="27"/>
      <c r="N36" s="28"/>
      <c r="O36" s="28"/>
      <c r="P36" s="28"/>
      <c r="Q36" s="28"/>
      <c r="R36" s="29"/>
      <c r="S36" s="28"/>
    </row>
    <row r="37" spans="1:19">
      <c r="A37" s="29"/>
      <c r="B37" s="29"/>
      <c r="C37" s="294"/>
      <c r="D37" s="27"/>
      <c r="E37" s="27"/>
      <c r="F37" s="27"/>
      <c r="G37" s="27"/>
      <c r="H37" s="27"/>
      <c r="I37" s="27"/>
      <c r="J37" s="27"/>
      <c r="K37" s="27"/>
      <c r="L37" s="27"/>
      <c r="M37" s="27"/>
      <c r="N37" s="28"/>
      <c r="O37" s="28" t="s">
        <v>82</v>
      </c>
      <c r="P37" s="28">
        <f>0.5*P32</f>
        <v>16710.73</v>
      </c>
      <c r="Q37" s="28" t="str">
        <f>Q32</f>
        <v>cum</v>
      </c>
      <c r="R37" s="29"/>
      <c r="S37" s="28"/>
    </row>
    <row r="38" spans="1:19">
      <c r="A38" s="29"/>
      <c r="B38" s="29"/>
      <c r="C38" s="294"/>
      <c r="D38" s="27"/>
      <c r="E38" s="27"/>
      <c r="F38" s="27"/>
      <c r="G38" s="27"/>
      <c r="H38" s="27"/>
      <c r="I38" s="27"/>
      <c r="J38" s="27"/>
      <c r="K38" s="27"/>
      <c r="L38" s="27"/>
      <c r="M38" s="27"/>
      <c r="N38" s="28"/>
      <c r="O38" s="28"/>
      <c r="P38" s="28"/>
      <c r="Q38" s="28"/>
      <c r="R38" s="29"/>
      <c r="S38" s="28"/>
    </row>
    <row r="39" spans="1:19">
      <c r="A39" s="29"/>
      <c r="B39" s="29"/>
      <c r="C39" s="294"/>
      <c r="D39" s="27"/>
      <c r="E39" s="27"/>
      <c r="F39" s="27"/>
      <c r="G39" s="27"/>
      <c r="H39" s="27"/>
      <c r="I39" s="27"/>
      <c r="J39" s="27"/>
      <c r="K39" s="27"/>
      <c r="L39" s="27"/>
      <c r="M39" s="27"/>
      <c r="N39" s="28"/>
      <c r="O39" s="28"/>
      <c r="P39" s="28"/>
      <c r="Q39" s="28"/>
      <c r="R39" s="29"/>
      <c r="S39" s="28"/>
    </row>
    <row r="40" spans="1:19">
      <c r="A40" s="29"/>
      <c r="B40" s="29"/>
      <c r="C40" s="294"/>
      <c r="D40" s="27"/>
      <c r="E40" s="27"/>
      <c r="F40" s="27"/>
      <c r="G40" s="27"/>
      <c r="H40" s="27"/>
      <c r="I40" s="27"/>
      <c r="J40" s="27"/>
      <c r="K40" s="27"/>
      <c r="L40" s="27"/>
      <c r="M40" s="27"/>
      <c r="N40" s="28"/>
      <c r="O40" s="28"/>
      <c r="P40" s="28"/>
      <c r="Q40" s="28"/>
      <c r="R40" s="29"/>
      <c r="S40" s="28"/>
    </row>
    <row r="41" spans="1:19">
      <c r="A41" s="29"/>
      <c r="B41" s="29"/>
      <c r="C41" s="294"/>
      <c r="D41" s="27"/>
      <c r="E41" s="27"/>
      <c r="F41" s="27"/>
      <c r="G41" s="27"/>
      <c r="H41" s="27"/>
      <c r="I41" s="27"/>
      <c r="J41" s="27"/>
      <c r="K41" s="27"/>
      <c r="L41" s="27"/>
      <c r="M41" s="27"/>
      <c r="N41" s="28"/>
      <c r="O41" s="28"/>
      <c r="P41" s="28"/>
      <c r="Q41" s="28"/>
      <c r="R41" s="29"/>
      <c r="S41" s="28"/>
    </row>
    <row r="42" spans="1:19">
      <c r="A42" s="29"/>
      <c r="B42" s="29"/>
      <c r="C42" s="294"/>
      <c r="D42" s="27"/>
      <c r="E42" s="27"/>
      <c r="F42" s="27"/>
      <c r="G42" s="27"/>
      <c r="H42" s="27"/>
      <c r="I42" s="27"/>
      <c r="J42" s="27"/>
      <c r="K42" s="27"/>
      <c r="L42" s="27"/>
      <c r="M42" s="27"/>
      <c r="N42" s="28"/>
      <c r="O42" s="28"/>
      <c r="P42" s="28"/>
      <c r="Q42" s="28"/>
      <c r="R42" s="29"/>
      <c r="S42" s="28"/>
    </row>
    <row r="43" spans="1:19">
      <c r="A43" s="29"/>
      <c r="B43" s="29"/>
      <c r="C43" s="294"/>
      <c r="D43" s="27"/>
      <c r="E43" s="27"/>
      <c r="F43" s="27"/>
      <c r="G43" s="27"/>
      <c r="H43" s="27"/>
      <c r="I43" s="27"/>
      <c r="J43" s="27"/>
      <c r="K43" s="27"/>
      <c r="L43" s="27"/>
      <c r="M43" s="27"/>
      <c r="N43" s="28"/>
      <c r="O43" s="28"/>
      <c r="P43" s="28"/>
      <c r="Q43" s="28"/>
      <c r="R43" s="29"/>
      <c r="S43" s="28"/>
    </row>
    <row r="44" spans="1:19" ht="146.25" customHeight="1">
      <c r="A44" s="118"/>
      <c r="B44" s="118"/>
      <c r="C44" s="320"/>
      <c r="D44" s="122"/>
      <c r="E44" s="119"/>
      <c r="F44" s="119"/>
      <c r="G44" s="119"/>
      <c r="H44" s="119"/>
      <c r="I44" s="119"/>
      <c r="J44" s="119"/>
      <c r="K44" s="119"/>
      <c r="L44" s="119"/>
      <c r="M44" s="119"/>
      <c r="N44" s="120"/>
      <c r="O44" s="120"/>
      <c r="P44" s="120"/>
      <c r="Q44" s="120"/>
      <c r="R44" s="118">
        <f>P37</f>
        <v>16710.73</v>
      </c>
      <c r="S44" s="120" t="str">
        <f>Q37</f>
        <v>cum</v>
      </c>
    </row>
    <row r="45" spans="1:19" ht="15" customHeight="1">
      <c r="A45" s="29">
        <v>34</v>
      </c>
      <c r="B45" s="29" t="s">
        <v>40</v>
      </c>
      <c r="C45" s="293" t="s">
        <v>41</v>
      </c>
      <c r="D45" s="132"/>
      <c r="E45" s="115"/>
      <c r="F45" s="198" t="s">
        <v>161</v>
      </c>
      <c r="G45" s="198"/>
      <c r="H45" s="198"/>
      <c r="I45" s="115"/>
      <c r="J45" s="115"/>
      <c r="K45" s="115"/>
      <c r="L45" s="115"/>
      <c r="M45" s="115"/>
      <c r="N45" s="116"/>
      <c r="O45" s="116"/>
      <c r="P45" s="116"/>
      <c r="Q45" s="116"/>
      <c r="R45" s="29"/>
      <c r="S45" s="28"/>
    </row>
    <row r="46" spans="1:19">
      <c r="A46" s="29"/>
      <c r="B46" s="29"/>
      <c r="C46" s="294"/>
      <c r="D46" s="166" t="s">
        <v>171</v>
      </c>
      <c r="E46" s="145"/>
      <c r="F46" s="145"/>
      <c r="G46" s="145"/>
      <c r="H46" s="145"/>
      <c r="I46" s="145"/>
      <c r="J46" s="145"/>
      <c r="K46" s="145"/>
      <c r="L46" s="145"/>
      <c r="M46" s="145"/>
      <c r="N46" s="145"/>
      <c r="O46" s="114"/>
      <c r="P46" s="28">
        <f>3852.09</f>
        <v>3852.09</v>
      </c>
      <c r="Q46" s="28" t="s">
        <v>31</v>
      </c>
      <c r="R46" s="29"/>
      <c r="S46" s="28"/>
    </row>
    <row r="47" spans="1:19">
      <c r="A47" s="29"/>
      <c r="B47" s="29"/>
      <c r="C47" s="294"/>
      <c r="D47" s="126"/>
      <c r="E47" s="27"/>
      <c r="F47" s="27"/>
      <c r="G47" s="27"/>
      <c r="H47" s="27"/>
      <c r="I47" s="27"/>
      <c r="J47" s="27"/>
      <c r="K47" s="27"/>
      <c r="L47" s="27"/>
      <c r="M47" s="27"/>
      <c r="N47" s="27"/>
      <c r="O47" s="28"/>
      <c r="P47" s="28"/>
      <c r="Q47" s="29"/>
      <c r="R47" s="29"/>
      <c r="S47" s="28"/>
    </row>
    <row r="48" spans="1:19">
      <c r="A48" s="29"/>
      <c r="B48" s="29"/>
      <c r="C48" s="294"/>
      <c r="D48" s="132"/>
      <c r="E48" s="27"/>
      <c r="F48" s="175" t="s">
        <v>172</v>
      </c>
      <c r="G48" s="175"/>
      <c r="H48" s="175"/>
      <c r="I48" s="27"/>
      <c r="J48" s="27"/>
      <c r="K48" s="27"/>
      <c r="L48" s="27"/>
      <c r="M48" s="27"/>
      <c r="N48" s="28"/>
      <c r="O48" s="28"/>
      <c r="P48" s="28"/>
      <c r="Q48" s="29"/>
      <c r="R48" s="29"/>
      <c r="S48" s="28"/>
    </row>
    <row r="49" spans="1:19">
      <c r="A49" s="29"/>
      <c r="B49" s="29"/>
      <c r="C49" s="294"/>
      <c r="D49" s="166" t="s">
        <v>171</v>
      </c>
      <c r="E49" s="145"/>
      <c r="F49" s="145"/>
      <c r="G49" s="145"/>
      <c r="H49" s="145"/>
      <c r="I49" s="145"/>
      <c r="J49" s="145"/>
      <c r="K49" s="145"/>
      <c r="L49" s="145"/>
      <c r="M49" s="145"/>
      <c r="N49" s="145"/>
      <c r="O49" s="114"/>
      <c r="P49" s="28">
        <v>4161.99</v>
      </c>
      <c r="Q49" s="28" t="s">
        <v>31</v>
      </c>
      <c r="R49" s="29"/>
      <c r="S49" s="28"/>
    </row>
    <row r="50" spans="1:19">
      <c r="A50" s="29"/>
      <c r="B50" s="29"/>
      <c r="C50" s="294"/>
      <c r="D50" s="199"/>
      <c r="E50" s="117"/>
      <c r="F50" s="27"/>
      <c r="G50" s="27"/>
      <c r="H50" s="27"/>
      <c r="I50" s="27"/>
      <c r="J50" s="27"/>
      <c r="K50" s="27"/>
      <c r="L50" s="27"/>
      <c r="M50" s="27"/>
      <c r="N50" s="28"/>
      <c r="O50" s="28"/>
      <c r="P50" s="28"/>
      <c r="Q50" s="28"/>
      <c r="R50" s="29"/>
      <c r="S50" s="28"/>
    </row>
    <row r="51" spans="1:19">
      <c r="A51" s="29"/>
      <c r="B51" s="29"/>
      <c r="C51" s="294"/>
      <c r="D51" s="132"/>
      <c r="E51" s="27"/>
      <c r="F51" s="175" t="s">
        <v>166</v>
      </c>
      <c r="G51" s="175"/>
      <c r="H51" s="175"/>
      <c r="I51" s="175"/>
      <c r="J51" s="27"/>
      <c r="K51" s="27"/>
      <c r="L51" s="27"/>
      <c r="M51" s="27"/>
      <c r="N51" s="28"/>
      <c r="O51" s="28"/>
      <c r="P51" s="28"/>
      <c r="Q51" s="29"/>
      <c r="R51" s="29"/>
      <c r="S51" s="28"/>
    </row>
    <row r="52" spans="1:19">
      <c r="A52" s="29"/>
      <c r="B52" s="29"/>
      <c r="C52" s="294"/>
      <c r="D52" s="166" t="s">
        <v>171</v>
      </c>
      <c r="E52" s="145"/>
      <c r="F52" s="145"/>
      <c r="G52" s="145"/>
      <c r="H52" s="145"/>
      <c r="I52" s="145"/>
      <c r="J52" s="145"/>
      <c r="K52" s="145"/>
      <c r="L52" s="145"/>
      <c r="M52" s="145"/>
      <c r="N52" s="145"/>
      <c r="O52" s="114"/>
      <c r="P52" s="28">
        <v>7438.82</v>
      </c>
      <c r="Q52" s="28" t="s">
        <v>31</v>
      </c>
      <c r="R52" s="29"/>
      <c r="S52" s="28"/>
    </row>
    <row r="53" spans="1:19">
      <c r="A53" s="29"/>
      <c r="B53" s="29"/>
      <c r="C53" s="294"/>
      <c r="D53" s="126"/>
      <c r="E53" s="27"/>
      <c r="F53" s="27"/>
      <c r="G53" s="27"/>
      <c r="H53" s="295"/>
      <c r="I53" s="295"/>
      <c r="J53" s="295"/>
      <c r="K53" s="295"/>
      <c r="L53" s="27"/>
      <c r="M53" s="27"/>
      <c r="N53" s="28"/>
      <c r="O53" s="28"/>
      <c r="P53" s="28"/>
      <c r="Q53" s="28"/>
      <c r="R53" s="29"/>
      <c r="S53" s="28"/>
    </row>
    <row r="54" spans="1:19">
      <c r="A54" s="29"/>
      <c r="B54" s="29"/>
      <c r="C54" s="294"/>
      <c r="D54" s="132"/>
      <c r="E54" s="27"/>
      <c r="F54" s="175" t="s">
        <v>168</v>
      </c>
      <c r="G54" s="175"/>
      <c r="H54" s="175"/>
      <c r="I54" s="175"/>
      <c r="J54" s="27"/>
      <c r="K54" s="27"/>
      <c r="L54" s="27"/>
      <c r="M54" s="27"/>
      <c r="N54" s="28"/>
      <c r="O54" s="28"/>
      <c r="P54" s="28"/>
      <c r="Q54" s="29"/>
      <c r="R54" s="29"/>
      <c r="S54" s="28"/>
    </row>
    <row r="55" spans="1:19">
      <c r="A55" s="292"/>
      <c r="B55" s="29"/>
      <c r="C55" s="294"/>
      <c r="D55" s="166" t="s">
        <v>171</v>
      </c>
      <c r="E55" s="145"/>
      <c r="F55" s="145"/>
      <c r="G55" s="145"/>
      <c r="H55" s="145"/>
      <c r="I55" s="145"/>
      <c r="J55" s="145"/>
      <c r="K55" s="147"/>
      <c r="L55" s="147"/>
      <c r="M55" s="147"/>
      <c r="N55" s="147"/>
      <c r="O55" s="148"/>
      <c r="P55" s="120">
        <v>17968.560000000001</v>
      </c>
      <c r="Q55" s="120" t="s">
        <v>31</v>
      </c>
      <c r="R55" s="29"/>
      <c r="S55" s="28"/>
    </row>
    <row r="56" spans="1:19">
      <c r="A56" s="292"/>
      <c r="B56" s="29"/>
      <c r="C56" s="294"/>
      <c r="D56" s="126"/>
      <c r="E56" s="27"/>
      <c r="F56" s="27"/>
      <c r="G56" s="27"/>
      <c r="H56" s="27"/>
      <c r="I56" s="27" t="s">
        <v>170</v>
      </c>
      <c r="J56" s="27"/>
      <c r="K56" s="27"/>
      <c r="L56" s="27"/>
      <c r="M56" s="27"/>
      <c r="N56" s="28"/>
      <c r="O56" s="28"/>
      <c r="P56" s="28">
        <f>SUM(P46:P55)</f>
        <v>33421.46</v>
      </c>
      <c r="Q56" s="28" t="str">
        <f>Q55</f>
        <v>cum</v>
      </c>
      <c r="R56" s="29"/>
      <c r="S56" s="28"/>
    </row>
    <row r="57" spans="1:19">
      <c r="A57" s="292"/>
      <c r="B57" s="292"/>
      <c r="C57" s="294"/>
      <c r="D57" s="126"/>
      <c r="E57" s="27"/>
      <c r="F57" s="27"/>
      <c r="G57" s="27"/>
      <c r="H57" s="27"/>
      <c r="I57" s="27"/>
      <c r="J57" s="27"/>
      <c r="K57" s="27"/>
      <c r="L57" s="27"/>
      <c r="M57" s="27"/>
      <c r="N57" s="28"/>
      <c r="O57" s="28"/>
      <c r="P57" s="28"/>
      <c r="Q57" s="28"/>
      <c r="R57" s="123"/>
      <c r="S57" s="123"/>
    </row>
    <row r="58" spans="1:19">
      <c r="A58" s="292"/>
      <c r="B58" s="292"/>
      <c r="C58" s="294"/>
      <c r="D58" s="322" t="s">
        <v>173</v>
      </c>
      <c r="E58" s="323"/>
      <c r="F58" s="323"/>
      <c r="G58" s="323"/>
      <c r="H58" s="323"/>
      <c r="I58" s="27"/>
      <c r="J58" s="145"/>
      <c r="K58" s="145"/>
      <c r="L58" s="145"/>
      <c r="M58" s="145"/>
      <c r="N58" s="145"/>
      <c r="O58" s="114"/>
      <c r="P58" s="114"/>
      <c r="Q58" s="123"/>
      <c r="R58" s="123"/>
      <c r="S58" s="123"/>
    </row>
    <row r="59" spans="1:19">
      <c r="A59" s="29"/>
      <c r="B59" s="292"/>
      <c r="C59" s="294"/>
      <c r="D59" s="126" t="s">
        <v>176</v>
      </c>
      <c r="E59" s="27"/>
      <c r="F59" s="27"/>
      <c r="G59" s="27"/>
      <c r="H59" s="27"/>
      <c r="I59" s="27"/>
      <c r="J59" s="27"/>
      <c r="K59" s="27"/>
      <c r="L59" s="27"/>
      <c r="M59" s="27"/>
      <c r="N59" s="28"/>
      <c r="O59" s="29"/>
      <c r="P59" s="28"/>
      <c r="Q59" s="29"/>
      <c r="R59" s="29"/>
      <c r="S59" s="28"/>
    </row>
    <row r="60" spans="1:19">
      <c r="A60" s="29"/>
      <c r="B60" s="29"/>
      <c r="C60" s="294"/>
      <c r="D60" s="126"/>
      <c r="E60" s="27" t="s">
        <v>82</v>
      </c>
      <c r="F60" s="27">
        <v>50</v>
      </c>
      <c r="G60" s="27" t="s">
        <v>91</v>
      </c>
      <c r="H60" s="27" t="s">
        <v>175</v>
      </c>
      <c r="I60" s="27"/>
      <c r="J60" s="27"/>
      <c r="K60" s="27"/>
      <c r="L60" s="27"/>
      <c r="M60" s="27"/>
      <c r="N60" s="28"/>
      <c r="O60" s="29"/>
      <c r="P60" s="28"/>
      <c r="Q60" s="28"/>
      <c r="R60" s="29"/>
      <c r="S60" s="28"/>
    </row>
    <row r="61" spans="1:19">
      <c r="A61" s="118"/>
      <c r="B61" s="118"/>
      <c r="C61" s="150"/>
      <c r="D61" s="122"/>
      <c r="E61" s="119"/>
      <c r="F61" s="119"/>
      <c r="G61" s="119"/>
      <c r="H61" s="119"/>
      <c r="I61" s="119"/>
      <c r="J61" s="119"/>
      <c r="K61" s="119"/>
      <c r="L61" s="119"/>
      <c r="M61" s="119"/>
      <c r="N61" s="120"/>
      <c r="O61" s="120" t="s">
        <v>82</v>
      </c>
      <c r="P61" s="120">
        <f>0.5*P56</f>
        <v>16710.73</v>
      </c>
      <c r="Q61" s="120" t="str">
        <f>Q56</f>
        <v>cum</v>
      </c>
      <c r="R61" s="118">
        <f>P61</f>
        <v>16710.73</v>
      </c>
      <c r="S61" s="120" t="str">
        <f>Q61</f>
        <v>cum</v>
      </c>
    </row>
    <row r="62" spans="1:19" ht="15" customHeight="1">
      <c r="A62" s="29">
        <v>35</v>
      </c>
      <c r="B62" s="123" t="s">
        <v>177</v>
      </c>
      <c r="C62" s="293" t="s">
        <v>233</v>
      </c>
      <c r="D62" s="132"/>
      <c r="E62" s="115"/>
      <c r="F62" s="175" t="s">
        <v>161</v>
      </c>
      <c r="G62" s="175"/>
      <c r="H62" s="175"/>
      <c r="I62" s="27"/>
      <c r="J62" s="27"/>
      <c r="K62" s="115"/>
      <c r="L62" s="115"/>
      <c r="M62" s="115"/>
      <c r="N62" s="116"/>
      <c r="O62" s="116"/>
      <c r="P62" s="116"/>
      <c r="Q62" s="116"/>
      <c r="R62" s="29"/>
      <c r="S62" s="28"/>
    </row>
    <row r="63" spans="1:19">
      <c r="A63" s="29"/>
      <c r="B63" s="29"/>
      <c r="C63" s="294"/>
      <c r="D63" s="166" t="s">
        <v>171</v>
      </c>
      <c r="E63" s="145"/>
      <c r="F63" s="145"/>
      <c r="G63" s="145"/>
      <c r="H63" s="145"/>
      <c r="I63" s="145"/>
      <c r="J63" s="145"/>
      <c r="K63" s="145"/>
      <c r="L63" s="145"/>
      <c r="M63" s="145"/>
      <c r="N63" s="145"/>
      <c r="O63" s="114"/>
      <c r="P63" s="28">
        <f>3852.09</f>
        <v>3852.09</v>
      </c>
      <c r="Q63" s="28" t="s">
        <v>31</v>
      </c>
      <c r="R63" s="29"/>
      <c r="S63" s="28"/>
    </row>
    <row r="64" spans="1:19">
      <c r="A64" s="29"/>
      <c r="B64" s="29"/>
      <c r="C64" s="294"/>
      <c r="D64" s="126"/>
      <c r="E64" s="27"/>
      <c r="F64" s="27"/>
      <c r="G64" s="27"/>
      <c r="H64" s="27"/>
      <c r="I64" s="27"/>
      <c r="J64" s="27"/>
      <c r="K64" s="27"/>
      <c r="L64" s="27"/>
      <c r="M64" s="27"/>
      <c r="N64" s="27"/>
      <c r="O64" s="28"/>
      <c r="P64" s="28"/>
      <c r="Q64" s="29"/>
      <c r="R64" s="29"/>
      <c r="S64" s="28"/>
    </row>
    <row r="65" spans="1:19">
      <c r="A65" s="29"/>
      <c r="B65" s="29"/>
      <c r="C65" s="294"/>
      <c r="D65" s="132"/>
      <c r="E65" s="27"/>
      <c r="F65" s="175" t="s">
        <v>172</v>
      </c>
      <c r="G65" s="175"/>
      <c r="H65" s="175"/>
      <c r="I65" s="27"/>
      <c r="J65" s="27"/>
      <c r="K65" s="27"/>
      <c r="L65" s="27"/>
      <c r="M65" s="27"/>
      <c r="N65" s="28"/>
      <c r="O65" s="28"/>
      <c r="P65" s="28"/>
      <c r="Q65" s="29"/>
      <c r="R65" s="29"/>
      <c r="S65" s="28"/>
    </row>
    <row r="66" spans="1:19">
      <c r="A66" s="29"/>
      <c r="B66" s="29"/>
      <c r="C66" s="294"/>
      <c r="D66" s="166" t="s">
        <v>171</v>
      </c>
      <c r="E66" s="145"/>
      <c r="F66" s="145"/>
      <c r="G66" s="145"/>
      <c r="H66" s="145"/>
      <c r="I66" s="145"/>
      <c r="J66" s="145"/>
      <c r="K66" s="145"/>
      <c r="L66" s="145"/>
      <c r="M66" s="145"/>
      <c r="N66" s="145"/>
      <c r="O66" s="114"/>
      <c r="P66" s="28">
        <v>4161.99</v>
      </c>
      <c r="Q66" s="28" t="s">
        <v>31</v>
      </c>
      <c r="R66" s="29"/>
      <c r="S66" s="28"/>
    </row>
    <row r="67" spans="1:19">
      <c r="A67" s="29"/>
      <c r="B67" s="29"/>
      <c r="C67" s="294"/>
      <c r="D67" s="199"/>
      <c r="E67" s="117"/>
      <c r="F67" s="27"/>
      <c r="G67" s="27"/>
      <c r="H67" s="27"/>
      <c r="I67" s="27"/>
      <c r="J67" s="27"/>
      <c r="K67" s="27"/>
      <c r="L67" s="27"/>
      <c r="M67" s="27"/>
      <c r="N67" s="28"/>
      <c r="O67" s="28"/>
      <c r="P67" s="28"/>
      <c r="Q67" s="28"/>
      <c r="R67" s="29"/>
      <c r="S67" s="28"/>
    </row>
    <row r="68" spans="1:19">
      <c r="A68" s="29"/>
      <c r="B68" s="29"/>
      <c r="C68" s="294"/>
      <c r="D68" s="132"/>
      <c r="E68" s="27"/>
      <c r="F68" s="175" t="s">
        <v>166</v>
      </c>
      <c r="G68" s="175"/>
      <c r="H68" s="175"/>
      <c r="I68" s="175"/>
      <c r="J68" s="27"/>
      <c r="K68" s="27"/>
      <c r="L68" s="27"/>
      <c r="M68" s="27"/>
      <c r="N68" s="28"/>
      <c r="O68" s="28"/>
      <c r="P68" s="28"/>
      <c r="Q68" s="29"/>
      <c r="R68" s="29"/>
      <c r="S68" s="28"/>
    </row>
    <row r="69" spans="1:19">
      <c r="A69" s="29"/>
      <c r="B69" s="29"/>
      <c r="C69" s="294"/>
      <c r="D69" s="166" t="s">
        <v>171</v>
      </c>
      <c r="E69" s="145"/>
      <c r="F69" s="145"/>
      <c r="G69" s="145"/>
      <c r="H69" s="145"/>
      <c r="I69" s="145"/>
      <c r="J69" s="145"/>
      <c r="K69" s="145"/>
      <c r="L69" s="145"/>
      <c r="M69" s="145"/>
      <c r="N69" s="145"/>
      <c r="O69" s="114"/>
      <c r="P69" s="28">
        <v>7438.82</v>
      </c>
      <c r="Q69" s="28" t="s">
        <v>31</v>
      </c>
      <c r="R69" s="29"/>
      <c r="S69" s="28"/>
    </row>
    <row r="70" spans="1:19" ht="15.75" customHeight="1">
      <c r="A70" s="29"/>
      <c r="B70" s="29"/>
      <c r="C70" s="294"/>
      <c r="D70" s="132"/>
      <c r="E70" s="27"/>
      <c r="F70" s="175" t="s">
        <v>168</v>
      </c>
      <c r="G70" s="175"/>
      <c r="H70" s="175"/>
      <c r="I70" s="175"/>
      <c r="J70" s="27"/>
      <c r="K70" s="27"/>
      <c r="L70" s="27"/>
      <c r="M70" s="27"/>
      <c r="N70" s="28"/>
      <c r="O70" s="28"/>
      <c r="P70" s="28"/>
      <c r="Q70" s="29"/>
      <c r="R70" s="29"/>
      <c r="S70" s="28"/>
    </row>
    <row r="71" spans="1:19" ht="14.25" customHeight="1">
      <c r="A71" s="29"/>
      <c r="B71" s="29"/>
      <c r="C71" s="294"/>
      <c r="D71" s="166" t="s">
        <v>171</v>
      </c>
      <c r="E71" s="145"/>
      <c r="F71" s="145"/>
      <c r="G71" s="145"/>
      <c r="H71" s="145"/>
      <c r="I71" s="145"/>
      <c r="J71" s="145"/>
      <c r="K71" s="147"/>
      <c r="L71" s="147"/>
      <c r="M71" s="147"/>
      <c r="N71" s="147"/>
      <c r="O71" s="148"/>
      <c r="P71" s="120">
        <v>17968.560000000001</v>
      </c>
      <c r="Q71" s="120" t="s">
        <v>31</v>
      </c>
      <c r="R71" s="29"/>
      <c r="S71" s="28"/>
    </row>
    <row r="72" spans="1:19" ht="25.5" customHeight="1">
      <c r="A72" s="29"/>
      <c r="B72" s="29"/>
      <c r="C72" s="320"/>
      <c r="D72" s="122"/>
      <c r="E72" s="119"/>
      <c r="F72" s="119"/>
      <c r="G72" s="119"/>
      <c r="H72" s="119"/>
      <c r="I72" s="119" t="s">
        <v>170</v>
      </c>
      <c r="J72" s="119"/>
      <c r="K72" s="119"/>
      <c r="L72" s="119"/>
      <c r="M72" s="119"/>
      <c r="N72" s="120"/>
      <c r="O72" s="120"/>
      <c r="P72" s="120">
        <f>SUM(P63:P71)</f>
        <v>33421.46</v>
      </c>
      <c r="Q72" s="108" t="str">
        <f>Q71</f>
        <v>cum</v>
      </c>
      <c r="R72" s="29">
        <f>P72</f>
        <v>33421.46</v>
      </c>
      <c r="S72" s="120" t="str">
        <f>Q72</f>
        <v>cum</v>
      </c>
    </row>
    <row r="73" spans="1:19" ht="20.25" customHeight="1">
      <c r="A73" s="130">
        <v>36</v>
      </c>
      <c r="B73" s="124" t="s">
        <v>178</v>
      </c>
      <c r="C73" s="293" t="s">
        <v>179</v>
      </c>
      <c r="D73" s="126"/>
      <c r="E73" s="27"/>
      <c r="F73" s="175" t="s">
        <v>161</v>
      </c>
      <c r="G73" s="175"/>
      <c r="H73" s="175"/>
      <c r="I73" s="27"/>
      <c r="J73" s="27"/>
      <c r="K73" s="27"/>
      <c r="L73" s="27"/>
      <c r="M73" s="27"/>
      <c r="N73" s="27"/>
      <c r="O73" s="28"/>
      <c r="P73" s="116"/>
      <c r="Q73" s="295" t="s">
        <v>31</v>
      </c>
      <c r="R73" s="291"/>
      <c r="S73" s="28"/>
    </row>
    <row r="74" spans="1:19">
      <c r="A74" s="29"/>
      <c r="B74" s="29"/>
      <c r="C74" s="294"/>
      <c r="D74" s="126" t="s">
        <v>180</v>
      </c>
      <c r="E74" s="27"/>
      <c r="F74" s="27"/>
      <c r="G74" s="27"/>
      <c r="H74" s="27"/>
      <c r="I74" s="27"/>
      <c r="J74" s="27"/>
      <c r="K74" s="27"/>
      <c r="L74" s="27"/>
      <c r="M74" s="27"/>
      <c r="N74" s="27"/>
      <c r="O74" s="28"/>
      <c r="P74" s="28"/>
      <c r="Q74" s="295"/>
      <c r="R74" s="292"/>
      <c r="S74" s="28"/>
    </row>
    <row r="75" spans="1:19">
      <c r="A75" s="29"/>
      <c r="B75" s="29"/>
      <c r="C75" s="294"/>
      <c r="D75" s="126"/>
      <c r="E75" s="27"/>
      <c r="F75" s="304"/>
      <c r="G75" s="304"/>
      <c r="H75" s="27" t="s">
        <v>82</v>
      </c>
      <c r="I75" s="300">
        <v>10.26</v>
      </c>
      <c r="J75" s="300"/>
      <c r="K75" s="145"/>
      <c r="L75" s="145"/>
      <c r="M75" s="145"/>
      <c r="N75" s="145"/>
      <c r="O75" s="114" t="s">
        <v>16</v>
      </c>
      <c r="P75" s="28"/>
      <c r="Q75" s="295"/>
      <c r="R75" s="292"/>
      <c r="S75" s="28"/>
    </row>
    <row r="76" spans="1:19">
      <c r="A76" s="29"/>
      <c r="B76" s="29"/>
      <c r="C76" s="294"/>
      <c r="D76" s="126" t="s">
        <v>181</v>
      </c>
      <c r="E76" s="27"/>
      <c r="F76" s="27"/>
      <c r="G76" s="27"/>
      <c r="H76" s="27"/>
      <c r="I76" s="27"/>
      <c r="J76" s="27"/>
      <c r="K76" s="27"/>
      <c r="L76" s="27"/>
      <c r="M76" s="27"/>
      <c r="N76" s="27"/>
      <c r="O76" s="28"/>
      <c r="P76" s="28"/>
      <c r="Q76" s="295"/>
      <c r="R76" s="292"/>
      <c r="S76" s="321"/>
    </row>
    <row r="77" spans="1:19">
      <c r="A77" s="29"/>
      <c r="B77" s="29"/>
      <c r="C77" s="294"/>
      <c r="D77" s="126"/>
      <c r="E77" s="27"/>
      <c r="F77" s="121"/>
      <c r="G77" s="27" t="s">
        <v>82</v>
      </c>
      <c r="H77" s="121">
        <f>I75</f>
        <v>10.26</v>
      </c>
      <c r="I77" s="27" t="s">
        <v>84</v>
      </c>
      <c r="J77" s="121">
        <v>0.8</v>
      </c>
      <c r="K77" s="27"/>
      <c r="L77" s="27"/>
      <c r="M77" s="27"/>
      <c r="N77" s="27"/>
      <c r="O77" s="28" t="s">
        <v>16</v>
      </c>
      <c r="P77" s="28"/>
      <c r="Q77" s="295"/>
      <c r="R77" s="292"/>
      <c r="S77" s="321"/>
    </row>
    <row r="78" spans="1:19">
      <c r="A78" s="29"/>
      <c r="B78" s="29"/>
      <c r="C78" s="294"/>
      <c r="D78" s="126"/>
      <c r="E78" s="27"/>
      <c r="F78" s="27"/>
      <c r="G78" s="27" t="s">
        <v>82</v>
      </c>
      <c r="H78" s="304">
        <f>H77+J77</f>
        <v>11.06</v>
      </c>
      <c r="I78" s="304"/>
      <c r="J78" s="27" t="s">
        <v>16</v>
      </c>
      <c r="K78" s="27"/>
      <c r="L78" s="27"/>
      <c r="M78" s="27"/>
      <c r="N78" s="27"/>
      <c r="O78" s="28"/>
      <c r="P78" s="28"/>
      <c r="Q78" s="295"/>
      <c r="R78" s="292"/>
      <c r="S78" s="321"/>
    </row>
    <row r="79" spans="1:19">
      <c r="A79" s="29"/>
      <c r="B79" s="29"/>
      <c r="C79" s="294"/>
      <c r="D79" s="126" t="s">
        <v>183</v>
      </c>
      <c r="E79" s="27"/>
      <c r="F79" s="27"/>
      <c r="G79" s="27"/>
      <c r="H79" s="156"/>
      <c r="I79" s="160">
        <v>0.1</v>
      </c>
      <c r="J79" s="27"/>
      <c r="K79" s="27"/>
      <c r="L79" s="27"/>
      <c r="M79" s="27"/>
      <c r="N79" s="27"/>
      <c r="O79" s="28"/>
      <c r="P79" s="28"/>
      <c r="Q79" s="295"/>
      <c r="R79" s="292"/>
      <c r="S79" s="321"/>
    </row>
    <row r="80" spans="1:19">
      <c r="A80" s="123"/>
      <c r="B80" s="123"/>
      <c r="C80" s="294"/>
      <c r="D80" s="126" t="s">
        <v>182</v>
      </c>
      <c r="E80" s="27"/>
      <c r="F80" s="27"/>
      <c r="G80" s="27"/>
      <c r="H80" s="27"/>
      <c r="I80" s="27"/>
      <c r="J80" s="27"/>
      <c r="K80" s="27"/>
      <c r="L80" s="27"/>
      <c r="M80" s="27"/>
      <c r="N80" s="27"/>
      <c r="O80" s="28"/>
      <c r="P80" s="28"/>
      <c r="Q80" s="295"/>
      <c r="R80" s="292"/>
      <c r="S80" s="321"/>
    </row>
    <row r="81" spans="1:19">
      <c r="A81" s="123"/>
      <c r="B81" s="123"/>
      <c r="C81" s="294"/>
      <c r="D81" s="126" t="s">
        <v>82</v>
      </c>
      <c r="E81" s="304">
        <f>H78</f>
        <v>11.06</v>
      </c>
      <c r="F81" s="304"/>
      <c r="G81" s="27" t="s">
        <v>87</v>
      </c>
      <c r="H81" s="135">
        <f>F6</f>
        <v>34</v>
      </c>
      <c r="I81" s="27" t="s">
        <v>184</v>
      </c>
      <c r="J81" s="121">
        <f>I79</f>
        <v>0.1</v>
      </c>
      <c r="K81" s="27"/>
      <c r="L81" s="27"/>
      <c r="M81" s="27"/>
      <c r="N81" s="27"/>
      <c r="O81" s="28" t="s">
        <v>87</v>
      </c>
      <c r="P81" s="28"/>
      <c r="Q81" s="295"/>
      <c r="R81" s="292"/>
      <c r="S81" s="321"/>
    </row>
    <row r="82" spans="1:19">
      <c r="A82" s="123"/>
      <c r="B82" s="123"/>
      <c r="C82" s="294"/>
      <c r="D82" s="126"/>
      <c r="E82" s="135"/>
      <c r="F82" s="27"/>
      <c r="G82" s="27"/>
      <c r="H82" s="27"/>
      <c r="I82" s="27" t="s">
        <v>184</v>
      </c>
      <c r="J82" s="121">
        <v>2</v>
      </c>
      <c r="K82" s="27"/>
      <c r="L82" s="27"/>
      <c r="M82" s="27"/>
      <c r="N82" s="27"/>
      <c r="O82" s="28" t="s">
        <v>82</v>
      </c>
      <c r="P82" s="28">
        <f>E81*H81*J81*J82</f>
        <v>75.208000000000013</v>
      </c>
      <c r="Q82" s="295"/>
      <c r="R82" s="292"/>
      <c r="S82" s="321"/>
    </row>
    <row r="83" spans="1:19">
      <c r="A83" s="123"/>
      <c r="B83" s="29"/>
      <c r="C83" s="294"/>
      <c r="D83" s="126"/>
      <c r="E83" s="27"/>
      <c r="F83" s="175" t="s">
        <v>165</v>
      </c>
      <c r="G83" s="175"/>
      <c r="H83" s="175"/>
      <c r="I83" s="27"/>
      <c r="J83" s="27"/>
      <c r="K83" s="27"/>
      <c r="L83" s="27"/>
      <c r="M83" s="27"/>
      <c r="N83" s="27"/>
      <c r="O83" s="28"/>
      <c r="P83" s="28"/>
      <c r="Q83" s="295" t="s">
        <v>31</v>
      </c>
      <c r="R83" s="292"/>
      <c r="S83" s="28"/>
    </row>
    <row r="84" spans="1:19">
      <c r="A84" s="29"/>
      <c r="B84" s="29"/>
      <c r="C84" s="153"/>
      <c r="D84" s="126" t="s">
        <v>180</v>
      </c>
      <c r="E84" s="27"/>
      <c r="F84" s="27"/>
      <c r="G84" s="27"/>
      <c r="H84" s="27"/>
      <c r="I84" s="27"/>
      <c r="J84" s="27"/>
      <c r="K84" s="27"/>
      <c r="L84" s="27"/>
      <c r="M84" s="27"/>
      <c r="N84" s="27"/>
      <c r="O84" s="28"/>
      <c r="P84" s="28"/>
      <c r="Q84" s="295"/>
      <c r="R84" s="29"/>
      <c r="S84" s="28"/>
    </row>
    <row r="85" spans="1:19">
      <c r="A85" s="29"/>
      <c r="B85" s="29"/>
      <c r="C85" s="153"/>
      <c r="D85" s="126"/>
      <c r="E85" s="27"/>
      <c r="F85" s="304"/>
      <c r="G85" s="304"/>
      <c r="H85" s="27" t="s">
        <v>82</v>
      </c>
      <c r="I85" s="300">
        <v>10.59</v>
      </c>
      <c r="J85" s="300"/>
      <c r="K85" s="145"/>
      <c r="L85" s="145"/>
      <c r="M85" s="145"/>
      <c r="N85" s="145"/>
      <c r="O85" s="114" t="s">
        <v>16</v>
      </c>
      <c r="P85" s="28"/>
      <c r="Q85" s="295"/>
      <c r="R85" s="29"/>
      <c r="S85" s="28"/>
    </row>
    <row r="86" spans="1:19">
      <c r="A86" s="29"/>
      <c r="B86" s="29"/>
      <c r="C86" s="153"/>
      <c r="D86" s="126" t="s">
        <v>181</v>
      </c>
      <c r="E86" s="27"/>
      <c r="F86" s="27"/>
      <c r="G86" s="27"/>
      <c r="H86" s="27"/>
      <c r="I86" s="27"/>
      <c r="J86" s="27"/>
      <c r="K86" s="27"/>
      <c r="L86" s="27"/>
      <c r="M86" s="27"/>
      <c r="N86" s="27"/>
      <c r="O86" s="28"/>
      <c r="P86" s="28"/>
      <c r="Q86" s="295"/>
      <c r="R86" s="29"/>
      <c r="S86" s="28"/>
    </row>
    <row r="87" spans="1:19">
      <c r="A87" s="29"/>
      <c r="B87" s="29"/>
      <c r="C87" s="153"/>
      <c r="D87" s="126"/>
      <c r="E87" s="27"/>
      <c r="F87" s="121"/>
      <c r="G87" s="27" t="s">
        <v>82</v>
      </c>
      <c r="H87" s="121">
        <f>I85</f>
        <v>10.59</v>
      </c>
      <c r="I87" s="27" t="s">
        <v>84</v>
      </c>
      <c r="J87" s="121">
        <v>0.8</v>
      </c>
      <c r="K87" s="27"/>
      <c r="L87" s="27"/>
      <c r="M87" s="27"/>
      <c r="N87" s="27"/>
      <c r="O87" s="28" t="s">
        <v>16</v>
      </c>
      <c r="P87" s="28"/>
      <c r="Q87" s="295"/>
      <c r="R87" s="29"/>
      <c r="S87" s="28"/>
    </row>
    <row r="88" spans="1:19">
      <c r="A88" s="29"/>
      <c r="B88" s="29"/>
      <c r="C88" s="153"/>
      <c r="D88" s="126"/>
      <c r="E88" s="27"/>
      <c r="F88" s="27"/>
      <c r="G88" s="27" t="s">
        <v>82</v>
      </c>
      <c r="H88" s="304">
        <f>H87+J87</f>
        <v>11.39</v>
      </c>
      <c r="I88" s="304"/>
      <c r="J88" s="27" t="s">
        <v>16</v>
      </c>
      <c r="K88" s="27"/>
      <c r="L88" s="27"/>
      <c r="M88" s="27"/>
      <c r="N88" s="27"/>
      <c r="O88" s="28"/>
      <c r="P88" s="28"/>
      <c r="Q88" s="295"/>
      <c r="R88" s="29"/>
      <c r="S88" s="28"/>
    </row>
    <row r="89" spans="1:19">
      <c r="A89" s="29"/>
      <c r="B89" s="29"/>
      <c r="C89" s="153"/>
      <c r="D89" s="126" t="s">
        <v>183</v>
      </c>
      <c r="E89" s="27"/>
      <c r="F89" s="27"/>
      <c r="G89" s="27"/>
      <c r="H89" s="156"/>
      <c r="I89" s="160">
        <v>0.1</v>
      </c>
      <c r="J89" s="27"/>
      <c r="K89" s="27"/>
      <c r="L89" s="27"/>
      <c r="M89" s="27"/>
      <c r="N89" s="27"/>
      <c r="O89" s="28"/>
      <c r="P89" s="28"/>
      <c r="Q89" s="295"/>
      <c r="R89" s="29"/>
      <c r="S89" s="28"/>
    </row>
    <row r="90" spans="1:19">
      <c r="A90" s="29"/>
      <c r="B90" s="29"/>
      <c r="C90" s="153"/>
      <c r="D90" s="126" t="s">
        <v>182</v>
      </c>
      <c r="E90" s="27"/>
      <c r="F90" s="27"/>
      <c r="G90" s="27"/>
      <c r="H90" s="27"/>
      <c r="I90" s="27"/>
      <c r="J90" s="27"/>
      <c r="K90" s="27"/>
      <c r="L90" s="27"/>
      <c r="M90" s="27"/>
      <c r="N90" s="27"/>
      <c r="O90" s="28"/>
      <c r="P90" s="28"/>
      <c r="Q90" s="295"/>
      <c r="R90" s="29"/>
      <c r="S90" s="28"/>
    </row>
    <row r="91" spans="1:19">
      <c r="A91" s="29"/>
      <c r="B91" s="29"/>
      <c r="C91" s="153"/>
      <c r="D91" s="126" t="s">
        <v>82</v>
      </c>
      <c r="E91" s="304">
        <f>H88</f>
        <v>11.39</v>
      </c>
      <c r="F91" s="304"/>
      <c r="G91" s="27" t="s">
        <v>87</v>
      </c>
      <c r="H91" s="135">
        <f>F10</f>
        <v>35</v>
      </c>
      <c r="I91" s="27" t="s">
        <v>184</v>
      </c>
      <c r="J91" s="121">
        <f>I89</f>
        <v>0.1</v>
      </c>
      <c r="K91" s="27"/>
      <c r="L91" s="27"/>
      <c r="M91" s="27"/>
      <c r="N91" s="27"/>
      <c r="O91" s="28" t="s">
        <v>87</v>
      </c>
      <c r="P91" s="28"/>
      <c r="Q91" s="295"/>
      <c r="R91" s="29"/>
      <c r="S91" s="28"/>
    </row>
    <row r="92" spans="1:19">
      <c r="A92" s="29"/>
      <c r="B92" s="29"/>
      <c r="C92" s="153"/>
      <c r="D92" s="126"/>
      <c r="E92" s="135"/>
      <c r="F92" s="27"/>
      <c r="G92" s="27"/>
      <c r="H92" s="27"/>
      <c r="I92" s="27" t="s">
        <v>184</v>
      </c>
      <c r="J92" s="121">
        <v>2</v>
      </c>
      <c r="K92" s="27"/>
      <c r="L92" s="27"/>
      <c r="M92" s="27"/>
      <c r="N92" s="27"/>
      <c r="O92" s="28" t="s">
        <v>82</v>
      </c>
      <c r="P92" s="28">
        <f>E91*H91*J91*J92</f>
        <v>79.730000000000018</v>
      </c>
      <c r="Q92" s="295"/>
      <c r="R92" s="29"/>
      <c r="S92" s="28"/>
    </row>
    <row r="93" spans="1:19">
      <c r="A93" s="29"/>
      <c r="B93" s="29"/>
      <c r="C93" s="153"/>
      <c r="D93" s="126"/>
      <c r="E93" s="27"/>
      <c r="F93" s="175" t="s">
        <v>166</v>
      </c>
      <c r="G93" s="175"/>
      <c r="H93" s="175"/>
      <c r="I93" s="175"/>
      <c r="J93" s="27"/>
      <c r="K93" s="27"/>
      <c r="L93" s="27"/>
      <c r="M93" s="27"/>
      <c r="N93" s="27"/>
      <c r="O93" s="28"/>
      <c r="P93" s="28"/>
      <c r="Q93" s="295" t="s">
        <v>31</v>
      </c>
      <c r="R93" s="29"/>
      <c r="S93" s="28"/>
    </row>
    <row r="94" spans="1:19">
      <c r="A94" s="29"/>
      <c r="B94" s="29"/>
      <c r="C94" s="153"/>
      <c r="D94" s="126" t="s">
        <v>180</v>
      </c>
      <c r="E94" s="27"/>
      <c r="F94" s="27"/>
      <c r="G94" s="27"/>
      <c r="H94" s="27"/>
      <c r="I94" s="27"/>
      <c r="J94" s="27"/>
      <c r="K94" s="27"/>
      <c r="L94" s="27"/>
      <c r="M94" s="27"/>
      <c r="N94" s="27"/>
      <c r="O94" s="28"/>
      <c r="P94" s="28"/>
      <c r="Q94" s="295"/>
      <c r="R94" s="29"/>
      <c r="S94" s="28"/>
    </row>
    <row r="95" spans="1:19">
      <c r="A95" s="29"/>
      <c r="B95" s="29"/>
      <c r="C95" s="153"/>
      <c r="D95" s="126"/>
      <c r="E95" s="27"/>
      <c r="F95" s="304"/>
      <c r="G95" s="304"/>
      <c r="H95" s="27" t="s">
        <v>82</v>
      </c>
      <c r="I95" s="300">
        <v>14.3</v>
      </c>
      <c r="J95" s="300"/>
      <c r="K95" s="145"/>
      <c r="L95" s="145"/>
      <c r="M95" s="145"/>
      <c r="N95" s="145"/>
      <c r="O95" s="114" t="s">
        <v>16</v>
      </c>
      <c r="P95" s="28"/>
      <c r="Q95" s="295"/>
      <c r="R95" s="29"/>
      <c r="S95" s="28"/>
    </row>
    <row r="96" spans="1:19">
      <c r="A96" s="29"/>
      <c r="B96" s="29"/>
      <c r="C96" s="153"/>
      <c r="D96" s="126" t="s">
        <v>181</v>
      </c>
      <c r="E96" s="27"/>
      <c r="F96" s="27"/>
      <c r="G96" s="27"/>
      <c r="H96" s="27"/>
      <c r="I96" s="27"/>
      <c r="J96" s="27"/>
      <c r="K96" s="27"/>
      <c r="L96" s="27"/>
      <c r="M96" s="27"/>
      <c r="N96" s="27"/>
      <c r="O96" s="28"/>
      <c r="P96" s="28"/>
      <c r="Q96" s="295"/>
      <c r="R96" s="29"/>
      <c r="S96" s="28"/>
    </row>
    <row r="97" spans="1:19">
      <c r="A97" s="29"/>
      <c r="B97" s="29"/>
      <c r="C97" s="153"/>
      <c r="D97" s="126"/>
      <c r="E97" s="27"/>
      <c r="F97" s="121"/>
      <c r="G97" s="27" t="s">
        <v>82</v>
      </c>
      <c r="H97" s="121">
        <f>I95</f>
        <v>14.3</v>
      </c>
      <c r="I97" s="27" t="s">
        <v>84</v>
      </c>
      <c r="J97" s="121">
        <v>0.8</v>
      </c>
      <c r="K97" s="27"/>
      <c r="L97" s="27"/>
      <c r="M97" s="27"/>
      <c r="N97" s="27"/>
      <c r="O97" s="28" t="s">
        <v>16</v>
      </c>
      <c r="P97" s="28"/>
      <c r="Q97" s="295"/>
      <c r="R97" s="29"/>
      <c r="S97" s="28"/>
    </row>
    <row r="98" spans="1:19">
      <c r="A98" s="29"/>
      <c r="B98" s="29"/>
      <c r="C98" s="153"/>
      <c r="D98" s="126"/>
      <c r="E98" s="27"/>
      <c r="F98" s="27"/>
      <c r="G98" s="27" t="s">
        <v>82</v>
      </c>
      <c r="H98" s="304">
        <f>H97+J97</f>
        <v>15.100000000000001</v>
      </c>
      <c r="I98" s="304"/>
      <c r="J98" s="27" t="s">
        <v>16</v>
      </c>
      <c r="K98" s="27"/>
      <c r="L98" s="27"/>
      <c r="M98" s="27"/>
      <c r="N98" s="27"/>
      <c r="O98" s="28"/>
      <c r="P98" s="28"/>
      <c r="Q98" s="295"/>
      <c r="R98" s="29"/>
      <c r="S98" s="28"/>
    </row>
    <row r="99" spans="1:19">
      <c r="A99" s="29"/>
      <c r="B99" s="29"/>
      <c r="C99" s="153"/>
      <c r="D99" s="126" t="s">
        <v>183</v>
      </c>
      <c r="E99" s="27"/>
      <c r="F99" s="27"/>
      <c r="G99" s="27"/>
      <c r="H99" s="156"/>
      <c r="I99" s="160">
        <v>0.1</v>
      </c>
      <c r="J99" s="27"/>
      <c r="K99" s="27"/>
      <c r="L99" s="27"/>
      <c r="M99" s="27"/>
      <c r="N99" s="27"/>
      <c r="O99" s="28"/>
      <c r="P99" s="28"/>
      <c r="Q99" s="295"/>
      <c r="R99" s="29"/>
      <c r="S99" s="28"/>
    </row>
    <row r="100" spans="1:19">
      <c r="A100" s="29"/>
      <c r="B100" s="29"/>
      <c r="C100" s="153"/>
      <c r="D100" s="126" t="s">
        <v>182</v>
      </c>
      <c r="E100" s="27"/>
      <c r="F100" s="27"/>
      <c r="G100" s="27"/>
      <c r="H100" s="27"/>
      <c r="I100" s="27"/>
      <c r="J100" s="27"/>
      <c r="K100" s="27"/>
      <c r="L100" s="27"/>
      <c r="M100" s="27"/>
      <c r="N100" s="27"/>
      <c r="O100" s="28"/>
      <c r="P100" s="28"/>
      <c r="Q100" s="295"/>
      <c r="R100" s="29"/>
      <c r="S100" s="28"/>
    </row>
    <row r="101" spans="1:19">
      <c r="A101" s="29"/>
      <c r="B101" s="29"/>
      <c r="C101" s="153"/>
      <c r="D101" s="126" t="s">
        <v>82</v>
      </c>
      <c r="E101" s="304">
        <f>H98</f>
        <v>15.100000000000001</v>
      </c>
      <c r="F101" s="304"/>
      <c r="G101" s="27" t="s">
        <v>87</v>
      </c>
      <c r="H101" s="135">
        <f>F14</f>
        <v>45</v>
      </c>
      <c r="I101" s="27" t="s">
        <v>184</v>
      </c>
      <c r="J101" s="121">
        <f>I99</f>
        <v>0.1</v>
      </c>
      <c r="K101" s="27"/>
      <c r="L101" s="27"/>
      <c r="M101" s="27"/>
      <c r="N101" s="27"/>
      <c r="O101" s="28" t="s">
        <v>87</v>
      </c>
      <c r="P101" s="28"/>
      <c r="Q101" s="295"/>
      <c r="R101" s="29"/>
      <c r="S101" s="28"/>
    </row>
    <row r="102" spans="1:19">
      <c r="A102" s="29"/>
      <c r="B102" s="29"/>
      <c r="C102" s="153"/>
      <c r="D102" s="126"/>
      <c r="E102" s="135"/>
      <c r="F102" s="27"/>
      <c r="G102" s="27"/>
      <c r="H102" s="27"/>
      <c r="I102" s="27" t="s">
        <v>184</v>
      </c>
      <c r="J102" s="121">
        <v>2</v>
      </c>
      <c r="K102" s="27"/>
      <c r="L102" s="27"/>
      <c r="M102" s="27"/>
      <c r="N102" s="27"/>
      <c r="O102" s="28" t="s">
        <v>82</v>
      </c>
      <c r="P102" s="28">
        <f>E101*H101*J101*J102</f>
        <v>135.90000000000003</v>
      </c>
      <c r="Q102" s="295"/>
      <c r="R102" s="29"/>
      <c r="S102" s="28"/>
    </row>
    <row r="103" spans="1:19">
      <c r="A103" s="29"/>
      <c r="B103" s="29"/>
      <c r="C103" s="153"/>
      <c r="D103" s="126"/>
      <c r="E103" s="27"/>
      <c r="F103" s="175" t="s">
        <v>185</v>
      </c>
      <c r="G103" s="175"/>
      <c r="H103" s="175"/>
      <c r="I103" s="175"/>
      <c r="J103" s="27"/>
      <c r="K103" s="27"/>
      <c r="L103" s="27"/>
      <c r="M103" s="27"/>
      <c r="N103" s="27"/>
      <c r="O103" s="28"/>
      <c r="P103" s="28"/>
      <c r="Q103" s="295" t="s">
        <v>31</v>
      </c>
      <c r="R103" s="29"/>
      <c r="S103" s="28"/>
    </row>
    <row r="104" spans="1:19">
      <c r="A104" s="29"/>
      <c r="B104" s="29"/>
      <c r="C104" s="153"/>
      <c r="D104" s="126" t="s">
        <v>180</v>
      </c>
      <c r="E104" s="27"/>
      <c r="F104" s="27"/>
      <c r="G104" s="27"/>
      <c r="H104" s="27"/>
      <c r="I104" s="27"/>
      <c r="J104" s="27"/>
      <c r="K104" s="27"/>
      <c r="L104" s="27"/>
      <c r="M104" s="27"/>
      <c r="N104" s="27"/>
      <c r="O104" s="28"/>
      <c r="P104" s="28"/>
      <c r="Q104" s="295"/>
      <c r="R104" s="29"/>
      <c r="S104" s="28"/>
    </row>
    <row r="105" spans="1:19">
      <c r="A105" s="29"/>
      <c r="B105" s="29"/>
      <c r="C105" s="153"/>
      <c r="D105" s="126"/>
      <c r="E105" s="27"/>
      <c r="F105" s="304"/>
      <c r="G105" s="304"/>
      <c r="H105" s="27" t="s">
        <v>82</v>
      </c>
      <c r="I105" s="300">
        <v>16.760000000000002</v>
      </c>
      <c r="J105" s="300"/>
      <c r="K105" s="145"/>
      <c r="L105" s="145"/>
      <c r="M105" s="145"/>
      <c r="N105" s="145"/>
      <c r="O105" s="114" t="s">
        <v>16</v>
      </c>
      <c r="P105" s="28"/>
      <c r="Q105" s="295"/>
      <c r="R105" s="29"/>
      <c r="S105" s="28"/>
    </row>
    <row r="106" spans="1:19">
      <c r="A106" s="29"/>
      <c r="B106" s="29"/>
      <c r="C106" s="153"/>
      <c r="D106" s="126" t="s">
        <v>181</v>
      </c>
      <c r="E106" s="27"/>
      <c r="F106" s="27"/>
      <c r="G106" s="27"/>
      <c r="H106" s="27"/>
      <c r="I106" s="27"/>
      <c r="J106" s="27"/>
      <c r="K106" s="27"/>
      <c r="L106" s="27"/>
      <c r="M106" s="27"/>
      <c r="N106" s="27"/>
      <c r="O106" s="28"/>
      <c r="P106" s="28"/>
      <c r="Q106" s="295"/>
      <c r="R106" s="29"/>
      <c r="S106" s="28"/>
    </row>
    <row r="107" spans="1:19">
      <c r="A107" s="29"/>
      <c r="B107" s="29"/>
      <c r="C107" s="153"/>
      <c r="D107" s="126"/>
      <c r="E107" s="27"/>
      <c r="F107" s="121"/>
      <c r="G107" s="27" t="s">
        <v>82</v>
      </c>
      <c r="H107" s="121">
        <f>I105</f>
        <v>16.760000000000002</v>
      </c>
      <c r="I107" s="27" t="s">
        <v>84</v>
      </c>
      <c r="J107" s="121">
        <v>0.8</v>
      </c>
      <c r="K107" s="27"/>
      <c r="L107" s="27"/>
      <c r="M107" s="27"/>
      <c r="N107" s="27"/>
      <c r="O107" s="28" t="s">
        <v>16</v>
      </c>
      <c r="P107" s="28"/>
      <c r="Q107" s="295"/>
      <c r="R107" s="29"/>
      <c r="S107" s="28"/>
    </row>
    <row r="108" spans="1:19">
      <c r="A108" s="29"/>
      <c r="B108" s="29"/>
      <c r="C108" s="153"/>
      <c r="D108" s="126"/>
      <c r="E108" s="27"/>
      <c r="F108" s="27"/>
      <c r="G108" s="27" t="s">
        <v>82</v>
      </c>
      <c r="H108" s="304">
        <f>H107+J107</f>
        <v>17.560000000000002</v>
      </c>
      <c r="I108" s="304"/>
      <c r="J108" s="27" t="s">
        <v>16</v>
      </c>
      <c r="K108" s="27"/>
      <c r="L108" s="27"/>
      <c r="M108" s="27"/>
      <c r="N108" s="27"/>
      <c r="O108" s="28"/>
      <c r="P108" s="28"/>
      <c r="Q108" s="295"/>
      <c r="R108" s="29"/>
      <c r="S108" s="28"/>
    </row>
    <row r="109" spans="1:19">
      <c r="A109" s="29"/>
      <c r="B109" s="29"/>
      <c r="C109" s="153"/>
      <c r="D109" s="126" t="s">
        <v>183</v>
      </c>
      <c r="E109" s="27"/>
      <c r="F109" s="27"/>
      <c r="G109" s="27"/>
      <c r="H109" s="156"/>
      <c r="I109" s="160">
        <v>0.1</v>
      </c>
      <c r="J109" s="27"/>
      <c r="K109" s="27"/>
      <c r="L109" s="27"/>
      <c r="M109" s="27"/>
      <c r="N109" s="27"/>
      <c r="O109" s="28"/>
      <c r="P109" s="28"/>
      <c r="Q109" s="295"/>
      <c r="R109" s="29"/>
      <c r="S109" s="28"/>
    </row>
    <row r="110" spans="1:19">
      <c r="A110" s="29"/>
      <c r="B110" s="29"/>
      <c r="C110" s="153"/>
      <c r="D110" s="126" t="s">
        <v>182</v>
      </c>
      <c r="E110" s="27"/>
      <c r="F110" s="27"/>
      <c r="G110" s="27"/>
      <c r="H110" s="27"/>
      <c r="I110" s="27"/>
      <c r="J110" s="27"/>
      <c r="K110" s="27"/>
      <c r="L110" s="27"/>
      <c r="M110" s="27"/>
      <c r="N110" s="27"/>
      <c r="O110" s="28"/>
      <c r="P110" s="28"/>
      <c r="Q110" s="295"/>
      <c r="R110" s="29"/>
      <c r="S110" s="28"/>
    </row>
    <row r="111" spans="1:19">
      <c r="A111" s="29"/>
      <c r="B111" s="29"/>
      <c r="C111" s="153"/>
      <c r="D111" s="126" t="s">
        <v>82</v>
      </c>
      <c r="E111" s="304">
        <f>H108</f>
        <v>17.560000000000002</v>
      </c>
      <c r="F111" s="304"/>
      <c r="G111" s="27" t="s">
        <v>87</v>
      </c>
      <c r="H111" s="135">
        <f>F18</f>
        <v>85</v>
      </c>
      <c r="I111" s="27" t="s">
        <v>184</v>
      </c>
      <c r="J111" s="121">
        <f>I109</f>
        <v>0.1</v>
      </c>
      <c r="K111" s="27"/>
      <c r="L111" s="27"/>
      <c r="M111" s="27"/>
      <c r="N111" s="27"/>
      <c r="O111" s="28" t="s">
        <v>87</v>
      </c>
      <c r="P111" s="28"/>
      <c r="Q111" s="295"/>
      <c r="R111" s="29"/>
      <c r="S111" s="28"/>
    </row>
    <row r="112" spans="1:19">
      <c r="A112" s="29"/>
      <c r="B112" s="29"/>
      <c r="C112" s="153"/>
      <c r="D112" s="126"/>
      <c r="E112" s="135"/>
      <c r="F112" s="27"/>
      <c r="G112" s="27"/>
      <c r="H112" s="27"/>
      <c r="I112" s="27" t="s">
        <v>184</v>
      </c>
      <c r="J112" s="121">
        <v>2</v>
      </c>
      <c r="K112" s="27"/>
      <c r="L112" s="27"/>
      <c r="M112" s="27"/>
      <c r="N112" s="27"/>
      <c r="O112" s="28" t="s">
        <v>82</v>
      </c>
      <c r="P112" s="28">
        <f>E111*H111*J111*J112</f>
        <v>298.52000000000004</v>
      </c>
      <c r="Q112" s="295"/>
      <c r="R112" s="29"/>
      <c r="S112" s="28"/>
    </row>
    <row r="113" spans="1:19">
      <c r="A113" s="118"/>
      <c r="B113" s="118"/>
      <c r="C113" s="154"/>
      <c r="D113" s="122"/>
      <c r="E113" s="188"/>
      <c r="F113" s="119"/>
      <c r="G113" s="128"/>
      <c r="H113" s="128"/>
      <c r="I113" s="128" t="s">
        <v>170</v>
      </c>
      <c r="J113" s="189"/>
      <c r="K113" s="128"/>
      <c r="L113" s="128"/>
      <c r="M113" s="128"/>
      <c r="N113" s="128"/>
      <c r="O113" s="129"/>
      <c r="P113" s="129">
        <f>P112+P102+P92+P82</f>
        <v>589.35800000000006</v>
      </c>
      <c r="Q113" s="164" t="str">
        <f>Q103</f>
        <v>cum</v>
      </c>
      <c r="R113" s="182">
        <f>P113</f>
        <v>589.35800000000006</v>
      </c>
      <c r="S113" s="120" t="str">
        <f>Q113</f>
        <v>cum</v>
      </c>
    </row>
    <row r="114" spans="1:19" ht="15" customHeight="1">
      <c r="A114" s="29">
        <v>37</v>
      </c>
      <c r="B114" s="29" t="s">
        <v>186</v>
      </c>
      <c r="C114" s="293" t="s">
        <v>187</v>
      </c>
      <c r="D114" s="126"/>
      <c r="E114" s="27"/>
      <c r="F114" s="175" t="s">
        <v>161</v>
      </c>
      <c r="G114" s="175"/>
      <c r="H114" s="175"/>
      <c r="I114" s="27"/>
      <c r="J114" s="27"/>
      <c r="K114" s="27"/>
      <c r="L114" s="27"/>
      <c r="M114" s="27"/>
      <c r="N114" s="27"/>
      <c r="O114" s="28"/>
      <c r="P114" s="116"/>
      <c r="Q114" s="163"/>
      <c r="R114" s="29"/>
      <c r="S114" s="28"/>
    </row>
    <row r="115" spans="1:19">
      <c r="A115" s="29"/>
      <c r="B115" s="29"/>
      <c r="C115" s="294"/>
      <c r="D115" s="126" t="s">
        <v>180</v>
      </c>
      <c r="E115" s="27"/>
      <c r="F115" s="27"/>
      <c r="G115" s="27"/>
      <c r="H115" s="27"/>
      <c r="I115" s="27"/>
      <c r="J115" s="27"/>
      <c r="K115" s="27"/>
      <c r="L115" s="27"/>
      <c r="M115" s="27"/>
      <c r="N115" s="27"/>
      <c r="O115" s="28"/>
      <c r="P115" s="28"/>
      <c r="Q115" s="123"/>
      <c r="R115" s="29"/>
      <c r="S115" s="28"/>
    </row>
    <row r="116" spans="1:19">
      <c r="A116" s="29"/>
      <c r="B116" s="29"/>
      <c r="C116" s="294"/>
      <c r="D116" s="126"/>
      <c r="E116" s="27"/>
      <c r="F116" s="304"/>
      <c r="G116" s="304"/>
      <c r="H116" s="27" t="s">
        <v>82</v>
      </c>
      <c r="I116" s="300">
        <v>10.26</v>
      </c>
      <c r="J116" s="300"/>
      <c r="K116" s="145"/>
      <c r="L116" s="145"/>
      <c r="M116" s="145"/>
      <c r="N116" s="145"/>
      <c r="O116" s="114" t="s">
        <v>16</v>
      </c>
      <c r="P116" s="28"/>
      <c r="Q116" s="123"/>
      <c r="R116" s="29"/>
      <c r="S116" s="28"/>
    </row>
    <row r="117" spans="1:19">
      <c r="A117" s="29"/>
      <c r="B117" s="29"/>
      <c r="C117" s="294"/>
      <c r="D117" s="126" t="s">
        <v>188</v>
      </c>
      <c r="E117" s="27"/>
      <c r="F117" s="27"/>
      <c r="G117" s="27"/>
      <c r="H117" s="27"/>
      <c r="I117" s="27"/>
      <c r="J117" s="27"/>
      <c r="K117" s="27"/>
      <c r="L117" s="27"/>
      <c r="M117" s="27"/>
      <c r="N117" s="27"/>
      <c r="O117" s="28"/>
      <c r="P117" s="28"/>
      <c r="Q117" s="123"/>
      <c r="R117" s="29"/>
      <c r="S117" s="28"/>
    </row>
    <row r="118" spans="1:19">
      <c r="A118" s="29"/>
      <c r="B118" s="29"/>
      <c r="C118" s="294"/>
      <c r="D118" s="126"/>
      <c r="E118" s="27" t="s">
        <v>82</v>
      </c>
      <c r="F118" s="121">
        <f>I116</f>
        <v>10.26</v>
      </c>
      <c r="G118" s="27" t="s">
        <v>84</v>
      </c>
      <c r="H118" s="27">
        <v>1.4</v>
      </c>
      <c r="I118" s="27" t="s">
        <v>84</v>
      </c>
      <c r="J118" s="121">
        <v>1</v>
      </c>
      <c r="K118" s="27"/>
      <c r="L118" s="27"/>
      <c r="M118" s="27"/>
      <c r="N118" s="27"/>
      <c r="O118" s="28" t="s">
        <v>16</v>
      </c>
      <c r="P118" s="28"/>
      <c r="Q118" s="123"/>
      <c r="R118" s="29"/>
      <c r="S118" s="28"/>
    </row>
    <row r="119" spans="1:19">
      <c r="A119" s="29"/>
      <c r="B119" s="29"/>
      <c r="C119" s="294"/>
      <c r="D119" s="126"/>
      <c r="E119" s="27"/>
      <c r="F119" s="27"/>
      <c r="G119" s="27" t="s">
        <v>82</v>
      </c>
      <c r="H119" s="304">
        <f>F118+H118+J118</f>
        <v>12.66</v>
      </c>
      <c r="I119" s="304"/>
      <c r="J119" s="27" t="s">
        <v>16</v>
      </c>
      <c r="K119" s="27"/>
      <c r="L119" s="27"/>
      <c r="M119" s="27"/>
      <c r="N119" s="27"/>
      <c r="O119" s="28"/>
      <c r="P119" s="28"/>
      <c r="Q119" s="123"/>
      <c r="R119" s="107"/>
      <c r="S119" s="28"/>
    </row>
    <row r="120" spans="1:19">
      <c r="A120" s="29"/>
      <c r="B120" s="29"/>
      <c r="C120" s="294"/>
      <c r="D120" s="126"/>
      <c r="E120" s="27"/>
      <c r="F120" s="27"/>
      <c r="G120" s="27"/>
      <c r="H120" s="156"/>
      <c r="I120" s="160"/>
      <c r="J120" s="27"/>
      <c r="K120" s="27"/>
      <c r="L120" s="27"/>
      <c r="M120" s="27"/>
      <c r="N120" s="27"/>
      <c r="O120" s="28"/>
      <c r="P120" s="28"/>
      <c r="Q120" s="123"/>
      <c r="R120" s="29"/>
      <c r="S120" s="28"/>
    </row>
    <row r="121" spans="1:19">
      <c r="A121" s="123"/>
      <c r="B121" s="123"/>
      <c r="C121" s="294"/>
      <c r="D121" s="126" t="s">
        <v>189</v>
      </c>
      <c r="E121" s="27"/>
      <c r="F121" s="27"/>
      <c r="G121" s="27"/>
      <c r="H121" s="27"/>
      <c r="I121" s="27"/>
      <c r="J121" s="27"/>
      <c r="K121" s="27"/>
      <c r="L121" s="27"/>
      <c r="M121" s="27"/>
      <c r="N121" s="27"/>
      <c r="O121" s="28"/>
      <c r="P121" s="28"/>
      <c r="Q121" s="123"/>
      <c r="R121" s="123"/>
      <c r="S121" s="123"/>
    </row>
    <row r="122" spans="1:19">
      <c r="A122" s="123"/>
      <c r="B122" s="123"/>
      <c r="C122" s="294"/>
      <c r="D122" s="126" t="s">
        <v>82</v>
      </c>
      <c r="E122" s="304">
        <f>H119</f>
        <v>12.66</v>
      </c>
      <c r="F122" s="304"/>
      <c r="G122" s="27" t="s">
        <v>87</v>
      </c>
      <c r="H122" s="135">
        <f>F6</f>
        <v>34</v>
      </c>
      <c r="I122" s="27" t="s">
        <v>184</v>
      </c>
      <c r="J122" s="121">
        <f>2</f>
        <v>2</v>
      </c>
      <c r="K122" s="27"/>
      <c r="L122" s="27"/>
      <c r="M122" s="27"/>
      <c r="N122" s="27"/>
      <c r="O122" s="28" t="s">
        <v>82</v>
      </c>
      <c r="P122" s="28">
        <f>E122*H122*J122</f>
        <v>860.88</v>
      </c>
      <c r="Q122" s="123" t="s">
        <v>25</v>
      </c>
      <c r="R122" s="123"/>
      <c r="S122" s="123"/>
    </row>
    <row r="123" spans="1:19">
      <c r="A123" s="29"/>
      <c r="B123" s="29"/>
      <c r="C123" s="294"/>
      <c r="D123" s="126"/>
      <c r="E123" s="135"/>
      <c r="F123" s="27"/>
      <c r="G123" s="27"/>
      <c r="H123" s="27"/>
      <c r="I123" s="27"/>
      <c r="J123" s="121"/>
      <c r="K123" s="27"/>
      <c r="L123" s="27"/>
      <c r="M123" s="27"/>
      <c r="N123" s="27"/>
      <c r="O123" s="28"/>
      <c r="P123" s="114"/>
      <c r="Q123" s="123"/>
      <c r="R123" s="29"/>
      <c r="S123" s="28"/>
    </row>
    <row r="124" spans="1:19">
      <c r="A124" s="29"/>
      <c r="B124" s="29"/>
      <c r="C124" s="294"/>
      <c r="D124" s="126"/>
      <c r="E124" s="27"/>
      <c r="F124" s="175" t="s">
        <v>165</v>
      </c>
      <c r="G124" s="175"/>
      <c r="H124" s="175"/>
      <c r="I124" s="27"/>
      <c r="J124" s="27"/>
      <c r="K124" s="27"/>
      <c r="L124" s="27"/>
      <c r="M124" s="27"/>
      <c r="N124" s="27"/>
      <c r="O124" s="28"/>
      <c r="P124" s="114"/>
      <c r="Q124" s="123"/>
      <c r="R124" s="29"/>
      <c r="S124" s="28"/>
    </row>
    <row r="125" spans="1:19">
      <c r="A125" s="29"/>
      <c r="B125" s="29"/>
      <c r="C125" s="294"/>
      <c r="D125" s="126" t="s">
        <v>180</v>
      </c>
      <c r="E125" s="27"/>
      <c r="F125" s="27"/>
      <c r="G125" s="27"/>
      <c r="H125" s="27"/>
      <c r="I125" s="27"/>
      <c r="J125" s="27"/>
      <c r="K125" s="27"/>
      <c r="L125" s="27"/>
      <c r="M125" s="27"/>
      <c r="N125" s="27"/>
      <c r="O125" s="28"/>
      <c r="P125" s="28"/>
      <c r="Q125" s="123"/>
      <c r="R125" s="29"/>
      <c r="S125" s="28"/>
    </row>
    <row r="126" spans="1:19">
      <c r="A126" s="29"/>
      <c r="B126" s="29"/>
      <c r="C126" s="294"/>
      <c r="D126" s="126"/>
      <c r="E126" s="27"/>
      <c r="F126" s="304"/>
      <c r="G126" s="304"/>
      <c r="H126" s="27" t="s">
        <v>82</v>
      </c>
      <c r="I126" s="300">
        <v>10.59</v>
      </c>
      <c r="J126" s="300"/>
      <c r="K126" s="145"/>
      <c r="L126" s="145"/>
      <c r="M126" s="145"/>
      <c r="N126" s="145"/>
      <c r="O126" s="114" t="s">
        <v>16</v>
      </c>
      <c r="P126" s="28"/>
      <c r="Q126" s="123"/>
      <c r="R126" s="29"/>
      <c r="S126" s="28"/>
    </row>
    <row r="127" spans="1:19">
      <c r="A127" s="29"/>
      <c r="B127" s="29"/>
      <c r="C127" s="294"/>
      <c r="D127" s="126" t="s">
        <v>188</v>
      </c>
      <c r="E127" s="27"/>
      <c r="F127" s="27"/>
      <c r="G127" s="27"/>
      <c r="H127" s="27"/>
      <c r="I127" s="27"/>
      <c r="J127" s="27"/>
      <c r="K127" s="27"/>
      <c r="L127" s="27"/>
      <c r="M127" s="27"/>
      <c r="N127" s="27"/>
      <c r="O127" s="28"/>
      <c r="P127" s="28"/>
      <c r="Q127" s="123"/>
      <c r="R127" s="29"/>
      <c r="S127" s="28"/>
    </row>
    <row r="128" spans="1:19">
      <c r="A128" s="29"/>
      <c r="B128" s="29"/>
      <c r="C128" s="294"/>
      <c r="D128" s="126"/>
      <c r="E128" s="27" t="s">
        <v>82</v>
      </c>
      <c r="F128" s="121">
        <f>I126</f>
        <v>10.59</v>
      </c>
      <c r="G128" s="27" t="s">
        <v>84</v>
      </c>
      <c r="H128" s="27">
        <v>1.4</v>
      </c>
      <c r="I128" s="27" t="s">
        <v>84</v>
      </c>
      <c r="J128" s="121">
        <v>1</v>
      </c>
      <c r="K128" s="27"/>
      <c r="L128" s="27"/>
      <c r="M128" s="27"/>
      <c r="N128" s="27"/>
      <c r="O128" s="28" t="s">
        <v>16</v>
      </c>
      <c r="P128" s="28"/>
      <c r="Q128" s="123"/>
      <c r="R128" s="29"/>
      <c r="S128" s="28"/>
    </row>
    <row r="129" spans="1:19">
      <c r="A129" s="29"/>
      <c r="B129" s="29"/>
      <c r="C129" s="294"/>
      <c r="D129" s="126"/>
      <c r="E129" s="27"/>
      <c r="F129" s="27"/>
      <c r="G129" s="27" t="s">
        <v>82</v>
      </c>
      <c r="H129" s="304">
        <f>F128+H128+J128</f>
        <v>12.99</v>
      </c>
      <c r="I129" s="304"/>
      <c r="J129" s="27" t="s">
        <v>16</v>
      </c>
      <c r="K129" s="27"/>
      <c r="L129" s="27"/>
      <c r="M129" s="27"/>
      <c r="N129" s="27"/>
      <c r="O129" s="28"/>
      <c r="P129" s="28"/>
      <c r="Q129" s="123"/>
      <c r="R129" s="29"/>
      <c r="S129" s="28"/>
    </row>
    <row r="130" spans="1:19">
      <c r="A130" s="29"/>
      <c r="B130" s="29"/>
      <c r="C130" s="294"/>
      <c r="D130" s="126"/>
      <c r="E130" s="27"/>
      <c r="F130" s="27"/>
      <c r="G130" s="27"/>
      <c r="H130" s="156"/>
      <c r="I130" s="160"/>
      <c r="J130" s="27"/>
      <c r="K130" s="27"/>
      <c r="L130" s="27"/>
      <c r="M130" s="27"/>
      <c r="N130" s="27"/>
      <c r="O130" s="28"/>
      <c r="P130" s="28"/>
      <c r="Q130" s="123"/>
      <c r="R130" s="29"/>
      <c r="S130" s="28"/>
    </row>
    <row r="131" spans="1:19">
      <c r="A131" s="29"/>
      <c r="B131" s="29"/>
      <c r="C131" s="294"/>
      <c r="D131" s="126" t="s">
        <v>189</v>
      </c>
      <c r="E131" s="27"/>
      <c r="F131" s="27"/>
      <c r="G131" s="27"/>
      <c r="H131" s="27"/>
      <c r="I131" s="27"/>
      <c r="J131" s="27"/>
      <c r="K131" s="27"/>
      <c r="L131" s="27"/>
      <c r="M131" s="27"/>
      <c r="N131" s="27"/>
      <c r="O131" s="28"/>
      <c r="P131" s="28"/>
      <c r="Q131" s="123"/>
      <c r="R131" s="123"/>
      <c r="S131" s="123"/>
    </row>
    <row r="132" spans="1:19" ht="15.75" customHeight="1">
      <c r="A132" s="29"/>
      <c r="B132" s="123"/>
      <c r="C132" s="294"/>
      <c r="D132" s="126" t="s">
        <v>82</v>
      </c>
      <c r="E132" s="304">
        <f>H129</f>
        <v>12.99</v>
      </c>
      <c r="F132" s="304"/>
      <c r="G132" s="27" t="s">
        <v>87</v>
      </c>
      <c r="H132" s="135">
        <f>F10</f>
        <v>35</v>
      </c>
      <c r="I132" s="27" t="s">
        <v>184</v>
      </c>
      <c r="J132" s="121">
        <f>2</f>
        <v>2</v>
      </c>
      <c r="K132" s="27"/>
      <c r="L132" s="27"/>
      <c r="M132" s="27"/>
      <c r="N132" s="27"/>
      <c r="O132" s="28" t="s">
        <v>82</v>
      </c>
      <c r="P132" s="28">
        <f>E132*H132*J132</f>
        <v>909.30000000000007</v>
      </c>
      <c r="Q132" s="123" t="s">
        <v>25</v>
      </c>
      <c r="R132" s="123"/>
      <c r="S132" s="123"/>
    </row>
    <row r="133" spans="1:19" ht="15.75" customHeight="1">
      <c r="A133" s="29"/>
      <c r="B133" s="123"/>
      <c r="C133" s="294"/>
      <c r="D133" s="126"/>
      <c r="E133" s="156"/>
      <c r="F133" s="156"/>
      <c r="G133" s="27"/>
      <c r="H133" s="135"/>
      <c r="I133" s="27"/>
      <c r="J133" s="121"/>
      <c r="K133" s="27"/>
      <c r="L133" s="27"/>
      <c r="M133" s="27"/>
      <c r="N133" s="27"/>
      <c r="O133" s="28"/>
      <c r="P133" s="28"/>
      <c r="Q133" s="123"/>
      <c r="R133" s="123"/>
      <c r="S133" s="123"/>
    </row>
    <row r="134" spans="1:19" ht="15.75" customHeight="1">
      <c r="A134" s="29"/>
      <c r="B134" s="123"/>
      <c r="C134" s="294"/>
      <c r="D134" s="126"/>
      <c r="E134" s="27"/>
      <c r="F134" s="175" t="s">
        <v>166</v>
      </c>
      <c r="G134" s="175"/>
      <c r="H134" s="175"/>
      <c r="I134" s="175"/>
      <c r="J134" s="27"/>
      <c r="K134" s="27"/>
      <c r="L134" s="27"/>
      <c r="M134" s="27"/>
      <c r="N134" s="27"/>
      <c r="O134" s="28"/>
      <c r="P134" s="114"/>
      <c r="Q134" s="123"/>
      <c r="R134" s="123"/>
      <c r="S134" s="123"/>
    </row>
    <row r="135" spans="1:19" ht="15.75" customHeight="1">
      <c r="A135" s="29"/>
      <c r="B135" s="123"/>
      <c r="C135" s="294"/>
      <c r="D135" s="126" t="s">
        <v>180</v>
      </c>
      <c r="E135" s="27"/>
      <c r="F135" s="27"/>
      <c r="G135" s="27"/>
      <c r="H135" s="27"/>
      <c r="I135" s="27"/>
      <c r="J135" s="27"/>
      <c r="K135" s="27"/>
      <c r="L135" s="27"/>
      <c r="M135" s="27"/>
      <c r="N135" s="27"/>
      <c r="O135" s="28"/>
      <c r="P135" s="28"/>
      <c r="Q135" s="123"/>
      <c r="R135" s="123"/>
      <c r="S135" s="123"/>
    </row>
    <row r="136" spans="1:19" ht="15.75" customHeight="1">
      <c r="A136" s="29"/>
      <c r="B136" s="123"/>
      <c r="C136" s="294"/>
      <c r="D136" s="126"/>
      <c r="E136" s="27"/>
      <c r="F136" s="304"/>
      <c r="G136" s="304"/>
      <c r="H136" s="27" t="s">
        <v>82</v>
      </c>
      <c r="I136" s="300">
        <v>14.28</v>
      </c>
      <c r="J136" s="300"/>
      <c r="K136" s="145"/>
      <c r="L136" s="145"/>
      <c r="M136" s="145"/>
      <c r="N136" s="145"/>
      <c r="O136" s="114" t="s">
        <v>16</v>
      </c>
      <c r="P136" s="28"/>
      <c r="Q136" s="123"/>
      <c r="R136" s="123"/>
      <c r="S136" s="123"/>
    </row>
    <row r="137" spans="1:19" ht="15.75" customHeight="1">
      <c r="A137" s="29"/>
      <c r="B137" s="123"/>
      <c r="C137" s="294"/>
      <c r="D137" s="126" t="s">
        <v>188</v>
      </c>
      <c r="E137" s="27"/>
      <c r="F137" s="27"/>
      <c r="G137" s="27"/>
      <c r="H137" s="27"/>
      <c r="I137" s="27"/>
      <c r="J137" s="27"/>
      <c r="K137" s="27"/>
      <c r="L137" s="27"/>
      <c r="M137" s="27"/>
      <c r="N137" s="27"/>
      <c r="O137" s="28"/>
      <c r="P137" s="28"/>
      <c r="Q137" s="123"/>
      <c r="R137" s="123"/>
      <c r="S137" s="123"/>
    </row>
    <row r="138" spans="1:19" ht="15.75" customHeight="1">
      <c r="A138" s="29"/>
      <c r="B138" s="123"/>
      <c r="C138" s="294"/>
      <c r="D138" s="126"/>
      <c r="E138" s="27" t="s">
        <v>82</v>
      </c>
      <c r="F138" s="121">
        <f>I136</f>
        <v>14.28</v>
      </c>
      <c r="G138" s="27" t="s">
        <v>84</v>
      </c>
      <c r="H138" s="27">
        <v>1.4</v>
      </c>
      <c r="I138" s="27" t="s">
        <v>84</v>
      </c>
      <c r="J138" s="121">
        <v>1</v>
      </c>
      <c r="K138" s="27"/>
      <c r="L138" s="27"/>
      <c r="M138" s="27"/>
      <c r="N138" s="27"/>
      <c r="O138" s="28" t="s">
        <v>16</v>
      </c>
      <c r="P138" s="28"/>
      <c r="Q138" s="123"/>
      <c r="R138" s="123"/>
      <c r="S138" s="123"/>
    </row>
    <row r="139" spans="1:19" ht="15.75" customHeight="1">
      <c r="A139" s="29"/>
      <c r="B139" s="123"/>
      <c r="C139" s="294"/>
      <c r="D139" s="126"/>
      <c r="E139" s="27"/>
      <c r="F139" s="27"/>
      <c r="G139" s="27" t="s">
        <v>82</v>
      </c>
      <c r="H139" s="304">
        <f>F138+H138+J138</f>
        <v>16.68</v>
      </c>
      <c r="I139" s="304"/>
      <c r="J139" s="27" t="s">
        <v>16</v>
      </c>
      <c r="K139" s="27"/>
      <c r="L139" s="27"/>
      <c r="M139" s="27"/>
      <c r="N139" s="27"/>
      <c r="O139" s="28"/>
      <c r="P139" s="28"/>
      <c r="Q139" s="123"/>
      <c r="R139" s="123"/>
      <c r="S139" s="123"/>
    </row>
    <row r="140" spans="1:19" ht="15.75" customHeight="1">
      <c r="A140" s="29"/>
      <c r="B140" s="123"/>
      <c r="C140" s="294"/>
      <c r="D140" s="126"/>
      <c r="E140" s="27"/>
      <c r="F140" s="27"/>
      <c r="G140" s="27"/>
      <c r="H140" s="156"/>
      <c r="I140" s="160"/>
      <c r="J140" s="27"/>
      <c r="K140" s="27"/>
      <c r="L140" s="27"/>
      <c r="M140" s="27"/>
      <c r="N140" s="27"/>
      <c r="O140" s="28"/>
      <c r="P140" s="28"/>
      <c r="Q140" s="123"/>
      <c r="R140" s="123"/>
      <c r="S140" s="123"/>
    </row>
    <row r="141" spans="1:19" ht="15.75" customHeight="1">
      <c r="A141" s="29"/>
      <c r="B141" s="123"/>
      <c r="C141" s="294"/>
      <c r="D141" s="126" t="s">
        <v>189</v>
      </c>
      <c r="E141" s="27"/>
      <c r="F141" s="27"/>
      <c r="G141" s="27"/>
      <c r="H141" s="27"/>
      <c r="I141" s="27"/>
      <c r="J141" s="27"/>
      <c r="K141" s="27"/>
      <c r="L141" s="27"/>
      <c r="M141" s="27"/>
      <c r="N141" s="27"/>
      <c r="O141" s="28"/>
      <c r="P141" s="28"/>
      <c r="Q141" s="123"/>
      <c r="R141" s="123"/>
      <c r="S141" s="123"/>
    </row>
    <row r="142" spans="1:19" ht="15.75" customHeight="1">
      <c r="A142" s="29"/>
      <c r="B142" s="123"/>
      <c r="C142" s="294"/>
      <c r="D142" s="126" t="s">
        <v>82</v>
      </c>
      <c r="E142" s="304">
        <f>H139</f>
        <v>16.68</v>
      </c>
      <c r="F142" s="304"/>
      <c r="G142" s="27" t="s">
        <v>87</v>
      </c>
      <c r="H142" s="135">
        <f>F14</f>
        <v>45</v>
      </c>
      <c r="I142" s="27" t="s">
        <v>184</v>
      </c>
      <c r="J142" s="121">
        <f>2</f>
        <v>2</v>
      </c>
      <c r="K142" s="27"/>
      <c r="L142" s="27"/>
      <c r="M142" s="27"/>
      <c r="N142" s="27"/>
      <c r="O142" s="28" t="s">
        <v>82</v>
      </c>
      <c r="P142" s="28">
        <f>E142*H142*J142</f>
        <v>1501.2</v>
      </c>
      <c r="Q142" s="123" t="s">
        <v>25</v>
      </c>
      <c r="R142" s="123"/>
      <c r="S142" s="123"/>
    </row>
    <row r="143" spans="1:19" ht="15.75" customHeight="1">
      <c r="A143" s="29"/>
      <c r="B143" s="123"/>
      <c r="C143" s="294"/>
      <c r="D143" s="126"/>
      <c r="E143" s="156"/>
      <c r="F143" s="156"/>
      <c r="G143" s="27"/>
      <c r="H143" s="135"/>
      <c r="I143" s="27"/>
      <c r="J143" s="121"/>
      <c r="K143" s="27"/>
      <c r="L143" s="27"/>
      <c r="M143" s="27"/>
      <c r="N143" s="27"/>
      <c r="O143" s="28"/>
      <c r="P143" s="28"/>
      <c r="Q143" s="123"/>
      <c r="R143" s="123"/>
      <c r="S143" s="123"/>
    </row>
    <row r="144" spans="1:19">
      <c r="A144" s="123"/>
      <c r="B144" s="123"/>
      <c r="C144" s="294"/>
      <c r="D144" s="126"/>
      <c r="E144" s="27"/>
      <c r="F144" s="175" t="s">
        <v>185</v>
      </c>
      <c r="G144" s="175"/>
      <c r="H144" s="175"/>
      <c r="I144" s="175"/>
      <c r="J144" s="27"/>
      <c r="K144" s="27"/>
      <c r="L144" s="27"/>
      <c r="M144" s="27"/>
      <c r="N144" s="27"/>
      <c r="O144" s="28"/>
      <c r="P144" s="114"/>
      <c r="Q144" s="123"/>
      <c r="R144" s="123"/>
      <c r="S144" s="123"/>
    </row>
    <row r="145" spans="1:19">
      <c r="A145" s="123"/>
      <c r="B145" s="123"/>
      <c r="C145" s="294"/>
      <c r="D145" s="126" t="s">
        <v>180</v>
      </c>
      <c r="E145" s="27"/>
      <c r="F145" s="27"/>
      <c r="G145" s="27"/>
      <c r="H145" s="27"/>
      <c r="I145" s="27"/>
      <c r="J145" s="27"/>
      <c r="K145" s="27"/>
      <c r="L145" s="27"/>
      <c r="M145" s="27"/>
      <c r="N145" s="27"/>
      <c r="O145" s="28"/>
      <c r="P145" s="28"/>
      <c r="Q145" s="123"/>
      <c r="R145" s="123"/>
      <c r="S145" s="123"/>
    </row>
    <row r="146" spans="1:19">
      <c r="A146" s="123"/>
      <c r="B146" s="123"/>
      <c r="C146" s="294"/>
      <c r="D146" s="126"/>
      <c r="E146" s="27"/>
      <c r="F146" s="304"/>
      <c r="G146" s="304"/>
      <c r="H146" s="27" t="s">
        <v>82</v>
      </c>
      <c r="I146" s="300">
        <v>16.760000000000002</v>
      </c>
      <c r="J146" s="300"/>
      <c r="K146" s="145"/>
      <c r="L146" s="145"/>
      <c r="M146" s="145"/>
      <c r="N146" s="145"/>
      <c r="O146" s="114" t="s">
        <v>16</v>
      </c>
      <c r="P146" s="28"/>
      <c r="Q146" s="123"/>
      <c r="R146" s="123"/>
      <c r="S146" s="123"/>
    </row>
    <row r="147" spans="1:19">
      <c r="A147" s="123"/>
      <c r="B147" s="123"/>
      <c r="C147" s="294"/>
      <c r="D147" s="126" t="s">
        <v>188</v>
      </c>
      <c r="E147" s="27"/>
      <c r="F147" s="27"/>
      <c r="G147" s="27"/>
      <c r="H147" s="27"/>
      <c r="I147" s="27"/>
      <c r="J147" s="27"/>
      <c r="K147" s="27"/>
      <c r="L147" s="27"/>
      <c r="M147" s="27"/>
      <c r="N147" s="27"/>
      <c r="O147" s="28"/>
      <c r="P147" s="28"/>
      <c r="Q147" s="123"/>
      <c r="R147" s="123"/>
      <c r="S147" s="123"/>
    </row>
    <row r="148" spans="1:19">
      <c r="A148" s="123"/>
      <c r="B148" s="123"/>
      <c r="C148" s="294"/>
      <c r="D148" s="126"/>
      <c r="E148" s="27" t="s">
        <v>82</v>
      </c>
      <c r="F148" s="121">
        <f>I146</f>
        <v>16.760000000000002</v>
      </c>
      <c r="G148" s="27" t="s">
        <v>84</v>
      </c>
      <c r="H148" s="27">
        <v>1.4</v>
      </c>
      <c r="I148" s="27" t="s">
        <v>84</v>
      </c>
      <c r="J148" s="121">
        <v>1</v>
      </c>
      <c r="K148" s="27"/>
      <c r="L148" s="27"/>
      <c r="M148" s="27"/>
      <c r="N148" s="27"/>
      <c r="O148" s="28" t="s">
        <v>16</v>
      </c>
      <c r="P148" s="28"/>
      <c r="Q148" s="123"/>
      <c r="R148" s="123"/>
      <c r="S148" s="123"/>
    </row>
    <row r="149" spans="1:19">
      <c r="A149" s="29"/>
      <c r="B149" s="29"/>
      <c r="C149" s="294"/>
      <c r="D149" s="126"/>
      <c r="E149" s="27"/>
      <c r="F149" s="27"/>
      <c r="G149" s="27" t="s">
        <v>82</v>
      </c>
      <c r="H149" s="304">
        <f>F148+H148+J148</f>
        <v>19.16</v>
      </c>
      <c r="I149" s="304"/>
      <c r="J149" s="27" t="s">
        <v>16</v>
      </c>
      <c r="K149" s="27"/>
      <c r="L149" s="27"/>
      <c r="M149" s="27"/>
      <c r="N149" s="27"/>
      <c r="O149" s="28"/>
      <c r="P149" s="28"/>
      <c r="Q149" s="123"/>
      <c r="R149" s="123"/>
      <c r="S149" s="28"/>
    </row>
    <row r="150" spans="1:19">
      <c r="A150" s="29"/>
      <c r="B150" s="29"/>
      <c r="C150" s="294"/>
      <c r="D150" s="126"/>
      <c r="E150" s="27"/>
      <c r="F150" s="27"/>
      <c r="G150" s="27"/>
      <c r="H150" s="156"/>
      <c r="I150" s="156"/>
      <c r="J150" s="27"/>
      <c r="K150" s="27"/>
      <c r="L150" s="27"/>
      <c r="M150" s="27"/>
      <c r="N150" s="27"/>
      <c r="O150" s="28"/>
      <c r="P150" s="28"/>
      <c r="Q150" s="123"/>
      <c r="R150" s="123"/>
      <c r="S150" s="28"/>
    </row>
    <row r="151" spans="1:19">
      <c r="A151" s="29"/>
      <c r="B151" s="29"/>
      <c r="C151" s="294"/>
      <c r="D151" s="126" t="s">
        <v>189</v>
      </c>
      <c r="E151" s="27"/>
      <c r="F151" s="27"/>
      <c r="G151" s="27"/>
      <c r="H151" s="27"/>
      <c r="I151" s="27"/>
      <c r="J151" s="27"/>
      <c r="K151" s="27"/>
      <c r="L151" s="27"/>
      <c r="M151" s="27"/>
      <c r="N151" s="27"/>
      <c r="O151" s="28"/>
      <c r="P151" s="28"/>
      <c r="Q151" s="123"/>
      <c r="R151" s="123"/>
      <c r="S151" s="28"/>
    </row>
    <row r="152" spans="1:19">
      <c r="A152" s="29"/>
      <c r="B152" s="29"/>
      <c r="C152" s="294"/>
      <c r="D152" s="126" t="s">
        <v>82</v>
      </c>
      <c r="E152" s="304">
        <f>H149</f>
        <v>19.16</v>
      </c>
      <c r="F152" s="304"/>
      <c r="G152" s="27" t="s">
        <v>87</v>
      </c>
      <c r="H152" s="188">
        <f>F18</f>
        <v>85</v>
      </c>
      <c r="I152" s="119" t="s">
        <v>184</v>
      </c>
      <c r="J152" s="125">
        <f>2</f>
        <v>2</v>
      </c>
      <c r="K152" s="119"/>
      <c r="L152" s="119"/>
      <c r="M152" s="119"/>
      <c r="N152" s="119"/>
      <c r="O152" s="120" t="s">
        <v>82</v>
      </c>
      <c r="P152" s="120">
        <f>E152*H152*J152</f>
        <v>3257.2</v>
      </c>
      <c r="Q152" s="167" t="s">
        <v>25</v>
      </c>
      <c r="R152" s="123"/>
      <c r="S152" s="28"/>
    </row>
    <row r="153" spans="1:19">
      <c r="A153" s="118"/>
      <c r="B153" s="118"/>
      <c r="C153" s="320"/>
      <c r="D153" s="122"/>
      <c r="E153" s="119"/>
      <c r="F153" s="119"/>
      <c r="G153" s="119"/>
      <c r="H153" s="158"/>
      <c r="I153" s="155" t="s">
        <v>170</v>
      </c>
      <c r="J153" s="119"/>
      <c r="K153" s="119"/>
      <c r="L153" s="119"/>
      <c r="M153" s="119"/>
      <c r="N153" s="119"/>
      <c r="O153" s="120"/>
      <c r="P153" s="120">
        <f>P152+P142+P132+P122</f>
        <v>6528.58</v>
      </c>
      <c r="Q153" s="167" t="s">
        <v>25</v>
      </c>
      <c r="R153" s="182">
        <f>P153</f>
        <v>6528.58</v>
      </c>
      <c r="S153" s="120" t="str">
        <f>Q153</f>
        <v>sqm</v>
      </c>
    </row>
    <row r="154" spans="1:19" ht="18.75" customHeight="1">
      <c r="A154" s="287" t="s">
        <v>232</v>
      </c>
      <c r="B154" s="131" t="s">
        <v>190</v>
      </c>
      <c r="C154" s="314" t="s">
        <v>191</v>
      </c>
      <c r="D154" s="126" t="s">
        <v>192</v>
      </c>
      <c r="E154" s="156"/>
      <c r="F154" s="156"/>
      <c r="G154" s="27"/>
      <c r="H154" s="135"/>
      <c r="I154" s="27"/>
      <c r="J154" s="121"/>
      <c r="K154" s="27"/>
      <c r="L154" s="27"/>
      <c r="M154" s="27"/>
      <c r="N154" s="27"/>
      <c r="O154" s="28"/>
      <c r="P154" s="28"/>
      <c r="Q154" s="145"/>
      <c r="R154" s="107"/>
      <c r="S154" s="28"/>
    </row>
    <row r="155" spans="1:19">
      <c r="A155" s="288"/>
      <c r="B155" s="29"/>
      <c r="C155" s="315"/>
      <c r="D155" s="126"/>
      <c r="E155" s="156"/>
      <c r="F155" s="175" t="s">
        <v>161</v>
      </c>
      <c r="G155" s="175"/>
      <c r="H155" s="175"/>
      <c r="I155" s="27"/>
      <c r="J155" s="121"/>
      <c r="K155" s="27"/>
      <c r="L155" s="27"/>
      <c r="M155" s="27"/>
      <c r="N155" s="27"/>
      <c r="O155" s="28"/>
      <c r="P155" s="28"/>
      <c r="Q155" s="145"/>
      <c r="R155" s="107"/>
      <c r="S155" s="28"/>
    </row>
    <row r="156" spans="1:19">
      <c r="A156" s="29"/>
      <c r="B156" s="29"/>
      <c r="C156" s="315"/>
      <c r="D156" s="126"/>
      <c r="E156" s="27"/>
      <c r="F156" s="27"/>
      <c r="G156" s="27"/>
      <c r="H156" s="27"/>
      <c r="I156" s="156" t="s">
        <v>77</v>
      </c>
      <c r="J156" s="156"/>
      <c r="K156" s="27"/>
      <c r="L156" s="27"/>
      <c r="M156" s="27"/>
      <c r="N156" s="27"/>
      <c r="O156" s="28" t="s">
        <v>82</v>
      </c>
      <c r="P156" s="134">
        <f>P82</f>
        <v>75.208000000000013</v>
      </c>
      <c r="Q156" s="145" t="s">
        <v>31</v>
      </c>
      <c r="R156" s="107"/>
      <c r="S156" s="28"/>
    </row>
    <row r="157" spans="1:19">
      <c r="A157" s="29"/>
      <c r="B157" s="29"/>
      <c r="C157" s="315"/>
      <c r="D157" s="126"/>
      <c r="E157" s="156"/>
      <c r="F157" s="175" t="s">
        <v>165</v>
      </c>
      <c r="G157" s="175"/>
      <c r="H157" s="175"/>
      <c r="I157" s="27"/>
      <c r="J157" s="121"/>
      <c r="K157" s="27"/>
      <c r="L157" s="27"/>
      <c r="M157" s="27"/>
      <c r="N157" s="27"/>
      <c r="O157" s="28"/>
      <c r="P157" s="28"/>
      <c r="Q157" s="145"/>
      <c r="R157" s="107"/>
      <c r="S157" s="28"/>
    </row>
    <row r="158" spans="1:19">
      <c r="A158" s="29"/>
      <c r="B158" s="29"/>
      <c r="C158" s="315"/>
      <c r="D158" s="126"/>
      <c r="E158" s="27"/>
      <c r="F158" s="27"/>
      <c r="G158" s="27"/>
      <c r="H158" s="27"/>
      <c r="I158" s="156" t="s">
        <v>77</v>
      </c>
      <c r="J158" s="156"/>
      <c r="K158" s="27"/>
      <c r="L158" s="27"/>
      <c r="M158" s="27"/>
      <c r="N158" s="27"/>
      <c r="O158" s="28" t="s">
        <v>82</v>
      </c>
      <c r="P158" s="134">
        <f>P92</f>
        <v>79.730000000000018</v>
      </c>
      <c r="Q158" s="145" t="str">
        <f>Q156</f>
        <v>cum</v>
      </c>
      <c r="R158" s="107"/>
      <c r="S158" s="28"/>
    </row>
    <row r="159" spans="1:19">
      <c r="A159" s="29"/>
      <c r="B159" s="29"/>
      <c r="C159" s="315"/>
      <c r="D159" s="126"/>
      <c r="E159" s="156"/>
      <c r="F159" s="175" t="s">
        <v>166</v>
      </c>
      <c r="G159" s="175"/>
      <c r="H159" s="175"/>
      <c r="I159" s="175"/>
      <c r="J159" s="121"/>
      <c r="K159" s="27"/>
      <c r="L159" s="27"/>
      <c r="M159" s="27"/>
      <c r="N159" s="27"/>
      <c r="O159" s="28"/>
      <c r="P159" s="134"/>
      <c r="Q159" s="145"/>
      <c r="R159" s="107"/>
      <c r="S159" s="28"/>
    </row>
    <row r="160" spans="1:19">
      <c r="A160" s="29"/>
      <c r="B160" s="29"/>
      <c r="C160" s="315"/>
      <c r="D160" s="126"/>
      <c r="E160" s="27"/>
      <c r="F160" s="27"/>
      <c r="G160" s="27"/>
      <c r="H160" s="27"/>
      <c r="I160" s="156" t="s">
        <v>77</v>
      </c>
      <c r="J160" s="156"/>
      <c r="K160" s="27"/>
      <c r="L160" s="27"/>
      <c r="M160" s="27"/>
      <c r="N160" s="27"/>
      <c r="O160" s="28" t="s">
        <v>82</v>
      </c>
      <c r="P160" s="134">
        <f>P102</f>
        <v>135.90000000000003</v>
      </c>
      <c r="Q160" s="145" t="str">
        <f>Q158</f>
        <v>cum</v>
      </c>
      <c r="R160" s="107"/>
      <c r="S160" s="28"/>
    </row>
    <row r="161" spans="1:19">
      <c r="A161" s="29"/>
      <c r="B161" s="29"/>
      <c r="C161" s="315"/>
      <c r="D161" s="126"/>
      <c r="E161" s="156"/>
      <c r="F161" s="175" t="s">
        <v>185</v>
      </c>
      <c r="G161" s="175"/>
      <c r="H161" s="175"/>
      <c r="I161" s="175"/>
      <c r="J161" s="121"/>
      <c r="K161" s="27"/>
      <c r="L161" s="27"/>
      <c r="M161" s="27"/>
      <c r="N161" s="27"/>
      <c r="O161" s="28"/>
      <c r="P161" s="28"/>
      <c r="Q161" s="145"/>
      <c r="R161" s="107"/>
      <c r="S161" s="28"/>
    </row>
    <row r="162" spans="1:19">
      <c r="A162" s="29"/>
      <c r="B162" s="29"/>
      <c r="C162" s="315"/>
      <c r="D162" s="126"/>
      <c r="E162" s="27"/>
      <c r="F162" s="27"/>
      <c r="G162" s="119"/>
      <c r="H162" s="119"/>
      <c r="I162" s="158" t="s">
        <v>77</v>
      </c>
      <c r="J162" s="158"/>
      <c r="K162" s="119"/>
      <c r="L162" s="119"/>
      <c r="M162" s="119"/>
      <c r="N162" s="119"/>
      <c r="O162" s="120" t="s">
        <v>82</v>
      </c>
      <c r="P162" s="120">
        <f>P112</f>
        <v>298.52000000000004</v>
      </c>
      <c r="Q162" s="120" t="str">
        <f>Q160</f>
        <v>cum</v>
      </c>
      <c r="R162" s="107"/>
      <c r="S162" s="28"/>
    </row>
    <row r="163" spans="1:19" ht="19.5" customHeight="1">
      <c r="A163" s="29"/>
      <c r="B163" s="29"/>
      <c r="C163" s="315"/>
      <c r="D163" s="126"/>
      <c r="E163" s="27"/>
      <c r="F163" s="145"/>
      <c r="G163" s="27"/>
      <c r="H163" s="145" t="s">
        <v>193</v>
      </c>
      <c r="I163" s="145"/>
      <c r="J163" s="145"/>
      <c r="K163" s="145"/>
      <c r="L163" s="145"/>
      <c r="M163" s="27" t="s">
        <v>31</v>
      </c>
      <c r="N163" s="28"/>
      <c r="O163" s="28" t="s">
        <v>82</v>
      </c>
      <c r="P163" s="28">
        <f>P162+P160+P158+P156</f>
        <v>589.35800000000006</v>
      </c>
      <c r="Q163" s="27" t="s">
        <v>31</v>
      </c>
      <c r="R163" s="107"/>
      <c r="S163" s="28"/>
    </row>
    <row r="164" spans="1:19">
      <c r="A164" s="29"/>
      <c r="B164" s="29"/>
      <c r="C164" s="168"/>
      <c r="D164" s="166" t="s">
        <v>82</v>
      </c>
      <c r="E164" s="304">
        <f>P163</f>
        <v>589.35800000000006</v>
      </c>
      <c r="F164" s="304"/>
      <c r="G164" s="27" t="s">
        <v>87</v>
      </c>
      <c r="H164" s="156">
        <v>0.5</v>
      </c>
      <c r="I164" s="151" t="s">
        <v>82</v>
      </c>
      <c r="J164" s="295">
        <f>E164*H164</f>
        <v>294.67900000000003</v>
      </c>
      <c r="K164" s="297"/>
      <c r="L164" s="297"/>
      <c r="M164" s="297"/>
      <c r="N164" s="297"/>
      <c r="O164" s="298"/>
      <c r="P164" s="28"/>
      <c r="Q164" s="27"/>
      <c r="R164" s="107"/>
      <c r="S164" s="28"/>
    </row>
    <row r="165" spans="1:19">
      <c r="A165" s="118"/>
      <c r="B165" s="118"/>
      <c r="C165" s="171"/>
      <c r="D165" s="176"/>
      <c r="E165" s="147"/>
      <c r="F165" s="147"/>
      <c r="G165" s="119"/>
      <c r="H165" s="158"/>
      <c r="I165" s="157"/>
      <c r="J165" s="157" t="s">
        <v>31</v>
      </c>
      <c r="K165" s="157"/>
      <c r="L165" s="157"/>
      <c r="M165" s="119"/>
      <c r="N165" s="120"/>
      <c r="O165" s="120"/>
      <c r="P165" s="120"/>
      <c r="Q165" s="119"/>
      <c r="R165" s="182">
        <f>J164</f>
        <v>294.67900000000003</v>
      </c>
      <c r="S165" s="120" t="str">
        <f>J165</f>
        <v>cum</v>
      </c>
    </row>
    <row r="166" spans="1:19" ht="15" customHeight="1">
      <c r="A166" s="289" t="s">
        <v>231</v>
      </c>
      <c r="B166" s="29" t="s">
        <v>194</v>
      </c>
      <c r="C166" s="308" t="s">
        <v>207</v>
      </c>
      <c r="D166" s="132" t="s">
        <v>192</v>
      </c>
      <c r="E166" s="190"/>
      <c r="F166" s="190"/>
      <c r="G166" s="115"/>
      <c r="H166" s="191"/>
      <c r="I166" s="115"/>
      <c r="J166" s="192"/>
      <c r="K166" s="115"/>
      <c r="L166" s="115"/>
      <c r="M166" s="115"/>
      <c r="N166" s="115"/>
      <c r="O166" s="116"/>
      <c r="P166" s="116"/>
      <c r="Q166" s="115"/>
      <c r="R166" s="183"/>
      <c r="S166" s="116"/>
    </row>
    <row r="167" spans="1:19">
      <c r="A167" s="290"/>
      <c r="B167" s="29"/>
      <c r="C167" s="309"/>
      <c r="D167" s="126"/>
      <c r="E167" s="27"/>
      <c r="F167" s="27"/>
      <c r="G167" s="27"/>
      <c r="H167" s="145" t="s">
        <v>193</v>
      </c>
      <c r="I167" s="145"/>
      <c r="J167" s="145"/>
      <c r="K167" s="145"/>
      <c r="L167" s="145"/>
      <c r="M167" s="27" t="s">
        <v>31</v>
      </c>
      <c r="N167" s="28"/>
      <c r="O167" s="28" t="s">
        <v>82</v>
      </c>
      <c r="P167" s="28">
        <f>P163</f>
        <v>589.35800000000006</v>
      </c>
      <c r="Q167" s="27" t="s">
        <v>31</v>
      </c>
      <c r="R167" s="107"/>
      <c r="S167" s="28"/>
    </row>
    <row r="168" spans="1:19">
      <c r="A168" s="29"/>
      <c r="B168" s="29"/>
      <c r="C168" s="309"/>
      <c r="D168" s="196" t="s">
        <v>195</v>
      </c>
      <c r="E168" s="175"/>
      <c r="F168" s="175"/>
      <c r="G168" s="175"/>
      <c r="H168" s="197"/>
      <c r="I168" s="197"/>
      <c r="J168" s="172"/>
      <c r="K168" s="27" t="s">
        <v>16</v>
      </c>
      <c r="L168" s="27"/>
      <c r="M168" s="27"/>
      <c r="N168" s="28"/>
      <c r="O168" s="28"/>
      <c r="P168" s="28"/>
      <c r="Q168" s="27"/>
      <c r="R168" s="107"/>
      <c r="S168" s="28"/>
    </row>
    <row r="169" spans="1:19">
      <c r="A169" s="123"/>
      <c r="B169" s="29"/>
      <c r="C169" s="309"/>
      <c r="D169" s="166" t="s">
        <v>82</v>
      </c>
      <c r="E169" s="304">
        <f>P167</f>
        <v>589.35800000000006</v>
      </c>
      <c r="F169" s="304"/>
      <c r="G169" s="27" t="s">
        <v>87</v>
      </c>
      <c r="H169" s="156">
        <v>0.5</v>
      </c>
      <c r="I169" s="151" t="s">
        <v>82</v>
      </c>
      <c r="J169" s="295">
        <f>E169*H169</f>
        <v>294.67900000000003</v>
      </c>
      <c r="K169" s="297"/>
      <c r="L169" s="297"/>
      <c r="M169" s="297"/>
      <c r="N169" s="297"/>
      <c r="O169" s="298"/>
      <c r="P169" s="28"/>
      <c r="Q169" s="27"/>
      <c r="R169" s="107"/>
      <c r="S169" s="28"/>
    </row>
    <row r="170" spans="1:19">
      <c r="A170" s="123"/>
      <c r="B170" s="29"/>
      <c r="C170" s="309"/>
      <c r="D170" s="166"/>
      <c r="E170" s="145"/>
      <c r="F170" s="145"/>
      <c r="G170" s="145"/>
      <c r="H170" s="145"/>
      <c r="I170" s="145"/>
      <c r="J170" s="145"/>
      <c r="K170" s="145"/>
      <c r="L170" s="145"/>
      <c r="M170" s="145"/>
      <c r="N170" s="145"/>
      <c r="O170" s="114"/>
      <c r="P170" s="28"/>
      <c r="Q170" s="29"/>
      <c r="R170" s="107"/>
      <c r="S170" s="28"/>
    </row>
    <row r="171" spans="1:19">
      <c r="A171" s="29"/>
      <c r="B171" s="29"/>
      <c r="C171" s="309"/>
      <c r="D171" s="166"/>
      <c r="E171" s="156"/>
      <c r="F171" s="156"/>
      <c r="G171" s="27"/>
      <c r="H171" s="156"/>
      <c r="I171" s="151"/>
      <c r="J171" s="151"/>
      <c r="K171" s="27"/>
      <c r="L171" s="27"/>
      <c r="M171" s="27"/>
      <c r="N171" s="27"/>
      <c r="O171" s="28"/>
      <c r="P171" s="28"/>
      <c r="Q171" s="27"/>
      <c r="R171" s="107"/>
      <c r="S171" s="28"/>
    </row>
    <row r="172" spans="1:19">
      <c r="A172" s="29"/>
      <c r="B172" s="29"/>
      <c r="C172" s="309"/>
      <c r="D172" s="166"/>
      <c r="E172" s="156"/>
      <c r="F172" s="156"/>
      <c r="G172" s="27"/>
      <c r="H172" s="156"/>
      <c r="I172" s="151"/>
      <c r="J172" s="151"/>
      <c r="K172" s="27"/>
      <c r="L172" s="27"/>
      <c r="M172" s="27"/>
      <c r="N172" s="27"/>
      <c r="O172" s="28"/>
      <c r="P172" s="28"/>
      <c r="Q172" s="27"/>
      <c r="R172" s="107"/>
      <c r="S172" s="28"/>
    </row>
    <row r="173" spans="1:19" ht="74.25" customHeight="1">
      <c r="A173" s="29"/>
      <c r="B173" s="29"/>
      <c r="C173" s="310"/>
      <c r="D173" s="176"/>
      <c r="E173" s="158"/>
      <c r="F173" s="158"/>
      <c r="G173" s="119"/>
      <c r="H173" s="158"/>
      <c r="I173" s="157"/>
      <c r="J173" s="157"/>
      <c r="K173" s="119"/>
      <c r="L173" s="119"/>
      <c r="M173" s="119"/>
      <c r="N173" s="119"/>
      <c r="O173" s="120"/>
      <c r="P173" s="120"/>
      <c r="Q173" s="119"/>
      <c r="R173" s="182">
        <f>J169</f>
        <v>294.67900000000003</v>
      </c>
      <c r="S173" s="120" t="str">
        <f>Q167</f>
        <v>cum</v>
      </c>
    </row>
    <row r="174" spans="1:19">
      <c r="A174" s="287" t="s">
        <v>230</v>
      </c>
      <c r="B174" s="112" t="s">
        <v>225</v>
      </c>
      <c r="C174" s="245" t="s">
        <v>226</v>
      </c>
      <c r="D174" s="126"/>
      <c r="E174" s="27"/>
      <c r="F174" s="175" t="s">
        <v>161</v>
      </c>
      <c r="G174" s="175"/>
      <c r="H174" s="175"/>
      <c r="I174" s="27"/>
      <c r="J174" s="27"/>
      <c r="K174" s="27"/>
      <c r="L174" s="27"/>
      <c r="M174" s="27"/>
      <c r="N174" s="27"/>
      <c r="O174" s="28"/>
      <c r="P174" s="28"/>
      <c r="Q174" s="123"/>
      <c r="R174" s="29"/>
      <c r="S174" s="28"/>
    </row>
    <row r="175" spans="1:19">
      <c r="A175" s="288"/>
      <c r="B175" s="29"/>
      <c r="C175" s="246"/>
      <c r="D175" s="126" t="s">
        <v>180</v>
      </c>
      <c r="E175" s="27"/>
      <c r="F175" s="27"/>
      <c r="G175" s="27"/>
      <c r="H175" s="27"/>
      <c r="I175" s="27"/>
      <c r="J175" s="27"/>
      <c r="K175" s="27"/>
      <c r="L175" s="27"/>
      <c r="M175" s="27"/>
      <c r="N175" s="27"/>
      <c r="O175" s="28"/>
      <c r="P175" s="28"/>
      <c r="Q175" s="123"/>
      <c r="R175" s="29"/>
      <c r="S175" s="28"/>
    </row>
    <row r="176" spans="1:19">
      <c r="A176" s="29"/>
      <c r="B176" s="29"/>
      <c r="C176" s="246"/>
      <c r="D176" s="126"/>
      <c r="E176" s="27"/>
      <c r="F176" s="304"/>
      <c r="G176" s="304"/>
      <c r="H176" s="27" t="s">
        <v>82</v>
      </c>
      <c r="I176" s="300">
        <v>10.26</v>
      </c>
      <c r="J176" s="300"/>
      <c r="K176" s="145"/>
      <c r="L176" s="145"/>
      <c r="M176" s="145"/>
      <c r="N176" s="145"/>
      <c r="O176" s="114" t="s">
        <v>16</v>
      </c>
      <c r="P176" s="28"/>
      <c r="Q176" s="123"/>
      <c r="R176" s="29"/>
      <c r="S176" s="28"/>
    </row>
    <row r="177" spans="1:19">
      <c r="A177" s="29"/>
      <c r="B177" s="29"/>
      <c r="C177" s="246"/>
      <c r="D177" s="126" t="s">
        <v>188</v>
      </c>
      <c r="E177" s="27"/>
      <c r="F177" s="27"/>
      <c r="G177" s="27"/>
      <c r="H177" s="27"/>
      <c r="I177" s="27"/>
      <c r="J177" s="27"/>
      <c r="K177" s="27"/>
      <c r="L177" s="27"/>
      <c r="M177" s="27"/>
      <c r="N177" s="27"/>
      <c r="O177" s="28"/>
      <c r="P177" s="28"/>
      <c r="Q177" s="123"/>
      <c r="R177" s="29"/>
      <c r="S177" s="28"/>
    </row>
    <row r="178" spans="1:19">
      <c r="A178" s="29"/>
      <c r="B178" s="29"/>
      <c r="C178" s="246"/>
      <c r="D178" s="126"/>
      <c r="E178" s="27"/>
      <c r="F178" s="121"/>
      <c r="G178" s="27" t="s">
        <v>82</v>
      </c>
      <c r="H178" s="121">
        <f>I176</f>
        <v>10.26</v>
      </c>
      <c r="I178" s="27" t="s">
        <v>84</v>
      </c>
      <c r="J178" s="121">
        <v>1.2</v>
      </c>
      <c r="K178" s="27"/>
      <c r="L178" s="27"/>
      <c r="M178" s="27"/>
      <c r="N178" s="27"/>
      <c r="O178" s="28" t="s">
        <v>16</v>
      </c>
      <c r="P178" s="28"/>
      <c r="Q178" s="123"/>
      <c r="R178" s="29"/>
      <c r="S178" s="28"/>
    </row>
    <row r="179" spans="1:19">
      <c r="A179" s="29"/>
      <c r="B179" s="29"/>
      <c r="C179" s="246"/>
      <c r="D179" s="126"/>
      <c r="E179" s="27"/>
      <c r="F179" s="27"/>
      <c r="G179" s="27" t="s">
        <v>82</v>
      </c>
      <c r="H179" s="304">
        <f>F178+H178+J178</f>
        <v>11.459999999999999</v>
      </c>
      <c r="I179" s="304"/>
      <c r="J179" s="27" t="s">
        <v>16</v>
      </c>
      <c r="K179" s="27"/>
      <c r="L179" s="27"/>
      <c r="M179" s="27"/>
      <c r="N179" s="27"/>
      <c r="O179" s="28"/>
      <c r="P179" s="28"/>
      <c r="Q179" s="123"/>
      <c r="R179" s="107"/>
      <c r="S179" s="28"/>
    </row>
    <row r="180" spans="1:19">
      <c r="A180" s="29"/>
      <c r="B180" s="29"/>
      <c r="C180" s="246"/>
      <c r="D180" s="126" t="s">
        <v>198</v>
      </c>
      <c r="E180" s="27"/>
      <c r="F180" s="27"/>
      <c r="G180" s="27"/>
      <c r="H180" s="27"/>
      <c r="I180" s="27"/>
      <c r="J180" s="27"/>
      <c r="K180" s="27"/>
      <c r="L180" s="27"/>
      <c r="M180" s="27"/>
      <c r="N180" s="27"/>
      <c r="O180" s="28"/>
      <c r="P180" s="28"/>
      <c r="Q180" s="123"/>
      <c r="R180" s="123"/>
      <c r="S180" s="123"/>
    </row>
    <row r="181" spans="1:19">
      <c r="A181" s="29"/>
      <c r="B181" s="29"/>
      <c r="C181" s="246"/>
      <c r="D181" s="126" t="s">
        <v>82</v>
      </c>
      <c r="E181" s="304">
        <f>H179</f>
        <v>11.459999999999999</v>
      </c>
      <c r="F181" s="304"/>
      <c r="G181" s="27" t="s">
        <v>87</v>
      </c>
      <c r="H181" s="135">
        <f>F6</f>
        <v>34</v>
      </c>
      <c r="I181" s="27" t="s">
        <v>184</v>
      </c>
      <c r="J181" s="121">
        <f>2</f>
        <v>2</v>
      </c>
      <c r="K181" s="27"/>
      <c r="L181" s="27"/>
      <c r="M181" s="27"/>
      <c r="N181" s="27"/>
      <c r="O181" s="28"/>
      <c r="P181" s="28"/>
      <c r="Q181" s="123"/>
      <c r="R181" s="123"/>
      <c r="S181" s="123"/>
    </row>
    <row r="182" spans="1:19">
      <c r="A182" s="29"/>
      <c r="B182" s="29"/>
      <c r="C182" s="246"/>
      <c r="D182" s="126"/>
      <c r="E182" s="27"/>
      <c r="F182" s="27"/>
      <c r="G182" s="117" t="s">
        <v>82</v>
      </c>
      <c r="H182" s="295">
        <f>E181*H181*J181</f>
        <v>779.28</v>
      </c>
      <c r="I182" s="295"/>
      <c r="J182" s="27" t="s">
        <v>25</v>
      </c>
      <c r="K182" s="27"/>
      <c r="L182" s="27"/>
      <c r="M182" s="27"/>
      <c r="N182" s="27"/>
      <c r="O182" s="28"/>
      <c r="P182" s="114"/>
      <c r="Q182" s="123"/>
      <c r="R182" s="29"/>
      <c r="S182" s="28"/>
    </row>
    <row r="183" spans="1:19">
      <c r="A183" s="29"/>
      <c r="B183" s="29"/>
      <c r="C183" s="246"/>
      <c r="D183" s="126" t="s">
        <v>199</v>
      </c>
      <c r="E183" s="135"/>
      <c r="F183" s="27"/>
      <c r="G183" s="27"/>
      <c r="H183" s="27"/>
      <c r="I183" s="27"/>
      <c r="J183" s="121"/>
      <c r="K183" s="27"/>
      <c r="L183" s="27"/>
      <c r="M183" s="27"/>
      <c r="N183" s="27"/>
      <c r="O183" s="28"/>
      <c r="P183" s="114"/>
      <c r="Q183" s="123"/>
      <c r="R183" s="29"/>
      <c r="S183" s="28"/>
    </row>
    <row r="184" spans="1:19">
      <c r="A184" s="29"/>
      <c r="B184" s="29"/>
      <c r="C184" s="246"/>
      <c r="D184" s="126" t="s">
        <v>200</v>
      </c>
      <c r="E184" s="135"/>
      <c r="F184" s="27"/>
      <c r="G184" s="27"/>
      <c r="H184" s="295"/>
      <c r="I184" s="295"/>
      <c r="J184" s="295"/>
      <c r="K184" s="27"/>
      <c r="L184" s="27"/>
      <c r="M184" s="27"/>
      <c r="N184" s="27"/>
      <c r="O184" s="28"/>
      <c r="P184" s="114"/>
      <c r="Q184" s="123"/>
      <c r="R184" s="29"/>
      <c r="S184" s="28"/>
    </row>
    <row r="185" spans="1:19">
      <c r="A185" s="29"/>
      <c r="B185" s="29"/>
      <c r="C185" s="246"/>
      <c r="D185" s="126"/>
      <c r="E185" s="135"/>
      <c r="F185" s="27"/>
      <c r="G185" s="27" t="s">
        <v>82</v>
      </c>
      <c r="H185" s="302">
        <f>H182</f>
        <v>779.28</v>
      </c>
      <c r="I185" s="302"/>
      <c r="J185" s="125"/>
      <c r="K185" s="27"/>
      <c r="L185" s="27"/>
      <c r="M185" s="27"/>
      <c r="N185" s="27"/>
      <c r="O185" s="28"/>
      <c r="P185" s="114"/>
      <c r="Q185" s="123"/>
      <c r="R185" s="29"/>
      <c r="S185" s="28"/>
    </row>
    <row r="186" spans="1:19">
      <c r="A186" s="29"/>
      <c r="B186" s="29"/>
      <c r="C186" s="246"/>
      <c r="D186" s="126"/>
      <c r="E186" s="135"/>
      <c r="F186" s="27"/>
      <c r="G186" s="27"/>
      <c r="H186" s="105">
        <v>0.4</v>
      </c>
      <c r="I186" s="27" t="s">
        <v>87</v>
      </c>
      <c r="J186" s="305">
        <v>0.4</v>
      </c>
      <c r="K186" s="305"/>
      <c r="L186" s="305"/>
      <c r="M186" s="305"/>
      <c r="N186" s="305"/>
      <c r="O186" s="306"/>
      <c r="P186" s="114"/>
      <c r="Q186" s="123"/>
      <c r="R186" s="29"/>
      <c r="S186" s="28"/>
    </row>
    <row r="187" spans="1:19">
      <c r="A187" s="29"/>
      <c r="B187" s="29"/>
      <c r="C187" s="246"/>
      <c r="D187" s="126"/>
      <c r="E187" s="135"/>
      <c r="F187" s="27"/>
      <c r="G187" s="27" t="s">
        <v>82</v>
      </c>
      <c r="H187" s="307">
        <f>(H185/(H186*J186))</f>
        <v>4870.4999999999991</v>
      </c>
      <c r="I187" s="307"/>
      <c r="J187" s="121" t="s">
        <v>47</v>
      </c>
      <c r="K187" s="27"/>
      <c r="L187" s="27"/>
      <c r="M187" s="27"/>
      <c r="N187" s="27"/>
      <c r="O187" s="28"/>
      <c r="P187" s="178">
        <v>4871</v>
      </c>
      <c r="Q187" s="123" t="s">
        <v>47</v>
      </c>
      <c r="R187" s="29"/>
      <c r="S187" s="28"/>
    </row>
    <row r="188" spans="1:19">
      <c r="A188" s="29"/>
      <c r="B188" s="29"/>
      <c r="C188" s="246"/>
      <c r="D188" s="126"/>
      <c r="E188" s="27"/>
      <c r="F188" s="175" t="s">
        <v>165</v>
      </c>
      <c r="G188" s="175"/>
      <c r="H188" s="175"/>
      <c r="I188" s="27"/>
      <c r="J188" s="27"/>
      <c r="K188" s="27"/>
      <c r="L188" s="27"/>
      <c r="M188" s="27"/>
      <c r="N188" s="27"/>
      <c r="O188" s="28"/>
      <c r="P188" s="114"/>
      <c r="Q188" s="123"/>
      <c r="R188" s="29"/>
      <c r="S188" s="28"/>
    </row>
    <row r="189" spans="1:19">
      <c r="A189" s="29"/>
      <c r="B189" s="29"/>
      <c r="C189" s="246"/>
      <c r="D189" s="126" t="s">
        <v>180</v>
      </c>
      <c r="E189" s="27"/>
      <c r="F189" s="27"/>
      <c r="G189" s="27"/>
      <c r="H189" s="27"/>
      <c r="I189" s="27"/>
      <c r="J189" s="27"/>
      <c r="K189" s="27"/>
      <c r="L189" s="27"/>
      <c r="M189" s="27"/>
      <c r="N189" s="27"/>
      <c r="O189" s="28"/>
      <c r="P189" s="28"/>
      <c r="Q189" s="123"/>
      <c r="R189" s="29"/>
      <c r="S189" s="28"/>
    </row>
    <row r="190" spans="1:19">
      <c r="A190" s="29"/>
      <c r="B190" s="29"/>
      <c r="C190" s="246"/>
      <c r="D190" s="126"/>
      <c r="E190" s="27"/>
      <c r="F190" s="304"/>
      <c r="G190" s="304"/>
      <c r="H190" s="27" t="s">
        <v>82</v>
      </c>
      <c r="I190" s="300">
        <v>10.59</v>
      </c>
      <c r="J190" s="300"/>
      <c r="K190" s="145"/>
      <c r="L190" s="145"/>
      <c r="M190" s="145"/>
      <c r="N190" s="145"/>
      <c r="O190" s="114" t="s">
        <v>16</v>
      </c>
      <c r="P190" s="28"/>
      <c r="Q190" s="123"/>
      <c r="R190" s="29"/>
      <c r="S190" s="28"/>
    </row>
    <row r="191" spans="1:19">
      <c r="A191" s="29"/>
      <c r="B191" s="29"/>
      <c r="C191" s="246"/>
      <c r="D191" s="126" t="s">
        <v>188</v>
      </c>
      <c r="E191" s="27"/>
      <c r="F191" s="27"/>
      <c r="G191" s="27"/>
      <c r="H191" s="27"/>
      <c r="I191" s="27"/>
      <c r="J191" s="27"/>
      <c r="K191" s="27"/>
      <c r="L191" s="27"/>
      <c r="M191" s="27"/>
      <c r="N191" s="27"/>
      <c r="O191" s="28"/>
      <c r="P191" s="28"/>
      <c r="Q191" s="123"/>
      <c r="R191" s="29"/>
      <c r="S191" s="28"/>
    </row>
    <row r="192" spans="1:19">
      <c r="A192" s="29"/>
      <c r="B192" s="29"/>
      <c r="C192" s="246"/>
      <c r="D192" s="126"/>
      <c r="E192" s="27"/>
      <c r="F192" s="121"/>
      <c r="G192" s="27" t="s">
        <v>82</v>
      </c>
      <c r="H192" s="121">
        <f>I190</f>
        <v>10.59</v>
      </c>
      <c r="I192" s="27" t="s">
        <v>84</v>
      </c>
      <c r="J192" s="121">
        <v>1.2</v>
      </c>
      <c r="K192" s="27"/>
      <c r="L192" s="27"/>
      <c r="M192" s="27"/>
      <c r="N192" s="27"/>
      <c r="O192" s="28" t="s">
        <v>16</v>
      </c>
      <c r="P192" s="28"/>
      <c r="Q192" s="123"/>
      <c r="R192" s="29"/>
      <c r="S192" s="28"/>
    </row>
    <row r="193" spans="1:19">
      <c r="A193" s="29"/>
      <c r="B193" s="29"/>
      <c r="C193" s="246"/>
      <c r="D193" s="126"/>
      <c r="E193" s="27"/>
      <c r="F193" s="27"/>
      <c r="G193" s="27" t="s">
        <v>82</v>
      </c>
      <c r="H193" s="304">
        <f>F192+H192+J192</f>
        <v>11.79</v>
      </c>
      <c r="I193" s="304"/>
      <c r="J193" s="27" t="s">
        <v>16</v>
      </c>
      <c r="K193" s="27"/>
      <c r="L193" s="27"/>
      <c r="M193" s="27"/>
      <c r="N193" s="27"/>
      <c r="O193" s="28"/>
      <c r="P193" s="28"/>
      <c r="Q193" s="123"/>
      <c r="R193" s="29"/>
      <c r="S193" s="28"/>
    </row>
    <row r="194" spans="1:19">
      <c r="A194" s="29"/>
      <c r="B194" s="29"/>
      <c r="C194" s="246"/>
      <c r="D194" s="126" t="s">
        <v>198</v>
      </c>
      <c r="E194" s="27"/>
      <c r="F194" s="27"/>
      <c r="G194" s="27"/>
      <c r="H194" s="27"/>
      <c r="I194" s="27"/>
      <c r="J194" s="27"/>
      <c r="K194" s="27"/>
      <c r="L194" s="27"/>
      <c r="M194" s="27"/>
      <c r="N194" s="27"/>
      <c r="O194" s="28"/>
      <c r="P194" s="28"/>
      <c r="Q194" s="123"/>
      <c r="R194" s="29"/>
      <c r="S194" s="28"/>
    </row>
    <row r="195" spans="1:19">
      <c r="A195" s="29"/>
      <c r="B195" s="29"/>
      <c r="C195" s="246"/>
      <c r="D195" s="126" t="s">
        <v>82</v>
      </c>
      <c r="E195" s="304">
        <f>H193</f>
        <v>11.79</v>
      </c>
      <c r="F195" s="304"/>
      <c r="G195" s="27" t="s">
        <v>87</v>
      </c>
      <c r="H195" s="135">
        <f>F10</f>
        <v>35</v>
      </c>
      <c r="I195" s="27" t="s">
        <v>184</v>
      </c>
      <c r="J195" s="121">
        <f>2</f>
        <v>2</v>
      </c>
      <c r="K195" s="27"/>
      <c r="L195" s="27"/>
      <c r="M195" s="27"/>
      <c r="N195" s="27"/>
      <c r="O195" s="28"/>
      <c r="P195" s="28"/>
      <c r="Q195" s="123"/>
      <c r="R195" s="123"/>
      <c r="S195" s="123"/>
    </row>
    <row r="196" spans="1:19">
      <c r="A196" s="29"/>
      <c r="B196" s="29"/>
      <c r="C196" s="246"/>
      <c r="D196" s="126"/>
      <c r="E196" s="27"/>
      <c r="F196" s="27"/>
      <c r="G196" s="117" t="s">
        <v>82</v>
      </c>
      <c r="H196" s="295">
        <f>E195*H195*J195</f>
        <v>825.3</v>
      </c>
      <c r="I196" s="295"/>
      <c r="J196" s="27" t="s">
        <v>25</v>
      </c>
      <c r="K196" s="27"/>
      <c r="L196" s="27"/>
      <c r="M196" s="27"/>
      <c r="N196" s="27"/>
      <c r="O196" s="28"/>
      <c r="P196" s="28"/>
      <c r="Q196" s="123"/>
      <c r="R196" s="123"/>
      <c r="S196" s="123"/>
    </row>
    <row r="197" spans="1:19">
      <c r="A197" s="29"/>
      <c r="B197" s="29"/>
      <c r="C197" s="246"/>
      <c r="D197" s="126" t="s">
        <v>199</v>
      </c>
      <c r="E197" s="135"/>
      <c r="F197" s="27"/>
      <c r="G197" s="27"/>
      <c r="H197" s="27"/>
      <c r="I197" s="27"/>
      <c r="J197" s="121"/>
      <c r="K197" s="27"/>
      <c r="L197" s="27"/>
      <c r="M197" s="27"/>
      <c r="N197" s="27"/>
      <c r="O197" s="28"/>
      <c r="P197" s="28"/>
      <c r="Q197" s="123"/>
      <c r="R197" s="123"/>
      <c r="S197" s="123"/>
    </row>
    <row r="198" spans="1:19">
      <c r="A198" s="29"/>
      <c r="B198" s="29"/>
      <c r="C198" s="246"/>
      <c r="D198" s="126" t="s">
        <v>200</v>
      </c>
      <c r="E198" s="135"/>
      <c r="F198" s="27"/>
      <c r="G198" s="27"/>
      <c r="H198" s="295"/>
      <c r="I198" s="295"/>
      <c r="J198" s="295"/>
      <c r="K198" s="27"/>
      <c r="L198" s="27"/>
      <c r="M198" s="27"/>
      <c r="N198" s="27"/>
      <c r="O198" s="28"/>
      <c r="P198" s="114"/>
      <c r="Q198" s="123"/>
      <c r="R198" s="123"/>
      <c r="S198" s="123"/>
    </row>
    <row r="199" spans="1:19">
      <c r="A199" s="29"/>
      <c r="B199" s="29"/>
      <c r="C199" s="246"/>
      <c r="D199" s="126"/>
      <c r="E199" s="135"/>
      <c r="F199" s="27"/>
      <c r="G199" s="27" t="s">
        <v>82</v>
      </c>
      <c r="H199" s="302">
        <f>H196</f>
        <v>825.3</v>
      </c>
      <c r="I199" s="302"/>
      <c r="J199" s="125"/>
      <c r="K199" s="27"/>
      <c r="L199" s="27"/>
      <c r="M199" s="27"/>
      <c r="N199" s="27"/>
      <c r="O199" s="28"/>
      <c r="P199" s="28"/>
      <c r="Q199" s="123"/>
      <c r="R199" s="123"/>
      <c r="S199" s="123"/>
    </row>
    <row r="200" spans="1:19">
      <c r="A200" s="29"/>
      <c r="B200" s="29"/>
      <c r="C200" s="246"/>
      <c r="D200" s="126"/>
      <c r="E200" s="135"/>
      <c r="F200" s="27"/>
      <c r="G200" s="27"/>
      <c r="H200" s="105">
        <v>0.4</v>
      </c>
      <c r="I200" s="27" t="s">
        <v>87</v>
      </c>
      <c r="J200" s="305">
        <v>0.4</v>
      </c>
      <c r="K200" s="305"/>
      <c r="L200" s="305"/>
      <c r="M200" s="305"/>
      <c r="N200" s="305"/>
      <c r="O200" s="306"/>
      <c r="P200" s="28"/>
      <c r="Q200" s="123"/>
      <c r="R200" s="123"/>
      <c r="S200" s="123"/>
    </row>
    <row r="201" spans="1:19">
      <c r="A201" s="29"/>
      <c r="B201" s="29"/>
      <c r="C201" s="246"/>
      <c r="D201" s="126"/>
      <c r="E201" s="135"/>
      <c r="F201" s="27"/>
      <c r="G201" s="27" t="s">
        <v>82</v>
      </c>
      <c r="H201" s="307">
        <f>(H199/(H200*J200))</f>
        <v>5158.1249999999991</v>
      </c>
      <c r="I201" s="307"/>
      <c r="J201" s="121" t="s">
        <v>47</v>
      </c>
      <c r="K201" s="27"/>
      <c r="L201" s="27"/>
      <c r="M201" s="27"/>
      <c r="N201" s="27"/>
      <c r="O201" s="28"/>
      <c r="P201" s="133">
        <f>5159</f>
        <v>5159</v>
      </c>
      <c r="Q201" s="123" t="s">
        <v>47</v>
      </c>
      <c r="R201" s="123"/>
      <c r="S201" s="123"/>
    </row>
    <row r="202" spans="1:19">
      <c r="A202" s="29"/>
      <c r="B202" s="29"/>
      <c r="C202" s="246"/>
      <c r="D202" s="126"/>
      <c r="E202" s="27"/>
      <c r="F202" s="121"/>
      <c r="G202" s="27"/>
      <c r="H202" s="27"/>
      <c r="I202" s="27"/>
      <c r="J202" s="121"/>
      <c r="K202" s="27"/>
      <c r="L202" s="27"/>
      <c r="M202" s="27"/>
      <c r="N202" s="27"/>
      <c r="O202" s="28"/>
      <c r="P202" s="28"/>
      <c r="Q202" s="123"/>
      <c r="R202" s="123"/>
      <c r="S202" s="123"/>
    </row>
    <row r="203" spans="1:19">
      <c r="A203" s="29"/>
      <c r="B203" s="29"/>
      <c r="C203" s="246"/>
      <c r="D203" s="126"/>
      <c r="E203" s="27"/>
      <c r="F203" s="175" t="s">
        <v>201</v>
      </c>
      <c r="G203" s="175"/>
      <c r="H203" s="175"/>
      <c r="I203" s="27"/>
      <c r="J203" s="27"/>
      <c r="K203" s="27"/>
      <c r="L203" s="27"/>
      <c r="M203" s="27"/>
      <c r="N203" s="27"/>
      <c r="O203" s="28"/>
      <c r="P203" s="28"/>
      <c r="Q203" s="123"/>
      <c r="R203" s="123"/>
      <c r="S203" s="123"/>
    </row>
    <row r="204" spans="1:19">
      <c r="A204" s="29"/>
      <c r="B204" s="29"/>
      <c r="C204" s="246"/>
      <c r="D204" s="126" t="s">
        <v>180</v>
      </c>
      <c r="E204" s="27"/>
      <c r="F204" s="27"/>
      <c r="G204" s="27"/>
      <c r="H204" s="27"/>
      <c r="I204" s="27"/>
      <c r="J204" s="27"/>
      <c r="K204" s="27"/>
      <c r="L204" s="27"/>
      <c r="M204" s="27"/>
      <c r="N204" s="27"/>
      <c r="O204" s="28"/>
      <c r="P204" s="28"/>
      <c r="Q204" s="123"/>
      <c r="R204" s="123"/>
      <c r="S204" s="123"/>
    </row>
    <row r="205" spans="1:19">
      <c r="A205" s="29"/>
      <c r="B205" s="29"/>
      <c r="C205" s="246"/>
      <c r="D205" s="126"/>
      <c r="E205" s="27"/>
      <c r="F205" s="304"/>
      <c r="G205" s="304"/>
      <c r="H205" s="27" t="s">
        <v>82</v>
      </c>
      <c r="I205" s="300">
        <f>I95</f>
        <v>14.3</v>
      </c>
      <c r="J205" s="300"/>
      <c r="K205" s="145"/>
      <c r="L205" s="145"/>
      <c r="M205" s="145"/>
      <c r="N205" s="145"/>
      <c r="O205" s="114" t="s">
        <v>16</v>
      </c>
      <c r="P205" s="28"/>
      <c r="Q205" s="123"/>
      <c r="R205" s="123"/>
      <c r="S205" s="123"/>
    </row>
    <row r="206" spans="1:19">
      <c r="A206" s="29"/>
      <c r="B206" s="29"/>
      <c r="C206" s="246"/>
      <c r="D206" s="126" t="s">
        <v>188</v>
      </c>
      <c r="E206" s="27"/>
      <c r="F206" s="27"/>
      <c r="G206" s="27"/>
      <c r="H206" s="27"/>
      <c r="I206" s="27"/>
      <c r="J206" s="27"/>
      <c r="K206" s="27"/>
      <c r="L206" s="27"/>
      <c r="M206" s="27"/>
      <c r="N206" s="27"/>
      <c r="O206" s="28"/>
      <c r="P206" s="28"/>
      <c r="Q206" s="123"/>
      <c r="R206" s="123"/>
      <c r="S206" s="123"/>
    </row>
    <row r="207" spans="1:19">
      <c r="A207" s="29"/>
      <c r="B207" s="29"/>
      <c r="C207" s="246"/>
      <c r="D207" s="126"/>
      <c r="E207" s="27"/>
      <c r="F207" s="121"/>
      <c r="G207" s="27" t="s">
        <v>82</v>
      </c>
      <c r="H207" s="121">
        <f>I205</f>
        <v>14.3</v>
      </c>
      <c r="I207" s="27" t="s">
        <v>84</v>
      </c>
      <c r="J207" s="121">
        <v>1.2</v>
      </c>
      <c r="K207" s="27"/>
      <c r="L207" s="27"/>
      <c r="M207" s="27"/>
      <c r="N207" s="27"/>
      <c r="O207" s="28" t="s">
        <v>16</v>
      </c>
      <c r="P207" s="28"/>
      <c r="Q207" s="123"/>
      <c r="R207" s="123"/>
      <c r="S207" s="123"/>
    </row>
    <row r="208" spans="1:19">
      <c r="A208" s="29"/>
      <c r="B208" s="29"/>
      <c r="C208" s="246"/>
      <c r="D208" s="126"/>
      <c r="E208" s="27"/>
      <c r="F208" s="27"/>
      <c r="G208" s="27" t="s">
        <v>82</v>
      </c>
      <c r="H208" s="304">
        <f>F207+H207+J207</f>
        <v>15.5</v>
      </c>
      <c r="I208" s="304"/>
      <c r="J208" s="27" t="s">
        <v>16</v>
      </c>
      <c r="K208" s="27"/>
      <c r="L208" s="27"/>
      <c r="M208" s="27"/>
      <c r="N208" s="27"/>
      <c r="O208" s="28"/>
      <c r="P208" s="114"/>
      <c r="Q208" s="123"/>
      <c r="R208" s="123"/>
      <c r="S208" s="123"/>
    </row>
    <row r="209" spans="1:19">
      <c r="A209" s="29"/>
      <c r="B209" s="29"/>
      <c r="C209" s="246"/>
      <c r="D209" s="126" t="s">
        <v>198</v>
      </c>
      <c r="E209" s="27"/>
      <c r="F209" s="27"/>
      <c r="G209" s="27"/>
      <c r="H209" s="27"/>
      <c r="I209" s="27"/>
      <c r="J209" s="27"/>
      <c r="K209" s="27"/>
      <c r="L209" s="27"/>
      <c r="M209" s="27"/>
      <c r="N209" s="27"/>
      <c r="O209" s="28"/>
      <c r="P209" s="28"/>
      <c r="Q209" s="123"/>
      <c r="R209" s="123"/>
      <c r="S209" s="123"/>
    </row>
    <row r="210" spans="1:19">
      <c r="A210" s="29"/>
      <c r="B210" s="29"/>
      <c r="C210" s="246"/>
      <c r="D210" s="126" t="s">
        <v>82</v>
      </c>
      <c r="E210" s="304">
        <f>H208</f>
        <v>15.5</v>
      </c>
      <c r="F210" s="304"/>
      <c r="G210" s="27" t="s">
        <v>87</v>
      </c>
      <c r="H210" s="135">
        <f>F14</f>
        <v>45</v>
      </c>
      <c r="I210" s="27" t="s">
        <v>184</v>
      </c>
      <c r="J210" s="121">
        <f>2</f>
        <v>2</v>
      </c>
      <c r="K210" s="27"/>
      <c r="L210" s="27"/>
      <c r="M210" s="27"/>
      <c r="N210" s="27"/>
      <c r="O210" s="28"/>
      <c r="P210" s="28"/>
      <c r="Q210" s="123"/>
      <c r="R210" s="123"/>
      <c r="S210" s="123"/>
    </row>
    <row r="211" spans="1:19">
      <c r="A211" s="29"/>
      <c r="B211" s="29"/>
      <c r="C211" s="246"/>
      <c r="D211" s="126"/>
      <c r="E211" s="27"/>
      <c r="F211" s="27"/>
      <c r="G211" s="117" t="s">
        <v>82</v>
      </c>
      <c r="H211" s="295">
        <f>E210*H210*J210</f>
        <v>1395</v>
      </c>
      <c r="I211" s="295"/>
      <c r="J211" s="27" t="s">
        <v>25</v>
      </c>
      <c r="K211" s="27"/>
      <c r="L211" s="27"/>
      <c r="M211" s="27"/>
      <c r="N211" s="27"/>
      <c r="O211" s="28"/>
      <c r="P211" s="28"/>
      <c r="Q211" s="123"/>
      <c r="R211" s="123"/>
      <c r="S211" s="123"/>
    </row>
    <row r="212" spans="1:19">
      <c r="A212" s="29"/>
      <c r="B212" s="29"/>
      <c r="C212" s="246"/>
      <c r="D212" s="126" t="s">
        <v>199</v>
      </c>
      <c r="E212" s="135"/>
      <c r="F212" s="27"/>
      <c r="G212" s="27"/>
      <c r="H212" s="27"/>
      <c r="I212" s="27"/>
      <c r="J212" s="121"/>
      <c r="K212" s="27"/>
      <c r="L212" s="27"/>
      <c r="M212" s="27"/>
      <c r="N212" s="27"/>
      <c r="O212" s="28"/>
      <c r="P212" s="28"/>
      <c r="Q212" s="123"/>
      <c r="R212" s="123"/>
      <c r="S212" s="123"/>
    </row>
    <row r="213" spans="1:19">
      <c r="A213" s="29"/>
      <c r="B213" s="29"/>
      <c r="C213" s="246"/>
      <c r="D213" s="126" t="s">
        <v>200</v>
      </c>
      <c r="E213" s="135"/>
      <c r="F213" s="27"/>
      <c r="G213" s="27"/>
      <c r="H213" s="295"/>
      <c r="I213" s="295"/>
      <c r="J213" s="295"/>
      <c r="K213" s="27"/>
      <c r="L213" s="27"/>
      <c r="M213" s="27"/>
      <c r="N213" s="27"/>
      <c r="O213" s="28"/>
      <c r="P213" s="28"/>
      <c r="Q213" s="123"/>
      <c r="R213" s="123"/>
      <c r="S213" s="28"/>
    </row>
    <row r="214" spans="1:19">
      <c r="A214" s="29"/>
      <c r="B214" s="29"/>
      <c r="C214" s="246"/>
      <c r="D214" s="126"/>
      <c r="E214" s="135"/>
      <c r="F214" s="27"/>
      <c r="G214" s="27" t="s">
        <v>82</v>
      </c>
      <c r="H214" s="302">
        <f>H211</f>
        <v>1395</v>
      </c>
      <c r="I214" s="302"/>
      <c r="J214" s="125"/>
      <c r="K214" s="27"/>
      <c r="L214" s="27"/>
      <c r="M214" s="27"/>
      <c r="N214" s="27"/>
      <c r="O214" s="28"/>
      <c r="P214" s="28"/>
      <c r="Q214" s="123"/>
      <c r="R214" s="123"/>
      <c r="S214" s="28"/>
    </row>
    <row r="215" spans="1:19">
      <c r="A215" s="29"/>
      <c r="B215" s="29"/>
      <c r="C215" s="246"/>
      <c r="D215" s="126"/>
      <c r="E215" s="135"/>
      <c r="F215" s="27"/>
      <c r="G215" s="27"/>
      <c r="H215" s="105">
        <v>0.4</v>
      </c>
      <c r="I215" s="27" t="s">
        <v>87</v>
      </c>
      <c r="J215" s="305">
        <v>0.4</v>
      </c>
      <c r="K215" s="305"/>
      <c r="L215" s="305"/>
      <c r="M215" s="305"/>
      <c r="N215" s="305"/>
      <c r="O215" s="306"/>
      <c r="P215" s="28"/>
      <c r="Q215" s="123"/>
      <c r="R215" s="123"/>
      <c r="S215" s="28"/>
    </row>
    <row r="216" spans="1:19">
      <c r="A216" s="29"/>
      <c r="B216" s="29"/>
      <c r="C216" s="246"/>
      <c r="D216" s="126"/>
      <c r="E216" s="135"/>
      <c r="F216" s="27"/>
      <c r="G216" s="27" t="s">
        <v>82</v>
      </c>
      <c r="H216" s="307">
        <f>(H214/(H215*J215))</f>
        <v>8718.7499999999982</v>
      </c>
      <c r="I216" s="307"/>
      <c r="J216" s="121" t="s">
        <v>47</v>
      </c>
      <c r="K216" s="27"/>
      <c r="L216" s="27"/>
      <c r="M216" s="27"/>
      <c r="N216" s="27"/>
      <c r="O216" s="28"/>
      <c r="P216" s="178">
        <f>8719</f>
        <v>8719</v>
      </c>
      <c r="Q216" s="193" t="s">
        <v>47</v>
      </c>
      <c r="R216" s="193"/>
      <c r="S216" s="193"/>
    </row>
    <row r="217" spans="1:19">
      <c r="A217" s="29"/>
      <c r="B217" s="29"/>
      <c r="C217" s="246"/>
      <c r="D217" s="166"/>
      <c r="E217" s="145"/>
      <c r="F217" s="145"/>
      <c r="G217" s="145"/>
      <c r="H217" s="194"/>
      <c r="I217" s="194"/>
      <c r="J217" s="194"/>
      <c r="K217" s="194"/>
      <c r="L217" s="194"/>
      <c r="M217" s="194"/>
      <c r="N217" s="194"/>
      <c r="O217" s="177"/>
      <c r="P217" s="177"/>
      <c r="Q217" s="193"/>
      <c r="R217" s="193"/>
      <c r="S217" s="193"/>
    </row>
    <row r="218" spans="1:19">
      <c r="A218" s="29"/>
      <c r="B218" s="29"/>
      <c r="C218" s="246"/>
      <c r="D218" s="126"/>
      <c r="E218" s="27"/>
      <c r="F218" s="175" t="s">
        <v>202</v>
      </c>
      <c r="G218" s="175"/>
      <c r="H218" s="175"/>
      <c r="I218" s="27"/>
      <c r="J218" s="27"/>
      <c r="K218" s="27"/>
      <c r="L218" s="27"/>
      <c r="M218" s="27"/>
      <c r="N218" s="27"/>
      <c r="O218" s="28"/>
      <c r="P218" s="177"/>
      <c r="Q218" s="194"/>
      <c r="R218" s="193"/>
      <c r="S218" s="177"/>
    </row>
    <row r="219" spans="1:19">
      <c r="A219" s="29"/>
      <c r="B219" s="29"/>
      <c r="C219" s="246"/>
      <c r="D219" s="126" t="s">
        <v>180</v>
      </c>
      <c r="E219" s="27"/>
      <c r="F219" s="27"/>
      <c r="G219" s="27"/>
      <c r="H219" s="27"/>
      <c r="I219" s="27"/>
      <c r="J219" s="27"/>
      <c r="K219" s="27"/>
      <c r="L219" s="27"/>
      <c r="M219" s="27"/>
      <c r="N219" s="27"/>
      <c r="O219" s="28"/>
      <c r="P219" s="177"/>
      <c r="Q219" s="194"/>
      <c r="R219" s="193"/>
      <c r="S219" s="177"/>
    </row>
    <row r="220" spans="1:19">
      <c r="A220" s="29"/>
      <c r="B220" s="29"/>
      <c r="C220" s="246"/>
      <c r="D220" s="126"/>
      <c r="E220" s="27"/>
      <c r="F220" s="304"/>
      <c r="G220" s="304"/>
      <c r="H220" s="27" t="s">
        <v>82</v>
      </c>
      <c r="I220" s="300">
        <v>16.760000000000002</v>
      </c>
      <c r="J220" s="300"/>
      <c r="K220" s="145"/>
      <c r="L220" s="145"/>
      <c r="M220" s="145"/>
      <c r="N220" s="145"/>
      <c r="O220" s="114" t="s">
        <v>16</v>
      </c>
      <c r="P220" s="177"/>
      <c r="Q220" s="194"/>
      <c r="R220" s="193"/>
      <c r="S220" s="177"/>
    </row>
    <row r="221" spans="1:19">
      <c r="A221" s="29"/>
      <c r="B221" s="29"/>
      <c r="C221" s="246"/>
      <c r="D221" s="126" t="s">
        <v>188</v>
      </c>
      <c r="E221" s="27"/>
      <c r="F221" s="27"/>
      <c r="G221" s="27"/>
      <c r="H221" s="27"/>
      <c r="I221" s="27"/>
      <c r="J221" s="27"/>
      <c r="K221" s="27"/>
      <c r="L221" s="27"/>
      <c r="M221" s="27"/>
      <c r="N221" s="27"/>
      <c r="O221" s="28"/>
      <c r="P221" s="177"/>
      <c r="Q221" s="194"/>
      <c r="R221" s="193"/>
      <c r="S221" s="177"/>
    </row>
    <row r="222" spans="1:19">
      <c r="A222" s="29"/>
      <c r="B222" s="29"/>
      <c r="C222" s="246"/>
      <c r="D222" s="126"/>
      <c r="E222" s="27"/>
      <c r="F222" s="121"/>
      <c r="G222" s="27" t="s">
        <v>82</v>
      </c>
      <c r="H222" s="121">
        <f>I220</f>
        <v>16.760000000000002</v>
      </c>
      <c r="I222" s="27" t="s">
        <v>84</v>
      </c>
      <c r="J222" s="121">
        <v>1.2</v>
      </c>
      <c r="K222" s="27"/>
      <c r="L222" s="27"/>
      <c r="M222" s="27"/>
      <c r="N222" s="27"/>
      <c r="O222" s="28" t="s">
        <v>16</v>
      </c>
      <c r="P222" s="177"/>
      <c r="Q222" s="194"/>
      <c r="R222" s="193"/>
      <c r="S222" s="177"/>
    </row>
    <row r="223" spans="1:19">
      <c r="A223" s="29"/>
      <c r="B223" s="29"/>
      <c r="C223" s="246"/>
      <c r="D223" s="126"/>
      <c r="E223" s="27"/>
      <c r="F223" s="27"/>
      <c r="G223" s="27" t="s">
        <v>82</v>
      </c>
      <c r="H223" s="304">
        <f>F222+H222+J222</f>
        <v>17.96</v>
      </c>
      <c r="I223" s="304"/>
      <c r="J223" s="27" t="s">
        <v>16</v>
      </c>
      <c r="K223" s="27"/>
      <c r="L223" s="27"/>
      <c r="M223" s="27"/>
      <c r="N223" s="27"/>
      <c r="O223" s="28"/>
      <c r="P223" s="177"/>
      <c r="Q223" s="194"/>
      <c r="R223" s="193"/>
      <c r="S223" s="177"/>
    </row>
    <row r="224" spans="1:19">
      <c r="A224" s="29"/>
      <c r="B224" s="29"/>
      <c r="C224" s="246"/>
      <c r="D224" s="126" t="s">
        <v>198</v>
      </c>
      <c r="E224" s="27"/>
      <c r="F224" s="27"/>
      <c r="G224" s="27"/>
      <c r="H224" s="27"/>
      <c r="I224" s="27"/>
      <c r="J224" s="27"/>
      <c r="K224" s="27"/>
      <c r="L224" s="27"/>
      <c r="M224" s="27"/>
      <c r="N224" s="27"/>
      <c r="O224" s="28"/>
      <c r="P224" s="177"/>
      <c r="Q224" s="194"/>
      <c r="R224" s="193"/>
      <c r="S224" s="177"/>
    </row>
    <row r="225" spans="1:19">
      <c r="A225" s="29"/>
      <c r="B225" s="29"/>
      <c r="C225" s="246"/>
      <c r="D225" s="126" t="s">
        <v>82</v>
      </c>
      <c r="E225" s="304">
        <f>H223</f>
        <v>17.96</v>
      </c>
      <c r="F225" s="304"/>
      <c r="G225" s="27" t="s">
        <v>87</v>
      </c>
      <c r="H225" s="135">
        <f>F18</f>
        <v>85</v>
      </c>
      <c r="I225" s="27" t="s">
        <v>184</v>
      </c>
      <c r="J225" s="121">
        <f>2</f>
        <v>2</v>
      </c>
      <c r="K225" s="27"/>
      <c r="L225" s="27"/>
      <c r="M225" s="27"/>
      <c r="N225" s="27"/>
      <c r="O225" s="28"/>
      <c r="P225" s="177"/>
      <c r="Q225" s="194"/>
      <c r="R225" s="193"/>
      <c r="S225" s="177"/>
    </row>
    <row r="226" spans="1:19">
      <c r="A226" s="29"/>
      <c r="B226" s="29"/>
      <c r="C226" s="246"/>
      <c r="D226" s="126"/>
      <c r="E226" s="27"/>
      <c r="F226" s="27"/>
      <c r="G226" s="117" t="s">
        <v>82</v>
      </c>
      <c r="H226" s="295">
        <f>E225*H225*J225</f>
        <v>3053.2000000000003</v>
      </c>
      <c r="I226" s="295"/>
      <c r="J226" s="27" t="s">
        <v>25</v>
      </c>
      <c r="K226" s="27"/>
      <c r="L226" s="27"/>
      <c r="M226" s="27"/>
      <c r="N226" s="27"/>
      <c r="O226" s="28"/>
      <c r="P226" s="177"/>
      <c r="Q226" s="194"/>
      <c r="R226" s="193"/>
      <c r="S226" s="177"/>
    </row>
    <row r="227" spans="1:19">
      <c r="A227" s="29"/>
      <c r="B227" s="29"/>
      <c r="C227" s="246"/>
      <c r="D227" s="126" t="s">
        <v>199</v>
      </c>
      <c r="E227" s="135"/>
      <c r="F227" s="27"/>
      <c r="G227" s="27"/>
      <c r="H227" s="27"/>
      <c r="I227" s="27"/>
      <c r="J227" s="121"/>
      <c r="K227" s="27"/>
      <c r="L227" s="27"/>
      <c r="M227" s="27"/>
      <c r="N227" s="27"/>
      <c r="O227" s="28"/>
      <c r="P227" s="177"/>
      <c r="Q227" s="194"/>
      <c r="R227" s="193"/>
      <c r="S227" s="177"/>
    </row>
    <row r="228" spans="1:19">
      <c r="A228" s="29"/>
      <c r="B228" s="29"/>
      <c r="C228" s="246"/>
      <c r="D228" s="126" t="s">
        <v>200</v>
      </c>
      <c r="E228" s="135"/>
      <c r="F228" s="27"/>
      <c r="G228" s="27"/>
      <c r="H228" s="295"/>
      <c r="I228" s="295"/>
      <c r="J228" s="295"/>
      <c r="K228" s="27"/>
      <c r="L228" s="27"/>
      <c r="M228" s="27"/>
      <c r="N228" s="27"/>
      <c r="O228" s="28"/>
      <c r="P228" s="177"/>
      <c r="Q228" s="194"/>
      <c r="R228" s="193"/>
      <c r="S228" s="177"/>
    </row>
    <row r="229" spans="1:19">
      <c r="A229" s="29"/>
      <c r="B229" s="29"/>
      <c r="C229" s="246"/>
      <c r="D229" s="126"/>
      <c r="E229" s="135"/>
      <c r="F229" s="27"/>
      <c r="G229" s="27" t="s">
        <v>82</v>
      </c>
      <c r="H229" s="302">
        <f>H226</f>
        <v>3053.2000000000003</v>
      </c>
      <c r="I229" s="302"/>
      <c r="J229" s="125"/>
      <c r="K229" s="27"/>
      <c r="L229" s="27"/>
      <c r="M229" s="27"/>
      <c r="N229" s="27"/>
      <c r="O229" s="28"/>
      <c r="P229" s="177"/>
      <c r="Q229" s="194"/>
      <c r="R229" s="193"/>
      <c r="S229" s="177"/>
    </row>
    <row r="230" spans="1:19">
      <c r="A230" s="29"/>
      <c r="B230" s="29"/>
      <c r="C230" s="246"/>
      <c r="D230" s="126"/>
      <c r="E230" s="135"/>
      <c r="F230" s="27"/>
      <c r="G230" s="27"/>
      <c r="H230" s="105">
        <v>0.4</v>
      </c>
      <c r="I230" s="27" t="s">
        <v>87</v>
      </c>
      <c r="J230" s="305">
        <v>0.4</v>
      </c>
      <c r="K230" s="305"/>
      <c r="L230" s="305"/>
      <c r="M230" s="305"/>
      <c r="N230" s="305"/>
      <c r="O230" s="306"/>
      <c r="P230" s="177"/>
      <c r="Q230" s="194"/>
      <c r="R230" s="193"/>
      <c r="S230" s="177"/>
    </row>
    <row r="231" spans="1:19">
      <c r="A231" s="29"/>
      <c r="B231" s="29"/>
      <c r="C231" s="246"/>
      <c r="D231" s="126"/>
      <c r="E231" s="135"/>
      <c r="F231" s="27"/>
      <c r="G231" s="27" t="s">
        <v>82</v>
      </c>
      <c r="H231" s="307">
        <f>(H229/(H230*J230))</f>
        <v>19082.499999999996</v>
      </c>
      <c r="I231" s="307"/>
      <c r="J231" s="121" t="s">
        <v>47</v>
      </c>
      <c r="K231" s="27"/>
      <c r="L231" s="27"/>
      <c r="M231" s="27"/>
      <c r="N231" s="27"/>
      <c r="O231" s="28"/>
      <c r="P231" s="178">
        <v>19083</v>
      </c>
      <c r="Q231" s="194" t="s">
        <v>47</v>
      </c>
      <c r="R231" s="193"/>
      <c r="S231" s="177"/>
    </row>
    <row r="232" spans="1:19">
      <c r="A232" s="29"/>
      <c r="B232" s="29"/>
      <c r="C232" s="246"/>
      <c r="D232" s="166"/>
      <c r="E232" s="145"/>
      <c r="F232" s="145"/>
      <c r="G232" s="145"/>
      <c r="H232" s="145" t="s">
        <v>203</v>
      </c>
      <c r="I232" s="170"/>
      <c r="J232" s="170"/>
      <c r="K232" s="170"/>
      <c r="L232" s="170"/>
      <c r="M232" s="170"/>
      <c r="N232" s="170"/>
      <c r="O232" s="179" t="s">
        <v>82</v>
      </c>
      <c r="P232" s="180">
        <f>P231+P216+P201+P187</f>
        <v>37832</v>
      </c>
      <c r="Q232" s="181" t="str">
        <f>Q231</f>
        <v>Nos</v>
      </c>
      <c r="R232" s="29"/>
      <c r="S232" s="28"/>
    </row>
    <row r="233" spans="1:19">
      <c r="A233" s="29"/>
      <c r="B233" s="29"/>
      <c r="C233" s="246"/>
      <c r="D233" s="126" t="s">
        <v>204</v>
      </c>
      <c r="E233" s="27"/>
      <c r="F233" s="27"/>
      <c r="G233" s="27"/>
      <c r="H233" s="27"/>
      <c r="I233" s="27"/>
      <c r="J233" s="27"/>
      <c r="K233" s="27"/>
      <c r="L233" s="27"/>
      <c r="M233" s="27"/>
      <c r="N233" s="28"/>
      <c r="O233" s="28" t="s">
        <v>205</v>
      </c>
      <c r="P233" s="28">
        <f>P232*0.05</f>
        <v>1891.6000000000001</v>
      </c>
      <c r="Q233" s="120"/>
      <c r="R233" s="29"/>
      <c r="S233" s="28"/>
    </row>
    <row r="234" spans="1:19">
      <c r="A234" s="29"/>
      <c r="B234" s="29"/>
      <c r="C234" s="246"/>
      <c r="D234" s="127"/>
      <c r="E234" s="128"/>
      <c r="F234" s="128"/>
      <c r="G234" s="128"/>
      <c r="H234" s="128" t="s">
        <v>206</v>
      </c>
      <c r="I234" s="128"/>
      <c r="J234" s="128"/>
      <c r="K234" s="128"/>
      <c r="L234" s="128"/>
      <c r="M234" s="128"/>
      <c r="N234" s="129"/>
      <c r="O234" s="129"/>
      <c r="P234" s="184">
        <f>P232-P233</f>
        <v>35940.400000000001</v>
      </c>
      <c r="Q234" s="27" t="s">
        <v>47</v>
      </c>
      <c r="R234" s="107">
        <f>P234</f>
        <v>35940.400000000001</v>
      </c>
      <c r="S234" s="28" t="str">
        <f>Q234</f>
        <v>Nos</v>
      </c>
    </row>
    <row r="235" spans="1:19" ht="15" customHeight="1">
      <c r="A235" s="287" t="s">
        <v>229</v>
      </c>
      <c r="B235" s="159" t="s">
        <v>227</v>
      </c>
      <c r="C235" s="293" t="s">
        <v>228</v>
      </c>
      <c r="D235" s="126"/>
      <c r="E235" s="27"/>
      <c r="F235" s="175" t="s">
        <v>161</v>
      </c>
      <c r="G235" s="175"/>
      <c r="H235" s="175"/>
      <c r="I235" s="27"/>
      <c r="J235" s="27"/>
      <c r="K235" s="27"/>
      <c r="L235" s="27"/>
      <c r="M235" s="27"/>
      <c r="N235" s="27"/>
      <c r="O235" s="28"/>
      <c r="P235" s="28"/>
      <c r="Q235" s="115"/>
      <c r="R235" s="112"/>
      <c r="S235" s="116"/>
    </row>
    <row r="236" spans="1:19">
      <c r="A236" s="288"/>
      <c r="B236" s="131"/>
      <c r="C236" s="294"/>
      <c r="D236" s="126" t="s">
        <v>210</v>
      </c>
      <c r="E236" s="27"/>
      <c r="F236" s="27"/>
      <c r="G236" s="27" t="s">
        <v>82</v>
      </c>
      <c r="H236" s="135">
        <f>H181</f>
        <v>34</v>
      </c>
      <c r="I236" s="27" t="s">
        <v>87</v>
      </c>
      <c r="J236" s="121">
        <v>2</v>
      </c>
      <c r="K236" s="27"/>
      <c r="L236" s="27"/>
      <c r="M236" s="27"/>
      <c r="N236" s="27"/>
      <c r="O236" s="28"/>
      <c r="P236" s="28"/>
      <c r="Q236" s="27"/>
      <c r="R236" s="29"/>
      <c r="S236" s="28"/>
    </row>
    <row r="237" spans="1:19">
      <c r="A237" s="131"/>
      <c r="B237" s="131"/>
      <c r="C237" s="294"/>
      <c r="D237" s="126"/>
      <c r="E237" s="27"/>
      <c r="F237" s="172"/>
      <c r="G237" s="172"/>
      <c r="H237" s="27" t="s">
        <v>82</v>
      </c>
      <c r="I237" s="300">
        <f>H236*J236</f>
        <v>68</v>
      </c>
      <c r="J237" s="300"/>
      <c r="K237" s="145"/>
      <c r="L237" s="145"/>
      <c r="M237" s="145"/>
      <c r="N237" s="145"/>
      <c r="O237" s="114" t="s">
        <v>16</v>
      </c>
      <c r="P237" s="28"/>
      <c r="Q237" s="27"/>
      <c r="R237" s="29"/>
      <c r="S237" s="28"/>
    </row>
    <row r="238" spans="1:19">
      <c r="A238" s="131"/>
      <c r="B238" s="131"/>
      <c r="C238" s="294"/>
      <c r="D238" s="126" t="s">
        <v>200</v>
      </c>
      <c r="E238" s="27"/>
      <c r="F238" s="27"/>
      <c r="G238" s="27"/>
      <c r="H238" s="27"/>
      <c r="I238" s="27"/>
      <c r="J238" s="27"/>
      <c r="K238" s="27"/>
      <c r="L238" s="27"/>
      <c r="M238" s="27"/>
      <c r="N238" s="28"/>
      <c r="O238" s="28"/>
      <c r="P238" s="28"/>
      <c r="Q238" s="27"/>
      <c r="R238" s="29"/>
      <c r="S238" s="28"/>
    </row>
    <row r="239" spans="1:19">
      <c r="A239" s="131"/>
      <c r="B239" s="131"/>
      <c r="C239" s="294"/>
      <c r="D239" s="126"/>
      <c r="E239" s="27"/>
      <c r="F239" s="27"/>
      <c r="G239" s="27" t="s">
        <v>82</v>
      </c>
      <c r="H239" s="301">
        <f>I237</f>
        <v>68</v>
      </c>
      <c r="I239" s="302"/>
      <c r="J239" s="27" t="s">
        <v>87</v>
      </c>
      <c r="K239" s="27"/>
      <c r="L239" s="27"/>
      <c r="M239" s="27"/>
      <c r="N239" s="28"/>
      <c r="O239" s="173">
        <v>2</v>
      </c>
      <c r="P239" s="28"/>
      <c r="Q239" s="27"/>
      <c r="R239" s="29"/>
      <c r="S239" s="28"/>
    </row>
    <row r="240" spans="1:19">
      <c r="A240" s="131"/>
      <c r="B240" s="131"/>
      <c r="C240" s="294"/>
      <c r="D240" s="126"/>
      <c r="E240" s="27"/>
      <c r="F240" s="27"/>
      <c r="G240" s="27"/>
      <c r="H240" s="303">
        <v>0.4</v>
      </c>
      <c r="I240" s="303"/>
      <c r="J240" s="27"/>
      <c r="K240" s="27"/>
      <c r="L240" s="27"/>
      <c r="M240" s="27"/>
      <c r="N240" s="28"/>
      <c r="O240" s="28"/>
      <c r="P240" s="28"/>
      <c r="Q240" s="27"/>
      <c r="R240" s="29"/>
      <c r="S240" s="28"/>
    </row>
    <row r="241" spans="1:19">
      <c r="A241" s="131"/>
      <c r="B241" s="131"/>
      <c r="C241" s="294"/>
      <c r="D241" s="126"/>
      <c r="E241" s="27"/>
      <c r="F241" s="27"/>
      <c r="G241" s="27" t="s">
        <v>82</v>
      </c>
      <c r="H241" s="295">
        <f>(H239/H240)*O239</f>
        <v>340</v>
      </c>
      <c r="I241" s="295"/>
      <c r="J241" s="27" t="s">
        <v>47</v>
      </c>
      <c r="K241" s="27"/>
      <c r="L241" s="27"/>
      <c r="M241" s="27"/>
      <c r="N241" s="28"/>
      <c r="O241" s="28"/>
      <c r="P241" s="133">
        <f>H241</f>
        <v>340</v>
      </c>
      <c r="Q241" s="27" t="str">
        <f>J241</f>
        <v>Nos</v>
      </c>
      <c r="R241" s="29"/>
      <c r="S241" s="28"/>
    </row>
    <row r="242" spans="1:19">
      <c r="A242" s="131"/>
      <c r="B242" s="131"/>
      <c r="C242" s="294"/>
      <c r="D242" s="126"/>
      <c r="E242" s="27"/>
      <c r="F242" s="175" t="s">
        <v>165</v>
      </c>
      <c r="G242" s="175"/>
      <c r="H242" s="175"/>
      <c r="I242" s="27"/>
      <c r="J242" s="27"/>
      <c r="K242" s="27"/>
      <c r="L242" s="27"/>
      <c r="M242" s="27"/>
      <c r="N242" s="27"/>
      <c r="O242" s="28"/>
      <c r="P242" s="28"/>
      <c r="Q242" s="27"/>
      <c r="R242" s="29"/>
      <c r="S242" s="28"/>
    </row>
    <row r="243" spans="1:19">
      <c r="A243" s="131"/>
      <c r="B243" s="131"/>
      <c r="C243" s="294"/>
      <c r="D243" s="126" t="s">
        <v>210</v>
      </c>
      <c r="E243" s="27"/>
      <c r="F243" s="27"/>
      <c r="G243" s="27" t="s">
        <v>82</v>
      </c>
      <c r="H243" s="135">
        <f>H195</f>
        <v>35</v>
      </c>
      <c r="I243" s="27" t="s">
        <v>87</v>
      </c>
      <c r="J243" s="121">
        <v>2</v>
      </c>
      <c r="K243" s="27"/>
      <c r="L243" s="27"/>
      <c r="M243" s="27"/>
      <c r="N243" s="27"/>
      <c r="O243" s="28"/>
      <c r="P243" s="28"/>
      <c r="Q243" s="27"/>
      <c r="R243" s="29"/>
      <c r="S243" s="28"/>
    </row>
    <row r="244" spans="1:19">
      <c r="A244" s="131"/>
      <c r="B244" s="131"/>
      <c r="C244" s="294"/>
      <c r="D244" s="126"/>
      <c r="E244" s="27"/>
      <c r="F244" s="172"/>
      <c r="G244" s="172"/>
      <c r="H244" s="27" t="s">
        <v>82</v>
      </c>
      <c r="I244" s="300">
        <f>H243*J243</f>
        <v>70</v>
      </c>
      <c r="J244" s="300"/>
      <c r="K244" s="145"/>
      <c r="L244" s="145"/>
      <c r="M244" s="145"/>
      <c r="N244" s="145"/>
      <c r="O244" s="114" t="s">
        <v>16</v>
      </c>
      <c r="P244" s="28"/>
      <c r="Q244" s="27"/>
      <c r="R244" s="29"/>
      <c r="S244" s="28"/>
    </row>
    <row r="245" spans="1:19">
      <c r="A245" s="131"/>
      <c r="B245" s="131"/>
      <c r="C245" s="294"/>
      <c r="D245" s="126" t="s">
        <v>200</v>
      </c>
      <c r="E245" s="27"/>
      <c r="F245" s="27"/>
      <c r="G245" s="27"/>
      <c r="H245" s="27"/>
      <c r="I245" s="27"/>
      <c r="J245" s="27"/>
      <c r="K245" s="27"/>
      <c r="L245" s="27"/>
      <c r="M245" s="27"/>
      <c r="N245" s="28"/>
      <c r="O245" s="28"/>
      <c r="P245" s="28"/>
      <c r="Q245" s="27"/>
      <c r="R245" s="29"/>
      <c r="S245" s="28"/>
    </row>
    <row r="246" spans="1:19">
      <c r="A246" s="131"/>
      <c r="B246" s="131"/>
      <c r="C246" s="294"/>
      <c r="D246" s="126"/>
      <c r="E246" s="27"/>
      <c r="F246" s="27"/>
      <c r="G246" s="27" t="s">
        <v>82</v>
      </c>
      <c r="H246" s="301">
        <f>I244</f>
        <v>70</v>
      </c>
      <c r="I246" s="302"/>
      <c r="J246" s="27" t="s">
        <v>87</v>
      </c>
      <c r="K246" s="27"/>
      <c r="L246" s="27"/>
      <c r="M246" s="27"/>
      <c r="N246" s="28"/>
      <c r="O246" s="173">
        <v>2</v>
      </c>
      <c r="P246" s="28"/>
      <c r="Q246" s="27"/>
      <c r="R246" s="29"/>
      <c r="S246" s="28"/>
    </row>
    <row r="247" spans="1:19">
      <c r="A247" s="131"/>
      <c r="B247" s="131"/>
      <c r="C247" s="294"/>
      <c r="D247" s="126"/>
      <c r="E247" s="27"/>
      <c r="F247" s="27"/>
      <c r="G247" s="27"/>
      <c r="H247" s="303">
        <v>0.4</v>
      </c>
      <c r="I247" s="303"/>
      <c r="J247" s="27"/>
      <c r="K247" s="27"/>
      <c r="L247" s="27"/>
      <c r="M247" s="27"/>
      <c r="N247" s="28"/>
      <c r="O247" s="28"/>
      <c r="P247" s="28"/>
      <c r="Q247" s="27"/>
      <c r="R247" s="29"/>
      <c r="S247" s="28"/>
    </row>
    <row r="248" spans="1:19">
      <c r="A248" s="131"/>
      <c r="B248" s="131"/>
      <c r="C248" s="294"/>
      <c r="D248" s="126"/>
      <c r="E248" s="27"/>
      <c r="F248" s="27"/>
      <c r="G248" s="27" t="s">
        <v>82</v>
      </c>
      <c r="H248" s="295">
        <f>(H246/H247)*O246</f>
        <v>350</v>
      </c>
      <c r="I248" s="295"/>
      <c r="J248" s="27" t="s">
        <v>47</v>
      </c>
      <c r="K248" s="27"/>
      <c r="L248" s="27"/>
      <c r="M248" s="27"/>
      <c r="N248" s="28"/>
      <c r="O248" s="28"/>
      <c r="P248" s="133">
        <f>H248</f>
        <v>350</v>
      </c>
      <c r="Q248" s="27" t="str">
        <f>J248</f>
        <v>Nos</v>
      </c>
      <c r="R248" s="29"/>
      <c r="S248" s="28"/>
    </row>
    <row r="249" spans="1:19">
      <c r="A249" s="131"/>
      <c r="B249" s="131"/>
      <c r="C249" s="294"/>
      <c r="D249" s="126"/>
      <c r="E249" s="27"/>
      <c r="F249" s="175" t="s">
        <v>166</v>
      </c>
      <c r="G249" s="175"/>
      <c r="H249" s="175"/>
      <c r="I249" s="27"/>
      <c r="J249" s="27"/>
      <c r="K249" s="27"/>
      <c r="L249" s="27"/>
      <c r="M249" s="27"/>
      <c r="N249" s="27"/>
      <c r="O249" s="28"/>
      <c r="P249" s="28"/>
      <c r="Q249" s="27"/>
      <c r="R249" s="29"/>
      <c r="S249" s="28"/>
    </row>
    <row r="250" spans="1:19">
      <c r="A250" s="131"/>
      <c r="B250" s="131"/>
      <c r="C250" s="294"/>
      <c r="D250" s="126" t="s">
        <v>210</v>
      </c>
      <c r="E250" s="27"/>
      <c r="F250" s="27"/>
      <c r="G250" s="27" t="s">
        <v>82</v>
      </c>
      <c r="H250" s="135">
        <f>H210</f>
        <v>45</v>
      </c>
      <c r="I250" s="27" t="s">
        <v>87</v>
      </c>
      <c r="J250" s="121">
        <v>2</v>
      </c>
      <c r="K250" s="27"/>
      <c r="L250" s="27"/>
      <c r="M250" s="27"/>
      <c r="N250" s="27"/>
      <c r="O250" s="28"/>
      <c r="P250" s="28"/>
      <c r="Q250" s="27"/>
      <c r="R250" s="29"/>
      <c r="S250" s="28"/>
    </row>
    <row r="251" spans="1:19">
      <c r="A251" s="131"/>
      <c r="B251" s="131"/>
      <c r="C251" s="294"/>
      <c r="D251" s="126"/>
      <c r="E251" s="27"/>
      <c r="F251" s="172"/>
      <c r="G251" s="172"/>
      <c r="H251" s="27" t="s">
        <v>82</v>
      </c>
      <c r="I251" s="300">
        <f>H250*J250</f>
        <v>90</v>
      </c>
      <c r="J251" s="300"/>
      <c r="K251" s="145"/>
      <c r="L251" s="145"/>
      <c r="M251" s="145"/>
      <c r="N251" s="145"/>
      <c r="O251" s="114" t="s">
        <v>16</v>
      </c>
      <c r="P251" s="28"/>
      <c r="Q251" s="27"/>
      <c r="R251" s="29"/>
      <c r="S251" s="28"/>
    </row>
    <row r="252" spans="1:19">
      <c r="A252" s="131"/>
      <c r="B252" s="131"/>
      <c r="C252" s="294"/>
      <c r="D252" s="126" t="s">
        <v>200</v>
      </c>
      <c r="E252" s="27"/>
      <c r="F252" s="27"/>
      <c r="G252" s="27"/>
      <c r="H252" s="27"/>
      <c r="I252" s="27"/>
      <c r="J252" s="27"/>
      <c r="K252" s="27"/>
      <c r="L252" s="27"/>
      <c r="M252" s="27"/>
      <c r="N252" s="28"/>
      <c r="O252" s="28"/>
      <c r="P252" s="28"/>
      <c r="Q252" s="27"/>
      <c r="R252" s="29"/>
      <c r="S252" s="28"/>
    </row>
    <row r="253" spans="1:19">
      <c r="A253" s="131"/>
      <c r="B253" s="131"/>
      <c r="C253" s="294"/>
      <c r="D253" s="126"/>
      <c r="E253" s="27"/>
      <c r="F253" s="27"/>
      <c r="G253" s="27" t="s">
        <v>82</v>
      </c>
      <c r="H253" s="301">
        <f>I251</f>
        <v>90</v>
      </c>
      <c r="I253" s="302"/>
      <c r="J253" s="27" t="s">
        <v>87</v>
      </c>
      <c r="K253" s="27"/>
      <c r="L253" s="27"/>
      <c r="M253" s="27"/>
      <c r="N253" s="28"/>
      <c r="O253" s="173">
        <v>2</v>
      </c>
      <c r="P253" s="28"/>
      <c r="Q253" s="27"/>
      <c r="R253" s="29"/>
      <c r="S253" s="28"/>
    </row>
    <row r="254" spans="1:19">
      <c r="A254" s="131"/>
      <c r="B254" s="131"/>
      <c r="C254" s="294"/>
      <c r="D254" s="126"/>
      <c r="E254" s="27"/>
      <c r="F254" s="27"/>
      <c r="G254" s="27"/>
      <c r="H254" s="303">
        <v>0.4</v>
      </c>
      <c r="I254" s="303"/>
      <c r="J254" s="27"/>
      <c r="K254" s="27"/>
      <c r="L254" s="27"/>
      <c r="M254" s="27"/>
      <c r="N254" s="28"/>
      <c r="O254" s="28"/>
      <c r="P254" s="28"/>
      <c r="Q254" s="27"/>
      <c r="R254" s="29"/>
      <c r="S254" s="28"/>
    </row>
    <row r="255" spans="1:19">
      <c r="A255" s="131"/>
      <c r="B255" s="131"/>
      <c r="C255" s="294"/>
      <c r="D255" s="126"/>
      <c r="E255" s="27"/>
      <c r="F255" s="27"/>
      <c r="G255" s="27" t="s">
        <v>82</v>
      </c>
      <c r="H255" s="295">
        <f>(H253/H254)*O253</f>
        <v>450</v>
      </c>
      <c r="I255" s="295"/>
      <c r="J255" s="27" t="s">
        <v>47</v>
      </c>
      <c r="K255" s="27"/>
      <c r="L255" s="27"/>
      <c r="M255" s="27"/>
      <c r="N255" s="28"/>
      <c r="O255" s="28"/>
      <c r="P255" s="133">
        <f>H255</f>
        <v>450</v>
      </c>
      <c r="Q255" s="27" t="str">
        <f>J255</f>
        <v>Nos</v>
      </c>
      <c r="R255" s="29"/>
      <c r="S255" s="28"/>
    </row>
    <row r="256" spans="1:19">
      <c r="A256" s="131"/>
      <c r="B256" s="131"/>
      <c r="C256" s="294"/>
      <c r="D256" s="126"/>
      <c r="E256" s="27"/>
      <c r="F256" s="27"/>
      <c r="G256" s="27"/>
      <c r="H256" s="27"/>
      <c r="I256" s="27"/>
      <c r="J256" s="27"/>
      <c r="K256" s="27"/>
      <c r="L256" s="27"/>
      <c r="M256" s="27"/>
      <c r="N256" s="28"/>
      <c r="O256" s="28"/>
      <c r="P256" s="28"/>
      <c r="Q256" s="27"/>
      <c r="R256" s="29"/>
      <c r="S256" s="28"/>
    </row>
    <row r="257" spans="1:19">
      <c r="A257" s="131"/>
      <c r="B257" s="131"/>
      <c r="C257" s="294"/>
      <c r="D257" s="126"/>
      <c r="E257" s="27"/>
      <c r="F257" s="175" t="s">
        <v>185</v>
      </c>
      <c r="G257" s="175"/>
      <c r="H257" s="175"/>
      <c r="I257" s="27"/>
      <c r="J257" s="27"/>
      <c r="K257" s="27"/>
      <c r="L257" s="27"/>
      <c r="M257" s="27"/>
      <c r="N257" s="27"/>
      <c r="O257" s="28"/>
      <c r="P257" s="28"/>
      <c r="Q257" s="27"/>
      <c r="R257" s="29"/>
      <c r="S257" s="28"/>
    </row>
    <row r="258" spans="1:19">
      <c r="A258" s="131"/>
      <c r="B258" s="131"/>
      <c r="C258" s="294"/>
      <c r="D258" s="126" t="s">
        <v>210</v>
      </c>
      <c r="E258" s="27"/>
      <c r="F258" s="27"/>
      <c r="G258" s="27" t="s">
        <v>82</v>
      </c>
      <c r="H258" s="135">
        <f>H225</f>
        <v>85</v>
      </c>
      <c r="I258" s="27" t="s">
        <v>87</v>
      </c>
      <c r="J258" s="121">
        <v>2</v>
      </c>
      <c r="K258" s="27"/>
      <c r="L258" s="27"/>
      <c r="M258" s="27"/>
      <c r="N258" s="27"/>
      <c r="O258" s="28"/>
      <c r="P258" s="28"/>
      <c r="Q258" s="27"/>
      <c r="R258" s="29"/>
      <c r="S258" s="28"/>
    </row>
    <row r="259" spans="1:19">
      <c r="A259" s="131"/>
      <c r="B259" s="131"/>
      <c r="C259" s="294"/>
      <c r="D259" s="126"/>
      <c r="E259" s="27"/>
      <c r="F259" s="172"/>
      <c r="G259" s="172"/>
      <c r="H259" s="27" t="s">
        <v>82</v>
      </c>
      <c r="I259" s="300">
        <f>H258*J258</f>
        <v>170</v>
      </c>
      <c r="J259" s="300"/>
      <c r="K259" s="145"/>
      <c r="L259" s="145"/>
      <c r="M259" s="145"/>
      <c r="N259" s="145"/>
      <c r="O259" s="114" t="s">
        <v>16</v>
      </c>
      <c r="P259" s="28"/>
      <c r="Q259" s="27"/>
      <c r="R259" s="29"/>
      <c r="S259" s="28"/>
    </row>
    <row r="260" spans="1:19">
      <c r="A260" s="131"/>
      <c r="B260" s="131"/>
      <c r="C260" s="294"/>
      <c r="D260" s="126" t="s">
        <v>200</v>
      </c>
      <c r="E260" s="27"/>
      <c r="F260" s="27"/>
      <c r="G260" s="27"/>
      <c r="H260" s="27"/>
      <c r="I260" s="27"/>
      <c r="J260" s="27"/>
      <c r="K260" s="27"/>
      <c r="L260" s="27"/>
      <c r="M260" s="27"/>
      <c r="N260" s="28"/>
      <c r="O260" s="28"/>
      <c r="P260" s="28"/>
      <c r="Q260" s="27"/>
      <c r="R260" s="29"/>
      <c r="S260" s="28"/>
    </row>
    <row r="261" spans="1:19">
      <c r="A261" s="131"/>
      <c r="B261" s="131"/>
      <c r="C261" s="294"/>
      <c r="D261" s="126"/>
      <c r="E261" s="27"/>
      <c r="F261" s="27"/>
      <c r="G261" s="27" t="s">
        <v>82</v>
      </c>
      <c r="H261" s="301">
        <f>I259</f>
        <v>170</v>
      </c>
      <c r="I261" s="302"/>
      <c r="J261" s="27" t="s">
        <v>87</v>
      </c>
      <c r="K261" s="27"/>
      <c r="L261" s="27"/>
      <c r="M261" s="27"/>
      <c r="N261" s="28"/>
      <c r="O261" s="173">
        <v>2</v>
      </c>
      <c r="P261" s="28"/>
      <c r="Q261" s="27"/>
      <c r="R261" s="29"/>
      <c r="S261" s="28"/>
    </row>
    <row r="262" spans="1:19">
      <c r="A262" s="131"/>
      <c r="B262" s="131"/>
      <c r="C262" s="294"/>
      <c r="D262" s="126"/>
      <c r="E262" s="27"/>
      <c r="F262" s="27"/>
      <c r="G262" s="27"/>
      <c r="H262" s="303">
        <v>0.4</v>
      </c>
      <c r="I262" s="303"/>
      <c r="J262" s="27"/>
      <c r="K262" s="27"/>
      <c r="L262" s="27"/>
      <c r="M262" s="27"/>
      <c r="N262" s="28"/>
      <c r="O262" s="28"/>
      <c r="P262" s="28"/>
      <c r="Q262" s="27"/>
      <c r="R262" s="29"/>
      <c r="S262" s="28"/>
    </row>
    <row r="263" spans="1:19">
      <c r="A263" s="131"/>
      <c r="B263" s="131"/>
      <c r="C263" s="294"/>
      <c r="D263" s="122"/>
      <c r="E263" s="119"/>
      <c r="F263" s="119"/>
      <c r="G263" s="119" t="s">
        <v>82</v>
      </c>
      <c r="H263" s="302">
        <f>(H261/H262)*O261</f>
        <v>850</v>
      </c>
      <c r="I263" s="302"/>
      <c r="J263" s="119" t="s">
        <v>47</v>
      </c>
      <c r="K263" s="119"/>
      <c r="L263" s="119"/>
      <c r="M263" s="119"/>
      <c r="N263" s="120"/>
      <c r="O263" s="120"/>
      <c r="P263" s="185">
        <f>H263</f>
        <v>850</v>
      </c>
      <c r="Q263" s="119" t="str">
        <f>J263</f>
        <v>Nos</v>
      </c>
      <c r="R263" s="29"/>
      <c r="S263" s="28"/>
    </row>
    <row r="264" spans="1:19">
      <c r="A264" s="131"/>
      <c r="B264" s="131"/>
      <c r="C264" s="294"/>
      <c r="D264" s="126"/>
      <c r="E264" s="27"/>
      <c r="F264" s="27"/>
      <c r="G264" s="27"/>
      <c r="H264" s="27" t="s">
        <v>121</v>
      </c>
      <c r="I264" s="27"/>
      <c r="J264" s="27"/>
      <c r="K264" s="27"/>
      <c r="L264" s="27"/>
      <c r="M264" s="27"/>
      <c r="N264" s="28"/>
      <c r="O264" s="28" t="s">
        <v>82</v>
      </c>
      <c r="P264" s="133">
        <f>P263+P255+P248+P241</f>
        <v>1990</v>
      </c>
      <c r="Q264" s="27" t="s">
        <v>47</v>
      </c>
      <c r="R264" s="107">
        <f>P264</f>
        <v>1990</v>
      </c>
      <c r="S264" s="28" t="str">
        <f>Q264</f>
        <v>Nos</v>
      </c>
    </row>
    <row r="265" spans="1:19" ht="15" customHeight="1">
      <c r="A265" s="112">
        <v>40</v>
      </c>
      <c r="B265" s="186" t="s">
        <v>24</v>
      </c>
      <c r="C265" s="293" t="s">
        <v>211</v>
      </c>
      <c r="D265" s="132"/>
      <c r="E265" s="115"/>
      <c r="F265" s="170"/>
      <c r="G265" s="170"/>
      <c r="H265" s="170"/>
      <c r="I265" s="115"/>
      <c r="J265" s="169"/>
      <c r="K265" s="169"/>
      <c r="L265" s="169"/>
      <c r="M265" s="115"/>
      <c r="N265" s="116"/>
      <c r="O265" s="116"/>
      <c r="P265" s="116"/>
      <c r="Q265" s="115"/>
      <c r="R265" s="112"/>
      <c r="S265" s="116"/>
    </row>
    <row r="266" spans="1:19" ht="15.75" customHeight="1">
      <c r="A266" s="29"/>
      <c r="B266" s="29"/>
      <c r="C266" s="294"/>
      <c r="D266" s="126" t="s">
        <v>213</v>
      </c>
      <c r="E266" s="27"/>
      <c r="F266" s="27"/>
      <c r="G266" s="27"/>
      <c r="H266" s="27"/>
      <c r="I266" s="27"/>
      <c r="J266" s="27"/>
      <c r="K266" s="27"/>
      <c r="L266" s="27"/>
      <c r="M266" s="27"/>
      <c r="N266" s="28"/>
      <c r="O266" s="28"/>
      <c r="P266" s="28"/>
      <c r="Q266" s="27"/>
      <c r="R266" s="29"/>
      <c r="S266" s="28"/>
    </row>
    <row r="267" spans="1:19">
      <c r="A267" s="29"/>
      <c r="B267" s="29"/>
      <c r="C267" s="294"/>
      <c r="D267" s="126" t="s">
        <v>214</v>
      </c>
      <c r="E267" s="27"/>
      <c r="F267" s="27"/>
      <c r="G267" s="27"/>
      <c r="H267" s="187"/>
      <c r="I267" s="299"/>
      <c r="J267" s="299"/>
      <c r="K267" s="119"/>
      <c r="L267" s="106"/>
      <c r="M267" s="27"/>
      <c r="N267" s="28"/>
      <c r="O267" s="28"/>
      <c r="P267" s="28"/>
      <c r="Q267" s="27"/>
      <c r="R267" s="29"/>
      <c r="S267" s="28"/>
    </row>
    <row r="268" spans="1:19" ht="12" customHeight="1">
      <c r="A268" s="29"/>
      <c r="B268" s="29"/>
      <c r="C268" s="294"/>
      <c r="D268" s="126"/>
      <c r="E268" s="27"/>
      <c r="F268" s="27" t="s">
        <v>82</v>
      </c>
      <c r="G268" s="300">
        <f>R234</f>
        <v>35940.400000000001</v>
      </c>
      <c r="H268" s="300"/>
      <c r="I268" s="300"/>
      <c r="J268" s="145" t="s">
        <v>47</v>
      </c>
      <c r="K268" s="27"/>
      <c r="L268" s="27"/>
      <c r="M268" s="27"/>
      <c r="N268" s="28"/>
      <c r="O268" s="28"/>
      <c r="P268" s="28"/>
      <c r="Q268" s="27"/>
      <c r="R268" s="107"/>
      <c r="S268" s="28"/>
    </row>
    <row r="269" spans="1:19">
      <c r="A269" s="29"/>
      <c r="B269" s="29"/>
      <c r="C269" s="294"/>
      <c r="D269" s="126" t="s">
        <v>212</v>
      </c>
      <c r="E269" s="27"/>
      <c r="F269" s="27"/>
      <c r="G269" s="145"/>
      <c r="H269" s="145"/>
      <c r="I269" s="145"/>
      <c r="J269" s="145"/>
      <c r="K269" s="27"/>
      <c r="L269" s="27"/>
      <c r="M269" s="27"/>
      <c r="N269" s="28"/>
      <c r="O269" s="28"/>
      <c r="P269" s="28"/>
      <c r="Q269" s="27"/>
      <c r="R269" s="29"/>
      <c r="S269" s="28"/>
    </row>
    <row r="270" spans="1:19">
      <c r="A270" s="29"/>
      <c r="B270" s="29"/>
      <c r="C270" s="294"/>
      <c r="D270" s="126"/>
      <c r="E270" s="27"/>
      <c r="F270" s="27" t="s">
        <v>82</v>
      </c>
      <c r="G270" s="295">
        <f>0.5*G268</f>
        <v>17970.2</v>
      </c>
      <c r="H270" s="295"/>
      <c r="I270" s="295"/>
      <c r="J270" s="27" t="s">
        <v>47</v>
      </c>
      <c r="K270" s="27"/>
      <c r="L270" s="27"/>
      <c r="M270" s="27"/>
      <c r="N270" s="28"/>
      <c r="O270" s="28"/>
      <c r="P270" s="28"/>
      <c r="Q270" s="27"/>
      <c r="R270" s="29"/>
      <c r="S270" s="28"/>
    </row>
    <row r="271" spans="1:19">
      <c r="A271" s="29"/>
      <c r="B271" s="29"/>
      <c r="C271" s="294"/>
      <c r="D271" s="126" t="s">
        <v>215</v>
      </c>
      <c r="E271" s="27"/>
      <c r="F271" s="27"/>
      <c r="G271" s="27"/>
      <c r="H271" s="27"/>
      <c r="I271" s="27"/>
      <c r="J271" s="27"/>
      <c r="K271" s="27"/>
      <c r="L271" s="27"/>
      <c r="M271" s="27"/>
      <c r="N271" s="28"/>
      <c r="O271" s="28"/>
      <c r="P271" s="28"/>
      <c r="Q271" s="27"/>
      <c r="R271" s="29"/>
      <c r="S271" s="28"/>
    </row>
    <row r="272" spans="1:19">
      <c r="A272" s="29"/>
      <c r="B272" s="29"/>
      <c r="C272" s="294"/>
      <c r="D272" s="126" t="s">
        <v>82</v>
      </c>
      <c r="E272" s="295">
        <f>G270</f>
        <v>17970.2</v>
      </c>
      <c r="F272" s="295"/>
      <c r="G272" s="27" t="s">
        <v>87</v>
      </c>
      <c r="H272" s="172">
        <v>0.4</v>
      </c>
      <c r="I272" s="172" t="s">
        <v>87</v>
      </c>
      <c r="J272" s="174">
        <v>0.4</v>
      </c>
      <c r="K272" s="27"/>
      <c r="L272" s="27"/>
      <c r="M272" s="27"/>
      <c r="N272" s="28"/>
      <c r="O272" s="28"/>
      <c r="P272" s="28"/>
      <c r="Q272" s="27"/>
      <c r="R272" s="29"/>
      <c r="S272" s="28"/>
    </row>
    <row r="273" spans="1:19">
      <c r="A273" s="123"/>
      <c r="B273" s="114"/>
      <c r="C273" s="294"/>
      <c r="D273" s="126"/>
      <c r="E273" s="27"/>
      <c r="F273" s="27"/>
      <c r="G273" s="27" t="s">
        <v>87</v>
      </c>
      <c r="H273" s="27">
        <v>0.2</v>
      </c>
      <c r="I273" s="27" t="s">
        <v>82</v>
      </c>
      <c r="J273" s="296">
        <f>H273*J272*H272*E272</f>
        <v>575.04640000000018</v>
      </c>
      <c r="K273" s="297"/>
      <c r="L273" s="297"/>
      <c r="M273" s="297"/>
      <c r="N273" s="297"/>
      <c r="O273" s="298"/>
      <c r="P273" s="133">
        <f>J273</f>
        <v>575.04640000000018</v>
      </c>
      <c r="Q273" s="27" t="s">
        <v>31</v>
      </c>
      <c r="R273" s="29"/>
      <c r="S273" s="29"/>
    </row>
    <row r="274" spans="1:19">
      <c r="A274" s="123"/>
      <c r="B274" s="114"/>
      <c r="C274" s="294"/>
      <c r="D274" s="126" t="s">
        <v>216</v>
      </c>
      <c r="E274" s="27"/>
      <c r="F274" s="27"/>
      <c r="G274" s="27"/>
      <c r="H274" s="27"/>
      <c r="I274" s="27"/>
      <c r="J274" s="27"/>
      <c r="K274" s="27"/>
      <c r="L274" s="27"/>
      <c r="M274" s="27"/>
      <c r="N274" s="27"/>
      <c r="O274" s="28"/>
      <c r="P274" s="28"/>
      <c r="Q274" s="29"/>
      <c r="R274" s="29"/>
      <c r="S274" s="29"/>
    </row>
    <row r="275" spans="1:19">
      <c r="A275" s="29"/>
      <c r="B275" s="29"/>
      <c r="C275" s="153"/>
      <c r="D275" s="126" t="s">
        <v>214</v>
      </c>
      <c r="E275" s="27"/>
      <c r="F275" s="27"/>
      <c r="G275" s="27"/>
      <c r="H275" s="187"/>
      <c r="I275" s="299"/>
      <c r="J275" s="299"/>
      <c r="K275" s="119"/>
      <c r="L275" s="106"/>
      <c r="M275" s="27"/>
      <c r="N275" s="28"/>
      <c r="O275" s="28"/>
      <c r="P275" s="28"/>
      <c r="Q275" s="27"/>
      <c r="R275" s="29"/>
      <c r="S275" s="29"/>
    </row>
    <row r="276" spans="1:19">
      <c r="A276" s="29"/>
      <c r="B276" s="29"/>
      <c r="C276" s="153"/>
      <c r="D276" s="126"/>
      <c r="E276" s="27"/>
      <c r="F276" s="27" t="s">
        <v>82</v>
      </c>
      <c r="G276" s="300">
        <f>R264</f>
        <v>1990</v>
      </c>
      <c r="H276" s="300"/>
      <c r="I276" s="300"/>
      <c r="J276" s="145" t="s">
        <v>47</v>
      </c>
      <c r="K276" s="27"/>
      <c r="L276" s="27"/>
      <c r="M276" s="27"/>
      <c r="N276" s="28"/>
      <c r="O276" s="28"/>
      <c r="P276" s="28"/>
      <c r="Q276" s="27"/>
      <c r="R276" s="29"/>
      <c r="S276" s="28"/>
    </row>
    <row r="277" spans="1:19">
      <c r="A277" s="29"/>
      <c r="B277" s="29"/>
      <c r="C277" s="153"/>
      <c r="D277" s="126" t="s">
        <v>212</v>
      </c>
      <c r="E277" s="27"/>
      <c r="F277" s="27"/>
      <c r="G277" s="145"/>
      <c r="H277" s="145"/>
      <c r="I277" s="145"/>
      <c r="J277" s="145"/>
      <c r="K277" s="27"/>
      <c r="L277" s="27"/>
      <c r="M277" s="27"/>
      <c r="N277" s="28"/>
      <c r="O277" s="28"/>
      <c r="P277" s="28"/>
      <c r="Q277" s="27"/>
      <c r="R277" s="29"/>
      <c r="S277" s="28"/>
    </row>
    <row r="278" spans="1:19">
      <c r="A278" s="29"/>
      <c r="B278" s="29"/>
      <c r="C278" s="153"/>
      <c r="D278" s="126"/>
      <c r="E278" s="27"/>
      <c r="F278" s="27" t="s">
        <v>82</v>
      </c>
      <c r="G278" s="295">
        <f>0.5*G276</f>
        <v>995</v>
      </c>
      <c r="H278" s="295"/>
      <c r="I278" s="295"/>
      <c r="J278" s="27" t="s">
        <v>47</v>
      </c>
      <c r="K278" s="27"/>
      <c r="L278" s="27"/>
      <c r="M278" s="27"/>
      <c r="N278" s="28"/>
      <c r="O278" s="28"/>
      <c r="P278" s="28"/>
      <c r="Q278" s="27"/>
      <c r="R278" s="29"/>
      <c r="S278" s="28"/>
    </row>
    <row r="279" spans="1:19">
      <c r="A279" s="29"/>
      <c r="B279" s="29"/>
      <c r="C279" s="153"/>
      <c r="D279" s="126" t="s">
        <v>215</v>
      </c>
      <c r="E279" s="27"/>
      <c r="F279" s="27"/>
      <c r="G279" s="27"/>
      <c r="H279" s="27"/>
      <c r="I279" s="27"/>
      <c r="J279" s="27"/>
      <c r="K279" s="27"/>
      <c r="L279" s="27"/>
      <c r="M279" s="27"/>
      <c r="N279" s="28"/>
      <c r="O279" s="28"/>
      <c r="P279" s="28"/>
      <c r="Q279" s="27"/>
      <c r="R279" s="29"/>
      <c r="S279" s="28"/>
    </row>
    <row r="280" spans="1:19">
      <c r="A280" s="29"/>
      <c r="B280" s="29"/>
      <c r="C280" s="153"/>
      <c r="D280" s="126" t="s">
        <v>82</v>
      </c>
      <c r="E280" s="295">
        <f>G278</f>
        <v>995</v>
      </c>
      <c r="F280" s="295"/>
      <c r="G280" s="27" t="s">
        <v>87</v>
      </c>
      <c r="H280" s="172">
        <v>0.4</v>
      </c>
      <c r="I280" s="172" t="s">
        <v>87</v>
      </c>
      <c r="J280" s="174">
        <v>0.4</v>
      </c>
      <c r="K280" s="27"/>
      <c r="L280" s="27"/>
      <c r="M280" s="27"/>
      <c r="N280" s="28"/>
      <c r="O280" s="28"/>
      <c r="P280" s="28"/>
      <c r="Q280" s="27"/>
      <c r="R280" s="29"/>
      <c r="S280" s="28"/>
    </row>
    <row r="281" spans="1:19">
      <c r="A281" s="29"/>
      <c r="B281" s="29"/>
      <c r="C281" s="153"/>
      <c r="D281" s="122"/>
      <c r="E281" s="119"/>
      <c r="F281" s="119"/>
      <c r="G281" s="119" t="s">
        <v>87</v>
      </c>
      <c r="H281" s="119">
        <v>0.4</v>
      </c>
      <c r="I281" s="119" t="s">
        <v>82</v>
      </c>
      <c r="J281" s="311">
        <f>H281*J280*H280*E280</f>
        <v>63.680000000000014</v>
      </c>
      <c r="K281" s="312"/>
      <c r="L281" s="312"/>
      <c r="M281" s="312"/>
      <c r="N281" s="312"/>
      <c r="O281" s="313"/>
      <c r="P281" s="185">
        <f>J281</f>
        <v>63.680000000000014</v>
      </c>
      <c r="Q281" s="119" t="s">
        <v>31</v>
      </c>
      <c r="R281" s="29"/>
      <c r="S281" s="28"/>
    </row>
    <row r="282" spans="1:19">
      <c r="A282" s="118"/>
      <c r="B282" s="118"/>
      <c r="C282" s="154"/>
      <c r="D282" s="122"/>
      <c r="E282" s="119"/>
      <c r="F282" s="119"/>
      <c r="G282" s="119"/>
      <c r="H282" s="119" t="s">
        <v>203</v>
      </c>
      <c r="I282" s="119"/>
      <c r="J282" s="157"/>
      <c r="K282" s="157"/>
      <c r="L282" s="157"/>
      <c r="M282" s="157"/>
      <c r="N282" s="157"/>
      <c r="O282" s="165" t="s">
        <v>82</v>
      </c>
      <c r="P282" s="185">
        <f>P281+P273</f>
        <v>638.72640000000024</v>
      </c>
      <c r="Q282" s="119" t="str">
        <f>Q281</f>
        <v>cum</v>
      </c>
      <c r="R282" s="182">
        <f>P282</f>
        <v>638.72640000000024</v>
      </c>
      <c r="S282" s="120" t="str">
        <f>Q282</f>
        <v>cum</v>
      </c>
    </row>
    <row r="283" spans="1:19" ht="14.25" customHeight="1">
      <c r="A283" s="130">
        <v>41</v>
      </c>
      <c r="B283" s="131" t="s">
        <v>217</v>
      </c>
      <c r="C283" s="314" t="s">
        <v>218</v>
      </c>
      <c r="D283" s="126"/>
      <c r="E283" s="27"/>
      <c r="F283" s="27"/>
      <c r="G283" s="27"/>
      <c r="H283" s="27"/>
      <c r="I283" s="27"/>
      <c r="J283" s="151"/>
      <c r="K283" s="151"/>
      <c r="L283" s="151"/>
      <c r="M283" s="151"/>
      <c r="N283" s="151"/>
      <c r="O283" s="162"/>
      <c r="P283" s="28"/>
      <c r="Q283" s="27"/>
      <c r="R283" s="29"/>
      <c r="S283" s="112"/>
    </row>
    <row r="284" spans="1:19">
      <c r="A284" s="29"/>
      <c r="B284" s="29"/>
      <c r="C284" s="315"/>
      <c r="D284" s="126" t="s">
        <v>213</v>
      </c>
      <c r="E284" s="27"/>
      <c r="F284" s="27"/>
      <c r="G284" s="27"/>
      <c r="H284" s="27"/>
      <c r="I284" s="27"/>
      <c r="J284" s="27"/>
      <c r="K284" s="27"/>
      <c r="L284" s="27"/>
      <c r="M284" s="27"/>
      <c r="N284" s="28"/>
      <c r="O284" s="28"/>
      <c r="P284" s="28"/>
      <c r="Q284" s="27"/>
      <c r="R284" s="29"/>
      <c r="S284" s="29"/>
    </row>
    <row r="285" spans="1:19">
      <c r="A285" s="29"/>
      <c r="B285" s="29"/>
      <c r="C285" s="315"/>
      <c r="D285" s="126" t="s">
        <v>214</v>
      </c>
      <c r="E285" s="27"/>
      <c r="F285" s="27"/>
      <c r="G285" s="27"/>
      <c r="H285" s="187"/>
      <c r="I285" s="299"/>
      <c r="J285" s="299"/>
      <c r="K285" s="119"/>
      <c r="L285" s="106"/>
      <c r="M285" s="27"/>
      <c r="N285" s="28"/>
      <c r="O285" s="28"/>
      <c r="P285" s="28"/>
      <c r="Q285" s="27"/>
      <c r="R285" s="29"/>
      <c r="S285" s="29"/>
    </row>
    <row r="286" spans="1:19">
      <c r="A286" s="29"/>
      <c r="B286" s="29"/>
      <c r="C286" s="315"/>
      <c r="D286" s="126"/>
      <c r="E286" s="27"/>
      <c r="F286" s="27" t="s">
        <v>82</v>
      </c>
      <c r="G286" s="300">
        <f>R234</f>
        <v>35940.400000000001</v>
      </c>
      <c r="H286" s="300"/>
      <c r="I286" s="300"/>
      <c r="J286" s="145" t="s">
        <v>47</v>
      </c>
      <c r="K286" s="27"/>
      <c r="L286" s="27"/>
      <c r="M286" s="27"/>
      <c r="N286" s="28"/>
      <c r="O286" s="28"/>
      <c r="P286" s="28"/>
      <c r="Q286" s="27"/>
      <c r="R286" s="29"/>
      <c r="S286" s="29"/>
    </row>
    <row r="287" spans="1:19">
      <c r="A287" s="123"/>
      <c r="B287" s="123"/>
      <c r="C287" s="315"/>
      <c r="D287" s="126" t="s">
        <v>212</v>
      </c>
      <c r="E287" s="27"/>
      <c r="F287" s="27"/>
      <c r="G287" s="145"/>
      <c r="H287" s="145"/>
      <c r="I287" s="145"/>
      <c r="J287" s="145"/>
      <c r="K287" s="27"/>
      <c r="L287" s="27"/>
      <c r="M287" s="27"/>
      <c r="N287" s="28"/>
      <c r="O287" s="28"/>
      <c r="P287" s="28"/>
      <c r="Q287" s="27"/>
      <c r="R287" s="123"/>
      <c r="S287" s="123"/>
    </row>
    <row r="288" spans="1:19">
      <c r="A288" s="123"/>
      <c r="B288" s="123"/>
      <c r="C288" s="315"/>
      <c r="D288" s="126"/>
      <c r="E288" s="27"/>
      <c r="F288" s="27" t="s">
        <v>82</v>
      </c>
      <c r="G288" s="295">
        <f>0.5*G286</f>
        <v>17970.2</v>
      </c>
      <c r="H288" s="295"/>
      <c r="I288" s="295"/>
      <c r="J288" s="27" t="s">
        <v>47</v>
      </c>
      <c r="K288" s="27"/>
      <c r="L288" s="27"/>
      <c r="M288" s="27"/>
      <c r="N288" s="28"/>
      <c r="O288" s="28"/>
      <c r="P288" s="28"/>
      <c r="Q288" s="27"/>
      <c r="R288" s="123"/>
      <c r="S288" s="123"/>
    </row>
    <row r="289" spans="1:19">
      <c r="A289" s="123"/>
      <c r="B289" s="123"/>
      <c r="C289" s="315"/>
      <c r="D289" s="126" t="s">
        <v>215</v>
      </c>
      <c r="E289" s="27"/>
      <c r="F289" s="27"/>
      <c r="G289" s="27"/>
      <c r="H289" s="27"/>
      <c r="I289" s="27"/>
      <c r="J289" s="27"/>
      <c r="K289" s="27"/>
      <c r="L289" s="27"/>
      <c r="M289" s="27"/>
      <c r="N289" s="28"/>
      <c r="O289" s="28"/>
      <c r="P289" s="28"/>
      <c r="Q289" s="27"/>
      <c r="R289" s="123"/>
      <c r="S289" s="123"/>
    </row>
    <row r="290" spans="1:19">
      <c r="A290" s="123"/>
      <c r="B290" s="123"/>
      <c r="C290" s="123"/>
      <c r="D290" s="126" t="s">
        <v>82</v>
      </c>
      <c r="E290" s="295">
        <f>G288</f>
        <v>17970.2</v>
      </c>
      <c r="F290" s="295"/>
      <c r="G290" s="27" t="s">
        <v>87</v>
      </c>
      <c r="H290" s="172">
        <v>0.4</v>
      </c>
      <c r="I290" s="172" t="s">
        <v>87</v>
      </c>
      <c r="J290" s="174">
        <v>0.4</v>
      </c>
      <c r="K290" s="27"/>
      <c r="L290" s="27"/>
      <c r="M290" s="27"/>
      <c r="N290" s="28"/>
      <c r="O290" s="28"/>
      <c r="P290" s="28"/>
      <c r="Q290" s="27"/>
      <c r="R290" s="123"/>
      <c r="S290" s="123"/>
    </row>
    <row r="291" spans="1:19">
      <c r="A291" s="123"/>
      <c r="B291" s="123"/>
      <c r="C291" s="123"/>
      <c r="D291" s="126"/>
      <c r="E291" s="27"/>
      <c r="F291" s="27"/>
      <c r="G291" s="27" t="s">
        <v>87</v>
      </c>
      <c r="H291" s="27">
        <v>0.2</v>
      </c>
      <c r="I291" s="27" t="s">
        <v>82</v>
      </c>
      <c r="J291" s="296">
        <f>H291*J290*H290*E290</f>
        <v>575.04640000000018</v>
      </c>
      <c r="K291" s="297"/>
      <c r="L291" s="297"/>
      <c r="M291" s="297"/>
      <c r="N291" s="297"/>
      <c r="O291" s="298"/>
      <c r="P291" s="133">
        <f>J291</f>
        <v>575.04640000000018</v>
      </c>
      <c r="Q291" s="27" t="s">
        <v>31</v>
      </c>
      <c r="R291" s="123"/>
      <c r="S291" s="123"/>
    </row>
    <row r="292" spans="1:19">
      <c r="A292" s="123"/>
      <c r="B292" s="123"/>
      <c r="C292" s="123"/>
      <c r="D292" s="126" t="s">
        <v>216</v>
      </c>
      <c r="E292" s="27"/>
      <c r="F292" s="27"/>
      <c r="G292" s="27"/>
      <c r="H292" s="27"/>
      <c r="I292" s="27"/>
      <c r="J292" s="27"/>
      <c r="K292" s="27"/>
      <c r="L292" s="27"/>
      <c r="M292" s="27"/>
      <c r="N292" s="27"/>
      <c r="O292" s="28"/>
      <c r="P292" s="28"/>
      <c r="Q292" s="29"/>
      <c r="R292" s="123"/>
      <c r="S292" s="123"/>
    </row>
    <row r="293" spans="1:19">
      <c r="A293" s="123"/>
      <c r="B293" s="123"/>
      <c r="C293" s="123"/>
      <c r="D293" s="126" t="s">
        <v>214</v>
      </c>
      <c r="E293" s="27"/>
      <c r="F293" s="27"/>
      <c r="G293" s="27"/>
      <c r="H293" s="187"/>
      <c r="I293" s="299"/>
      <c r="J293" s="299"/>
      <c r="K293" s="119"/>
      <c r="L293" s="106"/>
      <c r="M293" s="27"/>
      <c r="N293" s="28"/>
      <c r="O293" s="28"/>
      <c r="P293" s="28"/>
      <c r="Q293" s="27"/>
      <c r="R293" s="123"/>
      <c r="S293" s="123"/>
    </row>
    <row r="294" spans="1:19">
      <c r="A294" s="123"/>
      <c r="B294" s="123"/>
      <c r="C294" s="123"/>
      <c r="D294" s="126"/>
      <c r="E294" s="27"/>
      <c r="F294" s="27" t="s">
        <v>82</v>
      </c>
      <c r="G294" s="300">
        <f>R264</f>
        <v>1990</v>
      </c>
      <c r="H294" s="300"/>
      <c r="I294" s="300"/>
      <c r="J294" s="145" t="s">
        <v>47</v>
      </c>
      <c r="K294" s="27"/>
      <c r="L294" s="27"/>
      <c r="M294" s="27"/>
      <c r="N294" s="28"/>
      <c r="O294" s="28"/>
      <c r="P294" s="28"/>
      <c r="Q294" s="27"/>
      <c r="R294" s="123"/>
      <c r="S294" s="123"/>
    </row>
    <row r="295" spans="1:19">
      <c r="A295" s="123"/>
      <c r="B295" s="123"/>
      <c r="C295" s="123"/>
      <c r="D295" s="126" t="s">
        <v>212</v>
      </c>
      <c r="E295" s="27"/>
      <c r="F295" s="27"/>
      <c r="G295" s="145"/>
      <c r="H295" s="145"/>
      <c r="I295" s="145"/>
      <c r="J295" s="145"/>
      <c r="K295" s="27"/>
      <c r="L295" s="27"/>
      <c r="M295" s="27"/>
      <c r="N295" s="28"/>
      <c r="O295" s="28"/>
      <c r="P295" s="28"/>
      <c r="Q295" s="27"/>
      <c r="R295" s="123"/>
      <c r="S295" s="123"/>
    </row>
    <row r="296" spans="1:19">
      <c r="A296" s="123"/>
      <c r="B296" s="123"/>
      <c r="C296" s="123"/>
      <c r="D296" s="126"/>
      <c r="E296" s="27"/>
      <c r="F296" s="27" t="s">
        <v>82</v>
      </c>
      <c r="G296" s="295">
        <f>0.5*G294</f>
        <v>995</v>
      </c>
      <c r="H296" s="295"/>
      <c r="I296" s="295"/>
      <c r="J296" s="27" t="s">
        <v>47</v>
      </c>
      <c r="K296" s="27"/>
      <c r="L296" s="27"/>
      <c r="M296" s="27"/>
      <c r="N296" s="28"/>
      <c r="O296" s="28"/>
      <c r="P296" s="28"/>
      <c r="Q296" s="27"/>
      <c r="R296" s="123"/>
      <c r="S296" s="123"/>
    </row>
    <row r="297" spans="1:19">
      <c r="A297" s="123"/>
      <c r="B297" s="123"/>
      <c r="C297" s="123"/>
      <c r="D297" s="126" t="s">
        <v>215</v>
      </c>
      <c r="E297" s="27"/>
      <c r="F297" s="27"/>
      <c r="G297" s="27"/>
      <c r="H297" s="27"/>
      <c r="I297" s="27"/>
      <c r="J297" s="27"/>
      <c r="K297" s="27"/>
      <c r="L297" s="27"/>
      <c r="M297" s="27"/>
      <c r="N297" s="28"/>
      <c r="O297" s="28"/>
      <c r="P297" s="28"/>
      <c r="Q297" s="27"/>
      <c r="R297" s="123"/>
      <c r="S297" s="123"/>
    </row>
    <row r="298" spans="1:19">
      <c r="A298" s="123"/>
      <c r="B298" s="123"/>
      <c r="C298" s="123"/>
      <c r="D298" s="126" t="s">
        <v>82</v>
      </c>
      <c r="E298" s="295">
        <f>G296</f>
        <v>995</v>
      </c>
      <c r="F298" s="295"/>
      <c r="G298" s="27" t="s">
        <v>87</v>
      </c>
      <c r="H298" s="172">
        <v>0.4</v>
      </c>
      <c r="I298" s="172" t="s">
        <v>87</v>
      </c>
      <c r="J298" s="174">
        <v>0.4</v>
      </c>
      <c r="K298" s="27"/>
      <c r="L298" s="27"/>
      <c r="M298" s="27"/>
      <c r="N298" s="28"/>
      <c r="O298" s="28"/>
      <c r="P298" s="28"/>
      <c r="Q298" s="27"/>
      <c r="R298" s="123"/>
      <c r="S298" s="123"/>
    </row>
    <row r="299" spans="1:19">
      <c r="A299" s="123"/>
      <c r="B299" s="123"/>
      <c r="C299" s="123"/>
      <c r="D299" s="122"/>
      <c r="E299" s="119"/>
      <c r="F299" s="119"/>
      <c r="G299" s="119" t="s">
        <v>87</v>
      </c>
      <c r="H299" s="119">
        <v>0.4</v>
      </c>
      <c r="I299" s="119" t="s">
        <v>82</v>
      </c>
      <c r="J299" s="311">
        <f>H299*J298*H298*E298</f>
        <v>63.680000000000014</v>
      </c>
      <c r="K299" s="312"/>
      <c r="L299" s="312"/>
      <c r="M299" s="312"/>
      <c r="N299" s="312"/>
      <c r="O299" s="313"/>
      <c r="P299" s="185">
        <f>J299</f>
        <v>63.680000000000014</v>
      </c>
      <c r="Q299" s="119" t="s">
        <v>31</v>
      </c>
      <c r="R299" s="123"/>
      <c r="S299" s="123"/>
    </row>
    <row r="300" spans="1:19">
      <c r="A300" s="167"/>
      <c r="B300" s="167"/>
      <c r="C300" s="167"/>
      <c r="D300" s="122"/>
      <c r="E300" s="119"/>
      <c r="F300" s="119"/>
      <c r="G300" s="119"/>
      <c r="H300" s="119" t="s">
        <v>203</v>
      </c>
      <c r="I300" s="119"/>
      <c r="J300" s="157"/>
      <c r="K300" s="157"/>
      <c r="L300" s="157"/>
      <c r="M300" s="157"/>
      <c r="N300" s="157"/>
      <c r="O300" s="165" t="s">
        <v>82</v>
      </c>
      <c r="P300" s="185">
        <f>P299+P291</f>
        <v>638.72640000000024</v>
      </c>
      <c r="Q300" s="119" t="str">
        <f>Q299</f>
        <v>cum</v>
      </c>
      <c r="R300" s="212">
        <f>P300</f>
        <v>638.72640000000024</v>
      </c>
      <c r="S300" s="167" t="str">
        <f>Q300</f>
        <v>cum</v>
      </c>
    </row>
  </sheetData>
  <mergeCells count="139">
    <mergeCell ref="D2:Q2"/>
    <mergeCell ref="C174:C234"/>
    <mergeCell ref="G270:I270"/>
    <mergeCell ref="E272:F272"/>
    <mergeCell ref="J273:O273"/>
    <mergeCell ref="I275:J275"/>
    <mergeCell ref="I19:O19"/>
    <mergeCell ref="C45:C60"/>
    <mergeCell ref="B57:B59"/>
    <mergeCell ref="I75:J75"/>
    <mergeCell ref="H53:K53"/>
    <mergeCell ref="C21:C44"/>
    <mergeCell ref="H29:K29"/>
    <mergeCell ref="E169:F169"/>
    <mergeCell ref="J169:O169"/>
    <mergeCell ref="F126:G126"/>
    <mergeCell ref="I126:J126"/>
    <mergeCell ref="H129:I129"/>
    <mergeCell ref="F176:G176"/>
    <mergeCell ref="I176:J176"/>
    <mergeCell ref="H179:I179"/>
    <mergeCell ref="E181:F181"/>
    <mergeCell ref="F190:G190"/>
    <mergeCell ref="I190:J190"/>
    <mergeCell ref="H193:I193"/>
    <mergeCell ref="Q83:Q92"/>
    <mergeCell ref="Q93:Q102"/>
    <mergeCell ref="Q103:Q112"/>
    <mergeCell ref="D58:H58"/>
    <mergeCell ref="C73:C83"/>
    <mergeCell ref="F75:G75"/>
    <mergeCell ref="H78:I78"/>
    <mergeCell ref="E81:F81"/>
    <mergeCell ref="F85:G85"/>
    <mergeCell ref="I85:J85"/>
    <mergeCell ref="H88:I88"/>
    <mergeCell ref="E91:F91"/>
    <mergeCell ref="F95:G95"/>
    <mergeCell ref="I95:J95"/>
    <mergeCell ref="H98:I98"/>
    <mergeCell ref="E101:F101"/>
    <mergeCell ref="F105:G105"/>
    <mergeCell ref="I105:J105"/>
    <mergeCell ref="H108:I108"/>
    <mergeCell ref="E111:F111"/>
    <mergeCell ref="A1:S1"/>
    <mergeCell ref="B3:C3"/>
    <mergeCell ref="A55:A58"/>
    <mergeCell ref="C62:C72"/>
    <mergeCell ref="Q73:Q82"/>
    <mergeCell ref="S76:S82"/>
    <mergeCell ref="E164:F164"/>
    <mergeCell ref="J164:O164"/>
    <mergeCell ref="H149:I149"/>
    <mergeCell ref="E152:F152"/>
    <mergeCell ref="C154:C163"/>
    <mergeCell ref="E132:F132"/>
    <mergeCell ref="F136:G136"/>
    <mergeCell ref="I136:J136"/>
    <mergeCell ref="H139:I139"/>
    <mergeCell ref="E142:F142"/>
    <mergeCell ref="F146:G146"/>
    <mergeCell ref="I146:J146"/>
    <mergeCell ref="C114:C153"/>
    <mergeCell ref="F116:G116"/>
    <mergeCell ref="I116:J116"/>
    <mergeCell ref="H119:I119"/>
    <mergeCell ref="E122:F122"/>
    <mergeCell ref="H184:J184"/>
    <mergeCell ref="H182:I182"/>
    <mergeCell ref="H185:I185"/>
    <mergeCell ref="J186:O186"/>
    <mergeCell ref="H187:I187"/>
    <mergeCell ref="J215:O215"/>
    <mergeCell ref="H216:I216"/>
    <mergeCell ref="F220:G220"/>
    <mergeCell ref="I220:J220"/>
    <mergeCell ref="E210:F210"/>
    <mergeCell ref="H211:I211"/>
    <mergeCell ref="H213:J213"/>
    <mergeCell ref="H214:I214"/>
    <mergeCell ref="H223:I223"/>
    <mergeCell ref="E195:F195"/>
    <mergeCell ref="H196:I196"/>
    <mergeCell ref="H198:J198"/>
    <mergeCell ref="H199:I199"/>
    <mergeCell ref="J200:O200"/>
    <mergeCell ref="H201:I201"/>
    <mergeCell ref="F205:G205"/>
    <mergeCell ref="I205:J205"/>
    <mergeCell ref="H208:I208"/>
    <mergeCell ref="H241:I241"/>
    <mergeCell ref="I244:J244"/>
    <mergeCell ref="H246:I246"/>
    <mergeCell ref="H247:I247"/>
    <mergeCell ref="H248:I248"/>
    <mergeCell ref="I251:J251"/>
    <mergeCell ref="H253:I253"/>
    <mergeCell ref="H254:I254"/>
    <mergeCell ref="H255:I255"/>
    <mergeCell ref="G294:I294"/>
    <mergeCell ref="G296:I296"/>
    <mergeCell ref="E298:F298"/>
    <mergeCell ref="J299:O299"/>
    <mergeCell ref="G276:I276"/>
    <mergeCell ref="G278:I278"/>
    <mergeCell ref="E280:F280"/>
    <mergeCell ref="J281:O281"/>
    <mergeCell ref="C265:C274"/>
    <mergeCell ref="C283:C289"/>
    <mergeCell ref="I285:J285"/>
    <mergeCell ref="G286:I286"/>
    <mergeCell ref="G288:I288"/>
    <mergeCell ref="I267:J267"/>
    <mergeCell ref="G268:I268"/>
    <mergeCell ref="A235:A236"/>
    <mergeCell ref="A174:A175"/>
    <mergeCell ref="A166:A167"/>
    <mergeCell ref="A154:A155"/>
    <mergeCell ref="R73:R83"/>
    <mergeCell ref="C4:C9"/>
    <mergeCell ref="E290:F290"/>
    <mergeCell ref="J291:O291"/>
    <mergeCell ref="I293:J293"/>
    <mergeCell ref="I259:J259"/>
    <mergeCell ref="H261:I261"/>
    <mergeCell ref="H262:I262"/>
    <mergeCell ref="H263:I263"/>
    <mergeCell ref="E225:F225"/>
    <mergeCell ref="H226:I226"/>
    <mergeCell ref="H228:J228"/>
    <mergeCell ref="H229:I229"/>
    <mergeCell ref="J230:O230"/>
    <mergeCell ref="H231:I231"/>
    <mergeCell ref="C166:C173"/>
    <mergeCell ref="C235:C264"/>
    <mergeCell ref="I237:J237"/>
    <mergeCell ref="H239:I239"/>
    <mergeCell ref="H240:I240"/>
  </mergeCells>
  <pageMargins left="0.7" right="0.2" top="0.75" bottom="0.75" header="0.3" footer="0.3"/>
  <pageSetup scale="90" orientation="portrait" r:id="rId1"/>
  <rowBreaks count="8" manualBreakCount="8">
    <brk id="44" max="16383" man="1"/>
    <brk id="92" max="16383" man="1"/>
    <brk id="143" max="18" man="1"/>
    <brk id="187" max="18" man="1"/>
    <brk id="234" max="18" man="1"/>
    <brk id="282" max="18" man="1"/>
    <brk id="300" max="18" man="1"/>
    <brk id="304" max="18" man="1"/>
  </rowBreaks>
</worksheet>
</file>

<file path=xl/worksheets/sheet5.xml><?xml version="1.0" encoding="utf-8"?>
<worksheet xmlns="http://schemas.openxmlformats.org/spreadsheetml/2006/main" xmlns:r="http://schemas.openxmlformats.org/officeDocument/2006/relationships">
  <dimension ref="A1:G16"/>
  <sheetViews>
    <sheetView view="pageBreakPreview" topLeftCell="A12" zoomScaleNormal="68" zoomScaleSheetLayoutView="100" workbookViewId="0">
      <selection activeCell="G16" sqref="G16"/>
    </sheetView>
  </sheetViews>
  <sheetFormatPr defaultRowHeight="15"/>
  <cols>
    <col min="1" max="1" width="5.140625" style="205" customWidth="1"/>
    <col min="2" max="2" width="8.140625" style="206" customWidth="1"/>
    <col min="3" max="3" width="42.7109375" style="207" customWidth="1"/>
    <col min="4" max="4" width="11.7109375" style="207" customWidth="1"/>
    <col min="5" max="5" width="7.5703125" style="207" customWidth="1"/>
    <col min="6" max="6" width="8.7109375" style="207" customWidth="1"/>
    <col min="7" max="7" width="12.5703125" style="207" customWidth="1"/>
  </cols>
  <sheetData>
    <row r="1" spans="1:7" ht="42" customHeight="1">
      <c r="A1" s="326" t="s">
        <v>219</v>
      </c>
      <c r="B1" s="326"/>
      <c r="C1" s="326"/>
      <c r="D1" s="326"/>
      <c r="E1" s="326"/>
      <c r="F1" s="326"/>
      <c r="G1" s="326"/>
    </row>
    <row r="2" spans="1:7" ht="45.75" customHeight="1">
      <c r="A2" s="200" t="s">
        <v>0</v>
      </c>
      <c r="B2" s="201" t="s">
        <v>1</v>
      </c>
      <c r="C2" s="102" t="s">
        <v>2</v>
      </c>
      <c r="D2" s="102" t="s">
        <v>3</v>
      </c>
      <c r="E2" s="102" t="s">
        <v>4</v>
      </c>
      <c r="F2" s="102" t="s">
        <v>5</v>
      </c>
      <c r="G2" s="102" t="s">
        <v>6</v>
      </c>
    </row>
    <row r="3" spans="1:7" ht="42.75" customHeight="1">
      <c r="A3" s="202">
        <v>32</v>
      </c>
      <c r="B3" s="203" t="s">
        <v>7</v>
      </c>
      <c r="C3" s="209" t="s">
        <v>8</v>
      </c>
      <c r="D3" s="210">
        <v>14</v>
      </c>
      <c r="E3" s="211" t="s">
        <v>47</v>
      </c>
      <c r="F3" s="211">
        <v>290.48</v>
      </c>
      <c r="G3" s="211">
        <f>D3*F3</f>
        <v>4066.7200000000003</v>
      </c>
    </row>
    <row r="4" spans="1:7" ht="282.75" customHeight="1">
      <c r="A4" s="202">
        <v>33</v>
      </c>
      <c r="B4" s="203" t="s">
        <v>38</v>
      </c>
      <c r="C4" s="208" t="s">
        <v>223</v>
      </c>
      <c r="D4" s="210">
        <v>16710.73</v>
      </c>
      <c r="E4" s="211" t="s">
        <v>31</v>
      </c>
      <c r="F4" s="211">
        <v>338.77</v>
      </c>
      <c r="G4" s="211">
        <f t="shared" ref="G4:G14" si="0">D4*F4</f>
        <v>5661094.0020999992</v>
      </c>
    </row>
    <row r="5" spans="1:7" ht="132.75" customHeight="1">
      <c r="A5" s="202">
        <v>34</v>
      </c>
      <c r="B5" s="203" t="s">
        <v>40</v>
      </c>
      <c r="C5" s="209" t="s">
        <v>41</v>
      </c>
      <c r="D5" s="210">
        <v>16710.73</v>
      </c>
      <c r="E5" s="211" t="s">
        <v>31</v>
      </c>
      <c r="F5" s="211">
        <v>105.36</v>
      </c>
      <c r="G5" s="211">
        <f t="shared" si="0"/>
        <v>1760642.5127999999</v>
      </c>
    </row>
    <row r="6" spans="1:7" ht="124.5" customHeight="1">
      <c r="A6" s="202">
        <v>35</v>
      </c>
      <c r="B6" s="203" t="s">
        <v>177</v>
      </c>
      <c r="C6" s="209" t="s">
        <v>222</v>
      </c>
      <c r="D6" s="210">
        <v>33421.46</v>
      </c>
      <c r="E6" s="211" t="s">
        <v>31</v>
      </c>
      <c r="F6" s="211">
        <v>29.35</v>
      </c>
      <c r="G6" s="211">
        <f t="shared" si="0"/>
        <v>980919.85100000002</v>
      </c>
    </row>
    <row r="7" spans="1:7" ht="94.5" customHeight="1">
      <c r="A7" s="202">
        <v>36</v>
      </c>
      <c r="B7" s="203" t="s">
        <v>178</v>
      </c>
      <c r="C7" s="204" t="s">
        <v>221</v>
      </c>
      <c r="D7" s="210">
        <v>589.35799999999995</v>
      </c>
      <c r="E7" s="211" t="s">
        <v>31</v>
      </c>
      <c r="F7" s="211">
        <v>1070.29</v>
      </c>
      <c r="G7" s="211">
        <f t="shared" si="0"/>
        <v>630783.97381999996</v>
      </c>
    </row>
    <row r="8" spans="1:7" ht="282" customHeight="1">
      <c r="A8" s="202">
        <v>37</v>
      </c>
      <c r="B8" s="213" t="s">
        <v>186</v>
      </c>
      <c r="C8" s="209" t="s">
        <v>187</v>
      </c>
      <c r="D8" s="210">
        <v>6528.58</v>
      </c>
      <c r="E8" s="211" t="s">
        <v>25</v>
      </c>
      <c r="F8" s="211">
        <v>158.66</v>
      </c>
      <c r="G8" s="211">
        <f t="shared" si="0"/>
        <v>1035824.5028</v>
      </c>
    </row>
    <row r="9" spans="1:7" ht="100.5" customHeight="1">
      <c r="A9" s="202">
        <v>38</v>
      </c>
      <c r="B9" s="214" t="s">
        <v>190</v>
      </c>
      <c r="C9" s="209" t="s">
        <v>191</v>
      </c>
      <c r="D9" s="210">
        <v>294.68</v>
      </c>
      <c r="E9" s="211" t="s">
        <v>31</v>
      </c>
      <c r="F9" s="211">
        <v>3730.47</v>
      </c>
      <c r="G9" s="211">
        <f t="shared" si="0"/>
        <v>1099294.8995999999</v>
      </c>
    </row>
    <row r="10" spans="1:7" ht="114" customHeight="1">
      <c r="A10" s="209" t="s">
        <v>231</v>
      </c>
      <c r="B10" s="214" t="s">
        <v>194</v>
      </c>
      <c r="C10" s="209" t="s">
        <v>207</v>
      </c>
      <c r="D10" s="210">
        <v>294.68</v>
      </c>
      <c r="E10" s="211" t="s">
        <v>31</v>
      </c>
      <c r="F10" s="211">
        <v>4076.09</v>
      </c>
      <c r="G10" s="211">
        <f t="shared" si="0"/>
        <v>1201142.2012</v>
      </c>
    </row>
    <row r="11" spans="1:7" ht="143.25" customHeight="1">
      <c r="A11" s="209" t="s">
        <v>235</v>
      </c>
      <c r="B11" s="214" t="s">
        <v>196</v>
      </c>
      <c r="C11" s="209" t="s">
        <v>197</v>
      </c>
      <c r="D11" s="210">
        <v>35941</v>
      </c>
      <c r="E11" s="211" t="s">
        <v>47</v>
      </c>
      <c r="F11" s="211">
        <v>381.46</v>
      </c>
      <c r="G11" s="211">
        <f t="shared" si="0"/>
        <v>13710053.859999999</v>
      </c>
    </row>
    <row r="12" spans="1:7" ht="139.5" customHeight="1">
      <c r="A12" s="209" t="s">
        <v>234</v>
      </c>
      <c r="B12" s="203" t="s">
        <v>209</v>
      </c>
      <c r="C12" s="209" t="s">
        <v>208</v>
      </c>
      <c r="D12" s="210">
        <v>1990</v>
      </c>
      <c r="E12" s="211" t="s">
        <v>47</v>
      </c>
      <c r="F12" s="211">
        <v>740.03</v>
      </c>
      <c r="G12" s="211">
        <f t="shared" si="0"/>
        <v>1472659.7</v>
      </c>
    </row>
    <row r="13" spans="1:7" ht="72" customHeight="1">
      <c r="A13" s="202">
        <v>40</v>
      </c>
      <c r="B13" s="214" t="s">
        <v>24</v>
      </c>
      <c r="C13" s="209" t="s">
        <v>211</v>
      </c>
      <c r="D13" s="210">
        <v>638.73</v>
      </c>
      <c r="E13" s="211" t="s">
        <v>31</v>
      </c>
      <c r="F13" s="211">
        <v>1145.8800000000001</v>
      </c>
      <c r="G13" s="211">
        <f t="shared" si="0"/>
        <v>731907.93240000005</v>
      </c>
    </row>
    <row r="14" spans="1:7" ht="72.75" customHeight="1">
      <c r="A14" s="202">
        <v>41</v>
      </c>
      <c r="B14" s="214" t="s">
        <v>217</v>
      </c>
      <c r="C14" s="209" t="s">
        <v>220</v>
      </c>
      <c r="D14" s="210">
        <v>638.73</v>
      </c>
      <c r="E14" s="211" t="s">
        <v>31</v>
      </c>
      <c r="F14" s="211">
        <v>2027.04</v>
      </c>
      <c r="G14" s="211">
        <f t="shared" si="0"/>
        <v>1294731.2592</v>
      </c>
    </row>
    <row r="15" spans="1:7">
      <c r="A15" s="202">
        <v>13</v>
      </c>
      <c r="B15" s="203"/>
      <c r="C15" s="108"/>
      <c r="D15" s="108"/>
      <c r="E15" s="327" t="s">
        <v>224</v>
      </c>
      <c r="F15" s="328"/>
      <c r="G15" s="108">
        <f>SUM(G3:G14)</f>
        <v>29583121.414919995</v>
      </c>
    </row>
    <row r="16" spans="1:7">
      <c r="E16" s="329" t="s">
        <v>152</v>
      </c>
      <c r="F16" s="330"/>
      <c r="G16" s="215">
        <f>G15+95872348.55</f>
        <v>125455469.96491998</v>
      </c>
    </row>
  </sheetData>
  <mergeCells count="3">
    <mergeCell ref="A1:G1"/>
    <mergeCell ref="E15:F15"/>
    <mergeCell ref="E16:F16"/>
  </mergeCells>
  <pageMargins left="0.8" right="0.45" top="0.75" bottom="0.75" header="0.3" footer="0.2"/>
  <pageSetup scale="90" orientation="portrait" r:id="rId1"/>
  <rowBreaks count="4" manualBreakCount="4">
    <brk id="6" max="6" man="1"/>
    <brk id="11" max="6" man="1"/>
    <brk id="16" max="6" man="1"/>
    <brk id="20"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Abstract</vt:lpstr>
      <vt:lpstr>Detailed</vt:lpstr>
      <vt:lpstr>Sheet3</vt:lpstr>
      <vt:lpstr>Closure Details</vt:lpstr>
      <vt:lpstr>Abstract Closure</vt:lpstr>
      <vt:lpstr>'Abstract Closure'!Print_Area</vt:lpstr>
      <vt:lpstr>'Closure Details'!Print_Area</vt:lpstr>
      <vt:lpstr>Detailed!Print_Area</vt:lpstr>
      <vt:lpstr>Abstract!Print_Titles</vt:lpstr>
      <vt:lpstr>'Abstract Closure'!Print_Titles</vt:lpstr>
      <vt:lpstr>'Closure Details'!Print_Titles</vt:lpstr>
      <vt:lpstr>Detailed!Print_Titles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2017-08-29T06:46:33Z</dcterms:modified>
</cp:coreProperties>
</file>