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Abstract (Embankment)" sheetId="1" r:id="rId1"/>
    <sheet name="Detailed(Embankment)" sheetId="2" r:id="rId2"/>
    <sheet name="Sheet3" sheetId="3" r:id="rId3"/>
  </sheets>
  <definedNames>
    <definedName name="_xlnm.Print_Area" localSheetId="0">'Abstract (Embankment)'!$A$1:$K$41</definedName>
    <definedName name="_xlnm.Print_Area" localSheetId="1">'Detailed(Embankment)'!$A$1:$O$382</definedName>
    <definedName name="_xlnm.Print_Titles" localSheetId="0">'Abstract (Embankment)'!$2:$2</definedName>
    <definedName name="_xlnm.Print_Titles" localSheetId="1">'Detailed(Embankment)'!$2:$2</definedName>
  </definedNames>
  <calcPr calcId="162913"/>
</workbook>
</file>

<file path=xl/calcChain.xml><?xml version="1.0" encoding="utf-8"?>
<calcChain xmlns="http://schemas.openxmlformats.org/spreadsheetml/2006/main">
  <c r="I81" i="2" l="1"/>
  <c r="G82" i="2" s="1"/>
  <c r="D13" i="1" s="1"/>
  <c r="G13" i="1" s="1"/>
  <c r="E67" i="2"/>
  <c r="E8" i="2"/>
  <c r="I41" i="2"/>
  <c r="I54" i="2" s="1"/>
  <c r="O239" i="2"/>
  <c r="N239" i="2"/>
  <c r="D35" i="1" s="1"/>
  <c r="O232" i="2" l="1"/>
  <c r="N232" i="2"/>
  <c r="D33" i="1" s="1"/>
  <c r="G33" i="1" s="1"/>
  <c r="O257" i="2"/>
  <c r="N257" i="2"/>
  <c r="D37" i="1" s="1"/>
  <c r="O244" i="2"/>
  <c r="N244" i="2"/>
  <c r="D36" i="1" s="1"/>
  <c r="O236" i="2"/>
  <c r="N236" i="2"/>
  <c r="D34" i="1" s="1"/>
  <c r="G34" i="1" s="1"/>
  <c r="O223" i="2"/>
  <c r="N223" i="2"/>
  <c r="D32" i="1" s="1"/>
  <c r="G32" i="1" s="1"/>
  <c r="O216" i="2"/>
  <c r="K215" i="2"/>
  <c r="O208" i="2"/>
  <c r="O202" i="2"/>
  <c r="K202" i="2"/>
  <c r="O196" i="2"/>
  <c r="G194" i="2"/>
  <c r="G195" i="2" s="1"/>
  <c r="G208" i="2" s="1"/>
  <c r="G209" i="2" s="1"/>
  <c r="N208" i="2" s="1"/>
  <c r="D30" i="1" s="1"/>
  <c r="G30" i="1" s="1"/>
  <c r="O189" i="2"/>
  <c r="O177" i="2"/>
  <c r="O168" i="2"/>
  <c r="I165" i="2"/>
  <c r="O158" i="2"/>
  <c r="K147" i="2"/>
  <c r="K155" i="2" s="1"/>
  <c r="M175" i="2" s="1"/>
  <c r="O148" i="2"/>
  <c r="K144" i="2"/>
  <c r="I147" i="2" s="1"/>
  <c r="O135" i="2"/>
  <c r="O128" i="2"/>
  <c r="O118" i="2"/>
  <c r="O107" i="2"/>
  <c r="K106" i="2"/>
  <c r="L103" i="2"/>
  <c r="O100" i="2"/>
  <c r="O95" i="2"/>
  <c r="I94" i="2"/>
  <c r="I99" i="2" s="1"/>
  <c r="K127" i="2" s="1"/>
  <c r="O88" i="2"/>
  <c r="O77" i="2"/>
  <c r="O70" i="2"/>
  <c r="G69" i="2"/>
  <c r="G61" i="2"/>
  <c r="E61" i="2"/>
  <c r="O55" i="2"/>
  <c r="G55" i="2"/>
  <c r="N55" i="2" s="1"/>
  <c r="D8" i="1" s="1"/>
  <c r="G8" i="1" s="1"/>
  <c r="O42" i="2"/>
  <c r="G42" i="2"/>
  <c r="N42" i="2" s="1"/>
  <c r="N61" i="2" s="1"/>
  <c r="N63" i="2" s="1"/>
  <c r="D9" i="1" s="1"/>
  <c r="O18" i="2"/>
  <c r="G18" i="2"/>
  <c r="N18" i="2" s="1"/>
  <c r="D6" i="1" s="1"/>
  <c r="G6" i="1" s="1"/>
  <c r="O9" i="2"/>
  <c r="M8" i="2"/>
  <c r="E9" i="2" s="1"/>
  <c r="K9" i="2" s="1"/>
  <c r="N9" i="2" s="1"/>
  <c r="G5" i="1" s="1"/>
  <c r="M4" i="2"/>
  <c r="N4" i="2" s="1"/>
  <c r="G4" i="1" s="1"/>
  <c r="D9" i="3"/>
  <c r="C9" i="3"/>
  <c r="G35" i="1"/>
  <c r="G36" i="1"/>
  <c r="G37" i="1"/>
  <c r="G70" i="2" l="1"/>
  <c r="N70" i="2" s="1"/>
  <c r="D11" i="1" s="1"/>
  <c r="G11" i="1" s="1"/>
  <c r="I76" i="2"/>
  <c r="G187" i="2" s="1"/>
  <c r="G189" i="2" s="1"/>
  <c r="N189" i="2" s="1"/>
  <c r="D27" i="1" s="1"/>
  <c r="G27" i="1" s="1"/>
  <c r="D7" i="1"/>
  <c r="G7" i="1" s="1"/>
  <c r="D10" i="1"/>
  <c r="G10" i="1" s="1"/>
  <c r="G215" i="2"/>
  <c r="G216" i="2" s="1"/>
  <c r="N216" i="2" s="1"/>
  <c r="D31" i="1" s="1"/>
  <c r="G31" i="1" s="1"/>
  <c r="G198" i="2"/>
  <c r="M198" i="2" s="1"/>
  <c r="G202" i="2" s="1"/>
  <c r="G203" i="2" s="1"/>
  <c r="N202" i="2" s="1"/>
  <c r="D29" i="1" s="1"/>
  <c r="G29" i="1" s="1"/>
  <c r="G9" i="1"/>
  <c r="N196" i="2" l="1"/>
  <c r="G28" i="1" s="1"/>
  <c r="G86" i="2"/>
  <c r="I77" i="2"/>
  <c r="N77" i="2" s="1"/>
  <c r="D12" i="1" s="1"/>
  <c r="G12" i="1" s="1"/>
  <c r="G14" i="1" s="1"/>
  <c r="G141" i="2" l="1"/>
  <c r="M141" i="2" s="1"/>
  <c r="G147" i="2" s="1"/>
  <c r="G87" i="2"/>
  <c r="G148" i="2" l="1"/>
  <c r="N148" i="2" s="1"/>
  <c r="D23" i="1" s="1"/>
  <c r="G23" i="1" s="1"/>
  <c r="G155" i="2"/>
  <c r="E94" i="2"/>
  <c r="E89" i="2"/>
  <c r="I90" i="2" s="1"/>
  <c r="N88" i="2" s="1"/>
  <c r="D16" i="1" s="1"/>
  <c r="G16" i="1" s="1"/>
  <c r="E99" i="2" l="1"/>
  <c r="G95" i="2"/>
  <c r="N95" i="2" s="1"/>
  <c r="D17" i="1" s="1"/>
  <c r="G17" i="1" s="1"/>
  <c r="G156" i="2"/>
  <c r="G157" i="2" s="1"/>
  <c r="G158" i="2" s="1"/>
  <c r="N158" i="2" s="1"/>
  <c r="D24" i="1" s="1"/>
  <c r="G24" i="1" s="1"/>
  <c r="G165" i="2"/>
  <c r="I102" i="2" l="1"/>
  <c r="G106" i="2" s="1"/>
  <c r="G100" i="2"/>
  <c r="N100" i="2" s="1"/>
  <c r="D18" i="1" s="1"/>
  <c r="G18" i="1" s="1"/>
  <c r="G175" i="2"/>
  <c r="G177" i="2" s="1"/>
  <c r="N177" i="2" s="1"/>
  <c r="D26" i="1" s="1"/>
  <c r="G26" i="1" s="1"/>
  <c r="G166" i="2"/>
  <c r="G167" i="2" s="1"/>
  <c r="G168" i="2" s="1"/>
  <c r="N168" i="2" s="1"/>
  <c r="D25" i="1" s="1"/>
  <c r="G25" i="1" s="1"/>
  <c r="G108" i="2" l="1"/>
  <c r="G111" i="2" s="1"/>
  <c r="I113" i="2"/>
  <c r="N107" i="2" l="1"/>
  <c r="D19" i="1" s="1"/>
  <c r="G19" i="1" s="1"/>
  <c r="E133" i="2"/>
  <c r="E134" i="2" s="1"/>
  <c r="G127" i="2"/>
  <c r="G128" i="2" s="1"/>
  <c r="N128" i="2" s="1"/>
  <c r="D21" i="1" s="1"/>
  <c r="G21" i="1" s="1"/>
  <c r="G117" i="2"/>
  <c r="G119" i="2" s="1"/>
  <c r="E136" i="2" l="1"/>
  <c r="E137" i="2" s="1"/>
  <c r="H138" i="2" s="1"/>
  <c r="N135" i="2" s="1"/>
  <c r="D22" i="1" s="1"/>
  <c r="G22" i="1" s="1"/>
  <c r="N118" i="2"/>
  <c r="D20" i="1" s="1"/>
  <c r="G20" i="1" s="1"/>
  <c r="G38" i="1" l="1"/>
  <c r="G39" i="1" s="1"/>
  <c r="K38" i="1" l="1"/>
</calcChain>
</file>

<file path=xl/sharedStrings.xml><?xml version="1.0" encoding="utf-8"?>
<sst xmlns="http://schemas.openxmlformats.org/spreadsheetml/2006/main" count="432" uniqueCount="169">
  <si>
    <t>Sl. No:</t>
  </si>
  <si>
    <t>Item no &amp; Code</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</si>
  <si>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</si>
  <si>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</si>
  <si>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</si>
  <si>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</si>
  <si>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</si>
  <si>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</si>
  <si>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</si>
  <si>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</si>
  <si>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</si>
  <si>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16-120-10</t>
  </si>
  <si>
    <t>16-190</t>
  </si>
  <si>
    <t>48-100</t>
  </si>
  <si>
    <t>Sqm</t>
  </si>
  <si>
    <t>48-130</t>
  </si>
  <si>
    <t>m</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</si>
  <si>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</si>
  <si>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56-100</t>
  </si>
  <si>
    <t>56-110</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</si>
  <si>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</si>
  <si>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Earth work in box cutting up to 1.00 m depth, in all kinds of soil with all leads, removing the spoils to a safe distance, including levelling and dressing, maintaining required cambering etc. complete, as per direction of Engineer in charge.</t>
  </si>
  <si>
    <t>Analysis rate</t>
  </si>
  <si>
    <t>24-310-10</t>
  </si>
  <si>
    <t>40-220-10</t>
  </si>
  <si>
    <t>sqm</t>
  </si>
  <si>
    <t>76-120-10</t>
  </si>
  <si>
    <t>kg</t>
  </si>
  <si>
    <t>76-115-10</t>
  </si>
  <si>
    <t>28-200-10</t>
  </si>
  <si>
    <t>cum</t>
  </si>
  <si>
    <t>04-110</t>
  </si>
  <si>
    <t>Fixing  in  position,  boundary  pillars/bench  mark  pillars/K.M.  post  etc.  of size  110cm  height,  bottom  dia  25cm  and  top  dia  20cm,  embedded  45cm below  G.L.  including  carriage,  earth  cutting,  filling,  ramming,  etc.  complete as  per  direction  of  Engineer  in  charge</t>
  </si>
  <si>
    <t>04-120</t>
  </si>
  <si>
    <t>36-150</t>
  </si>
  <si>
    <t>Sub-Total</t>
  </si>
  <si>
    <t xml:space="preserve">Sub-Total Sub-mergiable Embankment </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</si>
  <si>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</si>
  <si>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16-650-10 : Embankment by Mech. Equipment; ht: 0 to 4m; 85% comp</t>
  </si>
  <si>
    <t>16-410</t>
  </si>
  <si>
    <t>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16-410-10 : 300m to 1.00 km.(85% compaction)</t>
  </si>
  <si>
    <t>Construction of B.M. Pillars at site with first class bricks in cement mortar (1:4) of size 38cmx38cm 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</si>
  <si>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Approved Analysis Rate</t>
  </si>
  <si>
    <t>Preparetion of Bed by cutting and filling including watering to bring moisture+-2% of OMC &amp; compaction by appropiate machanical meands etc to attain minimum compaction 98% oc MDD (standard) to obtain a minimum soaked CBR 4&amp; etc all complete as per direction of the Engineer in charge.</t>
  </si>
  <si>
    <t>No</t>
  </si>
  <si>
    <t>40-540</t>
  </si>
  <si>
    <t>Nos</t>
  </si>
  <si>
    <t>40-550</t>
  </si>
  <si>
    <t>40-560</t>
  </si>
  <si>
    <t>40-580</t>
  </si>
  <si>
    <t>Supplying and placing in position and fitting, fixing single layer tarjah doubly woven matting with necessary ties including the cost of all materials etc. complete as per direction of Engineer in charge.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</si>
  <si>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</si>
  <si>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SUM</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</si>
  <si>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</si>
  <si>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</si>
  <si>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</si>
  <si>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Sum</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</si>
  <si>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</si>
  <si>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</si>
  <si>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</si>
  <si>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Supplying, sizing and placing of barrack bamboo pins and stays of diameter &gt;= 8.0 cm in position etc. complete as per direction of Engineer in charge.
40-450-20 : Length: &gt;= 2.0 m to &lt; 4.5 m.</t>
  </si>
  <si>
    <t>Pld Cum</t>
  </si>
  <si>
    <t>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Block size 30 x 30 x 30 cum</t>
  </si>
  <si>
    <t>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Block size 30 x 30 x 30 cum</t>
  </si>
  <si>
    <t>Labour charge for protective work in laying sand cement blocks of different sizes including preparation of base, ramming of base etc. complete as per direction of the Engineer in charge: 
40-220-20: Beyond 200m.</t>
  </si>
  <si>
    <t>Flush pointing to brick works, in sand cement mortar (sand of FM&gt;=1.3), including scaffolding, curing, raking out joints, clearing the surface etc. complete in all floors including the cost of all materials and as per direction of Engineer in charge. 
24-310-10: proportion 1:2</t>
  </si>
  <si>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1"/>
        <color theme="1"/>
        <rFont val="Times New Roman"/>
        <family val="1"/>
      </rPr>
      <t>16-120-10</t>
    </r>
    <r>
      <rPr>
        <sz val="11"/>
        <color theme="1"/>
        <rFont val="Times New Roman"/>
        <family val="1"/>
      </rPr>
      <t xml:space="preserve"> : 0 m to 3 m height with 85% compaction.</t>
    </r>
  </si>
  <si>
    <t>Block Road :</t>
  </si>
  <si>
    <t>Measurement</t>
  </si>
  <si>
    <t>Quantity</t>
  </si>
  <si>
    <t>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16-120-10 : 0 m to 3 m height with 85% compaction.</t>
  </si>
  <si>
    <t>16-120-20</t>
  </si>
  <si>
    <t>Submergible Block Road :</t>
  </si>
  <si>
    <t>=</t>
  </si>
  <si>
    <t>/</t>
  </si>
  <si>
    <t>+</t>
  </si>
  <si>
    <t xml:space="preserve">50 m interval &amp; Four (4) </t>
  </si>
  <si>
    <t>Nos Each Section</t>
  </si>
  <si>
    <t>x</t>
  </si>
  <si>
    <t xml:space="preserve">Total Calculated Earth </t>
  </si>
  <si>
    <t>(Attached Calculation)</t>
  </si>
  <si>
    <t xml:space="preserve">Earth work by Mechanical Excavator </t>
  </si>
  <si>
    <t>%</t>
  </si>
  <si>
    <t>of Total Earth</t>
  </si>
  <si>
    <t xml:space="preserve"> cum</t>
  </si>
  <si>
    <t>Earth work by carried earth</t>
  </si>
  <si>
    <t>Earth work by manual labour</t>
  </si>
  <si>
    <t>Lead Calculation for carried earth</t>
  </si>
  <si>
    <t>* top of borrow pit +0.50</t>
  </si>
  <si>
    <t>(0.5</t>
  </si>
  <si>
    <t>filling +dead lead-15 )/30.0</t>
  </si>
  <si>
    <t>~</t>
  </si>
  <si>
    <t>for 50% of carried earth</t>
  </si>
  <si>
    <t>1 no lead for 50% of carried earth</t>
  </si>
  <si>
    <t xml:space="preserve">Length of Embankment </t>
  </si>
  <si>
    <t>Total Turf</t>
  </si>
  <si>
    <t>6 Rows Each Side</t>
  </si>
  <si>
    <t>Submergible Embankment</t>
  </si>
  <si>
    <t>Volume Of Box Cutting</t>
  </si>
  <si>
    <t>Sand Filling,</t>
  </si>
  <si>
    <t>Subgrade Area,</t>
  </si>
  <si>
    <t>length</t>
  </si>
  <si>
    <t>Width</t>
  </si>
  <si>
    <t>Block Size 30x 30x30 cm</t>
  </si>
  <si>
    <t>Nos Of Block</t>
  </si>
  <si>
    <t>nos</t>
  </si>
  <si>
    <t>Deduct 5% for joint</t>
  </si>
  <si>
    <t>Actual nos Of block</t>
  </si>
  <si>
    <t>Block Size 100x 65x 12.5 cm</t>
  </si>
  <si>
    <t>for both side</t>
  </si>
  <si>
    <t>Flush pointing</t>
  </si>
  <si>
    <t>edge block 100x 65x12.50 cm</t>
  </si>
  <si>
    <t xml:space="preserve">Total </t>
  </si>
  <si>
    <t>Nos of post,</t>
  </si>
  <si>
    <t>Suttering</t>
  </si>
  <si>
    <t>Area Of Suttering</t>
  </si>
  <si>
    <t>D-10- 6Nos (Vertical)</t>
  </si>
  <si>
    <t>H</t>
  </si>
  <si>
    <t>H=(m)</t>
  </si>
  <si>
    <t>D-6- 8Nos (Stirrups)</t>
  </si>
  <si>
    <t>Each ring length=0.688 m</t>
  </si>
  <si>
    <t>Volume of RCC</t>
  </si>
  <si>
    <t>X</t>
  </si>
  <si>
    <t>Nos OF Pillar,</t>
  </si>
  <si>
    <t>50% of total Length,</t>
  </si>
  <si>
    <t>Nos of Bamboo pin,</t>
  </si>
  <si>
    <t>Spacing,</t>
  </si>
  <si>
    <t>driving barrack bamboo pins</t>
  </si>
  <si>
    <t>half split walling pieces</t>
  </si>
  <si>
    <t>Two Line Both side of pins,</t>
  </si>
  <si>
    <t>fixing single layer tarjah</t>
  </si>
  <si>
    <t xml:space="preserve"> doubly woven</t>
  </si>
  <si>
    <t>Width=(m)</t>
  </si>
  <si>
    <t>item</t>
  </si>
  <si>
    <t>days</t>
  </si>
  <si>
    <t xml:space="preserve">Extra rate for every additional lead of 15m or part thereof beyond the initial lead of 30m upto a maximum of 19 leads (3 m neglected) for all kinds of earth work. 
</t>
  </si>
  <si>
    <t xml:space="preserve">(A)  Submergible Embankment Dakshiner   Haor in between  km 0.00 to 33.520 =17.841 km    </t>
  </si>
  <si>
    <t xml:space="preserve">206905.04  cum </t>
  </si>
  <si>
    <t xml:space="preserve">206905.04 cum </t>
  </si>
  <si>
    <t>16-300</t>
  </si>
  <si>
    <t xml:space="preserve">Biological protection of bare earth surface by Dholkalmi with minimum 50cm long sapling, planting @ not more than 30 cm apart including supplying, sizing, taping and nursing etc. complete as per direction of the Engineer in charge.          </t>
  </si>
  <si>
    <t xml:space="preserve">Royalty of specified earth taken from private land (with prior permission of the Executive Engineer on production of royalty deeds with the land owner) from the area to be selected by the contractor with mutual agreement.                 </t>
  </si>
  <si>
    <t xml:space="preserve">Royalty of specified earth taken from private land (with prior permission of the Executive Engineer on production of royalty deeds with the land owner) from the area to be selected by the contractor with mutual agreement.     </t>
  </si>
  <si>
    <t>80% of total earth volume</t>
  </si>
  <si>
    <t>Length of Block Road is 15% of</t>
  </si>
  <si>
    <t xml:space="preserve">Detailed   estimate for the construction of Sub mergible embankment from km.0.00 to km. 33.520 = 17.841 km  in Dakshiner  Haor Sub -Project  in C/W Haor flood Management and  Livelihood Improvement project  Under Kishoreganj W.D Division,BWDB, Kishoreganj During the Financial  year 2017-18 &amp; 2018-19 . Package No. BWDB/Kish/HFMLIP/PW-24   </t>
  </si>
  <si>
    <r>
      <t xml:space="preserve">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t>
    </r>
    <r>
      <rPr>
        <b/>
        <sz val="12"/>
        <color theme="1"/>
        <rFont val="Times New Roman"/>
        <family val="1"/>
      </rPr>
      <t>16-410-10 : 300m to 1.00 km.(85% compaction)</t>
    </r>
  </si>
  <si>
    <t xml:space="preserve">Biological protection of bare earth surface by Dholkalmi with minimum 50cm long sapling, planting @ not more than 30 cm apart including supplying, sizing, taping and nursing etc. complete as per direction of the Engineer in charge.              </t>
  </si>
  <si>
    <r>
      <t xml:space="preserve">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t>
    </r>
    <r>
      <rPr>
        <b/>
        <sz val="12"/>
        <color theme="1"/>
        <rFont val="Times New Roman"/>
        <family val="1"/>
      </rPr>
      <t>Block size 30cm x 30cm x 30 cm</t>
    </r>
  </si>
  <si>
    <r>
      <t xml:space="preserve">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2"/>
        <color theme="1"/>
        <rFont val="Times New Roman"/>
        <family val="1"/>
      </rPr>
      <t>Block size 100cm x 65cm x12.50cm</t>
    </r>
  </si>
  <si>
    <r>
      <t xml:space="preserve">Flush pointing to brick works, in sand cement mortar (sand of FM&gt;=1.3), including scaffolding, curing, raking out joints, clearing the surface etc. complete in all floors including the cost of all materials and as per direction of Engineer in charge. 
</t>
    </r>
    <r>
      <rPr>
        <b/>
        <sz val="12"/>
        <color theme="1"/>
        <rFont val="Times New Roman"/>
        <family val="1"/>
      </rPr>
      <t>24-310-10: proportion 1:2</t>
    </r>
  </si>
  <si>
    <r>
      <t xml:space="preserve">Labour charge for protective work in laying sand cement blocks of different sizes including preparation of base, ramming of base etc. complete as per direction of the Engineer in charge: 
</t>
    </r>
    <r>
      <rPr>
        <b/>
        <sz val="12"/>
        <color theme="1"/>
        <rFont val="Times New Roman"/>
        <family val="1"/>
      </rPr>
      <t>40-220-20: Beyond 200m.</t>
    </r>
  </si>
  <si>
    <r>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2"/>
        <color theme="1"/>
        <rFont val="Times New Roman"/>
        <family val="1"/>
      </rPr>
      <t>76-120-10: 8mm  dia  to  30mm  dia</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</si>
  <si>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b/>
        <sz val="10"/>
        <color theme="1"/>
        <rFont val="Times New Roman"/>
        <family val="1"/>
      </rPr>
      <t>36-150-10: Vertical  and  inclined  walls,  columns,  piers  with  60-80mm  dia  barrack bamboo  prop</t>
    </r>
    <r>
      <rPr>
        <sz val="10"/>
        <color theme="1"/>
        <rFont val="Times New Roman"/>
        <family val="1"/>
      </rPr>
      <t>s</t>
    </r>
  </si>
  <si>
    <r>
      <t xml:space="preserve">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t>
    </r>
    <r>
      <rPr>
        <b/>
        <sz val="12"/>
        <color theme="1"/>
        <rFont val="Times New Roman"/>
        <family val="1"/>
      </rPr>
      <t>76-115-10: 6mm  dia .</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</si>
  <si>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with  stone  chips .</t>
    </r>
  </si>
  <si>
    <r>
      <t xml:space="preserve">Supplying, sizing and placing of barrack bamboo pins and stays of diameter &gt;= 8.0 cm in position etc. complete as per direction of Engineer in charge.
</t>
    </r>
    <r>
      <rPr>
        <b/>
        <sz val="12"/>
        <color theme="1"/>
        <rFont val="Times New Roman"/>
        <family val="1"/>
      </rPr>
      <t>40-450-20 : Length: &gt;= 2.0 m to &lt; 4.5 m.</t>
    </r>
  </si>
  <si>
    <r>
      <t xml:space="preserve">Labour charge for driving barrack bamboo pins of diameter &gt;= 8.0 cm, by hammer or monkey hammer, as per direction of Engineer in charge.
</t>
    </r>
    <r>
      <rPr>
        <b/>
        <sz val="12"/>
        <color theme="1"/>
        <rFont val="Times New Roman"/>
        <family val="1"/>
      </rPr>
      <t>40-550-10 : &gt;= 1.50 m to &lt;= 2.0 m drive, on dry land.</t>
    </r>
  </si>
  <si>
    <r>
      <t xml:space="preserve">Supplying, sizing and fitting in position 8.0 cm and above dia in size full barrack bamboo half split walling pieces with nails average 1.00 m apart including supply of all materials as per direction of Engineer in charge.
</t>
    </r>
    <r>
      <rPr>
        <b/>
        <sz val="12"/>
        <color theme="1"/>
        <rFont val="Times New Roman"/>
        <family val="1"/>
      </rPr>
      <t>40-560-10 : Double Walling</t>
    </r>
  </si>
  <si>
    <t xml:space="preserve">Extra rate for every additional lead of 15m or part thereof beyond the initial lead of 30m upto a maximum of 19 leads (3 m neglected) for all kinds of earth work. 
a) 2 nos lead  </t>
  </si>
  <si>
    <t>b) 1 no lead</t>
  </si>
  <si>
    <t>2 lead Cum</t>
  </si>
  <si>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b/>
        <sz val="11"/>
        <color theme="1"/>
        <rFont val="Times New Roman"/>
        <family val="1"/>
      </rPr>
      <t>36-150-10: Vertical  and  inclined  walls,  columns,  piers  with  60-80mm  dia  barrack bamboo  props.</t>
    </r>
  </si>
  <si>
    <r>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</si>
  <si>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r>
      <t xml:space="preserve">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t>
    </r>
    <r>
      <rPr>
        <b/>
        <sz val="11"/>
        <color theme="1"/>
        <rFont val="Times New Roman"/>
        <family val="1"/>
      </rPr>
      <t>76-115-10: 6mm  dia .</t>
    </r>
  </si>
  <si>
    <r>
      <t xml:space="preserve">Supplying, sizing and fitting in position 8.0 cm and above dia in size full barrack bamboo half split walling pieces with nails average 1.00 m apart including supply of all materials as per direction of Engineer in charge.
</t>
    </r>
    <r>
      <rPr>
        <b/>
        <sz val="11"/>
        <color theme="1"/>
        <rFont val="Times New Roman"/>
        <family val="1"/>
      </rPr>
      <t>40-560-10 : Double Walling</t>
    </r>
  </si>
  <si>
    <r>
      <t xml:space="preserve">Labour charge for driving barrack bamboo pins of diameter &gt;= 8.0 cm, by hammer or monkey hammer, as per direction of Engineer in charge.
</t>
    </r>
    <r>
      <rPr>
        <b/>
        <sz val="11"/>
        <color theme="1"/>
        <rFont val="Times New Roman"/>
        <family val="1"/>
      </rPr>
      <t>40-550-10 : &gt;= 1.50 m to &lt;= 2.0 m drive, on dry land.</t>
    </r>
  </si>
  <si>
    <t xml:space="preserve"> Abstract of cost of estimate for the construction of Sub mergible embankment from km.0.00 to km. 33.520 = 17.841 km  in Dakshiner  Haor Sub -Project  in C/W Haor flood Management and  Livelihood Improvement project  Under Kishoreganj W.D Division,BWDB, Kishoreganj During the Financial  year 2017-18 &amp; 2018-19 .                                            Package No. BWDB/Kish/HFMLIP/PW-24   </t>
  </si>
  <si>
    <t>Sub Total Embkt.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</si>
</sst>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Times New Roman"/>
      <family val="1"/>
    </font>
    <font>
      <sz val="11"/>
      <color theme="1"/>
      <name val="Times New Roman"/>
      <family val="1"/>
    </font>
    <font>
      <sz val="11"/>
      <name val="Times New Roman"/>
      <family val="1"/>
    </font>
    <font>
      <sz val="12"/>
      <color theme="1"/>
      <name val="Times New Roman"/>
      <family val="1"/>
    </font>
    <font>
      <sz val="10"/>
      <color theme="1"/>
      <name val="Times New Roman"/>
      <family val="1"/>
    </font>
    <font>
      <b/>
      <sz val="12"/>
      <color theme="1"/>
      <name val="Times New Roman"/>
      <family val="1"/>
    </font>
    <font>
      <sz val="10"/>
      <color theme="1"/>
      <name val="Calibri"/>
      <family val="2"/>
      <scheme val="minor"/>
    </font>
    <font>
      <sz val="9"/>
      <color theme="1"/>
      <name val="Calibri"/>
      <family val="2"/>
      <scheme val="minor"/>
    </font>
    <font>
      <sz val="12"/>
      <color theme="1"/>
      <name val="Calibri"/>
      <family val="2"/>
      <scheme val="minor"/>
    </font>
    <font>
      <sz val="10.5"/>
      <color theme="1"/>
      <name val="Times New Roman"/>
      <family val="1"/>
    </font>
    <font>
      <b/>
      <sz val="10"/>
      <color theme="1"/>
      <name val="Times New Roman"/>
      <family val="1"/>
    </font>
  </fonts>
  <fills count="3">
    <fill>
      <patternFill patternType="none"/>
    </fill>
    <fill>
      <patternFill patternType="gray125"/>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83">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0" fontId="2" fillId="0" borderId="1" xfId="0" applyFont="1" applyBorder="1" applyAlignment="1">
      <alignment horizontal="center" vertical="top" wrapText="1"/>
    </xf>
    <xf numFmtId="0" fontId="2" fillId="0" borderId="1" xfId="0" applyFont="1" applyBorder="1"/>
    <xf numFmtId="0" fontId="2" fillId="2" borderId="1" xfId="0" applyFont="1" applyFill="1" applyBorder="1" applyAlignment="1">
      <alignment horizontal="justify" vertical="top" wrapText="1"/>
    </xf>
    <xf numFmtId="0" fontId="3" fillId="0" borderId="1" xfId="0" applyFont="1" applyBorder="1" applyAlignment="1">
      <alignment horizontal="justify" vertical="top" wrapText="1"/>
    </xf>
    <xf numFmtId="0" fontId="2" fillId="2" borderId="1" xfId="0" applyFont="1" applyFill="1" applyBorder="1" applyAlignment="1">
      <alignment vertical="top" wrapText="1"/>
    </xf>
    <xf numFmtId="4" fontId="2" fillId="0" borderId="1" xfId="0" applyNumberFormat="1" applyFont="1" applyBorder="1" applyAlignment="1">
      <alignment horizont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2" fillId="2" borderId="1" xfId="0" applyFont="1" applyFill="1" applyBorder="1" applyAlignment="1">
      <alignment horizontal="center" wrapText="1"/>
    </xf>
    <xf numFmtId="2" fontId="2" fillId="2" borderId="1" xfId="0" applyNumberFormat="1" applyFont="1" applyFill="1" applyBorder="1" applyAlignment="1">
      <alignment horizont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5" fillId="0" borderId="11" xfId="0" applyFont="1" applyBorder="1" applyAlignment="1">
      <alignment horizontal="center" wrapText="1"/>
    </xf>
    <xf numFmtId="0" fontId="6" fillId="0" borderId="4" xfId="0" applyFont="1" applyBorder="1" applyAlignment="1">
      <alignment horizontal="center" vertical="center"/>
    </xf>
    <xf numFmtId="0" fontId="5" fillId="0" borderId="0" xfId="0" applyFont="1" applyBorder="1"/>
    <xf numFmtId="0" fontId="5" fillId="0" borderId="13" xfId="0" applyFont="1" applyBorder="1"/>
    <xf numFmtId="0" fontId="5" fillId="0" borderId="15" xfId="0" applyFont="1" applyBorder="1"/>
    <xf numFmtId="2" fontId="8" fillId="0" borderId="0" xfId="0" applyNumberFormat="1" applyFont="1"/>
    <xf numFmtId="2" fontId="7" fillId="0" borderId="0" xfId="0" applyNumberFormat="1" applyFont="1"/>
    <xf numFmtId="2" fontId="8" fillId="0" borderId="0" xfId="0" applyNumberFormat="1" applyFont="1" applyBorder="1"/>
    <xf numFmtId="2" fontId="7" fillId="0" borderId="5" xfId="0" applyNumberFormat="1" applyFont="1" applyBorder="1"/>
    <xf numFmtId="2" fontId="7" fillId="0" borderId="0" xfId="0" applyNumberFormat="1" applyFont="1" applyBorder="1"/>
    <xf numFmtId="0" fontId="9" fillId="0" borderId="0" xfId="0" applyNumberFormat="1" applyFont="1" applyAlignment="1">
      <alignment vertical="top" wrapText="1"/>
    </xf>
    <xf numFmtId="0" fontId="9" fillId="0" borderId="0" xfId="0" applyFont="1"/>
    <xf numFmtId="0" fontId="9" fillId="0" borderId="1" xfId="0" applyFont="1" applyBorder="1"/>
    <xf numFmtId="0" fontId="9" fillId="0" borderId="2" xfId="0" applyFont="1" applyBorder="1" applyAlignment="1">
      <alignment wrapText="1"/>
    </xf>
    <xf numFmtId="0" fontId="9" fillId="0" borderId="3" xfId="0" applyFont="1" applyBorder="1" applyAlignment="1">
      <alignment wrapText="1"/>
    </xf>
    <xf numFmtId="0" fontId="9" fillId="0" borderId="4" xfId="0" applyFont="1" applyBorder="1" applyAlignment="1">
      <alignment wrapText="1"/>
    </xf>
    <xf numFmtId="0" fontId="9" fillId="0" borderId="6" xfId="0" applyFont="1" applyBorder="1" applyAlignment="1">
      <alignment vertical="top"/>
    </xf>
    <xf numFmtId="0" fontId="9" fillId="0" borderId="7" xfId="0" applyFont="1" applyBorder="1"/>
    <xf numFmtId="0" fontId="9" fillId="0" borderId="7" xfId="0" applyFont="1" applyBorder="1" applyAlignment="1">
      <alignment vertical="top"/>
    </xf>
    <xf numFmtId="0" fontId="9" fillId="0" borderId="2" xfId="0" applyFont="1" applyBorder="1"/>
    <xf numFmtId="0" fontId="9" fillId="0" borderId="3" xfId="0" applyFont="1" applyBorder="1"/>
    <xf numFmtId="0" fontId="9" fillId="0" borderId="4" xfId="0" applyFont="1" applyBorder="1"/>
    <xf numFmtId="0" fontId="9" fillId="0" borderId="6" xfId="0" applyFont="1" applyBorder="1"/>
    <xf numFmtId="0" fontId="9" fillId="0" borderId="13" xfId="0" applyFont="1" applyBorder="1"/>
    <xf numFmtId="0" fontId="9" fillId="0" borderId="15" xfId="0" applyFont="1" applyBorder="1"/>
    <xf numFmtId="0" fontId="9" fillId="0" borderId="13" xfId="0" applyFont="1" applyBorder="1" applyAlignment="1"/>
    <xf numFmtId="0" fontId="9" fillId="0" borderId="10" xfId="0" applyFont="1" applyBorder="1"/>
    <xf numFmtId="0" fontId="9" fillId="0" borderId="12" xfId="0" applyFont="1" applyBorder="1"/>
    <xf numFmtId="0" fontId="9" fillId="0" borderId="0" xfId="0" applyFont="1" applyBorder="1"/>
    <xf numFmtId="0" fontId="4" fillId="0" borderId="0" xfId="0" applyFont="1" applyBorder="1"/>
    <xf numFmtId="0" fontId="4" fillId="0" borderId="13" xfId="0" applyFont="1" applyBorder="1"/>
    <xf numFmtId="0" fontId="4" fillId="0" borderId="15" xfId="0" applyFont="1" applyBorder="1"/>
    <xf numFmtId="0" fontId="9" fillId="0" borderId="0" xfId="0" applyFont="1" applyFill="1" applyBorder="1"/>
    <xf numFmtId="0" fontId="9" fillId="0" borderId="5" xfId="0" applyFont="1" applyBorder="1"/>
    <xf numFmtId="0" fontId="9" fillId="0" borderId="9" xfId="0" applyFont="1" applyBorder="1"/>
    <xf numFmtId="165" fontId="9" fillId="0" borderId="0" xfId="0" applyNumberFormat="1" applyFont="1" applyBorder="1"/>
    <xf numFmtId="0" fontId="9" fillId="0" borderId="8" xfId="0" applyFont="1" applyBorder="1"/>
    <xf numFmtId="165" fontId="9" fillId="0" borderId="5" xfId="0" applyNumberFormat="1" applyFont="1" applyBorder="1"/>
    <xf numFmtId="0" fontId="4" fillId="0" borderId="9" xfId="0" applyFont="1" applyBorder="1"/>
    <xf numFmtId="165" fontId="9" fillId="0" borderId="0" xfId="0" applyNumberFormat="1" applyFont="1"/>
    <xf numFmtId="0" fontId="9" fillId="0" borderId="13" xfId="0" applyFont="1" applyBorder="1" applyAlignment="1">
      <alignment horizontal="left"/>
    </xf>
    <xf numFmtId="2" fontId="9" fillId="0" borderId="15" xfId="0" applyNumberFormat="1" applyFont="1" applyBorder="1"/>
    <xf numFmtId="0" fontId="9" fillId="0" borderId="11" xfId="0" applyFont="1" applyBorder="1"/>
    <xf numFmtId="0" fontId="9" fillId="0" borderId="14" xfId="0" applyFont="1" applyBorder="1"/>
    <xf numFmtId="2" fontId="9" fillId="0" borderId="0" xfId="0" applyNumberFormat="1" applyFont="1"/>
    <xf numFmtId="0" fontId="9" fillId="0" borderId="15" xfId="0" applyFont="1" applyBorder="1" applyAlignment="1">
      <alignment vertical="top"/>
    </xf>
    <xf numFmtId="0" fontId="9" fillId="0" borderId="15" xfId="0" applyFont="1" applyBorder="1" applyAlignment="1">
      <alignment horizontal="left" vertical="top"/>
    </xf>
    <xf numFmtId="165" fontId="9" fillId="0" borderId="13" xfId="0" applyNumberFormat="1" applyFont="1" applyBorder="1"/>
    <xf numFmtId="2" fontId="9" fillId="0" borderId="13" xfId="0" applyNumberFormat="1" applyFont="1" applyBorder="1"/>
    <xf numFmtId="2" fontId="9" fillId="0" borderId="5" xfId="0" applyNumberFormat="1" applyFont="1" applyBorder="1" applyAlignment="1"/>
    <xf numFmtId="1" fontId="9" fillId="0" borderId="0" xfId="0" applyNumberFormat="1" applyFont="1" applyBorder="1"/>
    <xf numFmtId="1" fontId="9" fillId="0" borderId="15" xfId="0" applyNumberFormat="1" applyFont="1" applyBorder="1"/>
    <xf numFmtId="165" fontId="9" fillId="0" borderId="15" xfId="0" applyNumberFormat="1" applyFont="1" applyBorder="1"/>
    <xf numFmtId="0" fontId="4" fillId="0" borderId="0" xfId="0" applyFont="1"/>
    <xf numFmtId="0" fontId="9" fillId="0" borderId="0" xfId="0" applyFont="1" applyBorder="1" applyAlignment="1">
      <alignment wrapText="1"/>
    </xf>
    <xf numFmtId="0" fontId="0" fillId="0" borderId="15" xfId="0" applyFont="1" applyBorder="1"/>
    <xf numFmtId="2" fontId="0" fillId="0" borderId="15" xfId="0" applyNumberFormat="1" applyFont="1" applyBorder="1"/>
    <xf numFmtId="164" fontId="7" fillId="0" borderId="13" xfId="0" applyNumberFormat="1" applyFont="1" applyBorder="1"/>
    <xf numFmtId="0" fontId="7" fillId="0" borderId="13" xfId="0" applyFont="1" applyBorder="1"/>
    <xf numFmtId="0" fontId="7" fillId="0" borderId="0" xfId="0" applyFont="1" applyBorder="1" applyAlignment="1">
      <alignment wrapText="1"/>
    </xf>
    <xf numFmtId="1" fontId="9" fillId="0" borderId="0" xfId="0" applyNumberFormat="1" applyFont="1" applyBorder="1" applyAlignment="1">
      <alignment wrapText="1"/>
    </xf>
    <xf numFmtId="0" fontId="7" fillId="0" borderId="0" xfId="0" applyFont="1" applyBorder="1"/>
    <xf numFmtId="2" fontId="7" fillId="0" borderId="15" xfId="0" applyNumberFormat="1" applyFont="1" applyBorder="1"/>
    <xf numFmtId="4" fontId="5" fillId="0" borderId="0" xfId="0" applyNumberFormat="1" applyFont="1" applyBorder="1"/>
    <xf numFmtId="165" fontId="9" fillId="0" borderId="7" xfId="0" applyNumberFormat="1" applyFont="1" applyBorder="1"/>
    <xf numFmtId="1" fontId="9" fillId="0" borderId="6" xfId="0" applyNumberFormat="1" applyFont="1" applyBorder="1" applyAlignment="1"/>
    <xf numFmtId="1" fontId="9" fillId="0" borderId="7" xfId="0" applyNumberFormat="1" applyFont="1" applyBorder="1" applyAlignment="1"/>
    <xf numFmtId="0" fontId="9" fillId="0" borderId="6" xfId="0" applyFont="1" applyBorder="1" applyAlignment="1"/>
    <xf numFmtId="0" fontId="9" fillId="0" borderId="7" xfId="0" applyFont="1" applyBorder="1" applyAlignment="1"/>
    <xf numFmtId="0" fontId="11" fillId="0" borderId="4" xfId="0" applyFont="1" applyBorder="1" applyAlignment="1">
      <alignment horizontal="center" vertical="center" wrapText="1"/>
    </xf>
    <xf numFmtId="0" fontId="7" fillId="0" borderId="6" xfId="0" applyFont="1" applyBorder="1"/>
    <xf numFmtId="0" fontId="7" fillId="0" borderId="15" xfId="0" applyFont="1" applyBorder="1"/>
    <xf numFmtId="0" fontId="7" fillId="0" borderId="7" xfId="0" applyFont="1" applyBorder="1"/>
    <xf numFmtId="0" fontId="7" fillId="0" borderId="15" xfId="0" applyFont="1" applyBorder="1" applyAlignment="1"/>
    <xf numFmtId="0" fontId="5" fillId="0" borderId="6" xfId="0" applyFont="1" applyBorder="1" applyAlignment="1">
      <alignment horizontal="center" vertical="top"/>
    </xf>
    <xf numFmtId="0" fontId="7" fillId="0" borderId="6" xfId="0" applyFont="1" applyBorder="1" applyAlignment="1">
      <alignment horizontal="center" vertical="top" wrapText="1"/>
    </xf>
    <xf numFmtId="0" fontId="7" fillId="0" borderId="15" xfId="0" applyFont="1" applyBorder="1" applyAlignment="1">
      <alignment vertical="top"/>
    </xf>
    <xf numFmtId="0" fontId="7" fillId="0" borderId="15" xfId="0" applyFont="1" applyBorder="1" applyAlignment="1">
      <alignment horizontal="left" vertical="top"/>
    </xf>
    <xf numFmtId="0" fontId="7" fillId="0" borderId="14" xfId="0" applyFont="1" applyBorder="1"/>
    <xf numFmtId="0" fontId="7" fillId="0" borderId="8" xfId="0" applyFont="1" applyBorder="1"/>
    <xf numFmtId="0" fontId="7" fillId="0" borderId="14" xfId="0" applyFont="1" applyBorder="1" applyAlignment="1">
      <alignment horizontal="center" wrapText="1"/>
    </xf>
    <xf numFmtId="0" fontId="7" fillId="0" borderId="0" xfId="0" applyFont="1"/>
    <xf numFmtId="0" fontId="1" fillId="0" borderId="1" xfId="0" applyFont="1" applyBorder="1" applyAlignment="1">
      <alignment horizontal="center" wrapText="1"/>
    </xf>
    <xf numFmtId="0" fontId="2" fillId="0" borderId="0" xfId="0" applyFont="1" applyBorder="1" applyAlignment="1"/>
    <xf numFmtId="0" fontId="2" fillId="0" borderId="1" xfId="0" applyFont="1" applyBorder="1" applyAlignment="1">
      <alignment horizontal="center" wrapText="1"/>
    </xf>
    <xf numFmtId="164" fontId="2" fillId="0" borderId="1" xfId="0" applyNumberFormat="1" applyFont="1" applyBorder="1" applyAlignment="1">
      <alignment horizontal="center"/>
    </xf>
    <xf numFmtId="4" fontId="2" fillId="0" borderId="1" xfId="0" applyNumberFormat="1" applyFont="1" applyBorder="1" applyAlignment="1">
      <alignment horizontal="center" wrapText="1"/>
    </xf>
    <xf numFmtId="4" fontId="2" fillId="2" borderId="1" xfId="0" applyNumberFormat="1" applyFont="1" applyFill="1" applyBorder="1" applyAlignment="1">
      <alignment horizontal="center" wrapText="1"/>
    </xf>
    <xf numFmtId="0" fontId="5" fillId="0" borderId="1" xfId="0" applyFont="1" applyBorder="1" applyAlignment="1">
      <alignment horizontal="justify" vertical="top" wrapText="1"/>
    </xf>
    <xf numFmtId="0" fontId="5" fillId="0" borderId="1" xfId="0" applyFont="1" applyBorder="1" applyAlignment="1">
      <alignment horizontal="justify" vertical="top"/>
    </xf>
    <xf numFmtId="0" fontId="2" fillId="0" borderId="3" xfId="0" applyFont="1" applyBorder="1"/>
    <xf numFmtId="0" fontId="2" fillId="0" borderId="2" xfId="0" applyFont="1" applyBorder="1"/>
    <xf numFmtId="4" fontId="2" fillId="0" borderId="4" xfId="0" applyNumberFormat="1" applyFont="1" applyBorder="1" applyAlignment="1"/>
    <xf numFmtId="0" fontId="2" fillId="0" borderId="10" xfId="0" applyFont="1" applyBorder="1" applyAlignment="1"/>
    <xf numFmtId="0" fontId="2" fillId="0" borderId="3" xfId="0" applyFont="1" applyBorder="1" applyAlignment="1">
      <alignment horizontal="center"/>
    </xf>
    <xf numFmtId="0" fontId="2" fillId="0" borderId="4" xfId="0" applyFont="1" applyBorder="1" applyAlignment="1">
      <alignment horizontal="center"/>
    </xf>
    <xf numFmtId="0" fontId="4" fillId="0" borderId="5" xfId="0" applyFont="1" applyBorder="1" applyAlignment="1">
      <alignment horizontal="justify" vertical="top" wrapText="1"/>
    </xf>
    <xf numFmtId="0" fontId="2" fillId="0" borderId="1" xfId="0" applyFont="1" applyBorder="1" applyAlignment="1">
      <alignment horizontal="right" vertical="top"/>
    </xf>
    <xf numFmtId="0" fontId="1" fillId="0" borderId="8" xfId="0" applyFont="1" applyBorder="1" applyAlignment="1">
      <alignment horizontal="left"/>
    </xf>
    <xf numFmtId="0" fontId="1" fillId="0" borderId="5" xfId="0" applyFont="1" applyBorder="1" applyAlignment="1">
      <alignment horizontal="left"/>
    </xf>
    <xf numFmtId="0" fontId="1" fillId="0" borderId="9" xfId="0" applyFont="1" applyBorder="1" applyAlignment="1">
      <alignment horizontal="left"/>
    </xf>
    <xf numFmtId="0" fontId="2" fillId="2" borderId="1" xfId="0" applyFont="1" applyFill="1" applyBorder="1" applyAlignment="1">
      <alignment horizontal="righ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2" fontId="9" fillId="0" borderId="0" xfId="0" applyNumberFormat="1" applyFont="1" applyBorder="1" applyAlignment="1">
      <alignment horizontal="center"/>
    </xf>
    <xf numFmtId="2" fontId="9" fillId="0" borderId="0" xfId="0" applyNumberFormat="1" applyFont="1" applyAlignment="1">
      <alignment horizontal="center"/>
    </xf>
    <xf numFmtId="0" fontId="9" fillId="0" borderId="0" xfId="0" applyFont="1" applyAlignment="1">
      <alignment horizontal="center"/>
    </xf>
    <xf numFmtId="0" fontId="9" fillId="0" borderId="5" xfId="0" applyFont="1" applyBorder="1" applyAlignment="1">
      <alignment horizontal="center"/>
    </xf>
    <xf numFmtId="2" fontId="7" fillId="0" borderId="5" xfId="0" applyNumberFormat="1" applyFont="1" applyBorder="1" applyAlignment="1">
      <alignment horizontal="center"/>
    </xf>
    <xf numFmtId="2" fontId="7" fillId="0" borderId="0" xfId="0" applyNumberFormat="1" applyFont="1" applyAlignment="1">
      <alignment horizontal="center"/>
    </xf>
    <xf numFmtId="2" fontId="9" fillId="0" borderId="0" xfId="0" applyNumberFormat="1" applyFont="1" applyBorder="1" applyAlignment="1">
      <alignment horizontal="left"/>
    </xf>
    <xf numFmtId="2" fontId="0" fillId="0" borderId="0" xfId="0" applyNumberFormat="1" applyFont="1" applyAlignment="1">
      <alignment horizontal="center"/>
    </xf>
    <xf numFmtId="165" fontId="9" fillId="0" borderId="5" xfId="0" applyNumberFormat="1" applyFont="1" applyBorder="1" applyAlignment="1">
      <alignment horizontal="center"/>
    </xf>
    <xf numFmtId="2" fontId="9" fillId="0" borderId="5" xfId="0" applyNumberFormat="1" applyFont="1" applyBorder="1" applyAlignment="1">
      <alignment horizontal="center"/>
    </xf>
    <xf numFmtId="165" fontId="9" fillId="0" borderId="3" xfId="0" applyNumberFormat="1" applyFont="1" applyBorder="1" applyAlignment="1">
      <alignment horizontal="center"/>
    </xf>
    <xf numFmtId="0" fontId="9" fillId="0" borderId="0" xfId="0" applyFont="1" applyAlignment="1">
      <alignment horizontal="center" vertical="center"/>
    </xf>
    <xf numFmtId="0" fontId="9" fillId="0" borderId="0" xfId="0" applyFont="1" applyBorder="1" applyAlignment="1">
      <alignment horizontal="center"/>
    </xf>
    <xf numFmtId="2"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9" fillId="0" borderId="10" xfId="0" applyFont="1" applyBorder="1" applyAlignment="1">
      <alignment horizontal="center" vertical="center"/>
    </xf>
    <xf numFmtId="0" fontId="9" fillId="0" borderId="0" xfId="0" applyFont="1" applyBorder="1" applyAlignment="1">
      <alignment horizontal="left"/>
    </xf>
    <xf numFmtId="0" fontId="9" fillId="0" borderId="13" xfId="0" applyFont="1" applyBorder="1" applyAlignment="1">
      <alignment horizontal="left"/>
    </xf>
    <xf numFmtId="0" fontId="9" fillId="0" borderId="10" xfId="0" applyFont="1" applyBorder="1" applyAlignment="1">
      <alignment horizontal="center"/>
    </xf>
    <xf numFmtId="0" fontId="9" fillId="0" borderId="0" xfId="0" applyFont="1" applyBorder="1" applyAlignment="1">
      <alignment horizontal="center" vertical="center"/>
    </xf>
    <xf numFmtId="1" fontId="9" fillId="0" borderId="13" xfId="0" applyNumberFormat="1"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9" fillId="0" borderId="0" xfId="0" applyNumberFormat="1" applyFont="1" applyAlignment="1">
      <alignment horizontal="left" vertical="top" wrapText="1"/>
    </xf>
    <xf numFmtId="0" fontId="5" fillId="0" borderId="2" xfId="0" applyFont="1" applyBorder="1" applyAlignment="1">
      <alignment horizontal="center" vertical="top" wrapText="1"/>
    </xf>
    <xf numFmtId="0" fontId="5" fillId="0" borderId="4" xfId="0" applyFont="1" applyBorder="1" applyAlignment="1">
      <alignment horizontal="center" vertical="top" wrapText="1"/>
    </xf>
    <xf numFmtId="0" fontId="4" fillId="0" borderId="13" xfId="0" applyFont="1" applyBorder="1" applyAlignment="1">
      <alignment horizontal="left" vertical="top" wrapText="1"/>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2" fontId="9" fillId="0" borderId="0" xfId="0" applyNumberFormat="1" applyFont="1" applyBorder="1" applyAlignment="1">
      <alignment horizontal="center" wrapText="1"/>
    </xf>
    <xf numFmtId="2" fontId="4" fillId="0" borderId="0" xfId="0" applyNumberFormat="1" applyFont="1" applyAlignment="1">
      <alignment horizontal="center"/>
    </xf>
    <xf numFmtId="0" fontId="4" fillId="0" borderId="0" xfId="0" applyFont="1" applyAlignment="1">
      <alignment horizontal="center"/>
    </xf>
    <xf numFmtId="0" fontId="4" fillId="0" borderId="15" xfId="0" applyFont="1" applyBorder="1" applyAlignment="1">
      <alignment horizontal="left" vertical="top" wrapText="1"/>
    </xf>
    <xf numFmtId="0" fontId="4" fillId="0" borderId="12" xfId="0" applyFont="1" applyBorder="1" applyAlignment="1">
      <alignment horizontal="left" vertical="top" wrapText="1"/>
    </xf>
    <xf numFmtId="0" fontId="4" fillId="0" borderId="9" xfId="0" applyFont="1" applyBorder="1" applyAlignment="1">
      <alignment horizontal="left" vertical="top" wrapText="1"/>
    </xf>
    <xf numFmtId="0" fontId="10" fillId="0" borderId="12" xfId="0" applyFont="1" applyBorder="1" applyAlignment="1">
      <alignment horizontal="left" vertical="top" wrapText="1"/>
    </xf>
    <xf numFmtId="0" fontId="10" fillId="0" borderId="13" xfId="0" applyFont="1" applyBorder="1" applyAlignment="1">
      <alignment horizontal="left" vertical="top" wrapText="1"/>
    </xf>
    <xf numFmtId="0" fontId="10" fillId="0" borderId="9" xfId="0" applyFont="1" applyBorder="1" applyAlignment="1">
      <alignment horizontal="left" vertical="top" wrapText="1"/>
    </xf>
    <xf numFmtId="0" fontId="4" fillId="0" borderId="2" xfId="0" applyFont="1" applyBorder="1" applyAlignment="1">
      <alignment horizontal="left"/>
    </xf>
    <xf numFmtId="0" fontId="4" fillId="0" borderId="4" xfId="0" applyFont="1" applyBorder="1" applyAlignment="1">
      <alignment horizontal="left"/>
    </xf>
    <xf numFmtId="165" fontId="9" fillId="0" borderId="0" xfId="0" applyNumberFormat="1" applyFont="1" applyBorder="1" applyAlignment="1">
      <alignment horizontal="center"/>
    </xf>
    <xf numFmtId="0" fontId="7" fillId="0" borderId="14" xfId="0" applyFont="1" applyBorder="1" applyAlignment="1">
      <alignment horizontal="center" vertical="top" wrapText="1"/>
    </xf>
    <xf numFmtId="0" fontId="5" fillId="0" borderId="12" xfId="0" applyFont="1" applyBorder="1" applyAlignment="1">
      <alignment horizontal="left" vertical="top" wrapText="1"/>
    </xf>
    <xf numFmtId="0" fontId="5" fillId="0" borderId="13" xfId="0" applyFont="1" applyBorder="1" applyAlignment="1">
      <alignment horizontal="left" vertical="top" wrapText="1"/>
    </xf>
    <xf numFmtId="0" fontId="5" fillId="0" borderId="9" xfId="0" applyFont="1" applyBorder="1" applyAlignment="1">
      <alignment horizontal="left" vertical="top" wrapText="1"/>
    </xf>
    <xf numFmtId="0" fontId="2" fillId="0" borderId="6" xfId="0" applyFont="1" applyBorder="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7" fillId="0" borderId="6" xfId="0" applyFont="1" applyBorder="1" applyAlignment="1">
      <alignment horizontal="center" wrapText="1"/>
    </xf>
    <xf numFmtId="0" fontId="7" fillId="0" borderId="15" xfId="0" applyFont="1" applyBorder="1" applyAlignment="1">
      <alignment horizontal="center" wrapText="1"/>
    </xf>
    <xf numFmtId="0" fontId="7" fillId="0" borderId="15" xfId="0" applyFont="1" applyBorder="1" applyAlignment="1">
      <alignment horizontal="center" vertical="top" wrapText="1"/>
    </xf>
    <xf numFmtId="0" fontId="7" fillId="0" borderId="7" xfId="0" applyFont="1" applyBorder="1" applyAlignment="1">
      <alignment horizontal="center" wrapText="1"/>
    </xf>
    <xf numFmtId="0" fontId="9" fillId="0" borderId="0" xfId="0" applyFont="1" applyAlignment="1">
      <alignment horizontal="left"/>
    </xf>
    <xf numFmtId="0" fontId="9" fillId="0" borderId="10" xfId="0" applyFont="1" applyBorder="1" applyAlignment="1">
      <alignment horizontal="right"/>
    </xf>
    <xf numFmtId="2" fontId="9" fillId="0" borderId="10" xfId="0" applyNumberFormat="1" applyFont="1" applyBorder="1" applyAlignment="1">
      <alignment horizontal="right"/>
    </xf>
    <xf numFmtId="0" fontId="9" fillId="0" borderId="0" xfId="0" applyFont="1" applyBorder="1" applyAlignment="1">
      <alignment horizontal="right"/>
    </xf>
    <xf numFmtId="2" fontId="7" fillId="0" borderId="0" xfId="0" applyNumberFormat="1" applyFont="1" applyBorder="1" applyAlignment="1">
      <alignment horizontal="center"/>
    </xf>
    <xf numFmtId="2" fontId="9" fillId="0" borderId="0"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view="pageBreakPreview" zoomScale="77" zoomScaleNormal="85" zoomScaleSheetLayoutView="77" workbookViewId="0">
      <selection activeCell="I27" sqref="I27"/>
    </sheetView>
  </sheetViews>
  <sheetFormatPr defaultRowHeight="15" x14ac:dyDescent="0.25"/>
  <cols>
    <col min="1" max="1" width="6" style="1" customWidth="1"/>
    <col min="2" max="2" width="9.5703125" style="1" customWidth="1"/>
    <col min="3" max="3" width="43.7109375" style="1" customWidth="1"/>
    <col min="4" max="4" width="11.5703125" style="101" customWidth="1"/>
    <col min="5" max="5" width="6.42578125" style="101" customWidth="1"/>
    <col min="6" max="6" width="10.85546875" style="101" customWidth="1"/>
    <col min="7" max="7" width="14.28515625" style="101" customWidth="1"/>
    <col min="8" max="10" width="9.140625" style="1"/>
    <col min="11" max="11" width="13.5703125" style="1" bestFit="1" customWidth="1"/>
    <col min="12" max="16384" width="9.140625" style="1"/>
  </cols>
  <sheetData>
    <row r="1" spans="1:7" ht="67.5" customHeight="1" x14ac:dyDescent="0.25">
      <c r="A1" s="114" t="s">
        <v>167</v>
      </c>
      <c r="B1" s="114"/>
      <c r="C1" s="114"/>
      <c r="D1" s="114"/>
      <c r="E1" s="114"/>
      <c r="F1" s="114"/>
      <c r="G1" s="114"/>
    </row>
    <row r="2" spans="1:7" ht="31.5" customHeight="1" x14ac:dyDescent="0.25">
      <c r="A2" s="2" t="s">
        <v>0</v>
      </c>
      <c r="B2" s="2" t="s">
        <v>1</v>
      </c>
      <c r="C2" s="2" t="s">
        <v>2</v>
      </c>
      <c r="D2" s="100" t="s">
        <v>3</v>
      </c>
      <c r="E2" s="100" t="s">
        <v>4</v>
      </c>
      <c r="F2" s="100" t="s">
        <v>5</v>
      </c>
      <c r="G2" s="100" t="s">
        <v>6</v>
      </c>
    </row>
    <row r="3" spans="1:7" ht="30" customHeight="1" x14ac:dyDescent="0.25">
      <c r="A3" s="3"/>
      <c r="B3" s="120" t="s">
        <v>136</v>
      </c>
      <c r="C3" s="121"/>
      <c r="D3" s="100"/>
      <c r="E3" s="100"/>
      <c r="F3" s="100"/>
      <c r="G3" s="100"/>
    </row>
    <row r="4" spans="1:7" ht="156.75" customHeight="1" x14ac:dyDescent="0.25">
      <c r="A4" s="3">
        <v>1</v>
      </c>
      <c r="B4" s="6" t="s">
        <v>33</v>
      </c>
      <c r="C4" s="5" t="s">
        <v>41</v>
      </c>
      <c r="D4" s="11">
        <v>37</v>
      </c>
      <c r="E4" s="12" t="s">
        <v>9</v>
      </c>
      <c r="F4" s="13">
        <v>1095.51</v>
      </c>
      <c r="G4" s="13">
        <f>D4*F4</f>
        <v>40533.870000000003</v>
      </c>
    </row>
    <row r="5" spans="1:7" ht="62.25" customHeight="1" x14ac:dyDescent="0.25">
      <c r="A5" s="3">
        <v>2</v>
      </c>
      <c r="B5" s="4" t="s">
        <v>7</v>
      </c>
      <c r="C5" s="5" t="s">
        <v>8</v>
      </c>
      <c r="D5" s="11">
        <v>1440</v>
      </c>
      <c r="E5" s="12" t="s">
        <v>9</v>
      </c>
      <c r="F5" s="13">
        <v>290.48</v>
      </c>
      <c r="G5" s="13">
        <f>D5*F5</f>
        <v>418291.20000000001</v>
      </c>
    </row>
    <row r="6" spans="1:7" ht="372" customHeight="1" x14ac:dyDescent="0.25">
      <c r="A6" s="3">
        <v>3</v>
      </c>
      <c r="B6" s="6" t="s">
        <v>37</v>
      </c>
      <c r="C6" s="5" t="s">
        <v>38</v>
      </c>
      <c r="D6" s="11">
        <f>'Detailed(Embankment)'!N18</f>
        <v>124143.024</v>
      </c>
      <c r="E6" s="12" t="s">
        <v>10</v>
      </c>
      <c r="F6" s="13">
        <v>126.32</v>
      </c>
      <c r="G6" s="13">
        <f t="shared" ref="G6:G31" si="0">D6*F6</f>
        <v>15681746.791679999</v>
      </c>
    </row>
    <row r="7" spans="1:7" ht="150" x14ac:dyDescent="0.25">
      <c r="A7" s="3">
        <v>4</v>
      </c>
      <c r="B7" s="6" t="s">
        <v>39</v>
      </c>
      <c r="C7" s="5" t="s">
        <v>40</v>
      </c>
      <c r="D7" s="11">
        <f>'Detailed(Embankment)'!N42</f>
        <v>41381.008000000002</v>
      </c>
      <c r="E7" s="12" t="s">
        <v>10</v>
      </c>
      <c r="F7" s="13">
        <v>346.28</v>
      </c>
      <c r="G7" s="13">
        <f t="shared" si="0"/>
        <v>14329415.450239999</v>
      </c>
    </row>
    <row r="8" spans="1:7" ht="156" customHeight="1" x14ac:dyDescent="0.25">
      <c r="A8" s="3">
        <v>5</v>
      </c>
      <c r="B8" s="6" t="s">
        <v>11</v>
      </c>
      <c r="C8" s="5" t="s">
        <v>66</v>
      </c>
      <c r="D8" s="11">
        <f>'Detailed(Embankment)'!N55</f>
        <v>41381.008000000002</v>
      </c>
      <c r="E8" s="12" t="s">
        <v>10</v>
      </c>
      <c r="F8" s="13">
        <v>182.93</v>
      </c>
      <c r="G8" s="13">
        <f t="shared" si="0"/>
        <v>7569827.7934400002</v>
      </c>
    </row>
    <row r="9" spans="1:7" ht="75.75" customHeight="1" x14ac:dyDescent="0.25">
      <c r="A9" s="3">
        <v>6</v>
      </c>
      <c r="B9" s="6" t="s">
        <v>12</v>
      </c>
      <c r="C9" s="5" t="s">
        <v>159</v>
      </c>
      <c r="D9" s="11">
        <f>'Detailed(Embankment)'!N63</f>
        <v>20690.504000000001</v>
      </c>
      <c r="E9" s="102" t="s">
        <v>161</v>
      </c>
      <c r="F9" s="13">
        <v>29.14</v>
      </c>
      <c r="G9" s="13">
        <f t="shared" si="0"/>
        <v>602921.28656000004</v>
      </c>
    </row>
    <row r="10" spans="1:7" ht="30" customHeight="1" x14ac:dyDescent="0.25">
      <c r="A10" s="3"/>
      <c r="B10" s="6"/>
      <c r="C10" s="5" t="s">
        <v>160</v>
      </c>
      <c r="D10" s="11">
        <f>'Detailed(Embankment)'!N61</f>
        <v>20690.504000000001</v>
      </c>
      <c r="E10" s="102" t="s">
        <v>61</v>
      </c>
      <c r="F10" s="13">
        <v>14.57</v>
      </c>
      <c r="G10" s="13">
        <f t="shared" si="0"/>
        <v>301460.64328000002</v>
      </c>
    </row>
    <row r="11" spans="1:7" ht="105.75" customHeight="1" x14ac:dyDescent="0.25">
      <c r="A11" s="3">
        <v>7</v>
      </c>
      <c r="B11" s="6" t="s">
        <v>13</v>
      </c>
      <c r="C11" s="5" t="s">
        <v>17</v>
      </c>
      <c r="D11" s="11">
        <f>'Detailed(Embankment)'!N70</f>
        <v>132023.4</v>
      </c>
      <c r="E11" s="12" t="s">
        <v>14</v>
      </c>
      <c r="F11" s="13">
        <v>26.17</v>
      </c>
      <c r="G11" s="13">
        <f t="shared" si="0"/>
        <v>3455052.378</v>
      </c>
    </row>
    <row r="12" spans="1:7" ht="75" x14ac:dyDescent="0.25">
      <c r="A12" s="3">
        <v>8</v>
      </c>
      <c r="B12" s="6" t="s">
        <v>15</v>
      </c>
      <c r="C12" s="5" t="s">
        <v>140</v>
      </c>
      <c r="D12" s="11">
        <f>'Detailed(Embankment)'!N77</f>
        <v>214092</v>
      </c>
      <c r="E12" s="12" t="s">
        <v>16</v>
      </c>
      <c r="F12" s="13">
        <v>4.47</v>
      </c>
      <c r="G12" s="13">
        <f t="shared" si="0"/>
        <v>956991.24</v>
      </c>
    </row>
    <row r="13" spans="1:7" ht="79.5" customHeight="1" x14ac:dyDescent="0.25">
      <c r="A13" s="3">
        <v>9</v>
      </c>
      <c r="B13" s="6" t="s">
        <v>139</v>
      </c>
      <c r="C13" s="5" t="s">
        <v>141</v>
      </c>
      <c r="D13" s="11">
        <f>'Detailed(Embankment)'!G82</f>
        <v>165524.03200000001</v>
      </c>
      <c r="E13" s="12" t="s">
        <v>30</v>
      </c>
      <c r="F13" s="13">
        <v>14.27</v>
      </c>
      <c r="G13" s="13">
        <f t="shared" si="0"/>
        <v>2362027.93664</v>
      </c>
    </row>
    <row r="14" spans="1:7" x14ac:dyDescent="0.25">
      <c r="A14" s="7"/>
      <c r="B14" s="115" t="s">
        <v>36</v>
      </c>
      <c r="C14" s="115"/>
      <c r="D14" s="115"/>
      <c r="E14" s="115"/>
      <c r="F14" s="115"/>
      <c r="G14" s="11">
        <f>SUM(G4:G13)</f>
        <v>45718268.589840002</v>
      </c>
    </row>
    <row r="15" spans="1:7" x14ac:dyDescent="0.25">
      <c r="A15" s="116" t="s">
        <v>67</v>
      </c>
      <c r="B15" s="117"/>
      <c r="C15" s="117"/>
      <c r="D15" s="117"/>
      <c r="E15" s="117"/>
      <c r="F15" s="117"/>
      <c r="G15" s="118"/>
    </row>
    <row r="16" spans="1:7" ht="75" x14ac:dyDescent="0.25">
      <c r="A16" s="3">
        <v>10</v>
      </c>
      <c r="B16" s="6" t="s">
        <v>18</v>
      </c>
      <c r="C16" s="5" t="s">
        <v>21</v>
      </c>
      <c r="D16" s="11">
        <f>'Detailed(Embankment)'!N88</f>
        <v>3612.8025000000002</v>
      </c>
      <c r="E16" s="12" t="s">
        <v>10</v>
      </c>
      <c r="F16" s="13">
        <v>135.05000000000001</v>
      </c>
      <c r="G16" s="13">
        <f t="shared" si="0"/>
        <v>487908.97762500006</v>
      </c>
    </row>
    <row r="17" spans="1:7" ht="110.25" customHeight="1" x14ac:dyDescent="0.25">
      <c r="A17" s="3">
        <v>11</v>
      </c>
      <c r="B17" s="6" t="s">
        <v>19</v>
      </c>
      <c r="C17" s="5" t="s">
        <v>20</v>
      </c>
      <c r="D17" s="11">
        <f>'Detailed(Embankment)'!N95</f>
        <v>1204.2675000000002</v>
      </c>
      <c r="E17" s="12" t="s">
        <v>10</v>
      </c>
      <c r="F17" s="13">
        <v>733.12</v>
      </c>
      <c r="G17" s="13">
        <f t="shared" si="0"/>
        <v>882872.58960000006</v>
      </c>
    </row>
    <row r="18" spans="1:7" ht="105" x14ac:dyDescent="0.25">
      <c r="A18" s="3">
        <v>12</v>
      </c>
      <c r="B18" s="6" t="s">
        <v>42</v>
      </c>
      <c r="C18" s="5" t="s">
        <v>43</v>
      </c>
      <c r="D18" s="11">
        <f>'Detailed(Embankment)'!N100</f>
        <v>8028.4500000000007</v>
      </c>
      <c r="E18" s="12" t="s">
        <v>14</v>
      </c>
      <c r="F18" s="13">
        <v>11.39</v>
      </c>
      <c r="G18" s="13">
        <f>D18*F18</f>
        <v>91444.045500000007</v>
      </c>
    </row>
    <row r="19" spans="1:7" ht="180" x14ac:dyDescent="0.25">
      <c r="A19" s="3">
        <v>13</v>
      </c>
      <c r="B19" s="6" t="s">
        <v>22</v>
      </c>
      <c r="C19" s="9" t="s">
        <v>62</v>
      </c>
      <c r="D19" s="11">
        <f>'Detailed(Embankment)'!N107</f>
        <v>80507.512499999997</v>
      </c>
      <c r="E19" s="12" t="s">
        <v>44</v>
      </c>
      <c r="F19" s="13">
        <v>340.00200000000001</v>
      </c>
      <c r="G19" s="13">
        <f t="shared" si="0"/>
        <v>27372715.265025001</v>
      </c>
    </row>
    <row r="20" spans="1:7" ht="165" customHeight="1" x14ac:dyDescent="0.25">
      <c r="A20" s="3">
        <v>14</v>
      </c>
      <c r="B20" s="6" t="s">
        <v>22</v>
      </c>
      <c r="C20" s="5" t="s">
        <v>63</v>
      </c>
      <c r="D20" s="11">
        <f>'Detailed(Embankment)'!N118</f>
        <v>5352.3</v>
      </c>
      <c r="E20" s="12" t="s">
        <v>44</v>
      </c>
      <c r="F20" s="103">
        <v>977.18100000000004</v>
      </c>
      <c r="G20" s="13">
        <f t="shared" si="0"/>
        <v>5230165.8663000008</v>
      </c>
    </row>
    <row r="21" spans="1:7" ht="93.75" customHeight="1" x14ac:dyDescent="0.25">
      <c r="A21" s="3">
        <v>15</v>
      </c>
      <c r="B21" s="6" t="s">
        <v>23</v>
      </c>
      <c r="C21" s="5" t="s">
        <v>65</v>
      </c>
      <c r="D21" s="11">
        <f>'Detailed(Embankment)'!N128</f>
        <v>8028.4500000000007</v>
      </c>
      <c r="E21" s="12" t="s">
        <v>14</v>
      </c>
      <c r="F21" s="13">
        <v>162.47</v>
      </c>
      <c r="G21" s="13">
        <f t="shared" si="0"/>
        <v>1304382.2715</v>
      </c>
    </row>
    <row r="22" spans="1:7" ht="76.5" customHeight="1" x14ac:dyDescent="0.25">
      <c r="A22" s="3">
        <v>16</v>
      </c>
      <c r="B22" s="6" t="s">
        <v>24</v>
      </c>
      <c r="C22" s="5" t="s">
        <v>64</v>
      </c>
      <c r="D22" s="11">
        <f>'Detailed(Embankment)'!N135</f>
        <v>2608.5772124999999</v>
      </c>
      <c r="E22" s="12" t="s">
        <v>10</v>
      </c>
      <c r="F22" s="13">
        <v>2027.04</v>
      </c>
      <c r="G22" s="13">
        <f t="shared" si="0"/>
        <v>5287690.3528259993</v>
      </c>
    </row>
    <row r="23" spans="1:7" ht="229.5" customHeight="1" x14ac:dyDescent="0.25">
      <c r="A23" s="3">
        <v>17</v>
      </c>
      <c r="B23" s="4" t="s">
        <v>34</v>
      </c>
      <c r="C23" s="8" t="s">
        <v>162</v>
      </c>
      <c r="D23" s="104">
        <f>'Detailed(Embankment)'!N148</f>
        <v>22.945646428571429</v>
      </c>
      <c r="E23" s="14" t="s">
        <v>25</v>
      </c>
      <c r="F23" s="15">
        <v>909.69</v>
      </c>
      <c r="G23" s="13">
        <f t="shared" si="0"/>
        <v>20873.425099607146</v>
      </c>
    </row>
    <row r="24" spans="1:7" ht="159" customHeight="1" x14ac:dyDescent="0.25">
      <c r="A24" s="3">
        <v>18</v>
      </c>
      <c r="B24" s="4" t="s">
        <v>26</v>
      </c>
      <c r="C24" s="8" t="s">
        <v>163</v>
      </c>
      <c r="D24" s="104">
        <f>'Detailed(Embankment)'!N158</f>
        <v>108.63720600000001</v>
      </c>
      <c r="E24" s="14" t="s">
        <v>27</v>
      </c>
      <c r="F24" s="15">
        <v>77.34</v>
      </c>
      <c r="G24" s="13">
        <f t="shared" si="0"/>
        <v>8402.0015120400003</v>
      </c>
    </row>
    <row r="25" spans="1:7" ht="158.25" customHeight="1" x14ac:dyDescent="0.25">
      <c r="A25" s="3">
        <v>19</v>
      </c>
      <c r="B25" s="4" t="s">
        <v>28</v>
      </c>
      <c r="C25" s="8" t="s">
        <v>164</v>
      </c>
      <c r="D25" s="104">
        <f>'Detailed(Embankment)'!N168</f>
        <v>22.814190079999999</v>
      </c>
      <c r="E25" s="14" t="s">
        <v>27</v>
      </c>
      <c r="F25" s="15">
        <v>74.37</v>
      </c>
      <c r="G25" s="13">
        <f t="shared" si="0"/>
        <v>1696.6913162496</v>
      </c>
    </row>
    <row r="26" spans="1:7" ht="181.5" customHeight="1" x14ac:dyDescent="0.25">
      <c r="A26" s="3">
        <v>20</v>
      </c>
      <c r="B26" s="4" t="s">
        <v>29</v>
      </c>
      <c r="C26" s="8" t="s">
        <v>155</v>
      </c>
      <c r="D26" s="104">
        <f>'Detailed(Embankment)'!N177</f>
        <v>22.945646428571429</v>
      </c>
      <c r="E26" s="14" t="s">
        <v>30</v>
      </c>
      <c r="F26" s="15">
        <v>11674.49</v>
      </c>
      <c r="G26" s="13">
        <f t="shared" si="0"/>
        <v>267878.71977389284</v>
      </c>
    </row>
    <row r="27" spans="1:7" ht="95.25" customHeight="1" x14ac:dyDescent="0.25">
      <c r="A27" s="3">
        <v>21</v>
      </c>
      <c r="B27" s="4" t="s">
        <v>31</v>
      </c>
      <c r="C27" s="8" t="s">
        <v>32</v>
      </c>
      <c r="D27" s="104">
        <f>'Detailed(Embankment)'!N189</f>
        <v>18.841000000000001</v>
      </c>
      <c r="E27" s="14" t="s">
        <v>9</v>
      </c>
      <c r="F27" s="15">
        <v>47.91</v>
      </c>
      <c r="G27" s="13">
        <f t="shared" si="0"/>
        <v>902.67231000000004</v>
      </c>
    </row>
    <row r="28" spans="1:7" ht="62.25" customHeight="1" x14ac:dyDescent="0.25">
      <c r="A28" s="3">
        <v>22</v>
      </c>
      <c r="B28" s="4" t="s">
        <v>45</v>
      </c>
      <c r="C28" s="8" t="s">
        <v>60</v>
      </c>
      <c r="D28" s="105">
        <v>8922</v>
      </c>
      <c r="E28" s="14" t="s">
        <v>46</v>
      </c>
      <c r="F28" s="14">
        <v>131.55000000000001</v>
      </c>
      <c r="G28" s="13">
        <f t="shared" si="0"/>
        <v>1173689.1000000001</v>
      </c>
    </row>
    <row r="29" spans="1:7" ht="80.25" customHeight="1" x14ac:dyDescent="0.25">
      <c r="A29" s="3">
        <v>23</v>
      </c>
      <c r="B29" s="10" t="s">
        <v>47</v>
      </c>
      <c r="C29" s="8" t="s">
        <v>166</v>
      </c>
      <c r="D29" s="105">
        <f>'Detailed(Embankment)'!N202</f>
        <v>13382.25</v>
      </c>
      <c r="E29" s="14" t="s">
        <v>16</v>
      </c>
      <c r="F29" s="14">
        <v>132.94</v>
      </c>
      <c r="G29" s="13">
        <f t="shared" si="0"/>
        <v>1779036.3149999999</v>
      </c>
    </row>
    <row r="30" spans="1:7" ht="93" customHeight="1" x14ac:dyDescent="0.25">
      <c r="A30" s="3">
        <v>24</v>
      </c>
      <c r="B30" s="4" t="s">
        <v>48</v>
      </c>
      <c r="C30" s="8" t="s">
        <v>165</v>
      </c>
      <c r="D30" s="105">
        <f>'Detailed(Embankment)'!N208</f>
        <v>35682</v>
      </c>
      <c r="E30" s="14" t="s">
        <v>16</v>
      </c>
      <c r="F30" s="15">
        <v>64.53</v>
      </c>
      <c r="G30" s="13">
        <f t="shared" si="0"/>
        <v>2302559.46</v>
      </c>
    </row>
    <row r="31" spans="1:7" ht="81" customHeight="1" x14ac:dyDescent="0.25">
      <c r="A31" s="3">
        <v>25</v>
      </c>
      <c r="B31" s="4" t="s">
        <v>49</v>
      </c>
      <c r="C31" s="8" t="s">
        <v>50</v>
      </c>
      <c r="D31" s="105">
        <f>'Detailed(Embankment)'!N216</f>
        <v>13380.75</v>
      </c>
      <c r="E31" s="14" t="s">
        <v>14</v>
      </c>
      <c r="F31" s="15">
        <v>162.44999999999999</v>
      </c>
      <c r="G31" s="13">
        <f t="shared" si="0"/>
        <v>2173702.8374999999</v>
      </c>
    </row>
    <row r="32" spans="1:7" ht="203.25" customHeight="1" x14ac:dyDescent="0.25">
      <c r="A32" s="3">
        <v>26</v>
      </c>
      <c r="B32" s="6" t="s">
        <v>42</v>
      </c>
      <c r="C32" s="5" t="s">
        <v>51</v>
      </c>
      <c r="D32" s="11">
        <f>'Detailed(Embankment)'!N223</f>
        <v>1</v>
      </c>
      <c r="E32" s="12" t="s">
        <v>52</v>
      </c>
      <c r="F32" s="13">
        <v>967050.85</v>
      </c>
      <c r="G32" s="13">
        <f>D32*F32</f>
        <v>967050.85</v>
      </c>
    </row>
    <row r="33" spans="1:11" ht="108.75" customHeight="1" x14ac:dyDescent="0.25">
      <c r="A33" s="3">
        <v>27</v>
      </c>
      <c r="B33" s="6" t="s">
        <v>42</v>
      </c>
      <c r="C33" s="5" t="s">
        <v>53</v>
      </c>
      <c r="D33" s="11">
        <f>'Detailed(Embankment)'!N232</f>
        <v>150</v>
      </c>
      <c r="E33" s="12" t="s">
        <v>54</v>
      </c>
      <c r="F33" s="13">
        <v>2497.86</v>
      </c>
      <c r="G33" s="13">
        <f t="shared" ref="G33:G37" si="1">D33*F33</f>
        <v>374679</v>
      </c>
    </row>
    <row r="34" spans="1:11" ht="54.75" customHeight="1" x14ac:dyDescent="0.25">
      <c r="A34" s="3">
        <v>28</v>
      </c>
      <c r="B34" s="6" t="s">
        <v>42</v>
      </c>
      <c r="C34" s="106" t="s">
        <v>55</v>
      </c>
      <c r="D34" s="11">
        <f>'Detailed(Embankment)'!N236</f>
        <v>1</v>
      </c>
      <c r="E34" s="12" t="s">
        <v>56</v>
      </c>
      <c r="F34" s="13">
        <v>112344.1</v>
      </c>
      <c r="G34" s="13">
        <f t="shared" si="1"/>
        <v>112344.1</v>
      </c>
    </row>
    <row r="35" spans="1:11" ht="93.75" customHeight="1" x14ac:dyDescent="0.25">
      <c r="A35" s="3">
        <v>29</v>
      </c>
      <c r="B35" s="6" t="s">
        <v>42</v>
      </c>
      <c r="C35" s="106" t="s">
        <v>57</v>
      </c>
      <c r="D35" s="11">
        <f>'Detailed(Embankment)'!N239</f>
        <v>1</v>
      </c>
      <c r="E35" s="12" t="s">
        <v>52</v>
      </c>
      <c r="F35" s="13">
        <v>111148.95</v>
      </c>
      <c r="G35" s="13">
        <f t="shared" si="1"/>
        <v>111148.95</v>
      </c>
    </row>
    <row r="36" spans="1:11" ht="156" customHeight="1" x14ac:dyDescent="0.25">
      <c r="A36" s="3">
        <v>30</v>
      </c>
      <c r="B36" s="6" t="s">
        <v>42</v>
      </c>
      <c r="C36" s="106" t="s">
        <v>58</v>
      </c>
      <c r="D36" s="11">
        <f>'Detailed(Embankment)'!N244</f>
        <v>1</v>
      </c>
      <c r="E36" s="12" t="s">
        <v>56</v>
      </c>
      <c r="F36" s="13">
        <v>92026.55</v>
      </c>
      <c r="G36" s="13">
        <f t="shared" si="1"/>
        <v>92026.55</v>
      </c>
    </row>
    <row r="37" spans="1:11" ht="63.75" x14ac:dyDescent="0.25">
      <c r="A37" s="3">
        <v>31</v>
      </c>
      <c r="B37" s="6" t="s">
        <v>42</v>
      </c>
      <c r="C37" s="107" t="s">
        <v>59</v>
      </c>
      <c r="D37" s="11">
        <f>'Detailed(Embankment)'!N257</f>
        <v>1</v>
      </c>
      <c r="E37" s="12" t="s">
        <v>56</v>
      </c>
      <c r="F37" s="13">
        <v>110909.92</v>
      </c>
      <c r="G37" s="13">
        <f t="shared" si="1"/>
        <v>110909.92</v>
      </c>
    </row>
    <row r="38" spans="1:11" ht="15" customHeight="1" x14ac:dyDescent="0.25">
      <c r="A38" s="3"/>
      <c r="B38" s="119" t="s">
        <v>35</v>
      </c>
      <c r="C38" s="119"/>
      <c r="D38" s="119"/>
      <c r="E38" s="119"/>
      <c r="F38" s="119"/>
      <c r="G38" s="11">
        <f>SUM(G16:G37)</f>
        <v>50154079.960887797</v>
      </c>
      <c r="K38" s="81">
        <f>G38+G14</f>
        <v>95872348.5507278</v>
      </c>
    </row>
    <row r="39" spans="1:11" x14ac:dyDescent="0.25">
      <c r="A39" s="109"/>
      <c r="B39" s="108"/>
      <c r="C39" s="108"/>
      <c r="D39" s="112" t="s">
        <v>168</v>
      </c>
      <c r="E39" s="112"/>
      <c r="F39" s="113"/>
      <c r="G39" s="110">
        <f>G38+G14</f>
        <v>95872348.5507278</v>
      </c>
    </row>
    <row r="40" spans="1:11" x14ac:dyDescent="0.25">
      <c r="F40" s="111"/>
      <c r="G40" s="111"/>
    </row>
  </sheetData>
  <mergeCells count="6">
    <mergeCell ref="D39:F39"/>
    <mergeCell ref="A1:G1"/>
    <mergeCell ref="B14:F14"/>
    <mergeCell ref="A15:G15"/>
    <mergeCell ref="B38:F38"/>
    <mergeCell ref="B3:C3"/>
  </mergeCells>
  <pageMargins left="0.75" right="0.25" top="0.5" bottom="0.25" header="0.3" footer="0.3"/>
  <pageSetup paperSize="9" scale="88" orientation="portrait" r:id="rId1"/>
  <rowBreaks count="2" manualBreakCount="2">
    <brk id="29" max="10" man="1"/>
    <brk id="40"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2"/>
  <sheetViews>
    <sheetView view="pageBreakPreview" topLeftCell="A10" zoomScaleSheetLayoutView="100" workbookViewId="0">
      <selection activeCell="R97" sqref="R97"/>
    </sheetView>
  </sheetViews>
  <sheetFormatPr defaultRowHeight="15.75" x14ac:dyDescent="0.25"/>
  <cols>
    <col min="1" max="1" width="4.7109375" style="29" customWidth="1"/>
    <col min="2" max="2" width="9.140625" style="99" customWidth="1"/>
    <col min="3" max="3" width="41.5703125" style="71" customWidth="1"/>
    <col min="4" max="4" width="2.140625" style="29" customWidth="1"/>
    <col min="5" max="5" width="3.5703125" style="29" customWidth="1"/>
    <col min="6" max="6" width="1.7109375" style="29" customWidth="1"/>
    <col min="7" max="7" width="4.140625" style="29" customWidth="1"/>
    <col min="8" max="8" width="1.7109375" style="29" customWidth="1"/>
    <col min="9" max="9" width="3.85546875" style="29" customWidth="1"/>
    <col min="10" max="10" width="1.85546875" style="29" customWidth="1"/>
    <col min="11" max="11" width="4.140625" style="29" customWidth="1"/>
    <col min="12" max="12" width="2" style="29" customWidth="1"/>
    <col min="13" max="13" width="6.85546875" style="29" customWidth="1"/>
    <col min="14" max="14" width="9.28515625" style="29" customWidth="1"/>
    <col min="15" max="15" width="9" style="29" customWidth="1"/>
    <col min="16" max="16384" width="9.140625" style="29"/>
  </cols>
  <sheetData>
    <row r="1" spans="1:19" ht="62.25" customHeight="1" x14ac:dyDescent="0.25">
      <c r="A1" s="146" t="s">
        <v>145</v>
      </c>
      <c r="B1" s="146"/>
      <c r="C1" s="146"/>
      <c r="D1" s="146"/>
      <c r="E1" s="146"/>
      <c r="F1" s="146"/>
      <c r="G1" s="146"/>
      <c r="H1" s="146"/>
      <c r="I1" s="146"/>
      <c r="J1" s="146"/>
      <c r="K1" s="146"/>
      <c r="L1" s="146"/>
      <c r="M1" s="146"/>
      <c r="N1" s="146"/>
      <c r="O1" s="146"/>
      <c r="P1" s="28"/>
      <c r="Q1" s="28"/>
      <c r="R1" s="28"/>
      <c r="S1" s="28"/>
    </row>
    <row r="2" spans="1:19" ht="31.5" customHeight="1" x14ac:dyDescent="0.25">
      <c r="A2" s="16" t="s">
        <v>0</v>
      </c>
      <c r="B2" s="87" t="s">
        <v>1</v>
      </c>
      <c r="C2" s="16" t="s">
        <v>2</v>
      </c>
      <c r="D2" s="143" t="s">
        <v>68</v>
      </c>
      <c r="E2" s="144"/>
      <c r="F2" s="144"/>
      <c r="G2" s="144"/>
      <c r="H2" s="144"/>
      <c r="I2" s="144"/>
      <c r="J2" s="144"/>
      <c r="K2" s="144"/>
      <c r="L2" s="144"/>
      <c r="M2" s="145"/>
      <c r="N2" s="17" t="s">
        <v>69</v>
      </c>
      <c r="O2" s="19" t="s">
        <v>4</v>
      </c>
    </row>
    <row r="3" spans="1:19" ht="24.75" customHeight="1" x14ac:dyDescent="0.25">
      <c r="A3" s="30"/>
      <c r="B3" s="147" t="s">
        <v>136</v>
      </c>
      <c r="C3" s="148"/>
      <c r="D3" s="31"/>
      <c r="E3" s="32"/>
      <c r="F3" s="32"/>
      <c r="G3" s="32"/>
      <c r="H3" s="32"/>
      <c r="I3" s="32"/>
      <c r="J3" s="32"/>
      <c r="K3" s="32"/>
      <c r="L3" s="32"/>
      <c r="M3" s="33"/>
      <c r="N3" s="30"/>
      <c r="O3" s="30"/>
    </row>
    <row r="4" spans="1:19" ht="107.25" customHeight="1" x14ac:dyDescent="0.25">
      <c r="A4" s="34">
        <v>1</v>
      </c>
      <c r="B4" s="150" t="s">
        <v>33</v>
      </c>
      <c r="C4" s="152" t="s">
        <v>41</v>
      </c>
      <c r="D4" s="72" t="s">
        <v>73</v>
      </c>
      <c r="E4" s="154">
        <v>17841</v>
      </c>
      <c r="F4" s="154"/>
      <c r="G4" s="154"/>
      <c r="H4" s="72" t="s">
        <v>74</v>
      </c>
      <c r="I4" s="77">
        <v>500</v>
      </c>
      <c r="J4" s="72" t="s">
        <v>75</v>
      </c>
      <c r="K4" s="72">
        <v>1</v>
      </c>
      <c r="L4" s="72" t="s">
        <v>73</v>
      </c>
      <c r="M4" s="78">
        <f>(E4/I4)+1</f>
        <v>36.682000000000002</v>
      </c>
      <c r="N4" s="83">
        <f>M4</f>
        <v>36.682000000000002</v>
      </c>
      <c r="O4" s="85" t="s">
        <v>46</v>
      </c>
    </row>
    <row r="5" spans="1:19" ht="53.25" customHeight="1" x14ac:dyDescent="0.25">
      <c r="A5" s="36"/>
      <c r="B5" s="151"/>
      <c r="C5" s="153"/>
      <c r="D5" s="51"/>
      <c r="E5" s="51"/>
      <c r="F5" s="51"/>
      <c r="G5" s="51"/>
      <c r="H5" s="51"/>
      <c r="I5" s="51"/>
      <c r="J5" s="51"/>
      <c r="K5" s="51"/>
      <c r="L5" s="51"/>
      <c r="M5" s="52"/>
      <c r="N5" s="84"/>
      <c r="O5" s="86"/>
    </row>
    <row r="6" spans="1:19" ht="15" customHeight="1" x14ac:dyDescent="0.25">
      <c r="A6" s="40">
        <v>2</v>
      </c>
      <c r="B6" s="88" t="s">
        <v>7</v>
      </c>
      <c r="C6" s="149" t="s">
        <v>8</v>
      </c>
      <c r="E6" s="29" t="s">
        <v>76</v>
      </c>
      <c r="M6" s="41"/>
      <c r="N6" s="42"/>
      <c r="O6" s="41"/>
    </row>
    <row r="7" spans="1:19" x14ac:dyDescent="0.25">
      <c r="A7" s="42"/>
      <c r="B7" s="89"/>
      <c r="C7" s="149"/>
      <c r="E7" s="29" t="s">
        <v>77</v>
      </c>
      <c r="M7" s="41"/>
      <c r="N7" s="42"/>
      <c r="O7" s="41"/>
    </row>
    <row r="8" spans="1:19" x14ac:dyDescent="0.25">
      <c r="A8" s="42"/>
      <c r="B8" s="89"/>
      <c r="C8" s="149"/>
      <c r="D8" s="29" t="s">
        <v>73</v>
      </c>
      <c r="E8" s="155">
        <f>E4</f>
        <v>17841</v>
      </c>
      <c r="F8" s="156"/>
      <c r="G8" s="156"/>
      <c r="H8" s="72" t="s">
        <v>74</v>
      </c>
      <c r="I8" s="29">
        <v>50</v>
      </c>
      <c r="J8" s="29" t="s">
        <v>75</v>
      </c>
      <c r="K8" s="29">
        <v>3</v>
      </c>
      <c r="L8" s="29" t="s">
        <v>73</v>
      </c>
      <c r="M8" s="41">
        <f>((E8/I8)+K8)</f>
        <v>359.82</v>
      </c>
      <c r="N8" s="42"/>
      <c r="O8" s="41"/>
    </row>
    <row r="9" spans="1:19" x14ac:dyDescent="0.25">
      <c r="A9" s="42"/>
      <c r="B9" s="89"/>
      <c r="C9" s="149"/>
      <c r="D9" s="29" t="s">
        <v>73</v>
      </c>
      <c r="E9" s="124">
        <f>M8</f>
        <v>359.82</v>
      </c>
      <c r="F9" s="124"/>
      <c r="G9" s="124"/>
      <c r="H9" s="46" t="s">
        <v>78</v>
      </c>
      <c r="I9" s="29">
        <v>4</v>
      </c>
      <c r="J9" s="29" t="s">
        <v>73</v>
      </c>
      <c r="K9" s="124">
        <f>E9*I9</f>
        <v>1439.28</v>
      </c>
      <c r="L9" s="124"/>
      <c r="M9" s="43" t="s">
        <v>46</v>
      </c>
      <c r="N9" s="42">
        <f>K9</f>
        <v>1439.28</v>
      </c>
      <c r="O9" s="41" t="str">
        <f>M9</f>
        <v>Nos</v>
      </c>
    </row>
    <row r="10" spans="1:19" ht="15" customHeight="1" x14ac:dyDescent="0.25">
      <c r="A10" s="40">
        <v>3</v>
      </c>
      <c r="B10" s="88" t="s">
        <v>37</v>
      </c>
      <c r="C10" s="160" t="s">
        <v>38</v>
      </c>
      <c r="D10" s="44"/>
      <c r="E10" s="44"/>
      <c r="F10" s="44"/>
      <c r="G10" s="44"/>
      <c r="H10" s="44"/>
      <c r="I10" s="44"/>
      <c r="J10" s="44"/>
      <c r="K10" s="44"/>
      <c r="L10" s="44"/>
      <c r="M10" s="45"/>
      <c r="N10" s="40"/>
      <c r="O10" s="45"/>
    </row>
    <row r="11" spans="1:19" x14ac:dyDescent="0.25">
      <c r="A11" s="42"/>
      <c r="B11" s="89"/>
      <c r="C11" s="161"/>
      <c r="D11" s="46"/>
      <c r="E11" s="46" t="s">
        <v>79</v>
      </c>
      <c r="F11" s="46"/>
      <c r="G11" s="46"/>
      <c r="H11" s="46"/>
      <c r="I11" s="46"/>
      <c r="J11" s="46"/>
      <c r="K11" s="46"/>
      <c r="L11" s="46"/>
      <c r="M11" s="41"/>
      <c r="N11" s="42"/>
      <c r="O11" s="41"/>
    </row>
    <row r="12" spans="1:19" x14ac:dyDescent="0.25">
      <c r="A12" s="42"/>
      <c r="B12" s="89"/>
      <c r="C12" s="161"/>
      <c r="D12" s="46" t="s">
        <v>73</v>
      </c>
      <c r="E12" s="46" t="s">
        <v>137</v>
      </c>
      <c r="F12" s="46"/>
      <c r="G12" s="46"/>
      <c r="H12" s="46"/>
      <c r="I12" s="46"/>
      <c r="J12" s="46"/>
      <c r="K12" s="46"/>
      <c r="L12" s="46"/>
      <c r="M12" s="41"/>
      <c r="N12" s="42"/>
      <c r="O12" s="41"/>
    </row>
    <row r="13" spans="1:19" x14ac:dyDescent="0.25">
      <c r="A13" s="42"/>
      <c r="B13" s="89"/>
      <c r="C13" s="161"/>
      <c r="D13" s="46" t="s">
        <v>80</v>
      </c>
      <c r="E13" s="46"/>
      <c r="F13" s="46"/>
      <c r="G13" s="46"/>
      <c r="H13" s="46"/>
      <c r="I13" s="46"/>
      <c r="J13" s="46"/>
      <c r="K13" s="46"/>
      <c r="L13" s="46"/>
      <c r="M13" s="41"/>
      <c r="N13" s="42"/>
      <c r="O13" s="41"/>
    </row>
    <row r="14" spans="1:19" x14ac:dyDescent="0.25">
      <c r="A14" s="42"/>
      <c r="B14" s="89"/>
      <c r="C14" s="161"/>
      <c r="D14" s="20" t="s">
        <v>81</v>
      </c>
      <c r="E14" s="20"/>
      <c r="F14" s="20"/>
      <c r="G14" s="20"/>
      <c r="H14" s="20"/>
      <c r="I14" s="20"/>
      <c r="J14" s="20"/>
      <c r="K14" s="20"/>
      <c r="L14" s="20"/>
      <c r="M14" s="21"/>
      <c r="N14" s="22"/>
      <c r="O14" s="41"/>
    </row>
    <row r="15" spans="1:19" x14ac:dyDescent="0.25">
      <c r="A15" s="42"/>
      <c r="B15" s="89"/>
      <c r="C15" s="161"/>
      <c r="D15" s="50" t="s">
        <v>73</v>
      </c>
      <c r="E15" s="46">
        <v>60</v>
      </c>
      <c r="F15" s="46" t="s">
        <v>82</v>
      </c>
      <c r="G15" s="46" t="s">
        <v>83</v>
      </c>
      <c r="H15" s="46"/>
      <c r="I15" s="46"/>
      <c r="J15" s="46"/>
      <c r="K15" s="46"/>
      <c r="L15" s="46"/>
      <c r="M15" s="41"/>
      <c r="N15" s="42"/>
      <c r="O15" s="41"/>
    </row>
    <row r="16" spans="1:19" x14ac:dyDescent="0.25">
      <c r="A16" s="42"/>
      <c r="B16" s="89"/>
      <c r="C16" s="161"/>
      <c r="D16" s="46"/>
      <c r="E16" s="46"/>
      <c r="F16" s="46"/>
      <c r="G16" s="46"/>
      <c r="H16" s="46"/>
      <c r="I16" s="46"/>
      <c r="J16" s="46"/>
      <c r="K16" s="46"/>
      <c r="L16" s="46"/>
      <c r="M16" s="41"/>
      <c r="N16" s="42"/>
      <c r="O16" s="41"/>
    </row>
    <row r="17" spans="1:15" x14ac:dyDescent="0.25">
      <c r="A17" s="42"/>
      <c r="B17" s="89"/>
      <c r="C17" s="161"/>
      <c r="D17" s="46"/>
      <c r="E17" s="46"/>
      <c r="F17" s="46" t="s">
        <v>73</v>
      </c>
      <c r="G17" s="46">
        <v>0.6</v>
      </c>
      <c r="H17" s="46" t="s">
        <v>78</v>
      </c>
      <c r="I17" s="134">
        <v>206905.04</v>
      </c>
      <c r="J17" s="134"/>
      <c r="K17" s="134"/>
      <c r="L17" s="46" t="s">
        <v>30</v>
      </c>
      <c r="M17" s="41"/>
      <c r="N17" s="42"/>
      <c r="O17" s="41"/>
    </row>
    <row r="18" spans="1:15" x14ac:dyDescent="0.25">
      <c r="A18" s="42"/>
      <c r="B18" s="89"/>
      <c r="C18" s="161"/>
      <c r="D18" s="46"/>
      <c r="E18" s="46"/>
      <c r="F18" s="46" t="s">
        <v>73</v>
      </c>
      <c r="G18" s="134">
        <f>G17*I17</f>
        <v>124143.024</v>
      </c>
      <c r="H18" s="134"/>
      <c r="I18" s="134"/>
      <c r="J18" s="134"/>
      <c r="K18" s="46" t="s">
        <v>84</v>
      </c>
      <c r="L18" s="46"/>
      <c r="M18" s="41"/>
      <c r="N18" s="42">
        <f>G18</f>
        <v>124143.024</v>
      </c>
      <c r="O18" s="41" t="str">
        <f>K18</f>
        <v xml:space="preserve"> cum</v>
      </c>
    </row>
    <row r="19" spans="1:15" x14ac:dyDescent="0.25">
      <c r="A19" s="42"/>
      <c r="B19" s="89"/>
      <c r="C19" s="161"/>
      <c r="D19" s="46"/>
      <c r="E19" s="46"/>
      <c r="F19" s="46"/>
      <c r="G19" s="46"/>
      <c r="H19" s="46"/>
      <c r="I19" s="46"/>
      <c r="J19" s="46"/>
      <c r="K19" s="46"/>
      <c r="L19" s="46"/>
      <c r="M19" s="41"/>
      <c r="N19" s="42"/>
      <c r="O19" s="41"/>
    </row>
    <row r="20" spans="1:15" x14ac:dyDescent="0.25">
      <c r="A20" s="42"/>
      <c r="B20" s="89"/>
      <c r="C20" s="161"/>
      <c r="D20" s="46"/>
      <c r="E20" s="46"/>
      <c r="F20" s="46"/>
      <c r="G20" s="46"/>
      <c r="H20" s="46"/>
      <c r="I20" s="46"/>
      <c r="J20" s="46"/>
      <c r="K20" s="46"/>
      <c r="L20" s="46"/>
      <c r="M20" s="41"/>
      <c r="N20" s="42"/>
      <c r="O20" s="41"/>
    </row>
    <row r="21" spans="1:15" x14ac:dyDescent="0.25">
      <c r="A21" s="42"/>
      <c r="B21" s="89"/>
      <c r="C21" s="161"/>
      <c r="D21" s="46"/>
      <c r="E21" s="46"/>
      <c r="F21" s="46"/>
      <c r="G21" s="46"/>
      <c r="H21" s="46"/>
      <c r="I21" s="46"/>
      <c r="J21" s="46"/>
      <c r="K21" s="46"/>
      <c r="L21" s="46"/>
      <c r="M21" s="41"/>
      <c r="N21" s="42"/>
      <c r="O21" s="41"/>
    </row>
    <row r="22" spans="1:15" x14ac:dyDescent="0.25">
      <c r="A22" s="42"/>
      <c r="B22" s="89"/>
      <c r="C22" s="161"/>
      <c r="D22" s="46"/>
      <c r="E22" s="46"/>
      <c r="F22" s="46"/>
      <c r="G22" s="46"/>
      <c r="H22" s="46"/>
      <c r="I22" s="46"/>
      <c r="J22" s="46"/>
      <c r="K22" s="46"/>
      <c r="L22" s="46"/>
      <c r="M22" s="41"/>
      <c r="N22" s="42"/>
      <c r="O22" s="41"/>
    </row>
    <row r="23" spans="1:15" x14ac:dyDescent="0.25">
      <c r="A23" s="42"/>
      <c r="B23" s="89"/>
      <c r="C23" s="161"/>
      <c r="D23" s="46"/>
      <c r="E23" s="46"/>
      <c r="F23" s="46"/>
      <c r="G23" s="46"/>
      <c r="H23" s="46"/>
      <c r="I23" s="46"/>
      <c r="J23" s="46"/>
      <c r="K23" s="46"/>
      <c r="L23" s="46"/>
      <c r="M23" s="41"/>
      <c r="N23" s="42"/>
      <c r="O23" s="41"/>
    </row>
    <row r="24" spans="1:15" x14ac:dyDescent="0.25">
      <c r="A24" s="42"/>
      <c r="B24" s="89"/>
      <c r="C24" s="161"/>
      <c r="D24" s="46"/>
      <c r="E24" s="46"/>
      <c r="F24" s="46"/>
      <c r="G24" s="46"/>
      <c r="H24" s="46"/>
      <c r="I24" s="46"/>
      <c r="J24" s="46"/>
      <c r="K24" s="46"/>
      <c r="L24" s="46"/>
      <c r="M24" s="41"/>
      <c r="N24" s="42"/>
      <c r="O24" s="41"/>
    </row>
    <row r="25" spans="1:15" x14ac:dyDescent="0.25">
      <c r="A25" s="42"/>
      <c r="B25" s="89"/>
      <c r="C25" s="161"/>
      <c r="D25" s="46"/>
      <c r="E25" s="46"/>
      <c r="F25" s="46"/>
      <c r="G25" s="46"/>
      <c r="H25" s="46"/>
      <c r="I25" s="46"/>
      <c r="J25" s="46"/>
      <c r="K25" s="46"/>
      <c r="L25" s="46"/>
      <c r="M25" s="41"/>
      <c r="N25" s="42"/>
      <c r="O25" s="41"/>
    </row>
    <row r="26" spans="1:15" x14ac:dyDescent="0.25">
      <c r="A26" s="42"/>
      <c r="B26" s="89"/>
      <c r="C26" s="161"/>
      <c r="D26" s="46"/>
      <c r="E26" s="46"/>
      <c r="F26" s="46"/>
      <c r="G26" s="46"/>
      <c r="H26" s="46"/>
      <c r="I26" s="46"/>
      <c r="J26" s="46"/>
      <c r="K26" s="46"/>
      <c r="L26" s="46"/>
      <c r="M26" s="41"/>
      <c r="N26" s="42"/>
      <c r="O26" s="41"/>
    </row>
    <row r="27" spans="1:15" x14ac:dyDescent="0.25">
      <c r="A27" s="42"/>
      <c r="B27" s="89"/>
      <c r="C27" s="161"/>
      <c r="D27" s="46"/>
      <c r="E27" s="46"/>
      <c r="F27" s="46"/>
      <c r="G27" s="46"/>
      <c r="H27" s="46"/>
      <c r="I27" s="46"/>
      <c r="J27" s="46"/>
      <c r="K27" s="46"/>
      <c r="L27" s="46"/>
      <c r="M27" s="41"/>
      <c r="N27" s="42"/>
      <c r="O27" s="41"/>
    </row>
    <row r="28" spans="1:15" x14ac:dyDescent="0.25">
      <c r="A28" s="42"/>
      <c r="B28" s="89"/>
      <c r="C28" s="161"/>
      <c r="D28" s="46"/>
      <c r="E28" s="46"/>
      <c r="F28" s="46"/>
      <c r="G28" s="46"/>
      <c r="H28" s="46"/>
      <c r="I28" s="46"/>
      <c r="J28" s="46"/>
      <c r="K28" s="46"/>
      <c r="L28" s="46"/>
      <c r="M28" s="41"/>
      <c r="N28" s="42"/>
      <c r="O28" s="41"/>
    </row>
    <row r="29" spans="1:15" x14ac:dyDescent="0.25">
      <c r="A29" s="42"/>
      <c r="B29" s="89"/>
      <c r="C29" s="161"/>
      <c r="D29" s="46"/>
      <c r="E29" s="46"/>
      <c r="F29" s="46"/>
      <c r="G29" s="46"/>
      <c r="H29" s="46"/>
      <c r="I29" s="46"/>
      <c r="J29" s="46"/>
      <c r="K29" s="46"/>
      <c r="L29" s="46"/>
      <c r="M29" s="41"/>
      <c r="N29" s="42"/>
      <c r="O29" s="41"/>
    </row>
    <row r="30" spans="1:15" x14ac:dyDescent="0.25">
      <c r="A30" s="42"/>
      <c r="B30" s="89"/>
      <c r="C30" s="161"/>
      <c r="D30" s="46"/>
      <c r="E30" s="46"/>
      <c r="F30" s="46"/>
      <c r="G30" s="46"/>
      <c r="H30" s="46"/>
      <c r="I30" s="46"/>
      <c r="J30" s="46"/>
      <c r="K30" s="46"/>
      <c r="L30" s="46"/>
      <c r="M30" s="41"/>
      <c r="N30" s="42"/>
      <c r="O30" s="41"/>
    </row>
    <row r="31" spans="1:15" ht="3.75" customHeight="1" x14ac:dyDescent="0.25">
      <c r="A31" s="42"/>
      <c r="B31" s="89"/>
      <c r="C31" s="161"/>
      <c r="D31" s="46"/>
      <c r="E31" s="46"/>
      <c r="F31" s="46"/>
      <c r="G31" s="46"/>
      <c r="H31" s="46"/>
      <c r="I31" s="46"/>
      <c r="J31" s="46"/>
      <c r="K31" s="46"/>
      <c r="L31" s="46"/>
      <c r="M31" s="41"/>
      <c r="N31" s="42"/>
      <c r="O31" s="41"/>
    </row>
    <row r="32" spans="1:15" ht="3.75" customHeight="1" x14ac:dyDescent="0.25">
      <c r="A32" s="42"/>
      <c r="B32" s="89"/>
      <c r="C32" s="161"/>
      <c r="D32" s="46"/>
      <c r="E32" s="46"/>
      <c r="F32" s="46"/>
      <c r="G32" s="46"/>
      <c r="H32" s="46"/>
      <c r="I32" s="46"/>
      <c r="J32" s="46"/>
      <c r="K32" s="46"/>
      <c r="L32" s="46"/>
      <c r="M32" s="41"/>
      <c r="N32" s="42"/>
      <c r="O32" s="41"/>
    </row>
    <row r="33" spans="1:15" x14ac:dyDescent="0.25">
      <c r="A33" s="35"/>
      <c r="B33" s="90"/>
      <c r="C33" s="162"/>
      <c r="D33" s="51"/>
      <c r="E33" s="51"/>
      <c r="F33" s="51"/>
      <c r="G33" s="51"/>
      <c r="H33" s="51"/>
      <c r="I33" s="51"/>
      <c r="J33" s="51"/>
      <c r="K33" s="51"/>
      <c r="L33" s="51"/>
      <c r="M33" s="52"/>
      <c r="N33" s="35"/>
      <c r="O33" s="52"/>
    </row>
    <row r="34" spans="1:15" x14ac:dyDescent="0.25">
      <c r="A34" s="42">
        <v>4</v>
      </c>
      <c r="B34" s="89" t="s">
        <v>39</v>
      </c>
      <c r="C34" s="157" t="s">
        <v>146</v>
      </c>
      <c r="D34" s="46"/>
      <c r="E34" s="46"/>
      <c r="F34" s="46"/>
      <c r="G34" s="46"/>
      <c r="H34" s="46"/>
      <c r="I34" s="46"/>
      <c r="J34" s="46"/>
      <c r="K34" s="46"/>
      <c r="L34" s="46"/>
      <c r="M34" s="41"/>
      <c r="N34" s="42"/>
      <c r="O34" s="41"/>
    </row>
    <row r="35" spans="1:15" x14ac:dyDescent="0.25">
      <c r="A35" s="42"/>
      <c r="B35" s="89"/>
      <c r="C35" s="157"/>
      <c r="D35" s="46"/>
      <c r="E35" s="46" t="s">
        <v>79</v>
      </c>
      <c r="F35" s="46"/>
      <c r="G35" s="46"/>
      <c r="H35" s="46"/>
      <c r="I35" s="46"/>
      <c r="J35" s="46"/>
      <c r="K35" s="46"/>
      <c r="L35" s="46"/>
      <c r="M35" s="41"/>
      <c r="N35" s="42"/>
      <c r="O35" s="41"/>
    </row>
    <row r="36" spans="1:15" x14ac:dyDescent="0.25">
      <c r="A36" s="42"/>
      <c r="B36" s="89"/>
      <c r="C36" s="157"/>
      <c r="D36" s="46" t="s">
        <v>73</v>
      </c>
      <c r="E36" s="46" t="s">
        <v>138</v>
      </c>
      <c r="F36" s="46"/>
      <c r="G36" s="46"/>
      <c r="H36" s="46"/>
      <c r="I36" s="46"/>
      <c r="J36" s="46"/>
      <c r="K36" s="46"/>
      <c r="L36" s="46"/>
      <c r="M36" s="41"/>
      <c r="N36" s="42"/>
      <c r="O36" s="41"/>
    </row>
    <row r="37" spans="1:15" x14ac:dyDescent="0.25">
      <c r="A37" s="42"/>
      <c r="B37" s="89"/>
      <c r="C37" s="157"/>
      <c r="D37" s="46" t="s">
        <v>80</v>
      </c>
      <c r="E37" s="46"/>
      <c r="F37" s="46"/>
      <c r="G37" s="46"/>
      <c r="H37" s="46"/>
      <c r="I37" s="46"/>
      <c r="J37" s="46"/>
      <c r="K37" s="46"/>
      <c r="L37" s="46"/>
      <c r="M37" s="41"/>
      <c r="N37" s="42"/>
      <c r="O37" s="41"/>
    </row>
    <row r="38" spans="1:15" x14ac:dyDescent="0.25">
      <c r="A38" s="42"/>
      <c r="B38" s="89"/>
      <c r="C38" s="157"/>
      <c r="D38" s="47" t="s">
        <v>85</v>
      </c>
      <c r="E38" s="47"/>
      <c r="F38" s="47"/>
      <c r="G38" s="47"/>
      <c r="H38" s="47"/>
      <c r="I38" s="47"/>
      <c r="J38" s="47"/>
      <c r="K38" s="47"/>
      <c r="L38" s="47"/>
      <c r="M38" s="48"/>
      <c r="N38" s="49"/>
      <c r="O38" s="41"/>
    </row>
    <row r="39" spans="1:15" x14ac:dyDescent="0.25">
      <c r="A39" s="42"/>
      <c r="B39" s="89"/>
      <c r="C39" s="157"/>
      <c r="D39" s="50" t="s">
        <v>73</v>
      </c>
      <c r="E39" s="46">
        <v>20</v>
      </c>
      <c r="F39" s="46" t="s">
        <v>82</v>
      </c>
      <c r="G39" s="46" t="s">
        <v>83</v>
      </c>
      <c r="H39" s="46"/>
      <c r="I39" s="46"/>
      <c r="J39" s="46"/>
      <c r="K39" s="46"/>
      <c r="L39" s="46"/>
      <c r="M39" s="41"/>
      <c r="N39" s="42"/>
      <c r="O39" s="41"/>
    </row>
    <row r="40" spans="1:15" x14ac:dyDescent="0.25">
      <c r="A40" s="42"/>
      <c r="B40" s="89"/>
      <c r="C40" s="157"/>
      <c r="D40" s="46"/>
      <c r="E40" s="46"/>
      <c r="F40" s="46"/>
      <c r="G40" s="46"/>
      <c r="H40" s="46"/>
      <c r="I40" s="46"/>
      <c r="J40" s="46"/>
      <c r="K40" s="46"/>
      <c r="L40" s="46"/>
      <c r="M40" s="41"/>
      <c r="N40" s="42"/>
      <c r="O40" s="41"/>
    </row>
    <row r="41" spans="1:15" x14ac:dyDescent="0.25">
      <c r="A41" s="42"/>
      <c r="B41" s="89"/>
      <c r="C41" s="157"/>
      <c r="D41" s="46"/>
      <c r="E41" s="46"/>
      <c r="F41" s="46" t="s">
        <v>73</v>
      </c>
      <c r="G41" s="53">
        <v>0.2</v>
      </c>
      <c r="H41" s="46" t="s">
        <v>78</v>
      </c>
      <c r="I41" s="165">
        <f>I17</f>
        <v>206905.04</v>
      </c>
      <c r="J41" s="165"/>
      <c r="K41" s="165"/>
      <c r="L41" s="46" t="s">
        <v>30</v>
      </c>
      <c r="M41" s="41"/>
      <c r="N41" s="42"/>
      <c r="O41" s="41"/>
    </row>
    <row r="42" spans="1:15" x14ac:dyDescent="0.25">
      <c r="A42" s="42"/>
      <c r="B42" s="89"/>
      <c r="C42" s="157"/>
      <c r="D42" s="46"/>
      <c r="E42" s="46"/>
      <c r="F42" s="46" t="s">
        <v>73</v>
      </c>
      <c r="G42" s="134">
        <f>G41*I41</f>
        <v>41381.008000000002</v>
      </c>
      <c r="H42" s="134"/>
      <c r="I42" s="134"/>
      <c r="J42" s="134"/>
      <c r="K42" s="46" t="s">
        <v>84</v>
      </c>
      <c r="L42" s="46"/>
      <c r="M42" s="41"/>
      <c r="N42" s="42">
        <f>G42</f>
        <v>41381.008000000002</v>
      </c>
      <c r="O42" s="41" t="str">
        <f>K42</f>
        <v xml:space="preserve"> cum</v>
      </c>
    </row>
    <row r="43" spans="1:15" x14ac:dyDescent="0.25">
      <c r="A43" s="42"/>
      <c r="B43" s="89"/>
      <c r="C43" s="157"/>
      <c r="D43" s="46"/>
      <c r="E43" s="46"/>
      <c r="F43" s="46"/>
      <c r="G43" s="46"/>
      <c r="H43" s="46"/>
      <c r="I43" s="46"/>
      <c r="J43" s="46"/>
      <c r="K43" s="46"/>
      <c r="L43" s="46"/>
      <c r="M43" s="41"/>
      <c r="N43" s="42"/>
      <c r="O43" s="41"/>
    </row>
    <row r="44" spans="1:15" x14ac:dyDescent="0.25">
      <c r="A44" s="42"/>
      <c r="B44" s="89"/>
      <c r="C44" s="157"/>
      <c r="D44" s="46"/>
      <c r="E44" s="46"/>
      <c r="F44" s="46"/>
      <c r="G44" s="46"/>
      <c r="H44" s="46"/>
      <c r="I44" s="46"/>
      <c r="J44" s="46"/>
      <c r="K44" s="46"/>
      <c r="L44" s="46"/>
      <c r="M44" s="41"/>
      <c r="N44" s="42"/>
      <c r="O44" s="41"/>
    </row>
    <row r="45" spans="1:15" x14ac:dyDescent="0.25">
      <c r="A45" s="42"/>
      <c r="B45" s="89"/>
      <c r="C45" s="157"/>
      <c r="D45" s="46"/>
      <c r="E45" s="46"/>
      <c r="F45" s="46"/>
      <c r="G45" s="46"/>
      <c r="H45" s="46"/>
      <c r="I45" s="46"/>
      <c r="J45" s="46"/>
      <c r="K45" s="46"/>
      <c r="L45" s="46"/>
      <c r="M45" s="41"/>
      <c r="N45" s="42"/>
      <c r="O45" s="41"/>
    </row>
    <row r="46" spans="1:15" x14ac:dyDescent="0.25">
      <c r="A46" s="35"/>
      <c r="B46" s="90"/>
      <c r="C46" s="153"/>
      <c r="D46" s="54"/>
      <c r="E46" s="51"/>
      <c r="F46" s="51"/>
      <c r="G46" s="51"/>
      <c r="H46" s="51"/>
      <c r="I46" s="51"/>
      <c r="J46" s="51"/>
      <c r="K46" s="51"/>
      <c r="L46" s="51"/>
      <c r="M46" s="52"/>
      <c r="N46" s="35"/>
      <c r="O46" s="52"/>
    </row>
    <row r="47" spans="1:15" ht="15" customHeight="1" x14ac:dyDescent="0.25">
      <c r="A47" s="42">
        <v>5</v>
      </c>
      <c r="B47" s="91" t="s">
        <v>71</v>
      </c>
      <c r="C47" s="149" t="s">
        <v>70</v>
      </c>
      <c r="M47" s="41"/>
      <c r="N47" s="42"/>
      <c r="O47" s="41"/>
    </row>
    <row r="48" spans="1:15" x14ac:dyDescent="0.25">
      <c r="A48" s="42"/>
      <c r="B48" s="89"/>
      <c r="C48" s="149"/>
      <c r="D48" s="46"/>
      <c r="E48" s="46" t="s">
        <v>79</v>
      </c>
      <c r="F48" s="46"/>
      <c r="G48" s="46"/>
      <c r="H48" s="46"/>
      <c r="I48" s="46"/>
      <c r="J48" s="46"/>
      <c r="K48" s="46"/>
      <c r="L48" s="46"/>
      <c r="M48" s="41"/>
      <c r="N48" s="42"/>
      <c r="O48" s="41"/>
    </row>
    <row r="49" spans="1:15" x14ac:dyDescent="0.25">
      <c r="A49" s="42"/>
      <c r="B49" s="89"/>
      <c r="C49" s="149"/>
      <c r="D49" s="46" t="s">
        <v>73</v>
      </c>
      <c r="E49" s="134">
        <v>206905.04</v>
      </c>
      <c r="F49" s="134"/>
      <c r="G49" s="134"/>
      <c r="H49" s="46" t="s">
        <v>30</v>
      </c>
      <c r="I49" s="46"/>
      <c r="J49" s="46"/>
      <c r="K49" s="46"/>
      <c r="L49" s="46"/>
      <c r="M49" s="41"/>
      <c r="N49" s="42"/>
      <c r="O49" s="41"/>
    </row>
    <row r="50" spans="1:15" x14ac:dyDescent="0.25">
      <c r="A50" s="42"/>
      <c r="B50" s="89"/>
      <c r="C50" s="149"/>
      <c r="D50" s="46" t="s">
        <v>80</v>
      </c>
      <c r="E50" s="46"/>
      <c r="F50" s="46"/>
      <c r="G50" s="46"/>
      <c r="H50" s="46"/>
      <c r="I50" s="46"/>
      <c r="J50" s="46"/>
      <c r="K50" s="46"/>
      <c r="L50" s="46"/>
      <c r="M50" s="41"/>
      <c r="N50" s="42"/>
      <c r="O50" s="41"/>
    </row>
    <row r="51" spans="1:15" x14ac:dyDescent="0.25">
      <c r="A51" s="42"/>
      <c r="B51" s="89"/>
      <c r="C51" s="149"/>
      <c r="D51" s="47" t="s">
        <v>86</v>
      </c>
      <c r="E51" s="47"/>
      <c r="F51" s="47"/>
      <c r="G51" s="47"/>
      <c r="H51" s="47"/>
      <c r="I51" s="47"/>
      <c r="J51" s="47"/>
      <c r="K51" s="47"/>
      <c r="L51" s="47"/>
      <c r="M51" s="48"/>
      <c r="N51" s="49"/>
      <c r="O51" s="41"/>
    </row>
    <row r="52" spans="1:15" x14ac:dyDescent="0.25">
      <c r="A52" s="42"/>
      <c r="B52" s="89"/>
      <c r="C52" s="149"/>
      <c r="D52" s="50" t="s">
        <v>73</v>
      </c>
      <c r="E52" s="46">
        <v>20</v>
      </c>
      <c r="F52" s="46" t="s">
        <v>82</v>
      </c>
      <c r="G52" s="46" t="s">
        <v>83</v>
      </c>
      <c r="H52" s="46"/>
      <c r="I52" s="46"/>
      <c r="J52" s="46"/>
      <c r="K52" s="46"/>
      <c r="L52" s="46"/>
      <c r="M52" s="41"/>
      <c r="N52" s="42"/>
      <c r="O52" s="41"/>
    </row>
    <row r="53" spans="1:15" x14ac:dyDescent="0.25">
      <c r="A53" s="42"/>
      <c r="B53" s="89"/>
      <c r="C53" s="149"/>
      <c r="D53" s="46"/>
      <c r="E53" s="46"/>
      <c r="F53" s="46"/>
      <c r="G53" s="46"/>
      <c r="H53" s="46"/>
      <c r="I53" s="46"/>
      <c r="J53" s="46"/>
      <c r="K53" s="46"/>
      <c r="L53" s="46"/>
      <c r="M53" s="41"/>
      <c r="N53" s="42"/>
      <c r="O53" s="41"/>
    </row>
    <row r="54" spans="1:15" x14ac:dyDescent="0.25">
      <c r="A54" s="42"/>
      <c r="B54" s="89"/>
      <c r="C54" s="149"/>
      <c r="D54" s="46"/>
      <c r="E54" s="46"/>
      <c r="F54" s="46" t="s">
        <v>73</v>
      </c>
      <c r="G54" s="53">
        <v>0.2</v>
      </c>
      <c r="H54" s="46" t="s">
        <v>78</v>
      </c>
      <c r="I54" s="134">
        <f>I41</f>
        <v>206905.04</v>
      </c>
      <c r="J54" s="134"/>
      <c r="K54" s="134"/>
      <c r="L54" s="46" t="s">
        <v>30</v>
      </c>
      <c r="M54" s="41"/>
      <c r="N54" s="42"/>
      <c r="O54" s="41"/>
    </row>
    <row r="55" spans="1:15" x14ac:dyDescent="0.25">
      <c r="A55" s="42"/>
      <c r="B55" s="89"/>
      <c r="C55" s="149"/>
      <c r="D55" s="46"/>
      <c r="E55" s="46"/>
      <c r="F55" s="46" t="s">
        <v>73</v>
      </c>
      <c r="G55" s="134">
        <f>G54*I54</f>
        <v>41381.008000000002</v>
      </c>
      <c r="H55" s="134"/>
      <c r="I55" s="134"/>
      <c r="J55" s="134"/>
      <c r="K55" s="46" t="s">
        <v>84</v>
      </c>
      <c r="L55" s="46"/>
      <c r="M55" s="41"/>
      <c r="N55" s="42">
        <f>G55</f>
        <v>41381.008000000002</v>
      </c>
      <c r="O55" s="41" t="str">
        <f>K55</f>
        <v xml:space="preserve"> cum</v>
      </c>
    </row>
    <row r="56" spans="1:15" x14ac:dyDescent="0.25">
      <c r="A56" s="42"/>
      <c r="B56" s="89"/>
      <c r="C56" s="149"/>
      <c r="D56" s="54"/>
      <c r="E56" s="51"/>
      <c r="F56" s="51"/>
      <c r="G56" s="51"/>
      <c r="H56" s="51"/>
      <c r="I56" s="51"/>
      <c r="J56" s="51"/>
      <c r="K56" s="51"/>
      <c r="L56" s="51"/>
      <c r="M56" s="52"/>
      <c r="N56" s="35"/>
      <c r="O56" s="52"/>
    </row>
    <row r="57" spans="1:15" x14ac:dyDescent="0.25">
      <c r="A57" s="40">
        <v>6</v>
      </c>
      <c r="B57" s="92" t="s">
        <v>12</v>
      </c>
      <c r="C57" s="158" t="s">
        <v>135</v>
      </c>
      <c r="D57" s="29" t="s">
        <v>87</v>
      </c>
      <c r="M57" s="41"/>
      <c r="N57" s="42"/>
      <c r="O57" s="41"/>
    </row>
    <row r="58" spans="1:15" x14ac:dyDescent="0.25">
      <c r="A58" s="42"/>
      <c r="B58" s="89"/>
      <c r="C58" s="149"/>
      <c r="D58" s="29" t="s">
        <v>92</v>
      </c>
      <c r="M58" s="41"/>
      <c r="N58" s="42"/>
      <c r="O58" s="41"/>
    </row>
    <row r="59" spans="1:15" x14ac:dyDescent="0.25">
      <c r="A59" s="42"/>
      <c r="B59" s="89"/>
      <c r="C59" s="149"/>
      <c r="D59" s="29" t="s">
        <v>73</v>
      </c>
      <c r="E59" s="123" t="s">
        <v>89</v>
      </c>
      <c r="F59" s="123"/>
      <c r="G59" s="29" t="s">
        <v>88</v>
      </c>
      <c r="M59" s="41"/>
      <c r="N59" s="42"/>
      <c r="O59" s="41"/>
    </row>
    <row r="60" spans="1:15" x14ac:dyDescent="0.25">
      <c r="A60" s="42"/>
      <c r="B60" s="89"/>
      <c r="C60" s="149"/>
      <c r="E60" s="29" t="s">
        <v>90</v>
      </c>
      <c r="M60" s="41"/>
      <c r="N60" s="42"/>
      <c r="O60" s="174" t="s">
        <v>161</v>
      </c>
    </row>
    <row r="61" spans="1:15" x14ac:dyDescent="0.25">
      <c r="A61" s="42"/>
      <c r="B61" s="89"/>
      <c r="C61" s="149"/>
      <c r="D61" s="54" t="s">
        <v>73</v>
      </c>
      <c r="E61" s="55">
        <f>(0.5*12.5+0.5*12.5+60-15)/30</f>
        <v>1.9166666666666667</v>
      </c>
      <c r="F61" s="51" t="s">
        <v>91</v>
      </c>
      <c r="G61" s="51">
        <f>2</f>
        <v>2</v>
      </c>
      <c r="H61" s="51"/>
      <c r="I61" s="51" t="s">
        <v>46</v>
      </c>
      <c r="J61" s="51"/>
      <c r="K61" s="51"/>
      <c r="L61" s="51"/>
      <c r="M61" s="52"/>
      <c r="N61" s="35">
        <f>0.5*N42</f>
        <v>20690.504000000001</v>
      </c>
      <c r="O61" s="176"/>
    </row>
    <row r="62" spans="1:15" ht="12" customHeight="1" x14ac:dyDescent="0.25">
      <c r="A62" s="42"/>
      <c r="B62" s="89"/>
      <c r="C62" s="149"/>
      <c r="M62" s="41"/>
      <c r="N62" s="42"/>
      <c r="O62" s="76"/>
    </row>
    <row r="63" spans="1:15" x14ac:dyDescent="0.25">
      <c r="A63" s="42"/>
      <c r="B63" s="89"/>
      <c r="C63" s="149"/>
      <c r="D63" s="29" t="s">
        <v>93</v>
      </c>
      <c r="L63" s="41"/>
      <c r="M63" s="73"/>
      <c r="N63" s="42">
        <f>N61</f>
        <v>20690.504000000001</v>
      </c>
      <c r="O63" s="76" t="s">
        <v>61</v>
      </c>
    </row>
    <row r="64" spans="1:15" ht="0.75" customHeight="1" x14ac:dyDescent="0.25">
      <c r="A64" s="35"/>
      <c r="B64" s="90"/>
      <c r="C64" s="159"/>
      <c r="D64" s="54"/>
      <c r="E64" s="51"/>
      <c r="F64" s="51"/>
      <c r="G64" s="51"/>
      <c r="H64" s="51"/>
      <c r="I64" s="51"/>
      <c r="J64" s="51"/>
      <c r="K64" s="51"/>
      <c r="L64" s="51"/>
      <c r="M64" s="52"/>
      <c r="N64" s="35"/>
      <c r="O64" s="52"/>
    </row>
    <row r="65" spans="1:15" ht="15" customHeight="1" x14ac:dyDescent="0.25">
      <c r="A65" s="42">
        <v>7</v>
      </c>
      <c r="B65" s="89" t="s">
        <v>13</v>
      </c>
      <c r="C65" s="157" t="s">
        <v>17</v>
      </c>
      <c r="M65" s="41"/>
      <c r="N65" s="42"/>
      <c r="O65" s="41"/>
    </row>
    <row r="66" spans="1:15" x14ac:dyDescent="0.25">
      <c r="A66" s="42"/>
      <c r="B66" s="89"/>
      <c r="C66" s="157"/>
      <c r="E66" s="29" t="s">
        <v>94</v>
      </c>
      <c r="M66" s="41"/>
      <c r="N66" s="42"/>
      <c r="O66" s="41"/>
    </row>
    <row r="67" spans="1:15" x14ac:dyDescent="0.25">
      <c r="A67" s="42"/>
      <c r="B67" s="89"/>
      <c r="C67" s="157"/>
      <c r="D67" s="29" t="s">
        <v>73</v>
      </c>
      <c r="E67" s="123">
        <f>E4</f>
        <v>17841</v>
      </c>
      <c r="F67" s="123"/>
      <c r="G67" s="123"/>
      <c r="H67" s="29" t="s">
        <v>16</v>
      </c>
      <c r="M67" s="41"/>
      <c r="N67" s="42"/>
      <c r="O67" s="41"/>
    </row>
    <row r="68" spans="1:15" x14ac:dyDescent="0.25">
      <c r="A68" s="42"/>
      <c r="B68" s="89"/>
      <c r="C68" s="157"/>
      <c r="D68" s="29" t="s">
        <v>95</v>
      </c>
      <c r="M68" s="41"/>
      <c r="N68" s="42"/>
      <c r="O68" s="41"/>
    </row>
    <row r="69" spans="1:15" x14ac:dyDescent="0.25">
      <c r="A69" s="42"/>
      <c r="B69" s="89"/>
      <c r="C69" s="157"/>
      <c r="F69" s="29" t="s">
        <v>73</v>
      </c>
      <c r="G69" s="124">
        <f>E67</f>
        <v>17841</v>
      </c>
      <c r="H69" s="124"/>
      <c r="I69" s="124"/>
      <c r="J69" s="29" t="s">
        <v>78</v>
      </c>
      <c r="K69" s="57">
        <v>3.7</v>
      </c>
      <c r="L69" s="29" t="s">
        <v>78</v>
      </c>
      <c r="M69" s="58">
        <v>2</v>
      </c>
      <c r="N69" s="42"/>
      <c r="O69" s="41"/>
    </row>
    <row r="70" spans="1:15" x14ac:dyDescent="0.25">
      <c r="A70" s="42"/>
      <c r="B70" s="89"/>
      <c r="C70" s="157"/>
      <c r="F70" s="29" t="s">
        <v>73</v>
      </c>
      <c r="G70" s="123">
        <f>G69*K69*M69</f>
        <v>132023.4</v>
      </c>
      <c r="H70" s="123"/>
      <c r="I70" s="123"/>
      <c r="J70" s="123"/>
      <c r="K70" s="29" t="s">
        <v>25</v>
      </c>
      <c r="M70" s="41"/>
      <c r="N70" s="74">
        <f>G70</f>
        <v>132023.4</v>
      </c>
      <c r="O70" s="41" t="str">
        <f>K70</f>
        <v>sqm</v>
      </c>
    </row>
    <row r="71" spans="1:15" x14ac:dyDescent="0.25">
      <c r="A71" s="42"/>
      <c r="B71" s="89"/>
      <c r="C71" s="157"/>
      <c r="M71" s="41"/>
      <c r="N71" s="42"/>
      <c r="O71" s="41"/>
    </row>
    <row r="72" spans="1:15" ht="21" customHeight="1" x14ac:dyDescent="0.25">
      <c r="A72" s="35"/>
      <c r="B72" s="90"/>
      <c r="C72" s="153"/>
      <c r="D72" s="54"/>
      <c r="E72" s="51"/>
      <c r="F72" s="51"/>
      <c r="G72" s="51"/>
      <c r="H72" s="51"/>
      <c r="I72" s="51"/>
      <c r="J72" s="51"/>
      <c r="K72" s="51"/>
      <c r="L72" s="51"/>
      <c r="M72" s="52"/>
      <c r="N72" s="35"/>
      <c r="O72" s="52"/>
    </row>
    <row r="73" spans="1:15" x14ac:dyDescent="0.25">
      <c r="A73" s="42">
        <v>8</v>
      </c>
      <c r="B73" s="89" t="s">
        <v>15</v>
      </c>
      <c r="C73" s="157" t="s">
        <v>147</v>
      </c>
      <c r="D73" s="61"/>
      <c r="M73" s="41"/>
      <c r="N73" s="42"/>
      <c r="O73" s="41"/>
    </row>
    <row r="74" spans="1:15" x14ac:dyDescent="0.25">
      <c r="A74" s="42"/>
      <c r="B74" s="89"/>
      <c r="C74" s="157"/>
      <c r="D74" s="61"/>
      <c r="E74" s="29" t="s">
        <v>96</v>
      </c>
      <c r="M74" s="41"/>
      <c r="N74" s="42"/>
      <c r="O74" s="41"/>
    </row>
    <row r="75" spans="1:15" x14ac:dyDescent="0.25">
      <c r="A75" s="42"/>
      <c r="B75" s="89"/>
      <c r="C75" s="157"/>
      <c r="D75" s="61"/>
      <c r="M75" s="41"/>
      <c r="N75" s="42"/>
      <c r="O75" s="41"/>
    </row>
    <row r="76" spans="1:15" x14ac:dyDescent="0.25">
      <c r="A76" s="42"/>
      <c r="B76" s="89"/>
      <c r="C76" s="157"/>
      <c r="D76" s="29" t="s">
        <v>73</v>
      </c>
      <c r="E76" s="29">
        <v>6</v>
      </c>
      <c r="F76" s="29" t="s">
        <v>78</v>
      </c>
      <c r="G76" s="29">
        <v>2</v>
      </c>
      <c r="H76" s="29" t="s">
        <v>78</v>
      </c>
      <c r="I76" s="123">
        <f>G69</f>
        <v>17841</v>
      </c>
      <c r="J76" s="123"/>
      <c r="K76" s="123"/>
      <c r="M76" s="41"/>
      <c r="N76" s="42"/>
      <c r="O76" s="41"/>
    </row>
    <row r="77" spans="1:15" x14ac:dyDescent="0.25">
      <c r="A77" s="42"/>
      <c r="B77" s="89"/>
      <c r="C77" s="157"/>
      <c r="H77" s="29" t="s">
        <v>73</v>
      </c>
      <c r="I77" s="129">
        <f>E76*G76*I76</f>
        <v>214092</v>
      </c>
      <c r="J77" s="129"/>
      <c r="K77" s="129"/>
      <c r="L77" s="29" t="s">
        <v>16</v>
      </c>
      <c r="M77" s="41"/>
      <c r="N77" s="74">
        <f>I77</f>
        <v>214092</v>
      </c>
      <c r="O77" s="41" t="str">
        <f>L77</f>
        <v>m</v>
      </c>
    </row>
    <row r="78" spans="1:15" x14ac:dyDescent="0.25">
      <c r="A78" s="35"/>
      <c r="B78" s="90"/>
      <c r="C78" s="153"/>
      <c r="D78" s="54"/>
      <c r="E78" s="51"/>
      <c r="F78" s="51"/>
      <c r="G78" s="51"/>
      <c r="H78" s="51"/>
      <c r="I78" s="51"/>
      <c r="J78" s="51"/>
      <c r="K78" s="51"/>
      <c r="L78" s="51"/>
      <c r="M78" s="52"/>
      <c r="N78" s="35"/>
      <c r="O78" s="52"/>
    </row>
    <row r="79" spans="1:15" ht="21" customHeight="1" x14ac:dyDescent="0.25">
      <c r="A79" s="42">
        <v>9</v>
      </c>
      <c r="B79" s="89" t="s">
        <v>139</v>
      </c>
      <c r="C79" s="149" t="s">
        <v>142</v>
      </c>
      <c r="E79" s="29" t="s">
        <v>143</v>
      </c>
      <c r="M79" s="41"/>
      <c r="N79" s="42"/>
      <c r="O79" s="41"/>
    </row>
    <row r="80" spans="1:15" ht="21" customHeight="1" x14ac:dyDescent="0.25">
      <c r="A80" s="42"/>
      <c r="B80" s="89"/>
      <c r="C80" s="149"/>
      <c r="M80" s="41"/>
      <c r="N80" s="42"/>
      <c r="O80" s="41"/>
    </row>
    <row r="81" spans="1:15" ht="21" customHeight="1" x14ac:dyDescent="0.25">
      <c r="A81" s="42"/>
      <c r="B81" s="89"/>
      <c r="C81" s="149"/>
      <c r="F81" s="29" t="s">
        <v>73</v>
      </c>
      <c r="G81" s="29">
        <v>80</v>
      </c>
      <c r="H81" s="29" t="s">
        <v>82</v>
      </c>
      <c r="I81" s="124">
        <f>E49</f>
        <v>206905.04</v>
      </c>
      <c r="J81" s="124"/>
      <c r="K81" s="124"/>
      <c r="L81" s="29" t="s">
        <v>30</v>
      </c>
      <c r="M81" s="41"/>
      <c r="N81" s="42"/>
      <c r="O81" s="41"/>
    </row>
    <row r="82" spans="1:15" ht="21.75" customHeight="1" x14ac:dyDescent="0.25">
      <c r="A82" s="35"/>
      <c r="B82" s="90"/>
      <c r="C82" s="159"/>
      <c r="D82" s="51"/>
      <c r="E82" s="51"/>
      <c r="F82" s="51" t="s">
        <v>73</v>
      </c>
      <c r="G82" s="130">
        <f>(G81/100)*I81</f>
        <v>165524.03200000001</v>
      </c>
      <c r="H82" s="130"/>
      <c r="I82" s="130"/>
      <c r="J82" s="51" t="s">
        <v>30</v>
      </c>
      <c r="K82" s="51"/>
      <c r="L82" s="51"/>
      <c r="M82" s="52"/>
      <c r="N82" s="35"/>
      <c r="O82" s="52"/>
    </row>
    <row r="83" spans="1:15" ht="18" customHeight="1" x14ac:dyDescent="0.25">
      <c r="A83" s="30"/>
      <c r="B83" s="163" t="s">
        <v>72</v>
      </c>
      <c r="C83" s="164"/>
      <c r="D83" s="37"/>
      <c r="E83" s="38"/>
      <c r="F83" s="38"/>
      <c r="G83" s="38"/>
      <c r="H83" s="38"/>
      <c r="I83" s="38"/>
      <c r="J83" s="38"/>
      <c r="K83" s="38"/>
      <c r="L83" s="38"/>
      <c r="M83" s="39"/>
      <c r="N83" s="30"/>
      <c r="O83" s="39"/>
    </row>
    <row r="84" spans="1:15" ht="15" customHeight="1" x14ac:dyDescent="0.25">
      <c r="A84" s="42">
        <v>10</v>
      </c>
      <c r="B84" s="88" t="s">
        <v>18</v>
      </c>
      <c r="C84" s="149" t="s">
        <v>21</v>
      </c>
      <c r="D84" s="29" t="s">
        <v>144</v>
      </c>
      <c r="M84" s="41"/>
      <c r="N84" s="42"/>
      <c r="O84" s="41"/>
    </row>
    <row r="85" spans="1:15" x14ac:dyDescent="0.25">
      <c r="A85" s="42"/>
      <c r="B85" s="89"/>
      <c r="C85" s="149"/>
      <c r="D85" s="29" t="s">
        <v>97</v>
      </c>
      <c r="M85" s="41"/>
      <c r="N85" s="42"/>
      <c r="O85" s="41"/>
    </row>
    <row r="86" spans="1:15" x14ac:dyDescent="0.25">
      <c r="A86" s="42"/>
      <c r="B86" s="89"/>
      <c r="C86" s="149"/>
      <c r="D86" s="29" t="s">
        <v>73</v>
      </c>
      <c r="E86" s="29">
        <v>15</v>
      </c>
      <c r="F86" s="29" t="s">
        <v>82</v>
      </c>
      <c r="G86" s="123">
        <f>I76</f>
        <v>17841</v>
      </c>
      <c r="H86" s="123"/>
      <c r="I86" s="123"/>
      <c r="J86" s="29" t="s">
        <v>16</v>
      </c>
      <c r="M86" s="41"/>
      <c r="N86" s="42"/>
      <c r="O86" s="41"/>
    </row>
    <row r="87" spans="1:15" x14ac:dyDescent="0.25">
      <c r="A87" s="42"/>
      <c r="B87" s="89"/>
      <c r="C87" s="149"/>
      <c r="F87" s="29" t="s">
        <v>73</v>
      </c>
      <c r="G87" s="123">
        <f>(E86/100)*G86</f>
        <v>2676.15</v>
      </c>
      <c r="H87" s="123"/>
      <c r="I87" s="123"/>
      <c r="J87" s="29" t="s">
        <v>16</v>
      </c>
      <c r="M87" s="41"/>
      <c r="N87" s="42"/>
      <c r="O87" s="41"/>
    </row>
    <row r="88" spans="1:15" x14ac:dyDescent="0.25">
      <c r="A88" s="42"/>
      <c r="B88" s="89"/>
      <c r="C88" s="149"/>
      <c r="D88" s="29" t="s">
        <v>98</v>
      </c>
      <c r="M88" s="41"/>
      <c r="N88" s="42">
        <f>I90</f>
        <v>3612.8025000000002</v>
      </c>
      <c r="O88" s="41" t="str">
        <f>L89</f>
        <v>cum</v>
      </c>
    </row>
    <row r="89" spans="1:15" x14ac:dyDescent="0.25">
      <c r="A89" s="42"/>
      <c r="B89" s="89"/>
      <c r="C89" s="149"/>
      <c r="D89" s="29" t="s">
        <v>73</v>
      </c>
      <c r="E89" s="123">
        <f>G87</f>
        <v>2676.15</v>
      </c>
      <c r="F89" s="123"/>
      <c r="G89" s="123"/>
      <c r="H89" s="29" t="s">
        <v>78</v>
      </c>
      <c r="I89" s="23">
        <v>3</v>
      </c>
      <c r="J89" s="62" t="s">
        <v>78</v>
      </c>
      <c r="K89" s="24">
        <v>0.45</v>
      </c>
      <c r="L89" s="29" t="s">
        <v>30</v>
      </c>
      <c r="M89" s="41"/>
      <c r="N89" s="42"/>
      <c r="O89" s="41"/>
    </row>
    <row r="90" spans="1:15" x14ac:dyDescent="0.25">
      <c r="A90" s="35"/>
      <c r="B90" s="90"/>
      <c r="C90" s="159"/>
      <c r="D90" s="51"/>
      <c r="E90" s="51"/>
      <c r="F90" s="51"/>
      <c r="G90" s="51"/>
      <c r="H90" s="51" t="s">
        <v>73</v>
      </c>
      <c r="I90" s="125">
        <f>E89*I89*K89</f>
        <v>3612.8025000000002</v>
      </c>
      <c r="J90" s="125"/>
      <c r="K90" s="125"/>
      <c r="L90" s="51" t="s">
        <v>30</v>
      </c>
      <c r="M90" s="52"/>
      <c r="N90" s="35"/>
      <c r="O90" s="52"/>
    </row>
    <row r="91" spans="1:15" ht="15" customHeight="1" x14ac:dyDescent="0.25">
      <c r="A91" s="40">
        <v>11</v>
      </c>
      <c r="B91" s="88" t="s">
        <v>19</v>
      </c>
      <c r="C91" s="158" t="s">
        <v>20</v>
      </c>
      <c r="D91" s="44"/>
      <c r="E91" s="44"/>
      <c r="F91" s="44"/>
      <c r="G91" s="44"/>
      <c r="H91" s="44"/>
      <c r="I91" s="44"/>
      <c r="J91" s="44"/>
      <c r="K91" s="44"/>
      <c r="L91" s="44"/>
      <c r="M91" s="45"/>
      <c r="N91" s="40"/>
      <c r="O91" s="45"/>
    </row>
    <row r="92" spans="1:15" x14ac:dyDescent="0.25">
      <c r="A92" s="42"/>
      <c r="B92" s="89"/>
      <c r="C92" s="149"/>
      <c r="D92" s="46" t="s">
        <v>99</v>
      </c>
      <c r="E92" s="46"/>
      <c r="F92" s="46"/>
      <c r="G92" s="46"/>
      <c r="H92" s="46"/>
      <c r="I92" s="46"/>
      <c r="J92" s="46"/>
      <c r="K92" s="46"/>
      <c r="L92" s="46"/>
      <c r="M92" s="41"/>
      <c r="N92" s="42"/>
      <c r="O92" s="41"/>
    </row>
    <row r="93" spans="1:15" x14ac:dyDescent="0.25">
      <c r="A93" s="42"/>
      <c r="B93" s="89"/>
      <c r="C93" s="149"/>
      <c r="D93" s="46"/>
      <c r="E93" s="46"/>
      <c r="F93" s="46"/>
      <c r="G93" s="46"/>
      <c r="H93" s="46"/>
      <c r="I93" s="46"/>
      <c r="J93" s="46"/>
      <c r="K93" s="46"/>
      <c r="L93" s="46"/>
      <c r="M93" s="41"/>
      <c r="N93" s="42"/>
      <c r="O93" s="41"/>
    </row>
    <row r="94" spans="1:15" x14ac:dyDescent="0.25">
      <c r="A94" s="42"/>
      <c r="B94" s="89"/>
      <c r="C94" s="149"/>
      <c r="D94" s="46" t="s">
        <v>73</v>
      </c>
      <c r="E94" s="122">
        <f>G87</f>
        <v>2676.15</v>
      </c>
      <c r="F94" s="122"/>
      <c r="G94" s="122"/>
      <c r="H94" s="46" t="s">
        <v>78</v>
      </c>
      <c r="I94" s="25">
        <f>I89</f>
        <v>3</v>
      </c>
      <c r="J94" s="46" t="s">
        <v>78</v>
      </c>
      <c r="K94" s="27">
        <v>0.15</v>
      </c>
      <c r="L94" s="46" t="s">
        <v>30</v>
      </c>
      <c r="M94" s="41"/>
      <c r="N94" s="42"/>
      <c r="O94" s="41"/>
    </row>
    <row r="95" spans="1:15" x14ac:dyDescent="0.25">
      <c r="A95" s="42"/>
      <c r="B95" s="89"/>
      <c r="C95" s="149"/>
      <c r="D95" s="46"/>
      <c r="E95" s="46"/>
      <c r="F95" s="46" t="s">
        <v>73</v>
      </c>
      <c r="G95" s="122">
        <f>E94*I94*K94</f>
        <v>1204.2675000000002</v>
      </c>
      <c r="H95" s="122"/>
      <c r="I95" s="122"/>
      <c r="J95" s="46" t="s">
        <v>30</v>
      </c>
      <c r="K95" s="46"/>
      <c r="L95" s="46"/>
      <c r="M95" s="41"/>
      <c r="N95" s="59">
        <f>G95</f>
        <v>1204.2675000000002</v>
      </c>
      <c r="O95" s="41" t="str">
        <f>J95</f>
        <v>cum</v>
      </c>
    </row>
    <row r="96" spans="1:15" x14ac:dyDescent="0.25">
      <c r="A96" s="42"/>
      <c r="B96" s="89"/>
      <c r="C96" s="149"/>
      <c r="D96" s="46"/>
      <c r="E96" s="46"/>
      <c r="F96" s="46"/>
      <c r="G96" s="46"/>
      <c r="H96" s="46"/>
      <c r="I96" s="46"/>
      <c r="J96" s="46"/>
      <c r="K96" s="46"/>
      <c r="L96" s="46"/>
      <c r="M96" s="41"/>
      <c r="N96" s="42"/>
      <c r="O96" s="41"/>
    </row>
    <row r="97" spans="1:15" ht="21" customHeight="1" x14ac:dyDescent="0.25">
      <c r="A97" s="35"/>
      <c r="B97" s="90"/>
      <c r="C97" s="159"/>
      <c r="D97" s="51"/>
      <c r="E97" s="51"/>
      <c r="F97" s="51"/>
      <c r="G97" s="51"/>
      <c r="H97" s="51"/>
      <c r="I97" s="51"/>
      <c r="J97" s="51"/>
      <c r="K97" s="51"/>
      <c r="L97" s="51"/>
      <c r="M97" s="52"/>
      <c r="N97" s="35"/>
      <c r="O97" s="52"/>
    </row>
    <row r="98" spans="1:15" ht="38.25" x14ac:dyDescent="0.25">
      <c r="A98" s="34">
        <v>12</v>
      </c>
      <c r="B98" s="93" t="s">
        <v>42</v>
      </c>
      <c r="C98" s="152" t="s">
        <v>43</v>
      </c>
      <c r="D98" s="44" t="s">
        <v>100</v>
      </c>
      <c r="E98" s="44"/>
      <c r="F98" s="44"/>
      <c r="G98" s="44"/>
      <c r="H98" s="44"/>
      <c r="I98" s="44"/>
      <c r="J98" s="44"/>
      <c r="K98" s="44"/>
      <c r="L98" s="44"/>
      <c r="M98" s="45"/>
      <c r="N98" s="40"/>
      <c r="O98" s="45"/>
    </row>
    <row r="99" spans="1:15" x14ac:dyDescent="0.25">
      <c r="A99" s="63"/>
      <c r="B99" s="94"/>
      <c r="C99" s="157"/>
      <c r="D99" s="46" t="s">
        <v>73</v>
      </c>
      <c r="E99" s="122">
        <f>E94</f>
        <v>2676.15</v>
      </c>
      <c r="F99" s="122"/>
      <c r="G99" s="122"/>
      <c r="H99" s="46" t="s">
        <v>78</v>
      </c>
      <c r="I99" s="25">
        <f>I94</f>
        <v>3</v>
      </c>
      <c r="J99" s="46" t="s">
        <v>25</v>
      </c>
      <c r="K99" s="46"/>
      <c r="L99" s="46"/>
      <c r="M99" s="41"/>
      <c r="N99" s="42"/>
      <c r="O99" s="41"/>
    </row>
    <row r="100" spans="1:15" x14ac:dyDescent="0.25">
      <c r="A100" s="63"/>
      <c r="B100" s="94"/>
      <c r="C100" s="157"/>
      <c r="D100" s="46"/>
      <c r="E100" s="46"/>
      <c r="F100" s="46" t="s">
        <v>73</v>
      </c>
      <c r="G100" s="128">
        <f>E99*I99</f>
        <v>8028.4500000000007</v>
      </c>
      <c r="H100" s="128"/>
      <c r="I100" s="128"/>
      <c r="J100" s="46" t="s">
        <v>25</v>
      </c>
      <c r="K100" s="46"/>
      <c r="L100" s="46"/>
      <c r="M100" s="41"/>
      <c r="N100" s="42">
        <f>G100</f>
        <v>8028.4500000000007</v>
      </c>
      <c r="O100" s="41" t="str">
        <f>J99</f>
        <v>sqm</v>
      </c>
    </row>
    <row r="101" spans="1:15" ht="21.75" customHeight="1" x14ac:dyDescent="0.25">
      <c r="A101" s="63"/>
      <c r="B101" s="94"/>
      <c r="C101" s="157"/>
      <c r="D101" s="46"/>
      <c r="E101" s="46"/>
      <c r="F101" s="46"/>
      <c r="G101" s="46"/>
      <c r="H101" s="46"/>
      <c r="I101" s="46"/>
      <c r="J101" s="46"/>
      <c r="K101" s="46"/>
      <c r="L101" s="46"/>
      <c r="M101" s="41"/>
      <c r="N101" s="42"/>
      <c r="O101" s="41"/>
    </row>
    <row r="102" spans="1:15" ht="39" customHeight="1" x14ac:dyDescent="0.25">
      <c r="A102" s="40">
        <v>13</v>
      </c>
      <c r="B102" s="173" t="s">
        <v>42</v>
      </c>
      <c r="C102" s="152" t="s">
        <v>148</v>
      </c>
      <c r="D102" s="60"/>
      <c r="E102" s="178" t="s">
        <v>101</v>
      </c>
      <c r="F102" s="178"/>
      <c r="G102" s="178"/>
      <c r="H102" s="44" t="s">
        <v>73</v>
      </c>
      <c r="I102" s="179">
        <f>E99</f>
        <v>2676.15</v>
      </c>
      <c r="J102" s="179"/>
      <c r="K102" s="179"/>
      <c r="L102" s="44" t="s">
        <v>16</v>
      </c>
      <c r="M102" s="45"/>
      <c r="N102" s="40"/>
      <c r="O102" s="45"/>
    </row>
    <row r="103" spans="1:15" x14ac:dyDescent="0.25">
      <c r="A103" s="42"/>
      <c r="B103" s="174"/>
      <c r="C103" s="157"/>
      <c r="D103" s="61"/>
      <c r="E103" s="180" t="s">
        <v>102</v>
      </c>
      <c r="F103" s="180"/>
      <c r="G103" s="180"/>
      <c r="H103" s="46" t="s">
        <v>73</v>
      </c>
      <c r="I103" s="122">
        <v>2.85</v>
      </c>
      <c r="J103" s="122"/>
      <c r="K103" s="122"/>
      <c r="L103" s="46" t="str">
        <f>L102</f>
        <v>m</v>
      </c>
      <c r="M103" s="41"/>
      <c r="N103" s="42"/>
      <c r="O103" s="41"/>
    </row>
    <row r="104" spans="1:15" x14ac:dyDescent="0.25">
      <c r="A104" s="42"/>
      <c r="B104" s="89"/>
      <c r="C104" s="157"/>
      <c r="D104" s="61"/>
      <c r="E104" s="46" t="s">
        <v>103</v>
      </c>
      <c r="F104" s="46"/>
      <c r="G104" s="46"/>
      <c r="H104" s="46"/>
      <c r="I104" s="46"/>
      <c r="J104" s="46"/>
      <c r="K104" s="46"/>
      <c r="L104" s="46"/>
      <c r="M104" s="41"/>
      <c r="N104" s="42"/>
      <c r="O104" s="41"/>
    </row>
    <row r="105" spans="1:15" x14ac:dyDescent="0.25">
      <c r="A105" s="42"/>
      <c r="B105" s="89"/>
      <c r="C105" s="157"/>
      <c r="D105" s="61" t="s">
        <v>104</v>
      </c>
      <c r="E105" s="46"/>
      <c r="F105" s="46"/>
      <c r="G105" s="46"/>
      <c r="H105" s="46"/>
      <c r="I105" s="46"/>
      <c r="J105" s="46"/>
      <c r="K105" s="46"/>
      <c r="L105" s="46"/>
      <c r="M105" s="41"/>
      <c r="N105" s="42"/>
      <c r="O105" s="41"/>
    </row>
    <row r="106" spans="1:15" x14ac:dyDescent="0.25">
      <c r="A106" s="42"/>
      <c r="B106" s="89"/>
      <c r="C106" s="157"/>
      <c r="D106" s="61"/>
      <c r="E106" s="46"/>
      <c r="F106" s="46" t="s">
        <v>73</v>
      </c>
      <c r="G106" s="131">
        <f>I102</f>
        <v>2676.15</v>
      </c>
      <c r="H106" s="131"/>
      <c r="I106" s="131"/>
      <c r="J106" s="51" t="s">
        <v>78</v>
      </c>
      <c r="K106" s="26">
        <f>I103</f>
        <v>2.85</v>
      </c>
      <c r="L106" s="46"/>
      <c r="M106" s="41"/>
      <c r="N106" s="42"/>
      <c r="O106" s="41"/>
    </row>
    <row r="107" spans="1:15" x14ac:dyDescent="0.25">
      <c r="A107" s="42"/>
      <c r="B107" s="89"/>
      <c r="C107" s="157"/>
      <c r="D107" s="61"/>
      <c r="E107" s="46"/>
      <c r="F107" s="46"/>
      <c r="G107" s="46">
        <v>0.3</v>
      </c>
      <c r="H107" s="46" t="s">
        <v>78</v>
      </c>
      <c r="I107" s="79">
        <v>0.3</v>
      </c>
      <c r="J107" s="46"/>
      <c r="K107" s="46"/>
      <c r="L107" s="46"/>
      <c r="M107" s="41"/>
      <c r="N107" s="80">
        <f>G111</f>
        <v>80507.512499999997</v>
      </c>
      <c r="O107" s="41" t="str">
        <f>J111</f>
        <v>nos</v>
      </c>
    </row>
    <row r="108" spans="1:15" x14ac:dyDescent="0.25">
      <c r="A108" s="42"/>
      <c r="B108" s="89"/>
      <c r="C108" s="157"/>
      <c r="D108" s="61"/>
      <c r="E108" s="46"/>
      <c r="F108" s="46" t="s">
        <v>73</v>
      </c>
      <c r="G108" s="134">
        <f>(G106*K106)/(G107*I107)</f>
        <v>84744.75</v>
      </c>
      <c r="H108" s="134"/>
      <c r="I108" s="134"/>
      <c r="J108" s="46" t="s">
        <v>105</v>
      </c>
      <c r="K108" s="46"/>
      <c r="L108" s="46"/>
      <c r="M108" s="41"/>
      <c r="N108" s="42"/>
      <c r="O108" s="41"/>
    </row>
    <row r="109" spans="1:15" x14ac:dyDescent="0.25">
      <c r="A109" s="42"/>
      <c r="B109" s="89"/>
      <c r="C109" s="157"/>
      <c r="D109" s="46" t="s">
        <v>106</v>
      </c>
      <c r="E109" s="46"/>
      <c r="F109" s="46"/>
      <c r="G109" s="46"/>
      <c r="H109" s="46"/>
      <c r="I109" s="46"/>
      <c r="J109" s="46"/>
      <c r="K109" s="46"/>
      <c r="L109" s="46"/>
      <c r="M109" s="41"/>
      <c r="N109" s="42"/>
      <c r="O109" s="41"/>
    </row>
    <row r="110" spans="1:15" x14ac:dyDescent="0.25">
      <c r="A110" s="42"/>
      <c r="B110" s="89"/>
      <c r="C110" s="157"/>
      <c r="D110" s="46" t="s">
        <v>107</v>
      </c>
      <c r="E110" s="46"/>
      <c r="F110" s="46"/>
      <c r="G110" s="46"/>
      <c r="H110" s="46"/>
      <c r="I110" s="46"/>
      <c r="J110" s="46"/>
      <c r="K110" s="46"/>
      <c r="L110" s="46"/>
      <c r="M110" s="41"/>
      <c r="N110" s="42"/>
      <c r="O110" s="41"/>
    </row>
    <row r="111" spans="1:15" x14ac:dyDescent="0.25">
      <c r="A111" s="42"/>
      <c r="B111" s="89"/>
      <c r="C111" s="157"/>
      <c r="D111" s="46"/>
      <c r="E111" s="46"/>
      <c r="F111" s="46" t="s">
        <v>73</v>
      </c>
      <c r="G111" s="181">
        <f>G108*0.95</f>
        <v>80507.512499999997</v>
      </c>
      <c r="H111" s="181"/>
      <c r="I111" s="181"/>
      <c r="J111" s="46" t="s">
        <v>105</v>
      </c>
      <c r="K111" s="46"/>
      <c r="L111" s="46"/>
      <c r="M111" s="41"/>
      <c r="N111" s="42"/>
      <c r="O111" s="41"/>
    </row>
    <row r="112" spans="1:15" x14ac:dyDescent="0.25">
      <c r="A112" s="35"/>
      <c r="B112" s="90"/>
      <c r="C112" s="153"/>
      <c r="D112" s="54"/>
      <c r="E112" s="51"/>
      <c r="F112" s="51"/>
      <c r="G112" s="51"/>
      <c r="H112" s="51"/>
      <c r="I112" s="51"/>
      <c r="J112" s="51"/>
      <c r="K112" s="51"/>
      <c r="L112" s="51"/>
      <c r="M112" s="52"/>
      <c r="N112" s="35"/>
      <c r="O112" s="52"/>
    </row>
    <row r="113" spans="1:15" ht="26.25" customHeight="1" x14ac:dyDescent="0.25">
      <c r="A113" s="42">
        <v>14</v>
      </c>
      <c r="B113" s="175" t="s">
        <v>22</v>
      </c>
      <c r="C113" s="157" t="s">
        <v>149</v>
      </c>
      <c r="D113" s="61"/>
      <c r="E113" s="180" t="s">
        <v>101</v>
      </c>
      <c r="F113" s="180"/>
      <c r="G113" s="180"/>
      <c r="H113" s="46" t="s">
        <v>73</v>
      </c>
      <c r="I113" s="182">
        <f>G106</f>
        <v>2676.15</v>
      </c>
      <c r="J113" s="182"/>
      <c r="K113" s="182"/>
      <c r="L113" s="46" t="s">
        <v>16</v>
      </c>
      <c r="M113" s="41"/>
      <c r="N113" s="42"/>
      <c r="O113" s="41"/>
    </row>
    <row r="114" spans="1:15" x14ac:dyDescent="0.25">
      <c r="A114" s="42"/>
      <c r="B114" s="175"/>
      <c r="C114" s="157"/>
      <c r="D114" s="61"/>
      <c r="E114" s="180"/>
      <c r="F114" s="180"/>
      <c r="G114" s="180"/>
      <c r="H114" s="46"/>
      <c r="I114" s="122"/>
      <c r="J114" s="122"/>
      <c r="K114" s="122"/>
      <c r="L114" s="46"/>
      <c r="M114" s="41"/>
      <c r="N114" s="42"/>
      <c r="O114" s="41"/>
    </row>
    <row r="115" spans="1:15" x14ac:dyDescent="0.25">
      <c r="A115" s="42"/>
      <c r="B115" s="175"/>
      <c r="C115" s="157"/>
      <c r="D115" s="61"/>
      <c r="E115" s="46" t="s">
        <v>108</v>
      </c>
      <c r="F115" s="46"/>
      <c r="G115" s="46"/>
      <c r="H115" s="46"/>
      <c r="I115" s="46"/>
      <c r="J115" s="46"/>
      <c r="K115" s="46"/>
      <c r="L115" s="46"/>
      <c r="M115" s="41"/>
      <c r="N115" s="42"/>
      <c r="O115" s="41"/>
    </row>
    <row r="116" spans="1:15" x14ac:dyDescent="0.25">
      <c r="A116" s="42"/>
      <c r="B116" s="89"/>
      <c r="C116" s="157"/>
      <c r="D116" s="61" t="s">
        <v>104</v>
      </c>
      <c r="E116" s="46"/>
      <c r="F116" s="46"/>
      <c r="G116" s="46"/>
      <c r="H116" s="46" t="s">
        <v>109</v>
      </c>
      <c r="I116" s="46"/>
      <c r="J116" s="46"/>
      <c r="K116" s="46"/>
      <c r="L116" s="46"/>
      <c r="M116" s="41"/>
      <c r="N116" s="42"/>
      <c r="O116" s="41"/>
    </row>
    <row r="117" spans="1:15" x14ac:dyDescent="0.25">
      <c r="A117" s="42"/>
      <c r="B117" s="89"/>
      <c r="C117" s="157"/>
      <c r="D117" s="61"/>
      <c r="E117" s="46"/>
      <c r="F117" s="46" t="s">
        <v>73</v>
      </c>
      <c r="G117" s="131">
        <f>I113</f>
        <v>2676.15</v>
      </c>
      <c r="H117" s="131"/>
      <c r="I117" s="131"/>
      <c r="J117" s="51" t="s">
        <v>78</v>
      </c>
      <c r="K117" s="26">
        <v>2</v>
      </c>
      <c r="L117" s="46"/>
      <c r="M117" s="41"/>
      <c r="N117" s="42"/>
      <c r="O117" s="41"/>
    </row>
    <row r="118" spans="1:15" x14ac:dyDescent="0.25">
      <c r="A118" s="42"/>
      <c r="B118" s="89"/>
      <c r="C118" s="157"/>
      <c r="D118" s="61"/>
      <c r="E118" s="46"/>
      <c r="F118" s="46"/>
      <c r="G118" s="46">
        <v>1</v>
      </c>
      <c r="H118" s="46" t="s">
        <v>78</v>
      </c>
      <c r="I118" s="46">
        <v>1</v>
      </c>
      <c r="J118" s="46"/>
      <c r="K118" s="46"/>
      <c r="L118" s="46"/>
      <c r="M118" s="41"/>
      <c r="N118" s="42">
        <f>G119</f>
        <v>5352.3</v>
      </c>
      <c r="O118" s="41" t="str">
        <f>J119</f>
        <v>nos</v>
      </c>
    </row>
    <row r="119" spans="1:15" x14ac:dyDescent="0.25">
      <c r="A119" s="42"/>
      <c r="B119" s="89"/>
      <c r="C119" s="157"/>
      <c r="D119" s="61"/>
      <c r="E119" s="46"/>
      <c r="F119" s="46" t="s">
        <v>73</v>
      </c>
      <c r="G119" s="134">
        <f>(G117*K117)/(G118*I118)</f>
        <v>5352.3</v>
      </c>
      <c r="H119" s="134"/>
      <c r="I119" s="134"/>
      <c r="J119" s="46" t="s">
        <v>105</v>
      </c>
      <c r="K119" s="46"/>
      <c r="L119" s="46"/>
      <c r="M119" s="41"/>
      <c r="N119" s="42"/>
      <c r="O119" s="41"/>
    </row>
    <row r="120" spans="1:15" x14ac:dyDescent="0.25">
      <c r="A120" s="42"/>
      <c r="B120" s="89"/>
      <c r="C120" s="157"/>
      <c r="M120" s="41"/>
      <c r="N120" s="42"/>
      <c r="O120" s="41"/>
    </row>
    <row r="121" spans="1:15" x14ac:dyDescent="0.25">
      <c r="A121" s="42"/>
      <c r="B121" s="89"/>
      <c r="C121" s="157"/>
      <c r="M121" s="41"/>
      <c r="N121" s="42"/>
      <c r="O121" s="41"/>
    </row>
    <row r="122" spans="1:15" x14ac:dyDescent="0.25">
      <c r="A122" s="42"/>
      <c r="B122" s="89"/>
      <c r="C122" s="157"/>
      <c r="M122" s="41"/>
      <c r="N122" s="42"/>
      <c r="O122" s="41"/>
    </row>
    <row r="123" spans="1:15" x14ac:dyDescent="0.25">
      <c r="A123" s="42"/>
      <c r="B123" s="89"/>
      <c r="C123" s="157"/>
      <c r="M123" s="41"/>
      <c r="N123" s="42"/>
      <c r="O123" s="41"/>
    </row>
    <row r="124" spans="1:15" ht="22.5" customHeight="1" x14ac:dyDescent="0.25">
      <c r="A124" s="35"/>
      <c r="B124" s="90"/>
      <c r="C124" s="153"/>
      <c r="D124" s="54"/>
      <c r="E124" s="51"/>
      <c r="F124" s="51"/>
      <c r="G124" s="51"/>
      <c r="H124" s="51"/>
      <c r="I124" s="51"/>
      <c r="J124" s="51"/>
      <c r="K124" s="51"/>
      <c r="L124" s="51"/>
      <c r="M124" s="52"/>
      <c r="N124" s="35"/>
      <c r="O124" s="52"/>
    </row>
    <row r="125" spans="1:15" x14ac:dyDescent="0.25">
      <c r="A125" s="64">
        <v>15</v>
      </c>
      <c r="B125" s="95" t="s">
        <v>23</v>
      </c>
      <c r="C125" s="157" t="s">
        <v>150</v>
      </c>
      <c r="E125" s="29" t="s">
        <v>110</v>
      </c>
      <c r="M125" s="41"/>
      <c r="N125" s="42"/>
      <c r="O125" s="41"/>
    </row>
    <row r="126" spans="1:15" x14ac:dyDescent="0.25">
      <c r="A126" s="42"/>
      <c r="B126" s="89"/>
      <c r="C126" s="157"/>
      <c r="M126" s="41"/>
      <c r="N126" s="42"/>
      <c r="O126" s="41"/>
    </row>
    <row r="127" spans="1:15" x14ac:dyDescent="0.25">
      <c r="A127" s="42"/>
      <c r="B127" s="89"/>
      <c r="C127" s="157"/>
      <c r="F127" s="29" t="s">
        <v>73</v>
      </c>
      <c r="G127" s="123">
        <f>I113</f>
        <v>2676.15</v>
      </c>
      <c r="H127" s="123"/>
      <c r="I127" s="123"/>
      <c r="J127" s="29" t="s">
        <v>78</v>
      </c>
      <c r="K127" s="24">
        <f>I99</f>
        <v>3</v>
      </c>
      <c r="M127" s="41"/>
      <c r="N127" s="42"/>
      <c r="O127" s="41"/>
    </row>
    <row r="128" spans="1:15" x14ac:dyDescent="0.25">
      <c r="A128" s="42"/>
      <c r="B128" s="89"/>
      <c r="C128" s="157"/>
      <c r="F128" s="29" t="s">
        <v>73</v>
      </c>
      <c r="G128" s="124">
        <f>G127*K127</f>
        <v>8028.4500000000007</v>
      </c>
      <c r="H128" s="124"/>
      <c r="I128" s="124"/>
      <c r="J128" s="29" t="s">
        <v>25</v>
      </c>
      <c r="M128" s="41"/>
      <c r="N128" s="42">
        <f>G128</f>
        <v>8028.4500000000007</v>
      </c>
      <c r="O128" s="41" t="str">
        <f>J128</f>
        <v>sqm</v>
      </c>
    </row>
    <row r="129" spans="1:15" x14ac:dyDescent="0.25">
      <c r="A129" s="42"/>
      <c r="B129" s="89"/>
      <c r="C129" s="157"/>
      <c r="M129" s="41"/>
      <c r="N129" s="42"/>
      <c r="O129" s="41"/>
    </row>
    <row r="130" spans="1:15" x14ac:dyDescent="0.25">
      <c r="A130" s="42"/>
      <c r="B130" s="89"/>
      <c r="C130" s="157"/>
      <c r="M130" s="41"/>
      <c r="N130" s="42"/>
      <c r="O130" s="41"/>
    </row>
    <row r="131" spans="1:15" x14ac:dyDescent="0.25">
      <c r="A131" s="35"/>
      <c r="B131" s="90"/>
      <c r="C131" s="153"/>
      <c r="D131" s="54"/>
      <c r="E131" s="51"/>
      <c r="F131" s="51"/>
      <c r="G131" s="51"/>
      <c r="H131" s="51"/>
      <c r="I131" s="51"/>
      <c r="J131" s="51"/>
      <c r="K131" s="51"/>
      <c r="L131" s="51"/>
      <c r="M131" s="52"/>
      <c r="N131" s="35"/>
      <c r="O131" s="52"/>
    </row>
    <row r="132" spans="1:15" x14ac:dyDescent="0.25">
      <c r="A132" s="42">
        <v>16</v>
      </c>
      <c r="B132" s="89" t="s">
        <v>24</v>
      </c>
      <c r="C132" s="157" t="s">
        <v>151</v>
      </c>
      <c r="E132" s="46" t="s">
        <v>103</v>
      </c>
      <c r="F132" s="46"/>
      <c r="G132" s="46"/>
      <c r="H132" s="46"/>
      <c r="I132" s="46"/>
      <c r="J132" s="46"/>
      <c r="K132" s="46"/>
      <c r="M132" s="41"/>
      <c r="N132" s="42"/>
      <c r="O132" s="41"/>
    </row>
    <row r="133" spans="1:15" x14ac:dyDescent="0.25">
      <c r="A133" s="42"/>
      <c r="B133" s="89"/>
      <c r="C133" s="157"/>
      <c r="D133" s="29" t="s">
        <v>73</v>
      </c>
      <c r="E133" s="127">
        <f>G111</f>
        <v>80507.512499999997</v>
      </c>
      <c r="F133" s="127"/>
      <c r="G133" s="127"/>
      <c r="H133" s="29" t="s">
        <v>78</v>
      </c>
      <c r="I133" s="57">
        <v>0.3</v>
      </c>
      <c r="J133" s="57" t="s">
        <v>78</v>
      </c>
      <c r="K133" s="57">
        <v>0.3</v>
      </c>
      <c r="L133" s="57" t="s">
        <v>78</v>
      </c>
      <c r="M133" s="65">
        <v>0.3</v>
      </c>
      <c r="N133" s="42"/>
      <c r="O133" s="41"/>
    </row>
    <row r="134" spans="1:15" x14ac:dyDescent="0.25">
      <c r="A134" s="42"/>
      <c r="B134" s="89"/>
      <c r="C134" s="157"/>
      <c r="D134" s="29" t="s">
        <v>73</v>
      </c>
      <c r="E134" s="124">
        <f>E133*I133*K133*M133</f>
        <v>2173.7028375</v>
      </c>
      <c r="F134" s="124"/>
      <c r="G134" s="124"/>
      <c r="H134" s="29" t="s">
        <v>30</v>
      </c>
      <c r="M134" s="41"/>
      <c r="N134" s="42"/>
      <c r="O134" s="41"/>
    </row>
    <row r="135" spans="1:15" x14ac:dyDescent="0.25">
      <c r="A135" s="42"/>
      <c r="B135" s="89"/>
      <c r="C135" s="157"/>
      <c r="E135" s="46" t="s">
        <v>111</v>
      </c>
      <c r="F135" s="46"/>
      <c r="G135" s="46"/>
      <c r="H135" s="46"/>
      <c r="I135" s="46"/>
      <c r="J135" s="46"/>
      <c r="K135" s="46"/>
      <c r="M135" s="41"/>
      <c r="N135" s="59">
        <f>H138</f>
        <v>2608.5772124999999</v>
      </c>
      <c r="O135" s="66" t="str">
        <f>K138</f>
        <v>Cum</v>
      </c>
    </row>
    <row r="136" spans="1:15" x14ac:dyDescent="0.25">
      <c r="A136" s="42"/>
      <c r="B136" s="89"/>
      <c r="C136" s="157"/>
      <c r="D136" s="29" t="s">
        <v>73</v>
      </c>
      <c r="E136" s="123">
        <f>G119</f>
        <v>5352.3</v>
      </c>
      <c r="F136" s="123"/>
      <c r="G136" s="123"/>
      <c r="H136" s="29" t="s">
        <v>78</v>
      </c>
      <c r="I136" s="57">
        <v>1</v>
      </c>
      <c r="J136" s="57" t="s">
        <v>78</v>
      </c>
      <c r="K136" s="23">
        <v>0.65</v>
      </c>
      <c r="L136" s="57" t="s">
        <v>78</v>
      </c>
      <c r="M136" s="75">
        <v>0.125</v>
      </c>
      <c r="N136" s="42"/>
      <c r="O136" s="41"/>
    </row>
    <row r="137" spans="1:15" x14ac:dyDescent="0.25">
      <c r="A137" s="42"/>
      <c r="B137" s="89"/>
      <c r="C137" s="157"/>
      <c r="D137" s="29" t="s">
        <v>73</v>
      </c>
      <c r="E137" s="124">
        <f>E136*I136*K136*M136</f>
        <v>434.87437500000004</v>
      </c>
      <c r="F137" s="124"/>
      <c r="G137" s="124"/>
      <c r="H137" s="29" t="s">
        <v>30</v>
      </c>
      <c r="M137" s="41"/>
      <c r="N137" s="42"/>
      <c r="O137" s="41"/>
    </row>
    <row r="138" spans="1:15" ht="10.5" customHeight="1" x14ac:dyDescent="0.25">
      <c r="A138" s="35"/>
      <c r="B138" s="90"/>
      <c r="C138" s="153"/>
      <c r="D138" s="54"/>
      <c r="E138" s="125" t="s">
        <v>112</v>
      </c>
      <c r="F138" s="125"/>
      <c r="G138" s="125"/>
      <c r="H138" s="126">
        <f>E134+E137</f>
        <v>2608.5772124999999</v>
      </c>
      <c r="I138" s="126"/>
      <c r="J138" s="126"/>
      <c r="K138" s="67" t="s">
        <v>10</v>
      </c>
      <c r="L138" s="51"/>
      <c r="M138" s="52"/>
      <c r="N138" s="35"/>
      <c r="O138" s="52"/>
    </row>
    <row r="139" spans="1:15" ht="15" customHeight="1" x14ac:dyDescent="0.25">
      <c r="A139" s="40">
        <v>17</v>
      </c>
      <c r="B139" s="88" t="s">
        <v>34</v>
      </c>
      <c r="C139" s="167" t="s">
        <v>153</v>
      </c>
      <c r="D139" s="44"/>
      <c r="E139" s="44"/>
      <c r="F139" s="44"/>
      <c r="G139" s="44"/>
      <c r="H139" s="44"/>
      <c r="I139" s="44"/>
      <c r="J139" s="44"/>
      <c r="K139" s="44"/>
      <c r="L139" s="44"/>
      <c r="M139" s="45"/>
      <c r="N139" s="40"/>
      <c r="O139" s="45"/>
    </row>
    <row r="140" spans="1:15" x14ac:dyDescent="0.25">
      <c r="A140" s="42"/>
      <c r="B140" s="89"/>
      <c r="C140" s="168"/>
      <c r="D140" s="46"/>
      <c r="E140" s="46" t="s">
        <v>113</v>
      </c>
      <c r="F140" s="46"/>
      <c r="G140" s="46"/>
      <c r="H140" s="46"/>
      <c r="I140" s="46"/>
      <c r="J140" s="46"/>
      <c r="K140" s="46"/>
      <c r="L140" s="46"/>
      <c r="M140" s="41"/>
      <c r="N140" s="42"/>
      <c r="O140" s="41"/>
    </row>
    <row r="141" spans="1:15" x14ac:dyDescent="0.25">
      <c r="A141" s="42"/>
      <c r="B141" s="89"/>
      <c r="C141" s="168"/>
      <c r="D141" s="46"/>
      <c r="E141" s="46"/>
      <c r="F141" s="46" t="s">
        <v>73</v>
      </c>
      <c r="G141" s="131">
        <f>G86</f>
        <v>17841</v>
      </c>
      <c r="H141" s="131"/>
      <c r="I141" s="131"/>
      <c r="J141" s="141" t="s">
        <v>75</v>
      </c>
      <c r="K141" s="141">
        <v>1</v>
      </c>
      <c r="L141" s="141" t="s">
        <v>73</v>
      </c>
      <c r="M141" s="142">
        <f>(G141/G142)+1</f>
        <v>18.841000000000001</v>
      </c>
      <c r="N141" s="42"/>
      <c r="O141" s="41"/>
    </row>
    <row r="142" spans="1:15" x14ac:dyDescent="0.25">
      <c r="A142" s="42"/>
      <c r="B142" s="89"/>
      <c r="C142" s="168"/>
      <c r="D142" s="46"/>
      <c r="E142" s="46"/>
      <c r="F142" s="46"/>
      <c r="G142" s="140">
        <v>1000</v>
      </c>
      <c r="H142" s="140"/>
      <c r="I142" s="140"/>
      <c r="J142" s="141"/>
      <c r="K142" s="141"/>
      <c r="L142" s="141"/>
      <c r="M142" s="142"/>
      <c r="N142" s="42"/>
      <c r="O142" s="41"/>
    </row>
    <row r="143" spans="1:15" x14ac:dyDescent="0.25">
      <c r="A143" s="42"/>
      <c r="B143" s="89"/>
      <c r="C143" s="168"/>
      <c r="D143" s="46" t="s">
        <v>114</v>
      </c>
      <c r="E143" s="46"/>
      <c r="F143" s="46"/>
      <c r="G143" s="46"/>
      <c r="H143" s="46"/>
      <c r="I143" s="46"/>
      <c r="J143" s="46"/>
      <c r="K143" s="46"/>
      <c r="L143" s="46"/>
      <c r="M143" s="41"/>
      <c r="N143" s="42"/>
      <c r="O143" s="41"/>
    </row>
    <row r="144" spans="1:15" x14ac:dyDescent="0.25">
      <c r="A144" s="42"/>
      <c r="B144" s="89"/>
      <c r="C144" s="168"/>
      <c r="D144" s="46"/>
      <c r="E144" s="46"/>
      <c r="F144" s="46" t="s">
        <v>73</v>
      </c>
      <c r="G144" s="51">
        <v>22</v>
      </c>
      <c r="H144" s="46" t="s">
        <v>78</v>
      </c>
      <c r="I144" s="25">
        <v>0.25</v>
      </c>
      <c r="J144" s="46" t="s">
        <v>73</v>
      </c>
      <c r="K144" s="134">
        <f>I144*(G144/G145)</f>
        <v>0.7857142857142857</v>
      </c>
      <c r="L144" s="134"/>
      <c r="M144" s="41" t="s">
        <v>16</v>
      </c>
      <c r="N144" s="42"/>
      <c r="O144" s="41"/>
    </row>
    <row r="145" spans="1:15" x14ac:dyDescent="0.25">
      <c r="A145" s="42"/>
      <c r="B145" s="89"/>
      <c r="C145" s="168"/>
      <c r="D145" s="46"/>
      <c r="E145" s="46"/>
      <c r="F145" s="46"/>
      <c r="G145" s="46">
        <v>7</v>
      </c>
      <c r="H145" s="46"/>
      <c r="I145" s="46"/>
      <c r="J145" s="46"/>
      <c r="K145" s="46"/>
      <c r="L145" s="46"/>
      <c r="M145" s="41"/>
      <c r="N145" s="42"/>
      <c r="O145" s="41"/>
    </row>
    <row r="146" spans="1:15" x14ac:dyDescent="0.25">
      <c r="A146" s="42"/>
      <c r="B146" s="89"/>
      <c r="C146" s="168"/>
      <c r="D146" s="46" t="s">
        <v>115</v>
      </c>
      <c r="E146" s="46"/>
      <c r="F146" s="46"/>
      <c r="G146" s="46"/>
      <c r="H146" s="46"/>
      <c r="I146" s="46"/>
      <c r="J146" s="46" t="s">
        <v>118</v>
      </c>
      <c r="K146" s="46"/>
      <c r="L146" s="138">
        <v>1.55</v>
      </c>
      <c r="M146" s="139"/>
      <c r="N146" s="42"/>
      <c r="O146" s="41"/>
    </row>
    <row r="147" spans="1:15" x14ac:dyDescent="0.25">
      <c r="A147" s="42"/>
      <c r="B147" s="89"/>
      <c r="C147" s="168"/>
      <c r="D147" s="46"/>
      <c r="E147" s="46"/>
      <c r="F147" s="46" t="s">
        <v>73</v>
      </c>
      <c r="G147" s="68">
        <f>M141</f>
        <v>18.841000000000001</v>
      </c>
      <c r="H147" s="46" t="s">
        <v>78</v>
      </c>
      <c r="I147" s="25">
        <f>K144</f>
        <v>0.7857142857142857</v>
      </c>
      <c r="J147" s="46" t="s">
        <v>78</v>
      </c>
      <c r="K147" s="25">
        <f>L146</f>
        <v>1.55</v>
      </c>
      <c r="L147" s="46"/>
      <c r="M147" s="41"/>
      <c r="N147" s="42"/>
      <c r="O147" s="41"/>
    </row>
    <row r="148" spans="1:15" x14ac:dyDescent="0.25">
      <c r="A148" s="42"/>
      <c r="B148" s="89"/>
      <c r="C148" s="168"/>
      <c r="D148" s="46"/>
      <c r="E148" s="46"/>
      <c r="F148" s="46" t="s">
        <v>73</v>
      </c>
      <c r="G148" s="134">
        <f>G147*I147*K147</f>
        <v>22.945646428571429</v>
      </c>
      <c r="H148" s="134"/>
      <c r="I148" s="46" t="s">
        <v>25</v>
      </c>
      <c r="J148" s="46"/>
      <c r="K148" s="46"/>
      <c r="L148" s="46"/>
      <c r="M148" s="41"/>
      <c r="N148" s="59">
        <f>G148</f>
        <v>22.945646428571429</v>
      </c>
      <c r="O148" s="41" t="str">
        <f>I148</f>
        <v>sqm</v>
      </c>
    </row>
    <row r="149" spans="1:15" x14ac:dyDescent="0.25">
      <c r="A149" s="42"/>
      <c r="B149" s="89"/>
      <c r="C149" s="168"/>
      <c r="D149" s="46"/>
      <c r="E149" s="46"/>
      <c r="F149" s="46"/>
      <c r="G149" s="46"/>
      <c r="H149" s="46"/>
      <c r="I149" s="46"/>
      <c r="J149" s="46"/>
      <c r="K149" s="46"/>
      <c r="L149" s="46"/>
      <c r="M149" s="41"/>
      <c r="N149" s="42"/>
      <c r="O149" s="41"/>
    </row>
    <row r="150" spans="1:15" x14ac:dyDescent="0.25">
      <c r="A150" s="42"/>
      <c r="B150" s="89"/>
      <c r="C150" s="168"/>
      <c r="D150" s="46"/>
      <c r="E150" s="46"/>
      <c r="F150" s="46"/>
      <c r="G150" s="46"/>
      <c r="H150" s="46"/>
      <c r="I150" s="46"/>
      <c r="J150" s="46"/>
      <c r="K150" s="46"/>
      <c r="L150" s="46"/>
      <c r="M150" s="41"/>
      <c r="N150" s="41"/>
      <c r="O150" s="41"/>
    </row>
    <row r="151" spans="1:15" hidden="1" x14ac:dyDescent="0.25">
      <c r="A151" s="35"/>
      <c r="B151" s="90"/>
      <c r="C151" s="169"/>
      <c r="D151" s="51"/>
      <c r="E151" s="51"/>
      <c r="F151" s="51"/>
      <c r="G151" s="51"/>
      <c r="H151" s="51"/>
      <c r="I151" s="51"/>
      <c r="J151" s="51"/>
      <c r="K151" s="51"/>
      <c r="L151" s="51"/>
      <c r="M151" s="52"/>
      <c r="N151" s="35"/>
      <c r="O151" s="52"/>
    </row>
    <row r="152" spans="1:15" ht="15" customHeight="1" x14ac:dyDescent="0.25">
      <c r="A152" s="40">
        <v>18</v>
      </c>
      <c r="B152" s="88" t="s">
        <v>26</v>
      </c>
      <c r="C152" s="158" t="s">
        <v>152</v>
      </c>
      <c r="D152" s="44"/>
      <c r="E152" s="44"/>
      <c r="F152" s="44"/>
      <c r="G152" s="44"/>
      <c r="H152" s="44"/>
      <c r="I152" s="44"/>
      <c r="J152" s="44"/>
      <c r="K152" s="44"/>
      <c r="L152" s="44"/>
      <c r="M152" s="45"/>
      <c r="N152" s="40"/>
      <c r="O152" s="45"/>
    </row>
    <row r="153" spans="1:15" x14ac:dyDescent="0.25">
      <c r="A153" s="42"/>
      <c r="B153" s="89"/>
      <c r="C153" s="149"/>
      <c r="D153" s="46"/>
      <c r="E153" s="46" t="s">
        <v>116</v>
      </c>
      <c r="F153" s="46"/>
      <c r="G153" s="46"/>
      <c r="H153" s="46"/>
      <c r="I153" s="46"/>
      <c r="J153" s="46"/>
      <c r="K153" s="46"/>
      <c r="L153" s="46"/>
      <c r="M153" s="41"/>
      <c r="N153" s="42"/>
      <c r="O153" s="41"/>
    </row>
    <row r="154" spans="1:15" x14ac:dyDescent="0.25">
      <c r="A154" s="42"/>
      <c r="B154" s="89"/>
      <c r="C154" s="149"/>
      <c r="D154" s="46"/>
      <c r="E154" s="46"/>
      <c r="F154" s="46"/>
      <c r="G154" s="46"/>
      <c r="H154" s="46"/>
      <c r="I154" s="46"/>
      <c r="J154" s="46"/>
      <c r="K154" s="46"/>
      <c r="L154" s="46"/>
      <c r="M154" s="41"/>
      <c r="N154" s="42"/>
      <c r="O154" s="41"/>
    </row>
    <row r="155" spans="1:15" x14ac:dyDescent="0.25">
      <c r="A155" s="42"/>
      <c r="B155" s="89"/>
      <c r="C155" s="149"/>
      <c r="D155" s="46"/>
      <c r="E155" s="46"/>
      <c r="F155" s="46" t="s">
        <v>73</v>
      </c>
      <c r="G155" s="68">
        <f>G147</f>
        <v>18.841000000000001</v>
      </c>
      <c r="H155" s="46" t="s">
        <v>78</v>
      </c>
      <c r="I155" s="46">
        <v>6</v>
      </c>
      <c r="J155" s="46" t="s">
        <v>78</v>
      </c>
      <c r="K155" s="27">
        <f>K147</f>
        <v>1.55</v>
      </c>
      <c r="L155" s="46"/>
      <c r="M155" s="41"/>
      <c r="N155" s="42"/>
      <c r="O155" s="41"/>
    </row>
    <row r="156" spans="1:15" x14ac:dyDescent="0.25">
      <c r="A156" s="42"/>
      <c r="B156" s="89"/>
      <c r="C156" s="149"/>
      <c r="D156" s="46"/>
      <c r="E156" s="46"/>
      <c r="F156" s="46" t="s">
        <v>73</v>
      </c>
      <c r="G156" s="134">
        <f>G155*I155*K155</f>
        <v>175.22130000000001</v>
      </c>
      <c r="H156" s="134"/>
      <c r="I156" s="46" t="s">
        <v>16</v>
      </c>
      <c r="J156" s="46"/>
      <c r="K156" s="46"/>
      <c r="L156" s="46"/>
      <c r="M156" s="41"/>
      <c r="N156" s="42"/>
      <c r="O156" s="41"/>
    </row>
    <row r="157" spans="1:15" x14ac:dyDescent="0.25">
      <c r="A157" s="42"/>
      <c r="B157" s="89"/>
      <c r="C157" s="149"/>
      <c r="D157" s="46"/>
      <c r="E157" s="46"/>
      <c r="F157" s="46" t="s">
        <v>73</v>
      </c>
      <c r="G157" s="46">
        <f>G156</f>
        <v>175.22130000000001</v>
      </c>
      <c r="H157" s="46" t="s">
        <v>78</v>
      </c>
      <c r="I157" s="46">
        <v>0.62</v>
      </c>
      <c r="J157" s="46"/>
      <c r="K157" s="46"/>
      <c r="L157" s="46"/>
      <c r="M157" s="41"/>
      <c r="N157" s="42"/>
      <c r="O157" s="41"/>
    </row>
    <row r="158" spans="1:15" x14ac:dyDescent="0.25">
      <c r="A158" s="42"/>
      <c r="B158" s="89"/>
      <c r="C158" s="149"/>
      <c r="D158" s="46"/>
      <c r="E158" s="46"/>
      <c r="F158" s="50" t="s">
        <v>73</v>
      </c>
      <c r="G158" s="134">
        <f>G157*I157</f>
        <v>108.63720600000001</v>
      </c>
      <c r="H158" s="134"/>
      <c r="I158" s="46" t="s">
        <v>27</v>
      </c>
      <c r="J158" s="46"/>
      <c r="K158" s="46"/>
      <c r="L158" s="46"/>
      <c r="M158" s="41"/>
      <c r="N158" s="59">
        <f>G158</f>
        <v>108.63720600000001</v>
      </c>
      <c r="O158" s="41" t="str">
        <f>I158</f>
        <v>kg</v>
      </c>
    </row>
    <row r="159" spans="1:15" x14ac:dyDescent="0.25">
      <c r="A159" s="42"/>
      <c r="B159" s="89"/>
      <c r="C159" s="149"/>
      <c r="D159" s="46"/>
      <c r="E159" s="46"/>
      <c r="F159" s="46"/>
      <c r="G159" s="46"/>
      <c r="H159" s="46"/>
      <c r="I159" s="46"/>
      <c r="J159" s="46"/>
      <c r="K159" s="46"/>
      <c r="L159" s="46"/>
      <c r="M159" s="41"/>
      <c r="N159" s="42"/>
      <c r="O159" s="41"/>
    </row>
    <row r="160" spans="1:15" x14ac:dyDescent="0.25">
      <c r="A160" s="42"/>
      <c r="B160" s="89"/>
      <c r="C160" s="149"/>
      <c r="D160" s="46"/>
      <c r="E160" s="46"/>
      <c r="F160" s="46"/>
      <c r="G160" s="46"/>
      <c r="H160" s="46"/>
      <c r="I160" s="46"/>
      <c r="J160" s="46"/>
      <c r="K160" s="46"/>
      <c r="L160" s="46"/>
      <c r="M160" s="41"/>
      <c r="N160" s="42"/>
      <c r="O160" s="41"/>
    </row>
    <row r="161" spans="1:15" ht="21" customHeight="1" x14ac:dyDescent="0.25">
      <c r="A161" s="35"/>
      <c r="B161" s="90"/>
      <c r="C161" s="159"/>
      <c r="D161" s="51"/>
      <c r="E161" s="51"/>
      <c r="F161" s="51"/>
      <c r="G161" s="51"/>
      <c r="H161" s="51"/>
      <c r="I161" s="51"/>
      <c r="J161" s="51"/>
      <c r="K161" s="51"/>
      <c r="L161" s="51"/>
      <c r="M161" s="52"/>
      <c r="N161" s="35"/>
      <c r="O161" s="52"/>
    </row>
    <row r="162" spans="1:15" x14ac:dyDescent="0.25">
      <c r="A162" s="42">
        <v>19</v>
      </c>
      <c r="B162" s="89" t="s">
        <v>28</v>
      </c>
      <c r="C162" s="157" t="s">
        <v>154</v>
      </c>
      <c r="M162" s="41"/>
      <c r="N162" s="42"/>
      <c r="O162" s="41"/>
    </row>
    <row r="163" spans="1:15" x14ac:dyDescent="0.25">
      <c r="A163" s="42"/>
      <c r="B163" s="89"/>
      <c r="C163" s="157"/>
      <c r="E163" s="46" t="s">
        <v>119</v>
      </c>
      <c r="F163" s="46"/>
      <c r="G163" s="46"/>
      <c r="H163" s="46"/>
      <c r="I163" s="46"/>
      <c r="J163" s="46"/>
      <c r="K163" s="46"/>
      <c r="M163" s="41"/>
      <c r="N163" s="42"/>
      <c r="O163" s="41"/>
    </row>
    <row r="164" spans="1:15" x14ac:dyDescent="0.25">
      <c r="A164" s="42"/>
      <c r="B164" s="89"/>
      <c r="C164" s="157"/>
      <c r="D164" s="29" t="s">
        <v>120</v>
      </c>
      <c r="E164" s="46"/>
      <c r="F164" s="46"/>
      <c r="G164" s="46"/>
      <c r="H164" s="46"/>
      <c r="I164" s="46"/>
      <c r="J164" s="46"/>
      <c r="K164" s="46"/>
      <c r="M164" s="41"/>
      <c r="N164" s="42"/>
      <c r="O164" s="41"/>
    </row>
    <row r="165" spans="1:15" x14ac:dyDescent="0.25">
      <c r="A165" s="42"/>
      <c r="B165" s="89"/>
      <c r="C165" s="157"/>
      <c r="E165" s="46"/>
      <c r="F165" s="46" t="s">
        <v>73</v>
      </c>
      <c r="G165" s="68">
        <f>G155</f>
        <v>18.841000000000001</v>
      </c>
      <c r="H165" s="46" t="s">
        <v>78</v>
      </c>
      <c r="I165" s="46">
        <f>8</f>
        <v>8</v>
      </c>
      <c r="J165" s="46" t="s">
        <v>78</v>
      </c>
      <c r="K165" s="27">
        <v>0.68799999999999994</v>
      </c>
      <c r="M165" s="41"/>
      <c r="N165" s="42"/>
      <c r="O165" s="41"/>
    </row>
    <row r="166" spans="1:15" x14ac:dyDescent="0.25">
      <c r="A166" s="42"/>
      <c r="B166" s="89"/>
      <c r="C166" s="157"/>
      <c r="E166" s="46"/>
      <c r="F166" s="46" t="s">
        <v>73</v>
      </c>
      <c r="G166" s="134">
        <f>G165*I165*K165</f>
        <v>103.700864</v>
      </c>
      <c r="H166" s="134"/>
      <c r="I166" s="46" t="s">
        <v>16</v>
      </c>
      <c r="J166" s="46"/>
      <c r="K166" s="46"/>
      <c r="M166" s="41"/>
      <c r="N166" s="42"/>
      <c r="O166" s="41"/>
    </row>
    <row r="167" spans="1:15" x14ac:dyDescent="0.25">
      <c r="A167" s="42"/>
      <c r="B167" s="89"/>
      <c r="C167" s="157"/>
      <c r="E167" s="46"/>
      <c r="F167" s="46" t="s">
        <v>73</v>
      </c>
      <c r="G167" s="46">
        <f>G166</f>
        <v>103.700864</v>
      </c>
      <c r="H167" s="46" t="s">
        <v>78</v>
      </c>
      <c r="I167" s="46">
        <v>0.22</v>
      </c>
      <c r="J167" s="46"/>
      <c r="K167" s="46"/>
      <c r="M167" s="41"/>
      <c r="N167" s="42"/>
      <c r="O167" s="41"/>
    </row>
    <row r="168" spans="1:15" x14ac:dyDescent="0.25">
      <c r="A168" s="42"/>
      <c r="B168" s="89"/>
      <c r="C168" s="157"/>
      <c r="E168" s="46"/>
      <c r="F168" s="50" t="s">
        <v>73</v>
      </c>
      <c r="G168" s="134">
        <f>G167*I167</f>
        <v>22.814190079999999</v>
      </c>
      <c r="H168" s="134"/>
      <c r="I168" s="46" t="s">
        <v>27</v>
      </c>
      <c r="J168" s="46"/>
      <c r="K168" s="46"/>
      <c r="M168" s="41"/>
      <c r="N168" s="59">
        <f>G168</f>
        <v>22.814190079999999</v>
      </c>
      <c r="O168" s="41" t="str">
        <f>I168</f>
        <v>kg</v>
      </c>
    </row>
    <row r="169" spans="1:15" x14ac:dyDescent="0.25">
      <c r="A169" s="42"/>
      <c r="B169" s="89"/>
      <c r="C169" s="157"/>
      <c r="M169" s="41"/>
      <c r="N169" s="42"/>
      <c r="O169" s="41"/>
    </row>
    <row r="170" spans="1:15" x14ac:dyDescent="0.25">
      <c r="A170" s="42"/>
      <c r="B170" s="89"/>
      <c r="C170" s="157"/>
      <c r="M170" s="41"/>
      <c r="N170" s="42"/>
      <c r="O170" s="41"/>
    </row>
    <row r="171" spans="1:15" x14ac:dyDescent="0.25">
      <c r="A171" s="42"/>
      <c r="B171" s="89"/>
      <c r="C171" s="157"/>
      <c r="M171" s="41"/>
      <c r="N171" s="42"/>
      <c r="O171" s="41"/>
    </row>
    <row r="172" spans="1:15" x14ac:dyDescent="0.25">
      <c r="A172" s="40">
        <v>20</v>
      </c>
      <c r="B172" s="88" t="s">
        <v>29</v>
      </c>
      <c r="C172" s="170" t="s">
        <v>155</v>
      </c>
      <c r="D172" s="44"/>
      <c r="E172" s="44"/>
      <c r="F172" s="44"/>
      <c r="G172" s="44"/>
      <c r="H172" s="44"/>
      <c r="I172" s="44"/>
      <c r="J172" s="44"/>
      <c r="K172" s="44"/>
      <c r="L172" s="44"/>
      <c r="M172" s="45"/>
      <c r="N172" s="40"/>
      <c r="O172" s="45"/>
    </row>
    <row r="173" spans="1:15" x14ac:dyDescent="0.25">
      <c r="A173" s="42"/>
      <c r="B173" s="89"/>
      <c r="C173" s="171"/>
      <c r="D173" s="46"/>
      <c r="E173" s="46" t="s">
        <v>121</v>
      </c>
      <c r="F173" s="46"/>
      <c r="G173" s="46"/>
      <c r="H173" s="46"/>
      <c r="I173" s="46"/>
      <c r="J173" s="46"/>
      <c r="K173" s="46"/>
      <c r="L173" s="46"/>
      <c r="M173" s="41"/>
      <c r="N173" s="42"/>
      <c r="O173" s="41"/>
    </row>
    <row r="174" spans="1:15" x14ac:dyDescent="0.25">
      <c r="A174" s="42"/>
      <c r="B174" s="89"/>
      <c r="C174" s="171"/>
      <c r="D174" s="46"/>
      <c r="E174" s="46"/>
      <c r="F174" s="46"/>
      <c r="G174" s="46"/>
      <c r="H174" s="46"/>
      <c r="I174" s="46"/>
      <c r="J174" s="46"/>
      <c r="K174" s="46"/>
      <c r="L174" s="46"/>
      <c r="M174" s="41"/>
      <c r="N174" s="42"/>
      <c r="O174" s="41"/>
    </row>
    <row r="175" spans="1:15" x14ac:dyDescent="0.25">
      <c r="A175" s="42"/>
      <c r="B175" s="89"/>
      <c r="C175" s="171"/>
      <c r="D175" s="46"/>
      <c r="E175" s="46"/>
      <c r="F175" s="46" t="s">
        <v>73</v>
      </c>
      <c r="G175" s="68">
        <f>G165</f>
        <v>18.841000000000001</v>
      </c>
      <c r="H175" s="46" t="s">
        <v>122</v>
      </c>
      <c r="I175" s="51">
        <v>22</v>
      </c>
      <c r="J175" s="46" t="s">
        <v>122</v>
      </c>
      <c r="K175" s="27">
        <v>0.25</v>
      </c>
      <c r="L175" s="46" t="s">
        <v>122</v>
      </c>
      <c r="M175" s="66">
        <f>K155</f>
        <v>1.55</v>
      </c>
      <c r="N175" s="42"/>
      <c r="O175" s="41"/>
    </row>
    <row r="176" spans="1:15" x14ac:dyDescent="0.25">
      <c r="A176" s="42"/>
      <c r="B176" s="89"/>
      <c r="C176" s="171"/>
      <c r="D176" s="46"/>
      <c r="E176" s="46"/>
      <c r="F176" s="46"/>
      <c r="G176" s="46"/>
      <c r="H176" s="46"/>
      <c r="I176" s="46">
        <v>7</v>
      </c>
      <c r="J176" s="46"/>
      <c r="K176" s="46"/>
      <c r="L176" s="46"/>
      <c r="M176" s="41"/>
      <c r="N176" s="42"/>
      <c r="O176" s="41"/>
    </row>
    <row r="177" spans="1:15" x14ac:dyDescent="0.25">
      <c r="A177" s="42"/>
      <c r="B177" s="89"/>
      <c r="C177" s="171"/>
      <c r="D177" s="46"/>
      <c r="E177" s="46"/>
      <c r="F177" s="46" t="s">
        <v>73</v>
      </c>
      <c r="G177" s="134">
        <f>G175*(I175/I176)*K175*M175</f>
        <v>22.945646428571429</v>
      </c>
      <c r="H177" s="134"/>
      <c r="I177" s="46" t="s">
        <v>30</v>
      </c>
      <c r="J177" s="46"/>
      <c r="K177" s="46"/>
      <c r="L177" s="46"/>
      <c r="M177" s="41"/>
      <c r="N177" s="59">
        <f>G177</f>
        <v>22.945646428571429</v>
      </c>
      <c r="O177" s="41" t="str">
        <f>I177</f>
        <v>cum</v>
      </c>
    </row>
    <row r="178" spans="1:15" x14ac:dyDescent="0.25">
      <c r="A178" s="42"/>
      <c r="B178" s="89"/>
      <c r="C178" s="171"/>
      <c r="D178" s="46"/>
      <c r="E178" s="46"/>
      <c r="F178" s="46"/>
      <c r="G178" s="46"/>
      <c r="H178" s="46"/>
      <c r="I178" s="46"/>
      <c r="J178" s="46"/>
      <c r="K178" s="46"/>
      <c r="L178" s="46"/>
      <c r="M178" s="41"/>
      <c r="N178" s="42"/>
      <c r="O178" s="41"/>
    </row>
    <row r="179" spans="1:15" x14ac:dyDescent="0.25">
      <c r="A179" s="42"/>
      <c r="B179" s="89"/>
      <c r="C179" s="171"/>
      <c r="D179" s="46"/>
      <c r="E179" s="46"/>
      <c r="F179" s="46"/>
      <c r="G179" s="46"/>
      <c r="H179" s="46"/>
      <c r="I179" s="46"/>
      <c r="J179" s="46"/>
      <c r="K179" s="46"/>
      <c r="L179" s="46"/>
      <c r="M179" s="41"/>
      <c r="N179" s="42"/>
      <c r="O179" s="41"/>
    </row>
    <row r="180" spans="1:15" x14ac:dyDescent="0.25">
      <c r="A180" s="42"/>
      <c r="B180" s="89"/>
      <c r="C180" s="171"/>
      <c r="D180" s="46"/>
      <c r="E180" s="46"/>
      <c r="F180" s="46"/>
      <c r="G180" s="46"/>
      <c r="H180" s="46"/>
      <c r="I180" s="46"/>
      <c r="J180" s="46"/>
      <c r="K180" s="46"/>
      <c r="L180" s="46"/>
      <c r="M180" s="41"/>
      <c r="N180" s="42"/>
      <c r="O180" s="41"/>
    </row>
    <row r="181" spans="1:15" x14ac:dyDescent="0.25">
      <c r="A181" s="42"/>
      <c r="B181" s="89"/>
      <c r="C181" s="171"/>
      <c r="D181" s="46"/>
      <c r="E181" s="46"/>
      <c r="F181" s="46"/>
      <c r="G181" s="46"/>
      <c r="H181" s="46"/>
      <c r="I181" s="46"/>
      <c r="J181" s="46"/>
      <c r="K181" s="46"/>
      <c r="L181" s="46"/>
      <c r="M181" s="41"/>
      <c r="N181" s="42"/>
      <c r="O181" s="41"/>
    </row>
    <row r="182" spans="1:15" x14ac:dyDescent="0.25">
      <c r="A182" s="42"/>
      <c r="B182" s="89"/>
      <c r="C182" s="171"/>
      <c r="D182" s="46"/>
      <c r="E182" s="46"/>
      <c r="F182" s="46"/>
      <c r="G182" s="46"/>
      <c r="H182" s="46"/>
      <c r="I182" s="46"/>
      <c r="J182" s="46"/>
      <c r="K182" s="46"/>
      <c r="L182" s="46"/>
      <c r="M182" s="41"/>
      <c r="N182" s="42"/>
      <c r="O182" s="41"/>
    </row>
    <row r="183" spans="1:15" x14ac:dyDescent="0.25">
      <c r="A183" s="42"/>
      <c r="B183" s="89"/>
      <c r="C183" s="171"/>
      <c r="D183" s="46"/>
      <c r="E183" s="46"/>
      <c r="F183" s="46"/>
      <c r="G183" s="46"/>
      <c r="H183" s="46"/>
      <c r="I183" s="46"/>
      <c r="J183" s="46"/>
      <c r="K183" s="46"/>
      <c r="L183" s="46"/>
      <c r="M183" s="41"/>
      <c r="N183" s="42"/>
      <c r="O183" s="41"/>
    </row>
    <row r="184" spans="1:15" x14ac:dyDescent="0.25">
      <c r="A184" s="35"/>
      <c r="B184" s="90"/>
      <c r="C184" s="172"/>
      <c r="D184" s="54"/>
      <c r="E184" s="51"/>
      <c r="F184" s="51"/>
      <c r="G184" s="51"/>
      <c r="H184" s="51"/>
      <c r="I184" s="51"/>
      <c r="J184" s="51"/>
      <c r="K184" s="51"/>
      <c r="L184" s="51"/>
      <c r="M184" s="52"/>
      <c r="N184" s="35"/>
      <c r="O184" s="52"/>
    </row>
    <row r="185" spans="1:15" x14ac:dyDescent="0.25">
      <c r="A185" s="42">
        <v>21</v>
      </c>
      <c r="B185" s="89" t="s">
        <v>31</v>
      </c>
      <c r="C185" s="157" t="s">
        <v>32</v>
      </c>
      <c r="M185" s="41"/>
      <c r="N185" s="42"/>
      <c r="O185" s="41"/>
    </row>
    <row r="186" spans="1:15" x14ac:dyDescent="0.25">
      <c r="A186" s="42"/>
      <c r="B186" s="89"/>
      <c r="C186" s="157"/>
      <c r="E186" s="29" t="s">
        <v>123</v>
      </c>
      <c r="M186" s="41"/>
      <c r="N186" s="42"/>
      <c r="O186" s="41"/>
    </row>
    <row r="187" spans="1:15" x14ac:dyDescent="0.25">
      <c r="A187" s="42"/>
      <c r="B187" s="89"/>
      <c r="C187" s="157"/>
      <c r="F187" s="29" t="s">
        <v>73</v>
      </c>
      <c r="G187" s="135">
        <f>I76</f>
        <v>17841</v>
      </c>
      <c r="H187" s="136"/>
      <c r="I187" s="136"/>
      <c r="J187" s="133" t="s">
        <v>75</v>
      </c>
      <c r="K187" s="133">
        <v>1</v>
      </c>
      <c r="M187" s="41"/>
      <c r="N187" s="42"/>
      <c r="O187" s="41"/>
    </row>
    <row r="188" spans="1:15" x14ac:dyDescent="0.25">
      <c r="A188" s="42"/>
      <c r="B188" s="89"/>
      <c r="C188" s="157"/>
      <c r="G188" s="137">
        <v>1000</v>
      </c>
      <c r="H188" s="137"/>
      <c r="I188" s="137"/>
      <c r="J188" s="133"/>
      <c r="K188" s="133"/>
      <c r="M188" s="41"/>
      <c r="N188" s="42"/>
      <c r="O188" s="41"/>
    </row>
    <row r="189" spans="1:15" x14ac:dyDescent="0.25">
      <c r="A189" s="42"/>
      <c r="B189" s="89"/>
      <c r="C189" s="157"/>
      <c r="F189" s="29" t="s">
        <v>73</v>
      </c>
      <c r="G189" s="29">
        <f>(G187/G188)+K187</f>
        <v>18.841000000000001</v>
      </c>
      <c r="H189" s="124" t="s">
        <v>46</v>
      </c>
      <c r="I189" s="124"/>
      <c r="M189" s="41"/>
      <c r="N189" s="69">
        <f>G189</f>
        <v>18.841000000000001</v>
      </c>
      <c r="O189" s="41" t="str">
        <f>H189</f>
        <v>Nos</v>
      </c>
    </row>
    <row r="190" spans="1:15" x14ac:dyDescent="0.25">
      <c r="A190" s="42"/>
      <c r="B190" s="89"/>
      <c r="C190" s="157"/>
      <c r="M190" s="41"/>
      <c r="N190" s="42"/>
      <c r="O190" s="41"/>
    </row>
    <row r="191" spans="1:15" x14ac:dyDescent="0.25">
      <c r="A191" s="42"/>
      <c r="B191" s="89"/>
      <c r="C191" s="157"/>
      <c r="M191" s="41"/>
      <c r="N191" s="42"/>
      <c r="O191" s="41"/>
    </row>
    <row r="192" spans="1:15" x14ac:dyDescent="0.25">
      <c r="A192" s="35"/>
      <c r="B192" s="90"/>
      <c r="C192" s="153"/>
      <c r="D192" s="54"/>
      <c r="E192" s="51"/>
      <c r="F192" s="51"/>
      <c r="G192" s="51"/>
      <c r="H192" s="51"/>
      <c r="I192" s="51"/>
      <c r="J192" s="51"/>
      <c r="K192" s="51"/>
      <c r="L192" s="51"/>
      <c r="M192" s="52"/>
      <c r="N192" s="35"/>
      <c r="O192" s="52"/>
    </row>
    <row r="193" spans="1:15" x14ac:dyDescent="0.25">
      <c r="A193" s="42">
        <v>22</v>
      </c>
      <c r="B193" s="89" t="s">
        <v>45</v>
      </c>
      <c r="C193" s="149" t="s">
        <v>156</v>
      </c>
      <c r="D193" s="29" t="s">
        <v>124</v>
      </c>
      <c r="M193" s="41"/>
      <c r="N193" s="42"/>
      <c r="O193" s="41"/>
    </row>
    <row r="194" spans="1:15" x14ac:dyDescent="0.25">
      <c r="A194" s="42"/>
      <c r="B194" s="89"/>
      <c r="C194" s="149"/>
      <c r="F194" s="29" t="s">
        <v>73</v>
      </c>
      <c r="G194" s="123">
        <f>E67</f>
        <v>17841</v>
      </c>
      <c r="H194" s="123"/>
      <c r="I194" s="123"/>
      <c r="J194" s="29" t="s">
        <v>78</v>
      </c>
      <c r="K194" s="29">
        <v>0.5</v>
      </c>
      <c r="M194" s="41"/>
      <c r="N194" s="42"/>
      <c r="O194" s="41"/>
    </row>
    <row r="195" spans="1:15" x14ac:dyDescent="0.25">
      <c r="A195" s="42"/>
      <c r="B195" s="89"/>
      <c r="C195" s="149"/>
      <c r="F195" s="29" t="s">
        <v>73</v>
      </c>
      <c r="G195" s="124">
        <f>G194*K194</f>
        <v>8920.5</v>
      </c>
      <c r="H195" s="124"/>
      <c r="I195" s="124"/>
      <c r="J195" s="29" t="s">
        <v>16</v>
      </c>
      <c r="M195" s="41"/>
      <c r="N195" s="42"/>
      <c r="O195" s="41"/>
    </row>
    <row r="196" spans="1:15" x14ac:dyDescent="0.25">
      <c r="A196" s="42"/>
      <c r="B196" s="89"/>
      <c r="C196" s="149"/>
      <c r="E196" s="29" t="s">
        <v>126</v>
      </c>
      <c r="H196" s="29" t="s">
        <v>73</v>
      </c>
      <c r="I196" s="57">
        <v>1</v>
      </c>
      <c r="J196" s="29" t="s">
        <v>16</v>
      </c>
      <c r="M196" s="41"/>
      <c r="N196" s="42">
        <f>M198</f>
        <v>8921.5</v>
      </c>
      <c r="O196" s="41" t="str">
        <f>M199</f>
        <v>Nos</v>
      </c>
    </row>
    <row r="197" spans="1:15" x14ac:dyDescent="0.25">
      <c r="A197" s="42"/>
      <c r="B197" s="89"/>
      <c r="C197" s="149"/>
      <c r="D197" s="29" t="s">
        <v>125</v>
      </c>
      <c r="M197" s="41"/>
      <c r="N197" s="42"/>
      <c r="O197" s="41"/>
    </row>
    <row r="198" spans="1:15" x14ac:dyDescent="0.25">
      <c r="A198" s="42"/>
      <c r="B198" s="89"/>
      <c r="C198" s="149"/>
      <c r="F198" s="29" t="s">
        <v>73</v>
      </c>
      <c r="G198" s="131">
        <f>G195</f>
        <v>8920.5</v>
      </c>
      <c r="H198" s="131"/>
      <c r="I198" s="131"/>
      <c r="J198" s="29" t="s">
        <v>75</v>
      </c>
      <c r="K198" s="57">
        <v>1</v>
      </c>
      <c r="L198" s="29" t="s">
        <v>73</v>
      </c>
      <c r="M198" s="76">
        <f>(G198/G199)+K198</f>
        <v>8921.5</v>
      </c>
      <c r="N198" s="42"/>
      <c r="O198" s="41"/>
    </row>
    <row r="199" spans="1:15" x14ac:dyDescent="0.25">
      <c r="A199" s="35"/>
      <c r="B199" s="90"/>
      <c r="C199" s="56"/>
      <c r="D199" s="51"/>
      <c r="E199" s="51"/>
      <c r="F199" s="51"/>
      <c r="G199" s="132">
        <v>1</v>
      </c>
      <c r="H199" s="132"/>
      <c r="I199" s="132"/>
      <c r="J199" s="51"/>
      <c r="K199" s="51"/>
      <c r="L199" s="51"/>
      <c r="M199" s="52" t="s">
        <v>46</v>
      </c>
      <c r="N199" s="35"/>
      <c r="O199" s="52"/>
    </row>
    <row r="200" spans="1:15" x14ac:dyDescent="0.25">
      <c r="A200" s="42">
        <v>23</v>
      </c>
      <c r="B200" s="89" t="s">
        <v>47</v>
      </c>
      <c r="C200" s="157" t="s">
        <v>157</v>
      </c>
      <c r="E200" s="29" t="s">
        <v>127</v>
      </c>
      <c r="M200" s="41"/>
      <c r="N200" s="42"/>
      <c r="O200" s="41"/>
    </row>
    <row r="201" spans="1:15" x14ac:dyDescent="0.25">
      <c r="A201" s="42"/>
      <c r="B201" s="89"/>
      <c r="C201" s="157"/>
      <c r="E201" s="29" t="s">
        <v>117</v>
      </c>
      <c r="F201" s="29" t="s">
        <v>73</v>
      </c>
      <c r="G201" s="29">
        <v>1.5</v>
      </c>
      <c r="I201" s="29" t="s">
        <v>16</v>
      </c>
      <c r="M201" s="41"/>
      <c r="N201" s="42"/>
      <c r="O201" s="41"/>
    </row>
    <row r="202" spans="1:15" x14ac:dyDescent="0.25">
      <c r="A202" s="42"/>
      <c r="B202" s="89"/>
      <c r="C202" s="157"/>
      <c r="F202" s="29" t="s">
        <v>73</v>
      </c>
      <c r="G202" s="123">
        <f>M198</f>
        <v>8921.5</v>
      </c>
      <c r="H202" s="123"/>
      <c r="I202" s="123"/>
      <c r="J202" s="29" t="s">
        <v>78</v>
      </c>
      <c r="K202" s="29">
        <f>G201</f>
        <v>1.5</v>
      </c>
      <c r="M202" s="41"/>
      <c r="N202" s="59">
        <f>G203</f>
        <v>13382.25</v>
      </c>
      <c r="O202" s="41" t="str">
        <f>J203</f>
        <v>m</v>
      </c>
    </row>
    <row r="203" spans="1:15" x14ac:dyDescent="0.25">
      <c r="A203" s="42"/>
      <c r="B203" s="89"/>
      <c r="C203" s="157"/>
      <c r="F203" s="29" t="s">
        <v>73</v>
      </c>
      <c r="G203" s="123">
        <f>G202*K202</f>
        <v>13382.25</v>
      </c>
      <c r="H203" s="123"/>
      <c r="I203" s="123"/>
      <c r="J203" s="29" t="s">
        <v>16</v>
      </c>
      <c r="M203" s="41"/>
      <c r="N203" s="42"/>
      <c r="O203" s="41"/>
    </row>
    <row r="204" spans="1:15" x14ac:dyDescent="0.25">
      <c r="A204" s="42"/>
      <c r="B204" s="89"/>
      <c r="C204" s="157"/>
      <c r="M204" s="41"/>
      <c r="N204" s="42"/>
      <c r="O204" s="41"/>
    </row>
    <row r="205" spans="1:15" ht="9" customHeight="1" x14ac:dyDescent="0.25">
      <c r="A205" s="35"/>
      <c r="B205" s="90"/>
      <c r="C205" s="153"/>
      <c r="D205" s="54"/>
      <c r="E205" s="51"/>
      <c r="F205" s="51"/>
      <c r="G205" s="51"/>
      <c r="H205" s="51"/>
      <c r="I205" s="51"/>
      <c r="J205" s="51"/>
      <c r="K205" s="51"/>
      <c r="L205" s="51"/>
      <c r="M205" s="52"/>
      <c r="N205" s="35"/>
      <c r="O205" s="52"/>
    </row>
    <row r="206" spans="1:15" ht="15" customHeight="1" x14ac:dyDescent="0.25">
      <c r="A206" s="40">
        <v>24</v>
      </c>
      <c r="B206" s="88" t="s">
        <v>48</v>
      </c>
      <c r="C206" s="152" t="s">
        <v>158</v>
      </c>
      <c r="D206" s="44"/>
      <c r="E206" s="44" t="s">
        <v>129</v>
      </c>
      <c r="F206" s="44"/>
      <c r="G206" s="44"/>
      <c r="H206" s="44"/>
      <c r="I206" s="44"/>
      <c r="J206" s="44"/>
      <c r="K206" s="44"/>
      <c r="L206" s="44"/>
      <c r="M206" s="45"/>
      <c r="N206" s="40"/>
      <c r="O206" s="45"/>
    </row>
    <row r="207" spans="1:15" x14ac:dyDescent="0.25">
      <c r="A207" s="42"/>
      <c r="B207" s="89"/>
      <c r="C207" s="157"/>
      <c r="D207" s="46"/>
      <c r="E207" s="46" t="s">
        <v>128</v>
      </c>
      <c r="F207" s="46"/>
      <c r="G207" s="46"/>
      <c r="H207" s="46"/>
      <c r="I207" s="46"/>
      <c r="J207" s="46"/>
      <c r="K207" s="46"/>
      <c r="L207" s="46"/>
      <c r="M207" s="41"/>
      <c r="N207" s="42"/>
      <c r="O207" s="41"/>
    </row>
    <row r="208" spans="1:15" x14ac:dyDescent="0.25">
      <c r="A208" s="42"/>
      <c r="B208" s="89"/>
      <c r="C208" s="157"/>
      <c r="D208" s="46"/>
      <c r="E208" s="46"/>
      <c r="F208" s="46" t="s">
        <v>73</v>
      </c>
      <c r="G208" s="122">
        <f>G195</f>
        <v>8920.5</v>
      </c>
      <c r="H208" s="122"/>
      <c r="I208" s="122"/>
      <c r="J208" s="46" t="s">
        <v>78</v>
      </c>
      <c r="K208" s="53">
        <v>2</v>
      </c>
      <c r="L208" s="46" t="s">
        <v>78</v>
      </c>
      <c r="M208" s="65">
        <v>2</v>
      </c>
      <c r="N208" s="59">
        <f>G209</f>
        <v>35682</v>
      </c>
      <c r="O208" s="41" t="str">
        <f>J209</f>
        <v>m</v>
      </c>
    </row>
    <row r="209" spans="1:15" x14ac:dyDescent="0.25">
      <c r="A209" s="42"/>
      <c r="B209" s="89"/>
      <c r="C209" s="157"/>
      <c r="D209" s="46"/>
      <c r="E209" s="46"/>
      <c r="F209" s="46" t="s">
        <v>73</v>
      </c>
      <c r="G209" s="122">
        <f>G208*K208*M208</f>
        <v>35682</v>
      </c>
      <c r="H209" s="122"/>
      <c r="I209" s="122"/>
      <c r="J209" s="46" t="s">
        <v>16</v>
      </c>
      <c r="K209" s="46"/>
      <c r="L209" s="46"/>
      <c r="M209" s="41"/>
      <c r="N209" s="42"/>
      <c r="O209" s="41"/>
    </row>
    <row r="210" spans="1:15" x14ac:dyDescent="0.25">
      <c r="A210" s="42"/>
      <c r="B210" s="89"/>
      <c r="C210" s="157"/>
      <c r="D210" s="46"/>
      <c r="E210" s="46"/>
      <c r="F210" s="46"/>
      <c r="G210" s="46"/>
      <c r="H210" s="46"/>
      <c r="I210" s="46"/>
      <c r="J210" s="46"/>
      <c r="K210" s="46"/>
      <c r="L210" s="46"/>
      <c r="M210" s="41"/>
      <c r="N210" s="42"/>
      <c r="O210" s="41"/>
    </row>
    <row r="211" spans="1:15" x14ac:dyDescent="0.25">
      <c r="A211" s="42"/>
      <c r="B211" s="89"/>
      <c r="C211" s="157"/>
      <c r="D211" s="46"/>
      <c r="E211" s="46"/>
      <c r="F211" s="46"/>
      <c r="G211" s="46"/>
      <c r="H211" s="46"/>
      <c r="I211" s="46"/>
      <c r="J211" s="46"/>
      <c r="K211" s="46"/>
      <c r="L211" s="46"/>
      <c r="M211" s="41"/>
      <c r="N211" s="42"/>
      <c r="O211" s="41"/>
    </row>
    <row r="212" spans="1:15" x14ac:dyDescent="0.25">
      <c r="A212" s="35"/>
      <c r="B212" s="90"/>
      <c r="C212" s="153"/>
      <c r="D212" s="54"/>
      <c r="E212" s="51"/>
      <c r="F212" s="51"/>
      <c r="G212" s="51"/>
      <c r="H212" s="51"/>
      <c r="I212" s="51"/>
      <c r="J212" s="51"/>
      <c r="K212" s="51"/>
      <c r="L212" s="51"/>
      <c r="M212" s="52"/>
      <c r="N212" s="35"/>
      <c r="O212" s="52"/>
    </row>
    <row r="213" spans="1:15" x14ac:dyDescent="0.25">
      <c r="A213" s="42">
        <v>25</v>
      </c>
      <c r="B213" s="89" t="s">
        <v>49</v>
      </c>
      <c r="C213" s="157" t="s">
        <v>50</v>
      </c>
      <c r="E213" s="29" t="s">
        <v>130</v>
      </c>
      <c r="M213" s="41"/>
      <c r="N213" s="42"/>
      <c r="O213" s="41"/>
    </row>
    <row r="214" spans="1:15" x14ac:dyDescent="0.25">
      <c r="A214" s="42"/>
      <c r="B214" s="89"/>
      <c r="C214" s="157"/>
      <c r="E214" s="29" t="s">
        <v>131</v>
      </c>
      <c r="J214" s="29" t="s">
        <v>132</v>
      </c>
      <c r="M214" s="41">
        <v>1.5</v>
      </c>
      <c r="N214" s="42"/>
      <c r="O214" s="41"/>
    </row>
    <row r="215" spans="1:15" x14ac:dyDescent="0.25">
      <c r="A215" s="42"/>
      <c r="B215" s="89"/>
      <c r="C215" s="157"/>
      <c r="F215" s="29" t="s">
        <v>73</v>
      </c>
      <c r="G215" s="123">
        <f>G208</f>
        <v>8920.5</v>
      </c>
      <c r="H215" s="123"/>
      <c r="I215" s="123"/>
      <c r="J215" s="29" t="s">
        <v>78</v>
      </c>
      <c r="K215" s="29">
        <f>M214</f>
        <v>1.5</v>
      </c>
      <c r="M215" s="41"/>
      <c r="N215" s="42"/>
      <c r="O215" s="41"/>
    </row>
    <row r="216" spans="1:15" x14ac:dyDescent="0.25">
      <c r="A216" s="42"/>
      <c r="B216" s="89"/>
      <c r="C216" s="157"/>
      <c r="F216" s="46" t="s">
        <v>73</v>
      </c>
      <c r="G216" s="122">
        <f>G215*K215</f>
        <v>13380.75</v>
      </c>
      <c r="H216" s="122"/>
      <c r="I216" s="122"/>
      <c r="J216" s="46" t="s">
        <v>25</v>
      </c>
      <c r="M216" s="41"/>
      <c r="N216" s="59">
        <f>G216</f>
        <v>13380.75</v>
      </c>
      <c r="O216" s="41" t="str">
        <f>J216</f>
        <v>sqm</v>
      </c>
    </row>
    <row r="217" spans="1:15" ht="20.25" customHeight="1" x14ac:dyDescent="0.25">
      <c r="A217" s="35"/>
      <c r="B217" s="90"/>
      <c r="C217" s="153"/>
      <c r="D217" s="54"/>
      <c r="E217" s="51"/>
      <c r="F217" s="51"/>
      <c r="G217" s="51"/>
      <c r="H217" s="51"/>
      <c r="I217" s="51"/>
      <c r="J217" s="51"/>
      <c r="K217" s="51"/>
      <c r="L217" s="51"/>
      <c r="M217" s="52"/>
      <c r="N217" s="35"/>
      <c r="O217" s="52"/>
    </row>
    <row r="218" spans="1:15" ht="39" customHeight="1" x14ac:dyDescent="0.25">
      <c r="A218" s="34">
        <v>26</v>
      </c>
      <c r="B218" s="18" t="s">
        <v>42</v>
      </c>
      <c r="C218" s="170" t="s">
        <v>51</v>
      </c>
      <c r="D218" s="44"/>
      <c r="E218" s="44"/>
      <c r="F218" s="44"/>
      <c r="G218" s="44"/>
      <c r="H218" s="44"/>
      <c r="I218" s="44"/>
      <c r="J218" s="44"/>
      <c r="K218" s="44"/>
      <c r="L218" s="44"/>
      <c r="M218" s="45"/>
      <c r="N218" s="40"/>
      <c r="O218" s="45"/>
    </row>
    <row r="219" spans="1:15" x14ac:dyDescent="0.25">
      <c r="A219" s="42"/>
      <c r="B219" s="96"/>
      <c r="C219" s="171"/>
      <c r="D219" s="46"/>
      <c r="E219" s="46"/>
      <c r="F219" s="46"/>
      <c r="G219" s="46"/>
      <c r="H219" s="46"/>
      <c r="I219" s="46"/>
      <c r="J219" s="46"/>
      <c r="K219" s="46"/>
      <c r="L219" s="46"/>
      <c r="M219" s="41"/>
      <c r="N219" s="42"/>
      <c r="O219" s="41"/>
    </row>
    <row r="220" spans="1:15" x14ac:dyDescent="0.25">
      <c r="A220" s="42"/>
      <c r="B220" s="96"/>
      <c r="C220" s="171"/>
      <c r="D220" s="46"/>
      <c r="E220" s="46"/>
      <c r="F220" s="46"/>
      <c r="G220" s="46"/>
      <c r="H220" s="46"/>
      <c r="I220" s="46"/>
      <c r="J220" s="46"/>
      <c r="K220" s="46"/>
      <c r="L220" s="46"/>
      <c r="M220" s="41"/>
      <c r="N220" s="42"/>
      <c r="O220" s="41"/>
    </row>
    <row r="221" spans="1:15" x14ac:dyDescent="0.25">
      <c r="A221" s="42"/>
      <c r="B221" s="96"/>
      <c r="C221" s="171"/>
      <c r="D221" s="46"/>
      <c r="E221" s="46"/>
      <c r="F221" s="46"/>
      <c r="G221" s="46"/>
      <c r="H221" s="46"/>
      <c r="I221" s="46"/>
      <c r="J221" s="46"/>
      <c r="K221" s="46"/>
      <c r="L221" s="46"/>
      <c r="M221" s="41"/>
      <c r="N221" s="42"/>
      <c r="O221" s="41"/>
    </row>
    <row r="222" spans="1:15" x14ac:dyDescent="0.25">
      <c r="A222" s="42"/>
      <c r="B222" s="96"/>
      <c r="C222" s="171"/>
      <c r="D222" s="46"/>
      <c r="E222" s="46"/>
      <c r="F222" s="46"/>
      <c r="G222" s="46"/>
      <c r="H222" s="46"/>
      <c r="I222" s="46"/>
      <c r="J222" s="46"/>
      <c r="K222" s="46"/>
      <c r="L222" s="46"/>
      <c r="M222" s="41"/>
      <c r="N222" s="42"/>
      <c r="O222" s="41"/>
    </row>
    <row r="223" spans="1:15" x14ac:dyDescent="0.25">
      <c r="A223" s="42"/>
      <c r="B223" s="96"/>
      <c r="C223" s="171"/>
      <c r="D223" s="46"/>
      <c r="E223" s="46"/>
      <c r="F223" s="46"/>
      <c r="G223" s="53">
        <v>1</v>
      </c>
      <c r="H223" s="46"/>
      <c r="I223" s="46" t="s">
        <v>133</v>
      </c>
      <c r="J223" s="46"/>
      <c r="K223" s="46"/>
      <c r="L223" s="46"/>
      <c r="M223" s="41"/>
      <c r="N223" s="70">
        <f>G223</f>
        <v>1</v>
      </c>
      <c r="O223" s="41" t="str">
        <f>I223</f>
        <v>item</v>
      </c>
    </row>
    <row r="224" spans="1:15" x14ac:dyDescent="0.25">
      <c r="A224" s="42"/>
      <c r="B224" s="96"/>
      <c r="C224" s="171"/>
      <c r="D224" s="46"/>
      <c r="E224" s="46"/>
      <c r="F224" s="46"/>
      <c r="G224" s="46"/>
      <c r="H224" s="46"/>
      <c r="I224" s="46"/>
      <c r="J224" s="46"/>
      <c r="K224" s="46"/>
      <c r="L224" s="46"/>
      <c r="M224" s="41"/>
      <c r="N224" s="42"/>
      <c r="O224" s="41"/>
    </row>
    <row r="225" spans="1:15" x14ac:dyDescent="0.25">
      <c r="A225" s="42"/>
      <c r="B225" s="96"/>
      <c r="C225" s="171"/>
      <c r="D225" s="46"/>
      <c r="E225" s="46"/>
      <c r="F225" s="46"/>
      <c r="G225" s="46"/>
      <c r="H225" s="46"/>
      <c r="I225" s="46"/>
      <c r="J225" s="46"/>
      <c r="K225" s="46"/>
      <c r="L225" s="46"/>
      <c r="M225" s="41"/>
      <c r="N225" s="42"/>
      <c r="O225" s="41"/>
    </row>
    <row r="226" spans="1:15" x14ac:dyDescent="0.25">
      <c r="A226" s="42"/>
      <c r="B226" s="96"/>
      <c r="C226" s="171"/>
      <c r="D226" s="46"/>
      <c r="E226" s="46"/>
      <c r="F226" s="46"/>
      <c r="G226" s="46"/>
      <c r="H226" s="46"/>
      <c r="I226" s="46"/>
      <c r="J226" s="46"/>
      <c r="K226" s="46"/>
      <c r="L226" s="46"/>
      <c r="M226" s="41"/>
      <c r="N226" s="42"/>
      <c r="O226" s="41"/>
    </row>
    <row r="227" spans="1:15" x14ac:dyDescent="0.25">
      <c r="A227" s="42"/>
      <c r="B227" s="96"/>
      <c r="C227" s="171"/>
      <c r="D227" s="46"/>
      <c r="E227" s="46"/>
      <c r="F227" s="46"/>
      <c r="G227" s="46"/>
      <c r="H227" s="46"/>
      <c r="I227" s="46"/>
      <c r="J227" s="46"/>
      <c r="K227" s="46"/>
      <c r="L227" s="46"/>
      <c r="M227" s="41"/>
      <c r="N227" s="42"/>
      <c r="O227" s="41"/>
    </row>
    <row r="228" spans="1:15" x14ac:dyDescent="0.25">
      <c r="A228" s="42"/>
      <c r="B228" s="96"/>
      <c r="C228" s="171"/>
      <c r="D228" s="46"/>
      <c r="E228" s="46"/>
      <c r="F228" s="46"/>
      <c r="G228" s="46"/>
      <c r="H228" s="46"/>
      <c r="I228" s="46"/>
      <c r="J228" s="46"/>
      <c r="K228" s="46"/>
      <c r="L228" s="46"/>
      <c r="M228" s="41"/>
      <c r="N228" s="42"/>
      <c r="O228" s="41"/>
    </row>
    <row r="229" spans="1:15" x14ac:dyDescent="0.25">
      <c r="A229" s="35"/>
      <c r="B229" s="97"/>
      <c r="C229" s="172"/>
      <c r="D229" s="51"/>
      <c r="E229" s="51"/>
      <c r="F229" s="51"/>
      <c r="G229" s="51"/>
      <c r="H229" s="51"/>
      <c r="I229" s="51"/>
      <c r="J229" s="51"/>
      <c r="K229" s="51"/>
      <c r="L229" s="51"/>
      <c r="M229" s="52"/>
      <c r="N229" s="35"/>
      <c r="O229" s="52"/>
    </row>
    <row r="230" spans="1:15" ht="39" x14ac:dyDescent="0.25">
      <c r="A230" s="63">
        <v>27</v>
      </c>
      <c r="B230" s="98" t="s">
        <v>42</v>
      </c>
      <c r="C230" s="157" t="s">
        <v>53</v>
      </c>
      <c r="M230" s="41"/>
      <c r="N230" s="42"/>
      <c r="O230" s="41"/>
    </row>
    <row r="231" spans="1:15" x14ac:dyDescent="0.25">
      <c r="A231" s="42"/>
      <c r="B231" s="96"/>
      <c r="C231" s="157"/>
      <c r="M231" s="41"/>
      <c r="N231" s="42"/>
      <c r="O231" s="41"/>
    </row>
    <row r="232" spans="1:15" x14ac:dyDescent="0.25">
      <c r="A232" s="42"/>
      <c r="B232" s="96"/>
      <c r="C232" s="157"/>
      <c r="F232" s="29" t="s">
        <v>73</v>
      </c>
      <c r="G232" s="124">
        <v>150</v>
      </c>
      <c r="H232" s="124"/>
      <c r="I232" s="29" t="s">
        <v>134</v>
      </c>
      <c r="M232" s="41"/>
      <c r="N232" s="42">
        <f>G232</f>
        <v>150</v>
      </c>
      <c r="O232" s="41" t="str">
        <f>I232</f>
        <v>days</v>
      </c>
    </row>
    <row r="233" spans="1:15" x14ac:dyDescent="0.25">
      <c r="A233" s="42"/>
      <c r="B233" s="96"/>
      <c r="C233" s="157"/>
      <c r="M233" s="41"/>
      <c r="N233" s="42"/>
      <c r="O233" s="41"/>
    </row>
    <row r="234" spans="1:15" x14ac:dyDescent="0.25">
      <c r="A234" s="35"/>
      <c r="B234" s="90"/>
      <c r="C234" s="153"/>
      <c r="D234" s="54"/>
      <c r="E234" s="51"/>
      <c r="F234" s="51"/>
      <c r="G234" s="51"/>
      <c r="H234" s="51"/>
      <c r="I234" s="51"/>
      <c r="J234" s="51"/>
      <c r="K234" s="51"/>
      <c r="L234" s="51"/>
      <c r="M234" s="52"/>
      <c r="N234" s="35"/>
      <c r="O234" s="52"/>
    </row>
    <row r="235" spans="1:15" ht="39" x14ac:dyDescent="0.25">
      <c r="A235" s="63">
        <v>28</v>
      </c>
      <c r="B235" s="98" t="s">
        <v>42</v>
      </c>
      <c r="C235" s="157" t="s">
        <v>55</v>
      </c>
      <c r="M235" s="41"/>
      <c r="N235" s="42"/>
      <c r="O235" s="41"/>
    </row>
    <row r="236" spans="1:15" ht="31.5" customHeight="1" x14ac:dyDescent="0.25">
      <c r="A236" s="35"/>
      <c r="B236" s="90"/>
      <c r="C236" s="153"/>
      <c r="D236" s="54"/>
      <c r="E236" s="51"/>
      <c r="F236" s="51"/>
      <c r="G236" s="55">
        <v>1</v>
      </c>
      <c r="H236" s="51"/>
      <c r="I236" s="51" t="s">
        <v>133</v>
      </c>
      <c r="J236" s="51"/>
      <c r="K236" s="51"/>
      <c r="L236" s="51"/>
      <c r="M236" s="52"/>
      <c r="N236" s="82">
        <f>G236</f>
        <v>1</v>
      </c>
      <c r="O236" s="52" t="str">
        <f>I236</f>
        <v>item</v>
      </c>
    </row>
    <row r="237" spans="1:15" ht="39" x14ac:dyDescent="0.25">
      <c r="A237" s="63">
        <v>29</v>
      </c>
      <c r="B237" s="98" t="s">
        <v>42</v>
      </c>
      <c r="C237" s="157" t="s">
        <v>57</v>
      </c>
      <c r="M237" s="41"/>
      <c r="N237" s="42"/>
      <c r="O237" s="41"/>
    </row>
    <row r="238" spans="1:15" x14ac:dyDescent="0.25">
      <c r="A238" s="42"/>
      <c r="B238" s="96"/>
      <c r="C238" s="157"/>
    </row>
    <row r="239" spans="1:15" x14ac:dyDescent="0.25">
      <c r="A239" s="42"/>
      <c r="B239" s="96"/>
      <c r="C239" s="157"/>
      <c r="G239" s="53">
        <v>1</v>
      </c>
      <c r="H239" s="46"/>
      <c r="I239" s="46" t="s">
        <v>133</v>
      </c>
      <c r="J239" s="46"/>
      <c r="K239" s="46"/>
      <c r="L239" s="46"/>
      <c r="M239" s="41"/>
      <c r="N239" s="70">
        <f>G239</f>
        <v>1</v>
      </c>
      <c r="O239" s="41" t="str">
        <f>I239</f>
        <v>item</v>
      </c>
    </row>
    <row r="240" spans="1:15" ht="48.75" customHeight="1" x14ac:dyDescent="0.25">
      <c r="A240" s="35"/>
      <c r="B240" s="90"/>
      <c r="C240" s="153"/>
      <c r="D240" s="54"/>
      <c r="E240" s="51"/>
      <c r="F240" s="51"/>
      <c r="G240" s="51"/>
      <c r="H240" s="51"/>
      <c r="I240" s="51"/>
      <c r="J240" s="51"/>
      <c r="K240" s="51"/>
      <c r="L240" s="51"/>
      <c r="M240" s="51"/>
      <c r="N240" s="52"/>
      <c r="O240" s="35"/>
    </row>
    <row r="241" spans="1:15" ht="15" customHeight="1" x14ac:dyDescent="0.25">
      <c r="A241" s="42">
        <v>30</v>
      </c>
      <c r="B241" s="166" t="s">
        <v>42</v>
      </c>
      <c r="C241" s="157" t="s">
        <v>58</v>
      </c>
      <c r="D241" s="46"/>
      <c r="E241" s="46"/>
      <c r="F241" s="46"/>
      <c r="G241" s="46"/>
      <c r="H241" s="46"/>
      <c r="I241" s="46"/>
      <c r="J241" s="46"/>
      <c r="K241" s="46"/>
      <c r="L241" s="46"/>
      <c r="M241" s="41"/>
      <c r="N241" s="42"/>
      <c r="O241" s="41"/>
    </row>
    <row r="242" spans="1:15" x14ac:dyDescent="0.25">
      <c r="A242" s="42"/>
      <c r="B242" s="166"/>
      <c r="C242" s="157"/>
      <c r="D242" s="46"/>
      <c r="E242" s="46"/>
      <c r="F242" s="46"/>
      <c r="G242" s="46"/>
      <c r="H242" s="46"/>
      <c r="I242" s="46"/>
      <c r="J242" s="46"/>
      <c r="K242" s="46"/>
      <c r="L242" s="46"/>
      <c r="M242" s="41"/>
      <c r="N242" s="42"/>
      <c r="O242" s="41"/>
    </row>
    <row r="243" spans="1:15" x14ac:dyDescent="0.25">
      <c r="A243" s="42"/>
      <c r="B243" s="166"/>
      <c r="C243" s="157"/>
      <c r="D243" s="46"/>
      <c r="E243" s="46"/>
      <c r="F243" s="46"/>
      <c r="G243" s="46"/>
      <c r="H243" s="46"/>
      <c r="I243" s="46"/>
      <c r="J243" s="46"/>
      <c r="K243" s="46"/>
      <c r="L243" s="46"/>
      <c r="M243" s="41"/>
      <c r="N243" s="42"/>
      <c r="O243" s="41"/>
    </row>
    <row r="244" spans="1:15" x14ac:dyDescent="0.25">
      <c r="A244" s="42"/>
      <c r="B244" s="166"/>
      <c r="C244" s="157"/>
      <c r="D244" s="46"/>
      <c r="E244" s="46"/>
      <c r="F244" s="46"/>
      <c r="G244" s="53">
        <v>1</v>
      </c>
      <c r="H244" s="46"/>
      <c r="I244" s="46" t="s">
        <v>133</v>
      </c>
      <c r="J244" s="46"/>
      <c r="K244" s="46"/>
      <c r="L244" s="46"/>
      <c r="M244" s="41"/>
      <c r="N244" s="70">
        <f>G244</f>
        <v>1</v>
      </c>
      <c r="O244" s="41" t="str">
        <f>I244</f>
        <v>item</v>
      </c>
    </row>
    <row r="245" spans="1:15" x14ac:dyDescent="0.25">
      <c r="A245" s="42"/>
      <c r="B245" s="96"/>
      <c r="C245" s="157"/>
      <c r="D245" s="46"/>
      <c r="E245" s="46"/>
      <c r="F245" s="46"/>
      <c r="G245" s="46"/>
      <c r="H245" s="46"/>
      <c r="I245" s="46"/>
      <c r="J245" s="46"/>
      <c r="K245" s="46"/>
      <c r="L245" s="46"/>
      <c r="M245" s="41"/>
      <c r="N245" s="42"/>
      <c r="O245" s="41"/>
    </row>
    <row r="246" spans="1:15" x14ac:dyDescent="0.25">
      <c r="A246" s="42"/>
      <c r="B246" s="96"/>
      <c r="C246" s="157"/>
      <c r="D246" s="46"/>
      <c r="E246" s="46"/>
      <c r="F246" s="46"/>
      <c r="G246" s="46"/>
      <c r="H246" s="46"/>
      <c r="I246" s="46"/>
      <c r="J246" s="46"/>
      <c r="K246" s="46"/>
      <c r="L246" s="46"/>
      <c r="M246" s="41"/>
      <c r="N246" s="42"/>
      <c r="O246" s="41"/>
    </row>
    <row r="247" spans="1:15" x14ac:dyDescent="0.25">
      <c r="A247" s="42"/>
      <c r="B247" s="96"/>
      <c r="C247" s="157"/>
      <c r="D247" s="46"/>
      <c r="E247" s="46"/>
      <c r="F247" s="46"/>
      <c r="G247" s="46"/>
      <c r="H247" s="46"/>
      <c r="I247" s="46"/>
      <c r="J247" s="46"/>
      <c r="K247" s="46"/>
      <c r="L247" s="46"/>
      <c r="M247" s="41"/>
      <c r="N247" s="42"/>
      <c r="O247" s="41"/>
    </row>
    <row r="248" spans="1:15" x14ac:dyDescent="0.25">
      <c r="A248" s="42"/>
      <c r="B248" s="96"/>
      <c r="C248" s="157"/>
      <c r="D248" s="46"/>
      <c r="E248" s="46"/>
      <c r="F248" s="46"/>
      <c r="G248" s="46"/>
      <c r="H248" s="46"/>
      <c r="I248" s="46"/>
      <c r="J248" s="46"/>
      <c r="K248" s="46"/>
      <c r="L248" s="46"/>
      <c r="M248" s="41"/>
      <c r="N248" s="42"/>
      <c r="O248" s="41"/>
    </row>
    <row r="249" spans="1:15" x14ac:dyDescent="0.25">
      <c r="A249" s="42"/>
      <c r="B249" s="96"/>
      <c r="C249" s="157"/>
      <c r="D249" s="46"/>
      <c r="E249" s="46"/>
      <c r="F249" s="46"/>
      <c r="G249" s="46"/>
      <c r="H249" s="46"/>
      <c r="I249" s="46"/>
      <c r="J249" s="46"/>
      <c r="K249" s="46"/>
      <c r="L249" s="46"/>
      <c r="M249" s="41"/>
      <c r="N249" s="42"/>
      <c r="O249" s="41"/>
    </row>
    <row r="250" spans="1:15" x14ac:dyDescent="0.25">
      <c r="A250" s="42"/>
      <c r="B250" s="96"/>
      <c r="C250" s="157"/>
      <c r="D250" s="46"/>
      <c r="E250" s="46"/>
      <c r="F250" s="46"/>
      <c r="G250" s="46"/>
      <c r="H250" s="46"/>
      <c r="I250" s="46"/>
      <c r="J250" s="46"/>
      <c r="K250" s="46"/>
      <c r="L250" s="46"/>
      <c r="M250" s="41"/>
      <c r="N250" s="42"/>
      <c r="O250" s="41"/>
    </row>
    <row r="251" spans="1:15" x14ac:dyDescent="0.25">
      <c r="A251" s="42"/>
      <c r="B251" s="96"/>
      <c r="C251" s="157"/>
      <c r="D251" s="46"/>
      <c r="E251" s="46"/>
      <c r="F251" s="46"/>
      <c r="G251" s="46"/>
      <c r="H251" s="46"/>
      <c r="I251" s="46"/>
      <c r="J251" s="46"/>
      <c r="K251" s="46"/>
      <c r="L251" s="46"/>
      <c r="M251" s="41"/>
      <c r="N251" s="42"/>
      <c r="O251" s="41"/>
    </row>
    <row r="252" spans="1:15" x14ac:dyDescent="0.25">
      <c r="A252" s="42"/>
      <c r="B252" s="96"/>
      <c r="C252" s="157"/>
      <c r="D252" s="46"/>
      <c r="E252" s="46"/>
      <c r="F252" s="46"/>
      <c r="G252" s="46"/>
      <c r="H252" s="46"/>
      <c r="I252" s="46"/>
      <c r="J252" s="46"/>
      <c r="K252" s="46"/>
      <c r="L252" s="46"/>
      <c r="M252" s="41"/>
      <c r="N252" s="42"/>
      <c r="O252" s="41"/>
    </row>
    <row r="253" spans="1:15" x14ac:dyDescent="0.25">
      <c r="A253" s="42"/>
      <c r="B253" s="96"/>
      <c r="C253" s="157"/>
      <c r="D253" s="46"/>
      <c r="E253" s="46"/>
      <c r="F253" s="46"/>
      <c r="G253" s="46"/>
      <c r="H253" s="46"/>
      <c r="I253" s="46"/>
      <c r="J253" s="46"/>
      <c r="K253" s="46"/>
      <c r="L253" s="46"/>
      <c r="M253" s="41"/>
      <c r="N253" s="42"/>
      <c r="O253" s="41"/>
    </row>
    <row r="254" spans="1:15" x14ac:dyDescent="0.25">
      <c r="A254" s="42"/>
      <c r="B254" s="90"/>
      <c r="C254" s="153"/>
      <c r="D254" s="54"/>
      <c r="E254" s="51"/>
      <c r="F254" s="51"/>
      <c r="G254" s="51"/>
      <c r="H254" s="51"/>
      <c r="I254" s="51"/>
      <c r="J254" s="51"/>
      <c r="K254" s="51"/>
      <c r="L254" s="51"/>
      <c r="M254" s="52"/>
      <c r="N254" s="35"/>
      <c r="O254" s="52"/>
    </row>
    <row r="255" spans="1:15" x14ac:dyDescent="0.25">
      <c r="A255" s="40">
        <v>31</v>
      </c>
      <c r="B255" s="166" t="s">
        <v>42</v>
      </c>
      <c r="C255" s="157" t="s">
        <v>59</v>
      </c>
      <c r="M255" s="41"/>
      <c r="N255" s="42"/>
      <c r="O255" s="41"/>
    </row>
    <row r="256" spans="1:15" x14ac:dyDescent="0.25">
      <c r="A256" s="42"/>
      <c r="B256" s="166"/>
      <c r="C256" s="157"/>
      <c r="M256" s="41"/>
      <c r="N256" s="42"/>
      <c r="O256" s="41"/>
    </row>
    <row r="257" spans="1:16" x14ac:dyDescent="0.25">
      <c r="A257" s="42"/>
      <c r="B257" s="166"/>
      <c r="C257" s="157"/>
      <c r="G257" s="53">
        <v>1</v>
      </c>
      <c r="H257" s="46"/>
      <c r="I257" s="46" t="s">
        <v>133</v>
      </c>
      <c r="J257" s="46"/>
      <c r="K257" s="46"/>
      <c r="L257" s="46"/>
      <c r="M257" s="41"/>
      <c r="N257" s="70">
        <f>G257</f>
        <v>1</v>
      </c>
      <c r="O257" s="41" t="str">
        <f>I257</f>
        <v>item</v>
      </c>
    </row>
    <row r="258" spans="1:16" x14ac:dyDescent="0.25">
      <c r="A258" s="42"/>
      <c r="B258" s="166"/>
      <c r="C258" s="157"/>
      <c r="M258" s="41"/>
      <c r="N258" s="42"/>
      <c r="O258" s="41"/>
    </row>
    <row r="259" spans="1:16" x14ac:dyDescent="0.25">
      <c r="A259" s="35"/>
      <c r="B259" s="90"/>
      <c r="C259" s="153"/>
      <c r="D259" s="54"/>
      <c r="E259" s="51"/>
      <c r="F259" s="51"/>
      <c r="G259" s="51"/>
      <c r="H259" s="51"/>
      <c r="I259" s="51"/>
      <c r="J259" s="51"/>
      <c r="K259" s="51"/>
      <c r="L259" s="51"/>
      <c r="M259" s="52"/>
      <c r="N259" s="35"/>
      <c r="O259" s="52"/>
      <c r="P259" s="51"/>
    </row>
    <row r="260" spans="1:16" x14ac:dyDescent="0.25">
      <c r="A260" s="61"/>
      <c r="B260" s="177"/>
      <c r="C260" s="177"/>
      <c r="O260" s="41"/>
    </row>
    <row r="261" spans="1:16" x14ac:dyDescent="0.25">
      <c r="A261" s="46"/>
      <c r="B261" s="79"/>
      <c r="C261" s="47"/>
      <c r="D261" s="46"/>
      <c r="E261" s="46"/>
      <c r="F261" s="46"/>
      <c r="G261" s="46"/>
      <c r="H261" s="46"/>
      <c r="I261" s="46"/>
      <c r="J261" s="46"/>
      <c r="K261" s="46"/>
      <c r="L261" s="46"/>
      <c r="M261" s="46"/>
      <c r="N261" s="46"/>
      <c r="O261" s="46"/>
    </row>
    <row r="262" spans="1:16" x14ac:dyDescent="0.25">
      <c r="A262" s="46"/>
      <c r="B262" s="79"/>
      <c r="C262" s="47"/>
      <c r="D262" s="46"/>
      <c r="E262" s="46"/>
      <c r="F262" s="46"/>
      <c r="G262" s="46"/>
      <c r="H262" s="46"/>
      <c r="I262" s="46"/>
      <c r="J262" s="46"/>
      <c r="K262" s="46"/>
      <c r="L262" s="46"/>
      <c r="M262" s="46"/>
      <c r="N262" s="46"/>
      <c r="O262" s="46"/>
    </row>
    <row r="263" spans="1:16" x14ac:dyDescent="0.25">
      <c r="A263" s="46"/>
      <c r="B263" s="79"/>
      <c r="C263" s="47"/>
      <c r="D263" s="46"/>
      <c r="E263" s="46"/>
      <c r="F263" s="46"/>
      <c r="G263" s="46"/>
      <c r="H263" s="46"/>
      <c r="I263" s="46"/>
      <c r="J263" s="46"/>
      <c r="K263" s="46"/>
      <c r="L263" s="46"/>
      <c r="M263" s="46"/>
      <c r="N263" s="46"/>
      <c r="O263" s="46"/>
    </row>
    <row r="264" spans="1:16" x14ac:dyDescent="0.25">
      <c r="A264" s="46"/>
      <c r="B264" s="79"/>
      <c r="C264" s="47"/>
      <c r="D264" s="46"/>
      <c r="E264" s="46"/>
      <c r="F264" s="46"/>
      <c r="G264" s="46"/>
      <c r="H264" s="46"/>
      <c r="I264" s="46"/>
      <c r="J264" s="46"/>
      <c r="K264" s="46"/>
      <c r="L264" s="46"/>
      <c r="M264" s="46"/>
      <c r="N264" s="46"/>
      <c r="O264" s="46"/>
    </row>
    <row r="265" spans="1:16" x14ac:dyDescent="0.25">
      <c r="A265" s="46"/>
      <c r="B265" s="79"/>
      <c r="C265" s="47"/>
      <c r="D265" s="46"/>
      <c r="E265" s="46"/>
      <c r="F265" s="46"/>
      <c r="G265" s="46"/>
      <c r="H265" s="46"/>
      <c r="I265" s="46"/>
      <c r="J265" s="46"/>
      <c r="K265" s="46"/>
      <c r="L265" s="46"/>
      <c r="M265" s="46"/>
      <c r="N265" s="46"/>
      <c r="O265" s="46"/>
    </row>
    <row r="266" spans="1:16" x14ac:dyDescent="0.25">
      <c r="A266" s="46"/>
      <c r="B266" s="79"/>
      <c r="C266" s="47"/>
      <c r="D266" s="46"/>
      <c r="E266" s="46"/>
      <c r="F266" s="46"/>
      <c r="G266" s="46"/>
      <c r="H266" s="46"/>
      <c r="I266" s="46"/>
      <c r="J266" s="46"/>
      <c r="K266" s="46"/>
      <c r="L266" s="46"/>
      <c r="M266" s="46"/>
      <c r="N266" s="46"/>
      <c r="O266" s="46"/>
    </row>
    <row r="267" spans="1:16" x14ac:dyDescent="0.25">
      <c r="A267" s="46"/>
      <c r="B267" s="79"/>
      <c r="C267" s="47"/>
      <c r="D267" s="46"/>
      <c r="E267" s="46"/>
      <c r="F267" s="46"/>
      <c r="G267" s="46"/>
      <c r="H267" s="46"/>
      <c r="I267" s="46"/>
      <c r="J267" s="46"/>
      <c r="K267" s="46"/>
      <c r="L267" s="46"/>
      <c r="M267" s="46"/>
      <c r="N267" s="46"/>
      <c r="O267" s="46"/>
    </row>
    <row r="268" spans="1:16" x14ac:dyDescent="0.25">
      <c r="A268" s="46"/>
      <c r="B268" s="79"/>
      <c r="C268" s="47"/>
      <c r="D268" s="46"/>
      <c r="E268" s="46"/>
      <c r="F268" s="46"/>
      <c r="G268" s="46"/>
      <c r="H268" s="46"/>
      <c r="I268" s="46"/>
      <c r="J268" s="46"/>
      <c r="K268" s="46"/>
      <c r="L268" s="46"/>
      <c r="M268" s="46"/>
      <c r="N268" s="46"/>
      <c r="O268" s="46"/>
    </row>
    <row r="269" spans="1:16" x14ac:dyDescent="0.25">
      <c r="A269" s="46"/>
      <c r="B269" s="79"/>
      <c r="C269" s="47"/>
      <c r="D269" s="46"/>
      <c r="E269" s="46"/>
      <c r="F269" s="46"/>
      <c r="G269" s="46"/>
      <c r="H269" s="46"/>
      <c r="I269" s="46"/>
      <c r="J269" s="46"/>
      <c r="K269" s="46"/>
      <c r="L269" s="46"/>
      <c r="M269" s="46"/>
      <c r="N269" s="46"/>
      <c r="O269" s="46"/>
    </row>
    <row r="270" spans="1:16" x14ac:dyDescent="0.25">
      <c r="A270" s="46"/>
      <c r="B270" s="79"/>
      <c r="C270" s="47"/>
      <c r="D270" s="46"/>
      <c r="E270" s="46"/>
      <c r="F270" s="46"/>
      <c r="G270" s="46"/>
      <c r="H270" s="46"/>
      <c r="I270" s="46"/>
      <c r="J270" s="46"/>
      <c r="K270" s="46"/>
      <c r="L270" s="46"/>
      <c r="M270" s="46"/>
      <c r="N270" s="46"/>
      <c r="O270" s="46"/>
    </row>
    <row r="271" spans="1:16" x14ac:dyDescent="0.25">
      <c r="A271" s="46"/>
      <c r="B271" s="79"/>
      <c r="C271" s="47"/>
      <c r="D271" s="46"/>
      <c r="E271" s="46"/>
      <c r="F271" s="46"/>
      <c r="G271" s="46"/>
      <c r="H271" s="46"/>
      <c r="I271" s="46"/>
      <c r="J271" s="46"/>
      <c r="K271" s="46"/>
      <c r="L271" s="46"/>
      <c r="M271" s="46"/>
      <c r="N271" s="46"/>
      <c r="O271" s="46"/>
    </row>
    <row r="272" spans="1:16" x14ac:dyDescent="0.25">
      <c r="A272" s="46"/>
      <c r="B272" s="79"/>
      <c r="C272" s="47"/>
      <c r="D272" s="46"/>
      <c r="E272" s="46"/>
      <c r="F272" s="46"/>
      <c r="G272" s="46"/>
      <c r="H272" s="46"/>
      <c r="I272" s="46"/>
      <c r="J272" s="46"/>
      <c r="K272" s="46"/>
      <c r="L272" s="46"/>
      <c r="M272" s="46"/>
      <c r="N272" s="46"/>
      <c r="O272" s="46"/>
    </row>
    <row r="273" spans="1:15" x14ac:dyDescent="0.25">
      <c r="A273" s="46"/>
      <c r="B273" s="79"/>
      <c r="C273" s="47"/>
      <c r="D273" s="46"/>
      <c r="E273" s="46"/>
      <c r="F273" s="46"/>
      <c r="G273" s="46"/>
      <c r="H273" s="46"/>
      <c r="I273" s="46"/>
      <c r="J273" s="46"/>
      <c r="K273" s="46"/>
      <c r="L273" s="46"/>
      <c r="M273" s="46"/>
      <c r="N273" s="46"/>
      <c r="O273" s="46"/>
    </row>
    <row r="274" spans="1:15" x14ac:dyDescent="0.25">
      <c r="A274" s="46"/>
      <c r="B274" s="79"/>
      <c r="C274" s="47"/>
      <c r="D274" s="46"/>
      <c r="E274" s="46"/>
      <c r="F274" s="46"/>
      <c r="G274" s="46"/>
      <c r="H274" s="46"/>
      <c r="I274" s="46"/>
      <c r="J274" s="46"/>
      <c r="K274" s="46"/>
      <c r="L274" s="46"/>
      <c r="M274" s="46"/>
      <c r="N274" s="46"/>
      <c r="O274" s="46"/>
    </row>
    <row r="275" spans="1:15" x14ac:dyDescent="0.25">
      <c r="A275" s="46"/>
      <c r="B275" s="79"/>
      <c r="C275" s="47"/>
      <c r="D275" s="46"/>
      <c r="E275" s="46"/>
      <c r="F275" s="46"/>
      <c r="G275" s="46"/>
      <c r="H275" s="46"/>
      <c r="I275" s="46"/>
      <c r="J275" s="46"/>
      <c r="K275" s="46"/>
      <c r="L275" s="46"/>
      <c r="M275" s="46"/>
      <c r="N275" s="46"/>
      <c r="O275" s="46"/>
    </row>
    <row r="276" spans="1:15" x14ac:dyDescent="0.25">
      <c r="A276" s="46"/>
      <c r="B276" s="79"/>
      <c r="C276" s="47"/>
      <c r="D276" s="46"/>
      <c r="E276" s="46"/>
      <c r="F276" s="46"/>
      <c r="G276" s="46"/>
      <c r="H276" s="46"/>
      <c r="I276" s="46"/>
      <c r="J276" s="46"/>
      <c r="K276" s="46"/>
      <c r="L276" s="46"/>
      <c r="M276" s="46"/>
      <c r="N276" s="46"/>
      <c r="O276" s="46"/>
    </row>
    <row r="277" spans="1:15" x14ac:dyDescent="0.25">
      <c r="A277" s="46"/>
      <c r="B277" s="79"/>
      <c r="C277" s="47"/>
      <c r="D277" s="46"/>
      <c r="E277" s="46"/>
      <c r="F277" s="46"/>
      <c r="G277" s="46"/>
      <c r="H277" s="46"/>
      <c r="I277" s="46"/>
      <c r="J277" s="46"/>
      <c r="K277" s="46"/>
      <c r="L277" s="46"/>
      <c r="M277" s="46"/>
      <c r="N277" s="46"/>
      <c r="O277" s="46"/>
    </row>
    <row r="278" spans="1:15" x14ac:dyDescent="0.25">
      <c r="A278" s="46"/>
      <c r="B278" s="79"/>
      <c r="C278" s="47"/>
      <c r="D278" s="46"/>
      <c r="E278" s="46"/>
      <c r="F278" s="46"/>
      <c r="G278" s="46"/>
      <c r="H278" s="46"/>
      <c r="I278" s="46"/>
      <c r="J278" s="46"/>
      <c r="K278" s="46"/>
      <c r="L278" s="46"/>
      <c r="M278" s="46"/>
      <c r="N278" s="46"/>
      <c r="O278" s="46"/>
    </row>
    <row r="279" spans="1:15" x14ac:dyDescent="0.25">
      <c r="A279" s="46"/>
      <c r="B279" s="79"/>
      <c r="C279" s="47"/>
      <c r="D279" s="46"/>
      <c r="E279" s="46"/>
      <c r="F279" s="46"/>
      <c r="G279" s="46"/>
      <c r="H279" s="46"/>
      <c r="I279" s="46"/>
      <c r="J279" s="46"/>
      <c r="K279" s="46"/>
      <c r="L279" s="46"/>
      <c r="M279" s="46"/>
      <c r="N279" s="46"/>
      <c r="O279" s="46"/>
    </row>
    <row r="280" spans="1:15" x14ac:dyDescent="0.25">
      <c r="A280" s="46"/>
      <c r="B280" s="79"/>
      <c r="C280" s="47"/>
      <c r="D280" s="46"/>
      <c r="E280" s="46"/>
      <c r="F280" s="46"/>
      <c r="G280" s="46"/>
      <c r="H280" s="46"/>
      <c r="I280" s="46"/>
      <c r="J280" s="46"/>
      <c r="K280" s="46"/>
      <c r="L280" s="46"/>
      <c r="M280" s="46"/>
      <c r="N280" s="46"/>
      <c r="O280" s="46"/>
    </row>
    <row r="281" spans="1:15" x14ac:dyDescent="0.25">
      <c r="A281" s="46"/>
      <c r="B281" s="79"/>
      <c r="C281" s="47"/>
      <c r="D281" s="46"/>
      <c r="E281" s="46"/>
      <c r="F281" s="46"/>
      <c r="G281" s="46"/>
      <c r="H281" s="46"/>
      <c r="I281" s="46"/>
      <c r="J281" s="46"/>
      <c r="K281" s="46"/>
      <c r="L281" s="46"/>
      <c r="M281" s="46"/>
      <c r="N281" s="46"/>
      <c r="O281" s="46"/>
    </row>
    <row r="282" spans="1:15" x14ac:dyDescent="0.25">
      <c r="A282" s="46"/>
      <c r="B282" s="79"/>
      <c r="C282" s="47"/>
      <c r="D282" s="46"/>
      <c r="E282" s="46"/>
      <c r="F282" s="46"/>
      <c r="G282" s="46"/>
      <c r="H282" s="46"/>
      <c r="I282" s="46"/>
      <c r="J282" s="46"/>
      <c r="K282" s="46"/>
      <c r="L282" s="46"/>
      <c r="M282" s="46"/>
      <c r="N282" s="46"/>
      <c r="O282" s="46"/>
    </row>
    <row r="283" spans="1:15" x14ac:dyDescent="0.25">
      <c r="A283" s="46"/>
      <c r="B283" s="79"/>
      <c r="C283" s="47"/>
      <c r="D283" s="46"/>
      <c r="E283" s="46"/>
      <c r="F283" s="46"/>
      <c r="G283" s="46"/>
      <c r="H283" s="46"/>
      <c r="I283" s="46"/>
      <c r="J283" s="46"/>
      <c r="K283" s="46"/>
      <c r="L283" s="46"/>
      <c r="M283" s="46"/>
      <c r="N283" s="46"/>
      <c r="O283" s="46"/>
    </row>
    <row r="284" spans="1:15" x14ac:dyDescent="0.25">
      <c r="A284" s="46"/>
      <c r="B284" s="79"/>
      <c r="C284" s="47"/>
      <c r="D284" s="46"/>
      <c r="E284" s="46"/>
      <c r="F284" s="46"/>
      <c r="G284" s="46"/>
      <c r="H284" s="46"/>
      <c r="I284" s="46"/>
      <c r="J284" s="46"/>
      <c r="K284" s="46"/>
      <c r="L284" s="46"/>
      <c r="M284" s="46"/>
      <c r="N284" s="46"/>
      <c r="O284" s="46"/>
    </row>
    <row r="285" spans="1:15" x14ac:dyDescent="0.25">
      <c r="A285" s="46"/>
      <c r="B285" s="79"/>
      <c r="C285" s="47"/>
      <c r="D285" s="46"/>
      <c r="E285" s="46"/>
      <c r="F285" s="46"/>
      <c r="G285" s="46"/>
      <c r="H285" s="46"/>
      <c r="I285" s="46"/>
      <c r="J285" s="46"/>
      <c r="K285" s="46"/>
      <c r="L285" s="46"/>
      <c r="M285" s="46"/>
      <c r="N285" s="46"/>
      <c r="O285" s="46"/>
    </row>
    <row r="286" spans="1:15" x14ac:dyDescent="0.25">
      <c r="A286" s="46"/>
      <c r="B286" s="79"/>
      <c r="C286" s="47"/>
      <c r="D286" s="46"/>
      <c r="E286" s="46"/>
      <c r="F286" s="46"/>
      <c r="G286" s="46"/>
      <c r="H286" s="46"/>
      <c r="I286" s="46"/>
      <c r="J286" s="46"/>
      <c r="K286" s="46"/>
      <c r="L286" s="46"/>
      <c r="M286" s="46"/>
      <c r="N286" s="46"/>
      <c r="O286" s="46"/>
    </row>
    <row r="287" spans="1:15" x14ac:dyDescent="0.25">
      <c r="A287" s="46"/>
      <c r="B287" s="79"/>
      <c r="C287" s="47"/>
      <c r="D287" s="46"/>
      <c r="E287" s="46"/>
      <c r="F287" s="46"/>
      <c r="G287" s="46"/>
      <c r="H287" s="46"/>
      <c r="I287" s="46"/>
      <c r="J287" s="46"/>
      <c r="K287" s="46"/>
      <c r="L287" s="46"/>
      <c r="M287" s="46"/>
      <c r="N287" s="46"/>
      <c r="O287" s="46"/>
    </row>
    <row r="288" spans="1:15" x14ac:dyDescent="0.25">
      <c r="A288" s="61"/>
      <c r="O288" s="41"/>
    </row>
    <row r="289" spans="1:15" x14ac:dyDescent="0.25">
      <c r="A289" s="61"/>
      <c r="O289" s="41"/>
    </row>
    <row r="290" spans="1:15" x14ac:dyDescent="0.25">
      <c r="A290" s="61"/>
      <c r="O290" s="41"/>
    </row>
    <row r="291" spans="1:15" x14ac:dyDescent="0.25">
      <c r="A291" s="61"/>
      <c r="O291" s="41"/>
    </row>
    <row r="292" spans="1:15" x14ac:dyDescent="0.25">
      <c r="A292" s="61"/>
      <c r="O292" s="41"/>
    </row>
    <row r="293" spans="1:15" x14ac:dyDescent="0.25">
      <c r="A293" s="61"/>
      <c r="O293" s="41"/>
    </row>
    <row r="294" spans="1:15" x14ac:dyDescent="0.25">
      <c r="A294" s="61"/>
      <c r="O294" s="41"/>
    </row>
    <row r="295" spans="1:15" x14ac:dyDescent="0.25">
      <c r="A295" s="61"/>
      <c r="O295" s="41"/>
    </row>
    <row r="296" spans="1:15" x14ac:dyDescent="0.25">
      <c r="A296" s="61"/>
      <c r="O296" s="41"/>
    </row>
    <row r="297" spans="1:15" x14ac:dyDescent="0.25">
      <c r="A297" s="61"/>
      <c r="O297" s="41"/>
    </row>
    <row r="298" spans="1:15" x14ac:dyDescent="0.25">
      <c r="A298" s="61"/>
      <c r="O298" s="41"/>
    </row>
    <row r="299" spans="1:15" x14ac:dyDescent="0.25">
      <c r="A299" s="61"/>
      <c r="O299" s="41"/>
    </row>
    <row r="300" spans="1:15" x14ac:dyDescent="0.25">
      <c r="A300" s="61"/>
      <c r="O300" s="41"/>
    </row>
    <row r="301" spans="1:15" x14ac:dyDescent="0.25">
      <c r="A301" s="61"/>
      <c r="O301" s="41"/>
    </row>
    <row r="302" spans="1:15" x14ac:dyDescent="0.25">
      <c r="A302" s="61"/>
      <c r="O302" s="41"/>
    </row>
    <row r="303" spans="1:15" x14ac:dyDescent="0.25">
      <c r="A303" s="61"/>
      <c r="O303" s="41"/>
    </row>
    <row r="304" spans="1:15" x14ac:dyDescent="0.25">
      <c r="A304" s="61"/>
      <c r="O304" s="41"/>
    </row>
    <row r="305" spans="1:15" x14ac:dyDescent="0.25">
      <c r="A305" s="61"/>
      <c r="O305" s="41"/>
    </row>
    <row r="306" spans="1:15" x14ac:dyDescent="0.25">
      <c r="A306" s="61"/>
      <c r="O306" s="41"/>
    </row>
    <row r="307" spans="1:15" x14ac:dyDescent="0.25">
      <c r="A307" s="61"/>
      <c r="O307" s="41"/>
    </row>
    <row r="308" spans="1:15" x14ac:dyDescent="0.25">
      <c r="A308" s="61"/>
      <c r="O308" s="41"/>
    </row>
    <row r="309" spans="1:15" x14ac:dyDescent="0.25">
      <c r="A309" s="61"/>
      <c r="O309" s="41"/>
    </row>
    <row r="310" spans="1:15" x14ac:dyDescent="0.25">
      <c r="A310" s="61"/>
      <c r="O310" s="41"/>
    </row>
    <row r="311" spans="1:15" x14ac:dyDescent="0.25">
      <c r="A311" s="61"/>
      <c r="O311" s="41"/>
    </row>
    <row r="312" spans="1:15" x14ac:dyDescent="0.25">
      <c r="A312" s="61"/>
      <c r="O312" s="41"/>
    </row>
    <row r="313" spans="1:15" x14ac:dyDescent="0.25">
      <c r="A313" s="61"/>
      <c r="O313" s="41"/>
    </row>
    <row r="314" spans="1:15" x14ac:dyDescent="0.25">
      <c r="A314" s="61"/>
      <c r="O314" s="41"/>
    </row>
    <row r="315" spans="1:15" x14ac:dyDescent="0.25">
      <c r="A315" s="61"/>
      <c r="O315" s="41"/>
    </row>
    <row r="316" spans="1:15" x14ac:dyDescent="0.25">
      <c r="A316" s="61"/>
      <c r="O316" s="41"/>
    </row>
    <row r="317" spans="1:15" x14ac:dyDescent="0.25">
      <c r="A317" s="61"/>
      <c r="O317" s="41"/>
    </row>
    <row r="318" spans="1:15" x14ac:dyDescent="0.25">
      <c r="A318" s="61"/>
      <c r="O318" s="41"/>
    </row>
    <row r="319" spans="1:15" x14ac:dyDescent="0.25">
      <c r="A319" s="61"/>
      <c r="O319" s="41"/>
    </row>
    <row r="320" spans="1:15" x14ac:dyDescent="0.25">
      <c r="A320" s="61"/>
      <c r="O320" s="41"/>
    </row>
    <row r="321" spans="1:15" x14ac:dyDescent="0.25">
      <c r="A321" s="61"/>
      <c r="O321" s="41"/>
    </row>
    <row r="322" spans="1:15" x14ac:dyDescent="0.25">
      <c r="A322" s="61"/>
      <c r="O322" s="41"/>
    </row>
    <row r="323" spans="1:15" x14ac:dyDescent="0.25">
      <c r="A323" s="61"/>
      <c r="O323" s="41"/>
    </row>
    <row r="324" spans="1:15" x14ac:dyDescent="0.25">
      <c r="O324" s="41"/>
    </row>
    <row r="325" spans="1:15" x14ac:dyDescent="0.25">
      <c r="O325" s="41"/>
    </row>
    <row r="326" spans="1:15" x14ac:dyDescent="0.25">
      <c r="O326" s="41"/>
    </row>
    <row r="327" spans="1:15" x14ac:dyDescent="0.25">
      <c r="O327" s="41"/>
    </row>
    <row r="328" spans="1:15" x14ac:dyDescent="0.25">
      <c r="O328" s="41"/>
    </row>
    <row r="329" spans="1:15" x14ac:dyDescent="0.25">
      <c r="O329" s="41"/>
    </row>
    <row r="330" spans="1:15" x14ac:dyDescent="0.25">
      <c r="O330" s="41"/>
    </row>
    <row r="331" spans="1:15" x14ac:dyDescent="0.25">
      <c r="O331" s="41"/>
    </row>
    <row r="332" spans="1:15" x14ac:dyDescent="0.25">
      <c r="O332" s="41"/>
    </row>
    <row r="333" spans="1:15" x14ac:dyDescent="0.25">
      <c r="O333" s="41"/>
    </row>
    <row r="334" spans="1:15" x14ac:dyDescent="0.25">
      <c r="O334" s="41"/>
    </row>
    <row r="335" spans="1:15" x14ac:dyDescent="0.25">
      <c r="O335" s="41"/>
    </row>
    <row r="336" spans="1:15" x14ac:dyDescent="0.25">
      <c r="O336" s="41"/>
    </row>
    <row r="337" spans="15:15" x14ac:dyDescent="0.25">
      <c r="O337" s="41"/>
    </row>
    <row r="338" spans="15:15" x14ac:dyDescent="0.25">
      <c r="O338" s="41"/>
    </row>
    <row r="339" spans="15:15" x14ac:dyDescent="0.25">
      <c r="O339" s="41"/>
    </row>
    <row r="340" spans="15:15" x14ac:dyDescent="0.25">
      <c r="O340" s="41"/>
    </row>
    <row r="341" spans="15:15" x14ac:dyDescent="0.25">
      <c r="O341" s="41"/>
    </row>
    <row r="342" spans="15:15" x14ac:dyDescent="0.25">
      <c r="O342" s="41"/>
    </row>
    <row r="343" spans="15:15" x14ac:dyDescent="0.25">
      <c r="O343" s="41"/>
    </row>
    <row r="344" spans="15:15" x14ac:dyDescent="0.25">
      <c r="O344" s="41"/>
    </row>
    <row r="345" spans="15:15" x14ac:dyDescent="0.25">
      <c r="O345" s="41"/>
    </row>
    <row r="346" spans="15:15" x14ac:dyDescent="0.25">
      <c r="O346" s="41"/>
    </row>
    <row r="347" spans="15:15" x14ac:dyDescent="0.25">
      <c r="O347" s="41"/>
    </row>
    <row r="348" spans="15:15" x14ac:dyDescent="0.25">
      <c r="O348" s="41"/>
    </row>
    <row r="349" spans="15:15" x14ac:dyDescent="0.25">
      <c r="O349" s="41"/>
    </row>
    <row r="350" spans="15:15" x14ac:dyDescent="0.25">
      <c r="O350" s="41"/>
    </row>
    <row r="351" spans="15:15" x14ac:dyDescent="0.25">
      <c r="O351" s="41"/>
    </row>
    <row r="352" spans="15:15" x14ac:dyDescent="0.25">
      <c r="O352" s="41"/>
    </row>
    <row r="353" spans="15:15" x14ac:dyDescent="0.25">
      <c r="O353" s="41"/>
    </row>
    <row r="354" spans="15:15" x14ac:dyDescent="0.25">
      <c r="O354" s="41"/>
    </row>
    <row r="355" spans="15:15" x14ac:dyDescent="0.25">
      <c r="O355" s="41"/>
    </row>
    <row r="356" spans="15:15" x14ac:dyDescent="0.25">
      <c r="O356" s="41"/>
    </row>
    <row r="357" spans="15:15" x14ac:dyDescent="0.25">
      <c r="O357" s="41"/>
    </row>
    <row r="358" spans="15:15" x14ac:dyDescent="0.25">
      <c r="O358" s="41"/>
    </row>
    <row r="359" spans="15:15" x14ac:dyDescent="0.25">
      <c r="O359" s="41"/>
    </row>
    <row r="360" spans="15:15" x14ac:dyDescent="0.25">
      <c r="O360" s="41"/>
    </row>
    <row r="361" spans="15:15" x14ac:dyDescent="0.25">
      <c r="O361" s="41"/>
    </row>
    <row r="362" spans="15:15" x14ac:dyDescent="0.25">
      <c r="O362" s="41"/>
    </row>
    <row r="363" spans="15:15" x14ac:dyDescent="0.25">
      <c r="O363" s="41"/>
    </row>
    <row r="364" spans="15:15" x14ac:dyDescent="0.25">
      <c r="O364" s="41"/>
    </row>
    <row r="365" spans="15:15" x14ac:dyDescent="0.25">
      <c r="O365" s="41"/>
    </row>
    <row r="366" spans="15:15" x14ac:dyDescent="0.25">
      <c r="O366" s="41"/>
    </row>
    <row r="367" spans="15:15" x14ac:dyDescent="0.25">
      <c r="O367" s="41"/>
    </row>
    <row r="368" spans="15:15" x14ac:dyDescent="0.25">
      <c r="O368" s="41"/>
    </row>
    <row r="369" spans="15:15" x14ac:dyDescent="0.25">
      <c r="O369" s="41"/>
    </row>
    <row r="370" spans="15:15" x14ac:dyDescent="0.25">
      <c r="O370" s="41"/>
    </row>
    <row r="371" spans="15:15" x14ac:dyDescent="0.25">
      <c r="O371" s="41"/>
    </row>
    <row r="372" spans="15:15" x14ac:dyDescent="0.25">
      <c r="O372" s="41"/>
    </row>
    <row r="373" spans="15:15" x14ac:dyDescent="0.25">
      <c r="O373" s="41"/>
    </row>
    <row r="374" spans="15:15" x14ac:dyDescent="0.25">
      <c r="O374" s="41"/>
    </row>
    <row r="375" spans="15:15" x14ac:dyDescent="0.25">
      <c r="O375" s="41"/>
    </row>
    <row r="376" spans="15:15" x14ac:dyDescent="0.25">
      <c r="O376" s="41"/>
    </row>
    <row r="377" spans="15:15" x14ac:dyDescent="0.25">
      <c r="O377" s="41"/>
    </row>
    <row r="378" spans="15:15" x14ac:dyDescent="0.25">
      <c r="O378" s="41"/>
    </row>
    <row r="379" spans="15:15" x14ac:dyDescent="0.25">
      <c r="O379" s="41"/>
    </row>
    <row r="380" spans="15:15" x14ac:dyDescent="0.25">
      <c r="O380" s="41"/>
    </row>
    <row r="381" spans="15:15" x14ac:dyDescent="0.25">
      <c r="O381" s="41"/>
    </row>
    <row r="382" spans="15:15" x14ac:dyDescent="0.25">
      <c r="O382" s="41"/>
    </row>
  </sheetData>
  <mergeCells count="120">
    <mergeCell ref="O60:O61"/>
    <mergeCell ref="B260:C260"/>
    <mergeCell ref="C235:C236"/>
    <mergeCell ref="C237:C240"/>
    <mergeCell ref="C241:C254"/>
    <mergeCell ref="B241:B244"/>
    <mergeCell ref="E102:G102"/>
    <mergeCell ref="I102:K102"/>
    <mergeCell ref="E103:G103"/>
    <mergeCell ref="I103:K103"/>
    <mergeCell ref="G106:I106"/>
    <mergeCell ref="G117:I117"/>
    <mergeCell ref="G119:I119"/>
    <mergeCell ref="G108:I108"/>
    <mergeCell ref="G111:I111"/>
    <mergeCell ref="E113:G113"/>
    <mergeCell ref="I113:K113"/>
    <mergeCell ref="E114:G114"/>
    <mergeCell ref="I114:K114"/>
    <mergeCell ref="C230:C234"/>
    <mergeCell ref="C162:C171"/>
    <mergeCell ref="C172:C184"/>
    <mergeCell ref="C185:C192"/>
    <mergeCell ref="C193:C198"/>
    <mergeCell ref="C200:C205"/>
    <mergeCell ref="C91:C97"/>
    <mergeCell ref="C206:C212"/>
    <mergeCell ref="B255:B258"/>
    <mergeCell ref="C255:C259"/>
    <mergeCell ref="C125:C131"/>
    <mergeCell ref="C132:C138"/>
    <mergeCell ref="C139:C151"/>
    <mergeCell ref="C152:C161"/>
    <mergeCell ref="C98:C101"/>
    <mergeCell ref="C102:C112"/>
    <mergeCell ref="C113:C124"/>
    <mergeCell ref="C213:C217"/>
    <mergeCell ref="C218:C229"/>
    <mergeCell ref="B102:B103"/>
    <mergeCell ref="B113:B115"/>
    <mergeCell ref="C34:C46"/>
    <mergeCell ref="C47:C56"/>
    <mergeCell ref="E49:G49"/>
    <mergeCell ref="C57:C64"/>
    <mergeCell ref="C65:C72"/>
    <mergeCell ref="C10:C33"/>
    <mergeCell ref="C73:C78"/>
    <mergeCell ref="B83:C83"/>
    <mergeCell ref="C84:C90"/>
    <mergeCell ref="G55:J55"/>
    <mergeCell ref="E59:F59"/>
    <mergeCell ref="G69:I69"/>
    <mergeCell ref="G70:J70"/>
    <mergeCell ref="E67:G67"/>
    <mergeCell ref="I17:K17"/>
    <mergeCell ref="G18:J18"/>
    <mergeCell ref="I41:K41"/>
    <mergeCell ref="G42:J42"/>
    <mergeCell ref="I54:K54"/>
    <mergeCell ref="I90:K90"/>
    <mergeCell ref="C79:C82"/>
    <mergeCell ref="D2:M2"/>
    <mergeCell ref="A1:O1"/>
    <mergeCell ref="B3:C3"/>
    <mergeCell ref="C6:C9"/>
    <mergeCell ref="B4:B5"/>
    <mergeCell ref="C4:C5"/>
    <mergeCell ref="E4:G4"/>
    <mergeCell ref="E8:G8"/>
    <mergeCell ref="E9:G9"/>
    <mergeCell ref="K9:L9"/>
    <mergeCell ref="K144:L144"/>
    <mergeCell ref="G148:H148"/>
    <mergeCell ref="L146:M146"/>
    <mergeCell ref="G156:H156"/>
    <mergeCell ref="G158:H158"/>
    <mergeCell ref="G142:I142"/>
    <mergeCell ref="J141:J142"/>
    <mergeCell ref="K141:K142"/>
    <mergeCell ref="L141:L142"/>
    <mergeCell ref="M141:M142"/>
    <mergeCell ref="G141:I141"/>
    <mergeCell ref="J187:J188"/>
    <mergeCell ref="K187:K188"/>
    <mergeCell ref="H189:I189"/>
    <mergeCell ref="G194:I194"/>
    <mergeCell ref="G195:I195"/>
    <mergeCell ref="G166:H166"/>
    <mergeCell ref="G168:H168"/>
    <mergeCell ref="G177:H177"/>
    <mergeCell ref="G187:I187"/>
    <mergeCell ref="G188:I188"/>
    <mergeCell ref="G209:I209"/>
    <mergeCell ref="G215:I215"/>
    <mergeCell ref="G216:I216"/>
    <mergeCell ref="G232:H232"/>
    <mergeCell ref="G198:I198"/>
    <mergeCell ref="G199:I199"/>
    <mergeCell ref="G202:I202"/>
    <mergeCell ref="G203:I203"/>
    <mergeCell ref="G208:I208"/>
    <mergeCell ref="E94:G94"/>
    <mergeCell ref="G95:I95"/>
    <mergeCell ref="E99:G99"/>
    <mergeCell ref="I76:K76"/>
    <mergeCell ref="E137:G137"/>
    <mergeCell ref="E138:G138"/>
    <mergeCell ref="H138:J138"/>
    <mergeCell ref="G127:I127"/>
    <mergeCell ref="G128:I128"/>
    <mergeCell ref="E133:G133"/>
    <mergeCell ref="E134:G134"/>
    <mergeCell ref="E136:G136"/>
    <mergeCell ref="G100:I100"/>
    <mergeCell ref="I77:K77"/>
    <mergeCell ref="G86:I86"/>
    <mergeCell ref="G87:I87"/>
    <mergeCell ref="E89:G89"/>
    <mergeCell ref="I81:K81"/>
    <mergeCell ref="G82:I82"/>
  </mergeCells>
  <pageMargins left="0.7" right="0.2" top="0.75" bottom="0.75" header="0.3" footer="0.3"/>
  <pageSetup paperSize="9" scale="84" orientation="portrait" r:id="rId1"/>
  <rowBreaks count="8" manualBreakCount="8">
    <brk id="46" max="14" man="1"/>
    <brk id="97" max="14" man="1"/>
    <brk id="138" max="14" man="1"/>
    <brk id="192" max="14" man="1"/>
    <brk id="236" max="14" man="1"/>
    <brk id="260" max="14" man="1"/>
    <brk id="266" max="14" man="1"/>
    <brk id="268"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D9"/>
  <sheetViews>
    <sheetView tabSelected="1" workbookViewId="0">
      <selection activeCell="D10" sqref="D10"/>
    </sheetView>
  </sheetViews>
  <sheetFormatPr defaultRowHeight="15" x14ac:dyDescent="0.25"/>
  <sheetData>
    <row r="9" spans="1:4" x14ac:dyDescent="0.25">
      <c r="A9">
        <v>7</v>
      </c>
      <c r="B9">
        <v>11750</v>
      </c>
      <c r="C9">
        <f>6*2</f>
        <v>12</v>
      </c>
      <c r="D9">
        <f>B9*C9</f>
        <v>141000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Abstract (Embankment)</vt:lpstr>
      <vt:lpstr>Detailed(Embankment)</vt:lpstr>
      <vt:lpstr>Sheet3</vt:lpstr>
      <vt:lpstr>'Abstract (Embankment)'!Print_Area</vt:lpstr>
      <vt:lpstr>'Detailed(Embankment)'!Print_Area</vt:lpstr>
      <vt:lpstr>'Abstract (Embankment)'!Print_Titles</vt:lpstr>
      <vt:lpstr>'Detailed(Embankment)'!Print_Titles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2020-10-04T12:33:37Z</dcterms:modified>
</cp:coreProperties>
</file>