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Progress Monitoring\"/>
    </mc:Choice>
  </mc:AlternateContent>
  <bookViews>
    <workbookView xWindow="240" yWindow="30" windowWidth="20115" windowHeight="8460" activeTab="2"/>
  </bookViews>
  <sheets>
    <sheet name="PW-22" sheetId="1" r:id="rId1"/>
    <sheet name="PW-25" sheetId="4" r:id="rId2"/>
    <sheet name="PW-12" sheetId="5" r:id="rId3"/>
    <sheet name="Sheet2" sheetId="2" r:id="rId4"/>
    <sheet name="Sheet3" sheetId="3" r:id="rId5"/>
  </sheets>
  <calcPr calcId="162913"/>
</workbook>
</file>

<file path=xl/calcChain.xml><?xml version="1.0" encoding="utf-8"?>
<calcChain xmlns="http://schemas.openxmlformats.org/spreadsheetml/2006/main">
  <c r="O13" i="5" l="1"/>
  <c r="M13" i="5"/>
  <c r="K13" i="5"/>
  <c r="I13" i="5"/>
  <c r="G13" i="5"/>
  <c r="O7" i="5"/>
  <c r="O8" i="5"/>
  <c r="O9" i="5"/>
  <c r="O10" i="5"/>
  <c r="O11" i="5"/>
  <c r="O12" i="5"/>
  <c r="O6" i="5"/>
  <c r="M7" i="5"/>
  <c r="M8" i="5"/>
  <c r="M9" i="5"/>
  <c r="M10" i="5"/>
  <c r="M11" i="5"/>
  <c r="M12" i="5"/>
  <c r="M6" i="5"/>
  <c r="K7" i="5"/>
  <c r="K8" i="5"/>
  <c r="K9" i="5"/>
  <c r="K10" i="5"/>
  <c r="K11" i="5"/>
  <c r="K12" i="5"/>
  <c r="K6" i="5"/>
  <c r="I7" i="5"/>
  <c r="I8" i="5"/>
  <c r="I9" i="5"/>
  <c r="I10" i="5"/>
  <c r="I11" i="5"/>
  <c r="I12" i="5"/>
  <c r="I6" i="5"/>
  <c r="G7" i="5"/>
  <c r="G8" i="5"/>
  <c r="G9" i="5"/>
  <c r="G10" i="5"/>
  <c r="G11" i="5"/>
  <c r="G12" i="5"/>
  <c r="P12" i="5" s="1"/>
  <c r="G6" i="5"/>
  <c r="H11" i="5"/>
  <c r="J11" i="5"/>
  <c r="L11" i="5"/>
  <c r="N11" i="5"/>
  <c r="F11" i="5"/>
  <c r="P25" i="5"/>
  <c r="P3" i="5"/>
  <c r="P24" i="5"/>
  <c r="P23" i="5"/>
  <c r="P22" i="5"/>
  <c r="P21" i="5"/>
  <c r="H24" i="5"/>
  <c r="J24" i="5"/>
  <c r="L24" i="5"/>
  <c r="N24" i="5"/>
  <c r="F24" i="5"/>
  <c r="H23" i="5"/>
  <c r="J23" i="5"/>
  <c r="L23" i="5"/>
  <c r="N23" i="5"/>
  <c r="F23" i="5"/>
  <c r="H22" i="5"/>
  <c r="J22" i="5"/>
  <c r="L22" i="5"/>
  <c r="N22" i="5"/>
  <c r="F22" i="5"/>
  <c r="P10" i="5" l="1"/>
  <c r="P7" i="5"/>
  <c r="P8" i="5"/>
  <c r="P6" i="5"/>
  <c r="P9" i="5"/>
  <c r="P11" i="5"/>
  <c r="X13" i="1" l="1"/>
  <c r="W13" i="1"/>
  <c r="U13" i="1"/>
  <c r="S13" i="1"/>
  <c r="Q13" i="1"/>
  <c r="O13" i="1"/>
  <c r="M13" i="1"/>
  <c r="K13" i="1"/>
  <c r="I13" i="1"/>
  <c r="G13" i="1"/>
  <c r="W12" i="1"/>
  <c r="G12" i="1"/>
  <c r="G6" i="1"/>
  <c r="W6" i="1"/>
  <c r="W11" i="1"/>
  <c r="W10" i="1"/>
  <c r="W9" i="1"/>
  <c r="W8" i="1"/>
  <c r="W7" i="1"/>
  <c r="U12" i="1"/>
  <c r="U11" i="1"/>
  <c r="U10" i="1"/>
  <c r="U9" i="1"/>
  <c r="U8" i="1"/>
  <c r="U7" i="1"/>
  <c r="U6" i="1"/>
  <c r="S12" i="1"/>
  <c r="S11" i="1"/>
  <c r="S10" i="1"/>
  <c r="S9" i="1"/>
  <c r="S8" i="1"/>
  <c r="S7" i="1"/>
  <c r="S6" i="1"/>
  <c r="Q12" i="1"/>
  <c r="Q11" i="1"/>
  <c r="Q10" i="1"/>
  <c r="Q9" i="1"/>
  <c r="Q8" i="1"/>
  <c r="Q7" i="1"/>
  <c r="Q6" i="1"/>
  <c r="O12" i="1"/>
  <c r="O11" i="1"/>
  <c r="O10" i="1"/>
  <c r="O9" i="1"/>
  <c r="O8" i="1"/>
  <c r="O7" i="1"/>
  <c r="O6" i="1"/>
  <c r="M12" i="1"/>
  <c r="M11" i="1"/>
  <c r="M10" i="1"/>
  <c r="M9" i="1"/>
  <c r="M8" i="1"/>
  <c r="M7" i="1"/>
  <c r="M6" i="1"/>
  <c r="K12" i="1"/>
  <c r="K11" i="1"/>
  <c r="K10" i="1"/>
  <c r="K9" i="1"/>
  <c r="K8" i="1"/>
  <c r="K7" i="1"/>
  <c r="K6" i="1"/>
  <c r="I6" i="1"/>
  <c r="I12" i="1"/>
  <c r="I11" i="1"/>
  <c r="I10" i="1"/>
  <c r="I9" i="1"/>
  <c r="I8" i="1"/>
  <c r="I7" i="1"/>
  <c r="G7" i="1"/>
  <c r="G8" i="1"/>
  <c r="G9" i="1"/>
  <c r="G10" i="1"/>
  <c r="G11" i="1"/>
  <c r="I7" i="4"/>
  <c r="I8" i="4"/>
  <c r="I9" i="4"/>
  <c r="I10" i="4"/>
  <c r="I11" i="4"/>
  <c r="I12" i="4"/>
  <c r="I6" i="4"/>
  <c r="I13" i="4" s="1"/>
  <c r="G7" i="4"/>
  <c r="J7" i="4" s="1"/>
  <c r="G8" i="4"/>
  <c r="G9" i="4"/>
  <c r="J9" i="4" s="1"/>
  <c r="G10" i="4"/>
  <c r="J10" i="4" s="1"/>
  <c r="G11" i="4"/>
  <c r="G12" i="4"/>
  <c r="G6" i="4"/>
  <c r="J12" i="4"/>
  <c r="H28" i="4"/>
  <c r="F28" i="4"/>
  <c r="F25" i="4"/>
  <c r="H25" i="4"/>
  <c r="F24" i="4"/>
  <c r="H24" i="4"/>
  <c r="H23" i="4"/>
  <c r="F23" i="4"/>
  <c r="J16" i="4"/>
  <c r="H20" i="4"/>
  <c r="H22" i="4" s="1"/>
  <c r="F20" i="4"/>
  <c r="F22" i="4" s="1"/>
  <c r="H18" i="4"/>
  <c r="F18" i="4"/>
  <c r="H17" i="4"/>
  <c r="F17" i="4"/>
  <c r="J3" i="4"/>
  <c r="H17" i="1"/>
  <c r="J17" i="1"/>
  <c r="L17" i="1"/>
  <c r="N17" i="1"/>
  <c r="P17" i="1"/>
  <c r="R17" i="1"/>
  <c r="T17" i="1"/>
  <c r="V17" i="1"/>
  <c r="F17" i="1"/>
  <c r="H16" i="1"/>
  <c r="J16" i="1"/>
  <c r="L16" i="1"/>
  <c r="N16" i="1"/>
  <c r="P16" i="1"/>
  <c r="R16" i="1"/>
  <c r="T16" i="1"/>
  <c r="V16" i="1"/>
  <c r="F16" i="1"/>
  <c r="V8" i="1"/>
  <c r="T8" i="1"/>
  <c r="R8" i="1"/>
  <c r="P8" i="1"/>
  <c r="N8" i="1"/>
  <c r="L8" i="1"/>
  <c r="J8" i="1"/>
  <c r="H8" i="1"/>
  <c r="F8" i="1"/>
  <c r="X3" i="1"/>
  <c r="X7" i="1" l="1"/>
  <c r="X6" i="1"/>
  <c r="X10" i="1"/>
  <c r="X9" i="1"/>
  <c r="X8" i="1"/>
  <c r="X16" i="1"/>
  <c r="X17" i="1"/>
  <c r="J24" i="4"/>
  <c r="G13" i="4"/>
  <c r="H21" i="4"/>
  <c r="J11" i="4"/>
  <c r="F21" i="4"/>
  <c r="J6" i="4"/>
  <c r="J8" i="4"/>
</calcChain>
</file>

<file path=xl/sharedStrings.xml><?xml version="1.0" encoding="utf-8"?>
<sst xmlns="http://schemas.openxmlformats.org/spreadsheetml/2006/main" count="137" uniqueCount="53">
  <si>
    <t>Sl No</t>
  </si>
  <si>
    <t>Item Code</t>
  </si>
  <si>
    <t xml:space="preserve">Description </t>
  </si>
  <si>
    <t>Unit</t>
  </si>
  <si>
    <t>Rate</t>
  </si>
  <si>
    <t>16-100</t>
  </si>
  <si>
    <t>16-220</t>
  </si>
  <si>
    <t>12-310</t>
  </si>
  <si>
    <t>16-130</t>
  </si>
  <si>
    <t>16-240</t>
  </si>
  <si>
    <t>16-190</t>
  </si>
  <si>
    <t xml:space="preserve">Khal Name and Length </t>
  </si>
  <si>
    <t>16-600-10</t>
  </si>
  <si>
    <t>Sajna Khal</t>
  </si>
  <si>
    <t>Chandpur Khal</t>
  </si>
  <si>
    <t>Baduti Khal</t>
  </si>
  <si>
    <t>KanalaKhal</t>
  </si>
  <si>
    <t>Kursi Khal</t>
  </si>
  <si>
    <t>Bamuna Khal</t>
  </si>
  <si>
    <t>Chouganga Khal</t>
  </si>
  <si>
    <t>Maora Khal</t>
  </si>
  <si>
    <t>Burimara Khal</t>
  </si>
  <si>
    <t>Bantai River</t>
  </si>
  <si>
    <t>Shankir Khal</t>
  </si>
  <si>
    <t>12-310-20</t>
  </si>
  <si>
    <t>16-600-20</t>
  </si>
  <si>
    <t>Erection of Bamboo Profile</t>
  </si>
  <si>
    <t>Ringbundh Construction</t>
  </si>
  <si>
    <t>Bailing Out</t>
  </si>
  <si>
    <t>Mechanical Excavation</t>
  </si>
  <si>
    <t>Manual Excavation</t>
  </si>
  <si>
    <t>Removal of Cross Dam</t>
  </si>
  <si>
    <t>Nos</t>
  </si>
  <si>
    <t>Cum</t>
  </si>
  <si>
    <t>Length</t>
  </si>
  <si>
    <t>Volume</t>
  </si>
  <si>
    <t>Quantity</t>
  </si>
  <si>
    <t>Amount</t>
  </si>
  <si>
    <t>Sub-Total</t>
  </si>
  <si>
    <t>Length (Km)</t>
  </si>
  <si>
    <t>Excavation (cum)</t>
  </si>
  <si>
    <t>quantity</t>
  </si>
  <si>
    <t>Lead</t>
  </si>
  <si>
    <t>Lalpur Khal</t>
  </si>
  <si>
    <t>Naluar Khal</t>
  </si>
  <si>
    <t>Maherkona Khal</t>
  </si>
  <si>
    <t>Nabinpur Khal</t>
  </si>
  <si>
    <t>Jalalpur Khal</t>
  </si>
  <si>
    <t>Additional Lead</t>
  </si>
  <si>
    <t>mech</t>
  </si>
  <si>
    <t>manual exca</t>
  </si>
  <si>
    <t>lead</t>
  </si>
  <si>
    <t xml:space="preserve">Bamboo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</si>
</sst>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1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4" fontId="2" fillId="0" borderId="6" xfId="0" applyNumberFormat="1" applyFon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10" xfId="0" applyBorder="1"/>
    <xf numFmtId="0" fontId="0" fillId="0" borderId="6" xfId="0" applyBorder="1"/>
    <xf numFmtId="1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 vertical="center"/>
    </xf>
    <xf numFmtId="4" fontId="0" fillId="0" borderId="1" xfId="0" applyNumberFormat="1" applyBorder="1"/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2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1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opLeftCell="N1" zoomScale="70" zoomScaleNormal="70" workbookViewId="0">
      <selection activeCell="F3" sqref="F3:W3"/>
    </sheetView>
  </sheetViews>
  <sheetFormatPr defaultRowHeight="15" x14ac:dyDescent="0.25"/>
  <cols>
    <col min="2" max="2" width="17.7109375" customWidth="1"/>
    <col min="3" max="3" width="42.5703125" customWidth="1"/>
    <col min="4" max="4" width="15.140625" customWidth="1"/>
    <col min="5" max="5" width="23.42578125" customWidth="1"/>
    <col min="6" max="23" width="20.42578125" customWidth="1"/>
    <col min="24" max="24" width="25.140625" customWidth="1"/>
  </cols>
  <sheetData>
    <row r="1" spans="1:34" ht="18.75" x14ac:dyDescent="0.25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6" t="s">
        <v>11</v>
      </c>
      <c r="G1" s="76"/>
      <c r="H1" s="76"/>
      <c r="I1" s="76"/>
      <c r="J1" s="76"/>
      <c r="K1" s="76"/>
      <c r="L1" s="76"/>
      <c r="M1" s="76"/>
      <c r="N1" s="76"/>
      <c r="O1" s="6"/>
      <c r="P1" s="1"/>
      <c r="Q1" s="1"/>
      <c r="R1" s="1"/>
      <c r="S1" s="1"/>
      <c r="T1" s="1"/>
      <c r="U1" s="1"/>
      <c r="V1" s="44"/>
      <c r="W1" s="23"/>
    </row>
    <row r="2" spans="1:34" x14ac:dyDescent="0.25">
      <c r="A2" s="77"/>
      <c r="B2" s="77"/>
      <c r="C2" s="77"/>
      <c r="D2" s="77"/>
      <c r="E2" s="77"/>
      <c r="F2" s="71" t="s">
        <v>13</v>
      </c>
      <c r="G2" s="72"/>
      <c r="H2" s="71" t="s">
        <v>14</v>
      </c>
      <c r="I2" s="72"/>
      <c r="J2" s="71" t="s">
        <v>15</v>
      </c>
      <c r="K2" s="72"/>
      <c r="L2" s="71" t="s">
        <v>16</v>
      </c>
      <c r="M2" s="72"/>
      <c r="N2" s="71" t="s">
        <v>17</v>
      </c>
      <c r="O2" s="72"/>
      <c r="P2" s="67" t="s">
        <v>18</v>
      </c>
      <c r="Q2" s="68"/>
      <c r="R2" s="67" t="s">
        <v>19</v>
      </c>
      <c r="S2" s="68"/>
      <c r="T2" s="67" t="s">
        <v>20</v>
      </c>
      <c r="U2" s="68"/>
      <c r="V2" s="62" t="s">
        <v>21</v>
      </c>
      <c r="W2" s="62"/>
    </row>
    <row r="3" spans="1:34" ht="18.75" customHeight="1" x14ac:dyDescent="0.35">
      <c r="A3" s="73" t="s">
        <v>39</v>
      </c>
      <c r="B3" s="74"/>
      <c r="C3" s="74"/>
      <c r="D3" s="74"/>
      <c r="E3" s="75"/>
      <c r="F3" s="69">
        <v>1</v>
      </c>
      <c r="G3" s="70"/>
      <c r="H3" s="69">
        <v>0.7</v>
      </c>
      <c r="I3" s="70"/>
      <c r="J3" s="69">
        <v>1</v>
      </c>
      <c r="K3" s="70"/>
      <c r="L3" s="69">
        <v>0.58399999999999996</v>
      </c>
      <c r="M3" s="70"/>
      <c r="N3" s="69">
        <v>2.9</v>
      </c>
      <c r="O3" s="70"/>
      <c r="P3" s="69">
        <v>1.4</v>
      </c>
      <c r="Q3" s="70"/>
      <c r="R3" s="69">
        <v>1.9</v>
      </c>
      <c r="S3" s="70"/>
      <c r="T3" s="69">
        <v>1.7</v>
      </c>
      <c r="U3" s="70"/>
      <c r="V3" s="63">
        <v>0.439</v>
      </c>
      <c r="W3" s="63"/>
      <c r="X3" s="9">
        <f>SUM(F3:V3)</f>
        <v>11.622999999999999</v>
      </c>
    </row>
    <row r="4" spans="1:34" ht="18.75" customHeight="1" x14ac:dyDescent="0.35">
      <c r="A4" s="73" t="s">
        <v>40</v>
      </c>
      <c r="B4" s="74"/>
      <c r="C4" s="74"/>
      <c r="D4" s="74"/>
      <c r="E4" s="75"/>
      <c r="F4" s="69">
        <v>14902.18</v>
      </c>
      <c r="G4" s="70"/>
      <c r="H4" s="69">
        <v>23058.884999999998</v>
      </c>
      <c r="I4" s="70"/>
      <c r="J4" s="69">
        <v>4822.2139999999999</v>
      </c>
      <c r="K4" s="70"/>
      <c r="L4" s="69">
        <v>6670.125</v>
      </c>
      <c r="M4" s="70"/>
      <c r="N4" s="69">
        <v>69778.751999999993</v>
      </c>
      <c r="O4" s="70"/>
      <c r="P4" s="69">
        <v>9766.8970000000008</v>
      </c>
      <c r="Q4" s="70"/>
      <c r="R4" s="69">
        <v>1997.3889999999999</v>
      </c>
      <c r="S4" s="70"/>
      <c r="T4" s="69">
        <v>11989.433000000001</v>
      </c>
      <c r="U4" s="70"/>
      <c r="V4" s="63">
        <v>3655.5520000000001</v>
      </c>
      <c r="W4" s="63"/>
      <c r="X4" s="9"/>
    </row>
    <row r="5" spans="1:34" ht="18.75" customHeight="1" x14ac:dyDescent="0.35">
      <c r="A5" s="28"/>
      <c r="B5" s="29"/>
      <c r="C5" s="29"/>
      <c r="D5" s="29"/>
      <c r="E5" s="40"/>
      <c r="F5" s="49" t="s">
        <v>41</v>
      </c>
      <c r="G5" s="49" t="s">
        <v>37</v>
      </c>
      <c r="H5" s="49" t="s">
        <v>36</v>
      </c>
      <c r="I5" s="49" t="s">
        <v>37</v>
      </c>
      <c r="J5" s="49" t="s">
        <v>36</v>
      </c>
      <c r="K5" s="49" t="s">
        <v>37</v>
      </c>
      <c r="L5" s="49" t="s">
        <v>36</v>
      </c>
      <c r="M5" s="49" t="s">
        <v>37</v>
      </c>
      <c r="N5" s="49" t="s">
        <v>36</v>
      </c>
      <c r="O5" s="49" t="s">
        <v>37</v>
      </c>
      <c r="P5" s="49" t="s">
        <v>36</v>
      </c>
      <c r="Q5" s="49" t="s">
        <v>37</v>
      </c>
      <c r="R5" s="49" t="s">
        <v>36</v>
      </c>
      <c r="S5" s="49" t="s">
        <v>37</v>
      </c>
      <c r="T5" s="49" t="s">
        <v>36</v>
      </c>
      <c r="U5" s="49" t="s">
        <v>37</v>
      </c>
      <c r="V5" s="49" t="s">
        <v>36</v>
      </c>
      <c r="W5" s="49" t="s">
        <v>37</v>
      </c>
      <c r="X5" s="9"/>
    </row>
    <row r="6" spans="1:34" ht="33.75" customHeight="1" x14ac:dyDescent="0.25">
      <c r="A6" s="5">
        <v>1</v>
      </c>
      <c r="B6" s="47" t="s">
        <v>5</v>
      </c>
      <c r="C6" s="5" t="s">
        <v>26</v>
      </c>
      <c r="D6" s="5" t="s">
        <v>32</v>
      </c>
      <c r="E6" s="47">
        <v>350.00099999999998</v>
      </c>
      <c r="F6" s="46">
        <v>8</v>
      </c>
      <c r="G6" s="48">
        <f t="shared" ref="G6:G12" si="0">$E6*F6</f>
        <v>2800.0079999999998</v>
      </c>
      <c r="H6" s="46">
        <v>8</v>
      </c>
      <c r="I6" s="48">
        <f t="shared" ref="I6:I12" si="1">$E6*H6</f>
        <v>2800.0079999999998</v>
      </c>
      <c r="J6" s="46">
        <v>8</v>
      </c>
      <c r="K6" s="48">
        <f t="shared" ref="K6:K12" si="2">$E6*J6</f>
        <v>2800.0079999999998</v>
      </c>
      <c r="L6" s="46">
        <v>5</v>
      </c>
      <c r="M6" s="48">
        <f t="shared" ref="M6:M12" si="3">$E6*L6</f>
        <v>1750.0049999999999</v>
      </c>
      <c r="N6" s="46">
        <v>8</v>
      </c>
      <c r="O6" s="48">
        <f t="shared" ref="O6:O12" si="4">$E6*N6</f>
        <v>2800.0079999999998</v>
      </c>
      <c r="P6" s="46">
        <v>8</v>
      </c>
      <c r="Q6" s="48">
        <f t="shared" ref="Q6:Q12" si="5">$E6*P6</f>
        <v>2800.0079999999998</v>
      </c>
      <c r="R6" s="46">
        <v>5</v>
      </c>
      <c r="S6" s="48">
        <f t="shared" ref="S6:S12" si="6">$E6*R6</f>
        <v>1750.0049999999999</v>
      </c>
      <c r="T6" s="46">
        <v>8</v>
      </c>
      <c r="U6" s="48">
        <f t="shared" ref="U6:U12" si="7">$E6*T6</f>
        <v>2800.0079999999998</v>
      </c>
      <c r="V6" s="46">
        <v>4</v>
      </c>
      <c r="W6" s="48">
        <f t="shared" ref="W6:W12" si="8">$E6*V6</f>
        <v>1400.0039999999999</v>
      </c>
      <c r="X6" s="48">
        <f>SUM(F6:V6)</f>
        <v>20362.057999999997</v>
      </c>
    </row>
    <row r="7" spans="1:34" ht="33.75" customHeight="1" x14ac:dyDescent="0.25">
      <c r="A7" s="5">
        <v>2</v>
      </c>
      <c r="B7" s="47" t="s">
        <v>6</v>
      </c>
      <c r="C7" s="5" t="s">
        <v>27</v>
      </c>
      <c r="D7" s="5"/>
      <c r="E7" s="47">
        <v>165.001</v>
      </c>
      <c r="F7" s="47">
        <v>195.13034500559237</v>
      </c>
      <c r="G7" s="48">
        <f t="shared" si="0"/>
        <v>32196.70205626775</v>
      </c>
      <c r="H7" s="47">
        <v>136.59124150391466</v>
      </c>
      <c r="I7" s="48">
        <f t="shared" si="1"/>
        <v>22537.691439387425</v>
      </c>
      <c r="J7" s="47">
        <v>195.13034500559237</v>
      </c>
      <c r="K7" s="48">
        <f t="shared" si="2"/>
        <v>32196.70205626775</v>
      </c>
      <c r="L7" s="47">
        <v>113.95612148326593</v>
      </c>
      <c r="M7" s="48">
        <f t="shared" si="3"/>
        <v>18802.874000860364</v>
      </c>
      <c r="N7" s="47">
        <v>565.87800051621787</v>
      </c>
      <c r="O7" s="48">
        <f t="shared" si="4"/>
        <v>93370.435963176467</v>
      </c>
      <c r="P7" s="47">
        <v>273.18248300782932</v>
      </c>
      <c r="Q7" s="48">
        <f t="shared" si="5"/>
        <v>45075.38287877485</v>
      </c>
      <c r="R7" s="47">
        <v>370.74765551062552</v>
      </c>
      <c r="S7" s="48">
        <f t="shared" si="6"/>
        <v>61173.733906908725</v>
      </c>
      <c r="T7" s="47">
        <v>331.72158650950701</v>
      </c>
      <c r="U7" s="48">
        <f t="shared" si="7"/>
        <v>54734.393495655167</v>
      </c>
      <c r="V7" s="47">
        <v>85.662221457455061</v>
      </c>
      <c r="W7" s="48">
        <f t="shared" si="8"/>
        <v>14134.352202701542</v>
      </c>
      <c r="X7" s="48">
        <f t="shared" ref="X7:X9" si="9">SUM(F7:V7)</f>
        <v>362355.91579729842</v>
      </c>
      <c r="Z7">
        <v>195.13034500559237</v>
      </c>
      <c r="AA7">
        <v>136.59124150391466</v>
      </c>
      <c r="AB7">
        <v>195.13034500559237</v>
      </c>
      <c r="AC7">
        <v>113.95612148326593</v>
      </c>
      <c r="AD7">
        <v>565.87800051621787</v>
      </c>
      <c r="AE7">
        <v>273.18248300782932</v>
      </c>
      <c r="AF7">
        <v>370.74765551062552</v>
      </c>
      <c r="AG7">
        <v>331.72158650950701</v>
      </c>
      <c r="AH7">
        <v>85.662221457455061</v>
      </c>
    </row>
    <row r="8" spans="1:34" ht="33.75" customHeight="1" x14ac:dyDescent="0.25">
      <c r="A8" s="5">
        <v>3</v>
      </c>
      <c r="B8" s="47" t="s">
        <v>7</v>
      </c>
      <c r="C8" s="5" t="s">
        <v>28</v>
      </c>
      <c r="D8" s="5"/>
      <c r="E8" s="47">
        <v>6.0010000000000003</v>
      </c>
      <c r="F8" s="48">
        <f>(60760/11.623)*F3</f>
        <v>5227.5660328658696</v>
      </c>
      <c r="G8" s="48">
        <f t="shared" si="0"/>
        <v>31370.623763228086</v>
      </c>
      <c r="H8" s="48">
        <f t="shared" ref="H8:V8" si="10">(60760/11.623)*H3</f>
        <v>3659.2962230061084</v>
      </c>
      <c r="I8" s="48">
        <f t="shared" si="1"/>
        <v>21959.436634259659</v>
      </c>
      <c r="J8" s="48">
        <f t="shared" si="10"/>
        <v>5227.5660328658696</v>
      </c>
      <c r="K8" s="48">
        <f t="shared" si="2"/>
        <v>31370.623763228086</v>
      </c>
      <c r="L8" s="48">
        <f t="shared" si="10"/>
        <v>3052.8985631936675</v>
      </c>
      <c r="M8" s="48">
        <f t="shared" si="3"/>
        <v>18320.444277725201</v>
      </c>
      <c r="N8" s="48">
        <f t="shared" si="10"/>
        <v>15159.941495311021</v>
      </c>
      <c r="O8" s="48">
        <f t="shared" si="4"/>
        <v>90974.808913361441</v>
      </c>
      <c r="P8" s="48">
        <f t="shared" si="10"/>
        <v>7318.5924460122169</v>
      </c>
      <c r="Q8" s="48">
        <f t="shared" si="5"/>
        <v>43918.873268519317</v>
      </c>
      <c r="R8" s="48">
        <f t="shared" si="10"/>
        <v>9932.3754624451522</v>
      </c>
      <c r="S8" s="48">
        <f t="shared" si="6"/>
        <v>59604.185150133359</v>
      </c>
      <c r="T8" s="48">
        <f t="shared" si="10"/>
        <v>8886.862255871978</v>
      </c>
      <c r="U8" s="48">
        <f t="shared" si="7"/>
        <v>53330.060397487745</v>
      </c>
      <c r="V8" s="48">
        <f t="shared" si="10"/>
        <v>2294.9014884281169</v>
      </c>
      <c r="W8" s="48">
        <f t="shared" si="8"/>
        <v>13771.70383205713</v>
      </c>
      <c r="X8" s="48">
        <f t="shared" si="9"/>
        <v>411609.05616794282</v>
      </c>
    </row>
    <row r="9" spans="1:34" ht="33.75" customHeight="1" x14ac:dyDescent="0.35">
      <c r="A9" s="5">
        <v>4</v>
      </c>
      <c r="B9" s="47" t="s">
        <v>12</v>
      </c>
      <c r="C9" s="5" t="s">
        <v>29</v>
      </c>
      <c r="D9" s="5"/>
      <c r="E9" s="47">
        <v>115.001</v>
      </c>
      <c r="F9" s="49">
        <v>11921.744000000001</v>
      </c>
      <c r="G9" s="48">
        <f t="shared" si="0"/>
        <v>1371012.4817440002</v>
      </c>
      <c r="H9" s="49">
        <v>18447.108</v>
      </c>
      <c r="I9" s="48">
        <f t="shared" si="1"/>
        <v>2121435.867108</v>
      </c>
      <c r="J9" s="49">
        <v>3857.7712000000001</v>
      </c>
      <c r="K9" s="48">
        <f t="shared" si="2"/>
        <v>443647.54577120004</v>
      </c>
      <c r="L9" s="49">
        <v>5336.1</v>
      </c>
      <c r="M9" s="48">
        <f t="shared" si="3"/>
        <v>613656.83610000007</v>
      </c>
      <c r="N9" s="49">
        <v>55823.001599999996</v>
      </c>
      <c r="O9" s="48">
        <f t="shared" si="4"/>
        <v>6419701.0070016002</v>
      </c>
      <c r="P9" s="49">
        <v>7813.517600000001</v>
      </c>
      <c r="Q9" s="48">
        <f t="shared" si="5"/>
        <v>898562.33751760016</v>
      </c>
      <c r="R9" s="49">
        <v>1597.9112</v>
      </c>
      <c r="S9" s="48">
        <f t="shared" si="6"/>
        <v>183761.38591120002</v>
      </c>
      <c r="T9" s="49">
        <v>9591.5464000000011</v>
      </c>
      <c r="U9" s="48">
        <f t="shared" si="7"/>
        <v>1103037.4275464001</v>
      </c>
      <c r="V9" s="49">
        <v>2924.4416000000001</v>
      </c>
      <c r="W9" s="48">
        <f t="shared" si="8"/>
        <v>336313.70844160003</v>
      </c>
      <c r="X9" s="48">
        <f t="shared" si="9"/>
        <v>13272128.030300003</v>
      </c>
    </row>
    <row r="10" spans="1:34" ht="33.75" customHeight="1" x14ac:dyDescent="0.35">
      <c r="A10" s="5">
        <v>5</v>
      </c>
      <c r="B10" s="47" t="s">
        <v>8</v>
      </c>
      <c r="C10" s="5" t="s">
        <v>30</v>
      </c>
      <c r="D10" s="5"/>
      <c r="E10" s="47">
        <v>160.001</v>
      </c>
      <c r="F10" s="49">
        <v>2980.4360000000001</v>
      </c>
      <c r="G10" s="48">
        <f t="shared" si="0"/>
        <v>476872.74043600005</v>
      </c>
      <c r="H10" s="49">
        <v>4611.777</v>
      </c>
      <c r="I10" s="48">
        <f t="shared" si="1"/>
        <v>737888.93177700008</v>
      </c>
      <c r="J10" s="49">
        <v>964.44280000000003</v>
      </c>
      <c r="K10" s="48">
        <f t="shared" si="2"/>
        <v>154311.8124428</v>
      </c>
      <c r="L10" s="49">
        <v>1334.0250000000001</v>
      </c>
      <c r="M10" s="48">
        <f t="shared" si="3"/>
        <v>213445.33402500002</v>
      </c>
      <c r="N10" s="49">
        <v>13955.750399999999</v>
      </c>
      <c r="O10" s="48">
        <f t="shared" si="4"/>
        <v>2232934.0197504</v>
      </c>
      <c r="P10" s="49">
        <v>1953.3794000000003</v>
      </c>
      <c r="Q10" s="48">
        <f t="shared" si="5"/>
        <v>312542.65737940004</v>
      </c>
      <c r="R10" s="49">
        <v>399.4778</v>
      </c>
      <c r="S10" s="48">
        <f t="shared" si="6"/>
        <v>63916.847477800002</v>
      </c>
      <c r="T10" s="49">
        <v>2397.8866000000003</v>
      </c>
      <c r="U10" s="48">
        <f t="shared" si="7"/>
        <v>383664.25388660008</v>
      </c>
      <c r="V10" s="49">
        <v>731.11040000000003</v>
      </c>
      <c r="W10" s="48">
        <f t="shared" si="8"/>
        <v>116978.3951104</v>
      </c>
      <c r="X10" s="48">
        <f>SUM(F10:V10)</f>
        <v>4604904.8825749997</v>
      </c>
    </row>
    <row r="11" spans="1:34" ht="33.75" customHeight="1" x14ac:dyDescent="0.35">
      <c r="A11" s="5">
        <v>6</v>
      </c>
      <c r="B11" s="47" t="s">
        <v>9</v>
      </c>
      <c r="C11" s="5" t="s">
        <v>31</v>
      </c>
      <c r="D11" s="5"/>
      <c r="E11" s="47">
        <v>160.001</v>
      </c>
      <c r="F11" s="49">
        <v>195.13034500559237</v>
      </c>
      <c r="G11" s="48">
        <f t="shared" si="0"/>
        <v>31221.050331239785</v>
      </c>
      <c r="H11" s="49">
        <v>136.59124150391466</v>
      </c>
      <c r="I11" s="48">
        <f t="shared" si="1"/>
        <v>21854.73523186785</v>
      </c>
      <c r="J11" s="49">
        <v>195.13034500559237</v>
      </c>
      <c r="K11" s="48">
        <f t="shared" si="2"/>
        <v>31221.050331239785</v>
      </c>
      <c r="L11" s="49">
        <v>113.95612148326593</v>
      </c>
      <c r="M11" s="48">
        <f t="shared" si="3"/>
        <v>18233.093393444033</v>
      </c>
      <c r="N11" s="49">
        <v>565.87800051621787</v>
      </c>
      <c r="O11" s="48">
        <f t="shared" si="4"/>
        <v>90541.04596059538</v>
      </c>
      <c r="P11" s="49">
        <v>273.18248300782932</v>
      </c>
      <c r="Q11" s="48">
        <f t="shared" si="5"/>
        <v>43709.470463735699</v>
      </c>
      <c r="R11" s="49">
        <v>370.74765551062552</v>
      </c>
      <c r="S11" s="48">
        <f t="shared" si="6"/>
        <v>59319.995629355595</v>
      </c>
      <c r="T11" s="49">
        <v>331.72158650950701</v>
      </c>
      <c r="U11" s="48">
        <f t="shared" si="7"/>
        <v>53075.785563107631</v>
      </c>
      <c r="V11" s="49">
        <v>85.662221457455061</v>
      </c>
      <c r="W11" s="48">
        <f t="shared" si="8"/>
        <v>13706.041095414268</v>
      </c>
    </row>
    <row r="12" spans="1:34" ht="33.75" customHeight="1" x14ac:dyDescent="0.35">
      <c r="A12" s="5">
        <v>7</v>
      </c>
      <c r="B12" s="47" t="s">
        <v>10</v>
      </c>
      <c r="C12" s="2" t="s">
        <v>42</v>
      </c>
      <c r="D12" s="5"/>
      <c r="E12" s="47">
        <v>75.001000000000005</v>
      </c>
      <c r="F12" s="49">
        <v>2980.4360000000001</v>
      </c>
      <c r="G12" s="48">
        <f t="shared" si="0"/>
        <v>223535.68043600002</v>
      </c>
      <c r="H12" s="49">
        <v>4611.777</v>
      </c>
      <c r="I12" s="48">
        <f t="shared" si="1"/>
        <v>345887.88677700004</v>
      </c>
      <c r="J12" s="49">
        <v>964.44280000000003</v>
      </c>
      <c r="K12" s="48">
        <f t="shared" si="2"/>
        <v>72334.174442800009</v>
      </c>
      <c r="L12" s="49">
        <v>1334.0250000000001</v>
      </c>
      <c r="M12" s="48">
        <f t="shared" si="3"/>
        <v>100053.20902500002</v>
      </c>
      <c r="N12" s="49">
        <v>13955.750399999999</v>
      </c>
      <c r="O12" s="48">
        <f t="shared" si="4"/>
        <v>1046695.2357504</v>
      </c>
      <c r="P12" s="49">
        <v>1953.3794000000003</v>
      </c>
      <c r="Q12" s="48">
        <f t="shared" si="5"/>
        <v>146505.40837940003</v>
      </c>
      <c r="R12" s="49">
        <v>399.4778</v>
      </c>
      <c r="S12" s="48">
        <f t="shared" si="6"/>
        <v>29961.234477800001</v>
      </c>
      <c r="T12" s="49">
        <v>2397.8866000000003</v>
      </c>
      <c r="U12" s="48">
        <f t="shared" si="7"/>
        <v>179843.89288660002</v>
      </c>
      <c r="V12" s="49">
        <v>731.11040000000003</v>
      </c>
      <c r="W12" s="48">
        <f t="shared" si="8"/>
        <v>54834.011110400003</v>
      </c>
    </row>
    <row r="13" spans="1:34" ht="33.75" customHeight="1" x14ac:dyDescent="0.25">
      <c r="A13" s="64" t="s">
        <v>38</v>
      </c>
      <c r="B13" s="65"/>
      <c r="C13" s="66"/>
      <c r="D13" s="5"/>
      <c r="E13" s="5"/>
      <c r="F13" s="5"/>
      <c r="G13" s="50">
        <f>SUM(G6:G12)</f>
        <v>2169009.2867667358</v>
      </c>
      <c r="H13" s="32"/>
      <c r="I13" s="50">
        <f>SUM(I6:I12)</f>
        <v>3274364.556967515</v>
      </c>
      <c r="J13" s="32"/>
      <c r="K13" s="50">
        <f>SUM(K6:K12)</f>
        <v>767881.91680753569</v>
      </c>
      <c r="L13" s="32"/>
      <c r="M13" s="50">
        <f>SUM(M6:M12)</f>
        <v>984261.7958220297</v>
      </c>
      <c r="N13" s="32"/>
      <c r="O13" s="50">
        <f>SUM(O6:O12)</f>
        <v>9977016.561339533</v>
      </c>
      <c r="P13" s="51"/>
      <c r="Q13" s="50">
        <f>SUM(Q6:Q12)</f>
        <v>1493114.1378874299</v>
      </c>
      <c r="R13" s="51"/>
      <c r="S13" s="50">
        <f>SUM(S6:S12)</f>
        <v>459487.38755319768</v>
      </c>
      <c r="T13" s="51"/>
      <c r="U13" s="50">
        <f>SUM(U6:U12)</f>
        <v>1830485.8217758506</v>
      </c>
      <c r="V13" s="51"/>
      <c r="W13" s="50">
        <f>SUM(W6:W12)</f>
        <v>551138.21579257294</v>
      </c>
      <c r="X13" s="50">
        <f>SUM(G13,I13,K13,M13,O13,Q13,S13,U13,W13)</f>
        <v>21506759.680712398</v>
      </c>
    </row>
    <row r="14" spans="1:34" ht="33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"/>
      <c r="Q14" s="1"/>
      <c r="R14" s="1"/>
      <c r="S14" s="1"/>
      <c r="T14" s="1"/>
      <c r="U14" s="1"/>
      <c r="V14" s="1"/>
      <c r="W14" s="1"/>
    </row>
    <row r="15" spans="1:34" ht="33.75" customHeight="1" x14ac:dyDescent="0.25">
      <c r="A15" s="5"/>
      <c r="B15" s="5"/>
      <c r="C15" s="5"/>
      <c r="D15" s="5"/>
      <c r="E15" s="5"/>
      <c r="F15" s="12">
        <v>14902.18</v>
      </c>
      <c r="G15" s="12"/>
      <c r="H15" s="12">
        <v>23058.884999999998</v>
      </c>
      <c r="I15" s="12"/>
      <c r="J15" s="12">
        <v>4822.2139999999999</v>
      </c>
      <c r="K15" s="12"/>
      <c r="L15" s="12">
        <v>6670.125</v>
      </c>
      <c r="M15" s="12"/>
      <c r="N15" s="12">
        <v>69778.751999999993</v>
      </c>
      <c r="O15" s="12"/>
      <c r="P15" s="13">
        <v>9766.8970000000008</v>
      </c>
      <c r="Q15" s="13"/>
      <c r="R15" s="13">
        <v>1997.3889999999999</v>
      </c>
      <c r="S15" s="13"/>
      <c r="T15" s="13">
        <v>11989.433000000001</v>
      </c>
      <c r="U15" s="13"/>
      <c r="V15" s="13">
        <v>3655.5520000000001</v>
      </c>
      <c r="W15" s="13"/>
    </row>
    <row r="16" spans="1:34" ht="33.75" customHeight="1" x14ac:dyDescent="0.25">
      <c r="A16" s="5"/>
      <c r="B16" s="5"/>
      <c r="C16" s="5"/>
      <c r="D16" s="5"/>
      <c r="E16" s="5"/>
      <c r="F16" s="5">
        <f>F15*0.8</f>
        <v>11921.744000000001</v>
      </c>
      <c r="G16" s="5"/>
      <c r="H16" s="5">
        <f t="shared" ref="H16:V16" si="11">H15*0.8</f>
        <v>18447.108</v>
      </c>
      <c r="I16" s="5"/>
      <c r="J16" s="5">
        <f t="shared" si="11"/>
        <v>3857.7712000000001</v>
      </c>
      <c r="K16" s="5"/>
      <c r="L16" s="5">
        <f t="shared" si="11"/>
        <v>5336.1</v>
      </c>
      <c r="M16" s="5"/>
      <c r="N16" s="5">
        <f t="shared" si="11"/>
        <v>55823.001599999996</v>
      </c>
      <c r="O16" s="5"/>
      <c r="P16" s="5">
        <f t="shared" si="11"/>
        <v>7813.517600000001</v>
      </c>
      <c r="Q16" s="5"/>
      <c r="R16" s="5">
        <f t="shared" si="11"/>
        <v>1597.9112</v>
      </c>
      <c r="S16" s="5"/>
      <c r="T16" s="5">
        <f t="shared" si="11"/>
        <v>9591.5464000000011</v>
      </c>
      <c r="U16" s="5"/>
      <c r="V16" s="5">
        <f t="shared" si="11"/>
        <v>2924.4416000000001</v>
      </c>
      <c r="W16" s="5"/>
      <c r="X16" s="42">
        <f>SUM(F16:V16)</f>
        <v>117313.14160000002</v>
      </c>
    </row>
    <row r="17" spans="1:24" ht="33.75" customHeight="1" x14ac:dyDescent="0.25">
      <c r="A17" s="5"/>
      <c r="B17" s="5"/>
      <c r="C17" s="5"/>
      <c r="D17" s="5"/>
      <c r="E17" s="5"/>
      <c r="F17" s="5">
        <f>F15*0.2</f>
        <v>2980.4360000000001</v>
      </c>
      <c r="G17" s="5"/>
      <c r="H17" s="5">
        <f t="shared" ref="H17:V17" si="12">H15*0.2</f>
        <v>4611.777</v>
      </c>
      <c r="I17" s="5"/>
      <c r="J17" s="5">
        <f t="shared" si="12"/>
        <v>964.44280000000003</v>
      </c>
      <c r="K17" s="5"/>
      <c r="L17" s="5">
        <f t="shared" si="12"/>
        <v>1334.0250000000001</v>
      </c>
      <c r="M17" s="5"/>
      <c r="N17" s="5">
        <f t="shared" si="12"/>
        <v>13955.750399999999</v>
      </c>
      <c r="O17" s="5"/>
      <c r="P17" s="5">
        <f t="shared" si="12"/>
        <v>1953.3794000000003</v>
      </c>
      <c r="Q17" s="5"/>
      <c r="R17" s="5">
        <f t="shared" si="12"/>
        <v>399.4778</v>
      </c>
      <c r="S17" s="5"/>
      <c r="T17" s="5">
        <f t="shared" si="12"/>
        <v>2397.8866000000003</v>
      </c>
      <c r="U17" s="5"/>
      <c r="V17" s="5">
        <f t="shared" si="12"/>
        <v>731.11040000000003</v>
      </c>
      <c r="W17" s="5"/>
      <c r="X17" s="43">
        <f>SUM(F17:V17)</f>
        <v>29328.285400000004</v>
      </c>
    </row>
    <row r="18" spans="1:24" ht="33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"/>
      <c r="Q18" s="1"/>
      <c r="R18" s="1"/>
      <c r="S18" s="1"/>
      <c r="T18" s="1"/>
      <c r="U18" s="1"/>
      <c r="V18" s="45"/>
      <c r="W18" s="23"/>
    </row>
    <row r="19" spans="1:24" ht="33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"/>
      <c r="Q19" s="1"/>
      <c r="R19" s="1"/>
      <c r="S19" s="1"/>
      <c r="T19" s="1"/>
      <c r="U19" s="1"/>
      <c r="V19" s="1"/>
      <c r="W19" s="23"/>
    </row>
    <row r="20" spans="1:24" ht="33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"/>
      <c r="Q20" s="1"/>
      <c r="R20" s="1"/>
      <c r="S20" s="1"/>
      <c r="T20" s="1"/>
      <c r="U20" s="1"/>
      <c r="V20" s="1"/>
      <c r="W20" s="23"/>
    </row>
    <row r="21" spans="1:24" ht="33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"/>
      <c r="Q21" s="1"/>
      <c r="R21" s="1"/>
      <c r="S21" s="1"/>
      <c r="T21" s="1"/>
      <c r="U21" s="1"/>
      <c r="V21" s="1"/>
      <c r="W21" s="23"/>
    </row>
    <row r="22" spans="1:24" ht="33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"/>
      <c r="Q22" s="1"/>
      <c r="R22" s="1"/>
      <c r="S22" s="1"/>
      <c r="T22" s="1"/>
      <c r="U22" s="1"/>
      <c r="V22" s="1"/>
      <c r="W22" s="23"/>
    </row>
    <row r="23" spans="1:24" ht="33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"/>
      <c r="Q23" s="1"/>
      <c r="R23" s="1"/>
      <c r="S23" s="1"/>
      <c r="T23" s="1"/>
      <c r="U23" s="1"/>
      <c r="V23" s="1"/>
      <c r="W23" s="23"/>
    </row>
    <row r="24" spans="1:24" ht="33.75" customHeight="1" x14ac:dyDescent="0.25">
      <c r="A24" s="3"/>
      <c r="B24" s="3"/>
      <c r="C24" s="3"/>
      <c r="D24" s="3"/>
      <c r="E24" s="3"/>
      <c r="F24" s="5"/>
      <c r="G24" s="5"/>
      <c r="H24" s="5"/>
      <c r="I24" s="5"/>
      <c r="J24" s="5"/>
      <c r="K24" s="5"/>
      <c r="L24" s="5"/>
      <c r="M24" s="5"/>
      <c r="N24" s="5"/>
      <c r="O24" s="5"/>
      <c r="P24" s="1"/>
      <c r="Q24" s="1"/>
      <c r="R24" s="1"/>
      <c r="S24" s="1"/>
      <c r="T24" s="1"/>
      <c r="U24" s="1"/>
      <c r="V24" s="1"/>
      <c r="W24" s="23"/>
    </row>
    <row r="25" spans="1:24" ht="33.75" customHeight="1" x14ac:dyDescent="0.25">
      <c r="A25" s="3"/>
      <c r="B25" s="3"/>
      <c r="C25" s="3"/>
      <c r="D25" s="3"/>
      <c r="E25" s="3"/>
      <c r="F25" s="5"/>
      <c r="G25" s="5"/>
      <c r="H25" s="5"/>
      <c r="I25" s="5"/>
      <c r="J25" s="5"/>
      <c r="K25" s="5"/>
      <c r="L25" s="5"/>
      <c r="M25" s="5"/>
      <c r="N25" s="5"/>
      <c r="O25" s="5"/>
      <c r="P25" s="1"/>
      <c r="Q25" s="1"/>
      <c r="R25" s="1"/>
      <c r="S25" s="1"/>
      <c r="T25" s="1"/>
      <c r="U25" s="1"/>
      <c r="V25" s="1"/>
      <c r="W25" s="23"/>
    </row>
    <row r="26" spans="1:24" ht="33.75" customHeight="1" x14ac:dyDescent="0.25">
      <c r="A26" s="3"/>
      <c r="B26" s="3"/>
      <c r="C26" s="3"/>
      <c r="D26" s="3"/>
      <c r="E26" s="3"/>
      <c r="F26" s="5"/>
      <c r="G26" s="5"/>
      <c r="H26" s="5"/>
      <c r="I26" s="5"/>
      <c r="J26" s="5"/>
      <c r="K26" s="5"/>
      <c r="L26" s="5"/>
      <c r="M26" s="5"/>
      <c r="N26" s="5"/>
      <c r="O26" s="5"/>
      <c r="P26" s="1"/>
      <c r="Q26" s="1"/>
      <c r="R26" s="1"/>
      <c r="S26" s="1"/>
      <c r="T26" s="1"/>
      <c r="U26" s="1"/>
      <c r="V26" s="1"/>
      <c r="W26" s="23"/>
    </row>
    <row r="27" spans="1:24" ht="33.75" customHeight="1" x14ac:dyDescent="0.25">
      <c r="A27" s="3"/>
      <c r="B27" s="3"/>
      <c r="C27" s="3"/>
      <c r="D27" s="3"/>
      <c r="E27" s="3"/>
      <c r="F27" s="5"/>
      <c r="G27" s="5"/>
      <c r="H27" s="5"/>
      <c r="I27" s="5"/>
      <c r="J27" s="5"/>
      <c r="K27" s="5"/>
      <c r="L27" s="5"/>
      <c r="M27" s="5"/>
      <c r="N27" s="5"/>
      <c r="O27" s="5"/>
      <c r="P27" s="1"/>
      <c r="Q27" s="1"/>
      <c r="R27" s="1"/>
      <c r="S27" s="1"/>
      <c r="T27" s="1"/>
      <c r="U27" s="1"/>
      <c r="V27" s="1"/>
      <c r="W27" s="23"/>
    </row>
    <row r="28" spans="1:24" ht="33.75" customHeight="1" x14ac:dyDescent="0.25">
      <c r="A28" s="3"/>
      <c r="B28" s="3"/>
      <c r="C28" s="3"/>
      <c r="D28" s="3"/>
      <c r="E28" s="3"/>
      <c r="F28" s="5"/>
      <c r="G28" s="5"/>
      <c r="H28" s="5"/>
      <c r="I28" s="5"/>
      <c r="J28" s="5"/>
      <c r="K28" s="5"/>
      <c r="L28" s="5"/>
      <c r="M28" s="5"/>
      <c r="N28" s="5"/>
      <c r="O28" s="5"/>
      <c r="P28" s="1"/>
      <c r="Q28" s="1"/>
      <c r="R28" s="1"/>
      <c r="S28" s="1"/>
      <c r="T28" s="1"/>
      <c r="U28" s="1"/>
      <c r="V28" s="1"/>
      <c r="W28" s="23"/>
    </row>
    <row r="29" spans="1:24" ht="33.75" customHeight="1" x14ac:dyDescent="0.25">
      <c r="A29" s="3"/>
      <c r="B29" s="3"/>
      <c r="C29" s="3"/>
      <c r="D29" s="3"/>
      <c r="E29" s="3"/>
      <c r="F29" s="5"/>
      <c r="G29" s="5"/>
      <c r="H29" s="5"/>
      <c r="I29" s="5"/>
      <c r="J29" s="5"/>
      <c r="K29" s="5"/>
      <c r="L29" s="5"/>
      <c r="M29" s="5"/>
      <c r="N29" s="5"/>
      <c r="O29" s="5"/>
      <c r="P29" s="1"/>
      <c r="Q29" s="1"/>
      <c r="R29" s="1"/>
      <c r="S29" s="1"/>
      <c r="T29" s="1"/>
      <c r="U29" s="1"/>
      <c r="V29" s="1"/>
      <c r="W29" s="23"/>
    </row>
    <row r="30" spans="1:24" ht="33.75" customHeight="1" x14ac:dyDescent="0.25">
      <c r="A30" s="3"/>
      <c r="B30" s="3"/>
      <c r="C30" s="3"/>
      <c r="D30" s="3"/>
      <c r="E30" s="3"/>
      <c r="F30" s="5"/>
      <c r="G30" s="5"/>
      <c r="H30" s="5"/>
      <c r="I30" s="5"/>
      <c r="J30" s="5"/>
      <c r="K30" s="5"/>
      <c r="L30" s="5"/>
      <c r="M30" s="5"/>
      <c r="N30" s="5"/>
      <c r="O30" s="5"/>
      <c r="P30" s="1"/>
      <c r="Q30" s="1"/>
      <c r="R30" s="1"/>
      <c r="S30" s="1"/>
      <c r="T30" s="1"/>
      <c r="U30" s="1"/>
      <c r="V30" s="1"/>
      <c r="W30" s="23"/>
    </row>
    <row r="31" spans="1:24" ht="33.75" customHeight="1" x14ac:dyDescent="0.25">
      <c r="A31" s="1"/>
      <c r="B31" s="1"/>
      <c r="C31" s="1"/>
      <c r="D31" s="1"/>
      <c r="E31" s="1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  <c r="Q31" s="1"/>
      <c r="R31" s="1"/>
      <c r="S31" s="1"/>
      <c r="T31" s="1"/>
      <c r="U31" s="1"/>
      <c r="V31" s="1"/>
      <c r="W31" s="23"/>
    </row>
    <row r="32" spans="1:24" ht="33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3"/>
    </row>
  </sheetData>
  <mergeCells count="36">
    <mergeCell ref="F1:N1"/>
    <mergeCell ref="A1:A2"/>
    <mergeCell ref="B1:B2"/>
    <mergeCell ref="C1:C2"/>
    <mergeCell ref="D1:D2"/>
    <mergeCell ref="E1:E2"/>
    <mergeCell ref="F2:G2"/>
    <mergeCell ref="H2:I2"/>
    <mergeCell ref="J2:K2"/>
    <mergeCell ref="N2:O2"/>
    <mergeCell ref="J4:K4"/>
    <mergeCell ref="L2:M2"/>
    <mergeCell ref="L3:M3"/>
    <mergeCell ref="L4:M4"/>
    <mergeCell ref="A3:E3"/>
    <mergeCell ref="A4:E4"/>
    <mergeCell ref="F3:G3"/>
    <mergeCell ref="F4:G4"/>
    <mergeCell ref="H3:I3"/>
    <mergeCell ref="H4:I4"/>
    <mergeCell ref="V2:W2"/>
    <mergeCell ref="V3:W3"/>
    <mergeCell ref="V4:W4"/>
    <mergeCell ref="A13:C13"/>
    <mergeCell ref="R2:S2"/>
    <mergeCell ref="R3:S3"/>
    <mergeCell ref="R4:S4"/>
    <mergeCell ref="T2:U2"/>
    <mergeCell ref="T3:U3"/>
    <mergeCell ref="T4:U4"/>
    <mergeCell ref="N3:O3"/>
    <mergeCell ref="N4:O4"/>
    <mergeCell ref="P2:Q2"/>
    <mergeCell ref="P3:Q3"/>
    <mergeCell ref="P4:Q4"/>
    <mergeCell ref="J3:K3"/>
  </mergeCells>
  <pageMargins left="0.25" right="0.25" top="0.75" bottom="0.75" header="0.3" footer="0.3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10" zoomScale="85" zoomScaleNormal="85" workbookViewId="0">
      <selection activeCell="G9" sqref="G9"/>
    </sheetView>
  </sheetViews>
  <sheetFormatPr defaultRowHeight="15" x14ac:dyDescent="0.25"/>
  <cols>
    <col min="2" max="2" width="12.7109375" customWidth="1"/>
    <col min="3" max="3" width="32.5703125" customWidth="1"/>
    <col min="5" max="5" width="13.140625" customWidth="1"/>
    <col min="6" max="7" width="20.5703125" customWidth="1"/>
    <col min="8" max="9" width="25.85546875" customWidth="1"/>
    <col min="10" max="10" width="11.7109375" bestFit="1" customWidth="1"/>
  </cols>
  <sheetData>
    <row r="1" spans="1:20" ht="18.75" customHeight="1" x14ac:dyDescent="0.25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83" t="s">
        <v>11</v>
      </c>
      <c r="G1" s="84"/>
      <c r="H1" s="85"/>
      <c r="I1" s="18"/>
    </row>
    <row r="2" spans="1:20" ht="15" customHeight="1" x14ac:dyDescent="0.3">
      <c r="A2" s="77"/>
      <c r="B2" s="77"/>
      <c r="C2" s="77"/>
      <c r="D2" s="77"/>
      <c r="E2" s="77"/>
      <c r="F2" s="81" t="s">
        <v>22</v>
      </c>
      <c r="G2" s="82"/>
      <c r="H2" s="81" t="s">
        <v>23</v>
      </c>
      <c r="I2" s="82"/>
    </row>
    <row r="3" spans="1:20" ht="18.75" customHeight="1" x14ac:dyDescent="0.3">
      <c r="A3" s="73" t="s">
        <v>34</v>
      </c>
      <c r="B3" s="74"/>
      <c r="C3" s="74"/>
      <c r="D3" s="74"/>
      <c r="E3" s="75"/>
      <c r="F3" s="81">
        <v>1.65</v>
      </c>
      <c r="G3" s="82"/>
      <c r="H3" s="81">
        <v>8.5950000000000006</v>
      </c>
      <c r="I3" s="82"/>
      <c r="J3" s="2">
        <f>SUM(F3:H3)</f>
        <v>10.245000000000001</v>
      </c>
    </row>
    <row r="4" spans="1:20" ht="18.75" customHeight="1" x14ac:dyDescent="0.25">
      <c r="A4" s="73" t="s">
        <v>35</v>
      </c>
      <c r="B4" s="74"/>
      <c r="C4" s="74"/>
      <c r="D4" s="74"/>
      <c r="E4" s="75"/>
      <c r="F4" s="73">
        <v>49532.84</v>
      </c>
      <c r="G4" s="75"/>
      <c r="H4" s="73">
        <v>292711.86499999999</v>
      </c>
      <c r="I4" s="75"/>
      <c r="J4" s="2"/>
    </row>
    <row r="5" spans="1:20" ht="18.75" customHeight="1" x14ac:dyDescent="0.25">
      <c r="A5" s="7"/>
      <c r="B5" s="7"/>
      <c r="C5" s="7"/>
      <c r="D5" s="7"/>
      <c r="E5" s="7"/>
      <c r="F5" s="4" t="s">
        <v>36</v>
      </c>
      <c r="G5" s="4" t="s">
        <v>37</v>
      </c>
      <c r="H5" s="4" t="s">
        <v>36</v>
      </c>
      <c r="I5" s="4" t="s">
        <v>37</v>
      </c>
      <c r="J5" s="2"/>
    </row>
    <row r="6" spans="1:20" ht="33.75" customHeight="1" x14ac:dyDescent="0.25">
      <c r="A6" s="25">
        <v>1</v>
      </c>
      <c r="B6" s="25" t="s">
        <v>5</v>
      </c>
      <c r="C6" s="25" t="s">
        <v>26</v>
      </c>
      <c r="D6" t="s">
        <v>32</v>
      </c>
      <c r="E6" s="30">
        <v>290.00099999999998</v>
      </c>
      <c r="F6" s="10">
        <v>35</v>
      </c>
      <c r="G6" s="31">
        <f>$E6*F6</f>
        <v>10150.035</v>
      </c>
      <c r="H6" s="26">
        <v>185</v>
      </c>
      <c r="I6" s="31">
        <f>$E6*H6</f>
        <v>53650.184999999998</v>
      </c>
      <c r="J6" s="27">
        <f t="shared" ref="J6:J12" si="0">SUM(F6:H6)</f>
        <v>10370.035</v>
      </c>
    </row>
    <row r="7" spans="1:20" ht="33.75" customHeight="1" x14ac:dyDescent="0.25">
      <c r="A7" s="5">
        <v>2</v>
      </c>
      <c r="B7" s="5" t="s">
        <v>6</v>
      </c>
      <c r="C7" s="5" t="s">
        <v>27</v>
      </c>
      <c r="D7" s="5" t="s">
        <v>33</v>
      </c>
      <c r="E7" s="12">
        <v>110.001</v>
      </c>
      <c r="F7" s="10">
        <v>895.13909224011695</v>
      </c>
      <c r="G7" s="31">
        <f t="shared" ref="G7:G12" si="1">$E7*F7</f>
        <v>98466.195285505106</v>
      </c>
      <c r="H7" s="10">
        <v>4662.8609077598821</v>
      </c>
      <c r="I7" s="31">
        <f t="shared" ref="I7:I12" si="2">$E7*H7</f>
        <v>512919.36271449481</v>
      </c>
      <c r="J7" s="17">
        <f t="shared" si="0"/>
        <v>104024.19528550511</v>
      </c>
      <c r="L7" s="9">
        <v>195.13034500559237</v>
      </c>
      <c r="M7" s="9">
        <v>136.59124150391466</v>
      </c>
      <c r="N7" s="9">
        <v>195.13034500559237</v>
      </c>
      <c r="O7" s="9">
        <v>113.95612148326593</v>
      </c>
      <c r="P7" s="9">
        <v>565.87800051621787</v>
      </c>
      <c r="Q7" s="9">
        <v>273.18248300782932</v>
      </c>
      <c r="R7" s="9">
        <v>370.74765551062552</v>
      </c>
      <c r="S7" s="9">
        <v>331.72158650950701</v>
      </c>
      <c r="T7" s="9">
        <v>85.662221457455061</v>
      </c>
    </row>
    <row r="8" spans="1:20" ht="33.75" customHeight="1" x14ac:dyDescent="0.25">
      <c r="A8" s="5">
        <v>3</v>
      </c>
      <c r="B8" s="5" t="s">
        <v>24</v>
      </c>
      <c r="C8" s="5" t="s">
        <v>28</v>
      </c>
      <c r="D8" s="5" t="s">
        <v>33</v>
      </c>
      <c r="E8" s="12">
        <v>4.0010000000000003</v>
      </c>
      <c r="F8" s="11">
        <v>4106.1888726207899</v>
      </c>
      <c r="G8" s="31">
        <f t="shared" si="1"/>
        <v>16428.861679355781</v>
      </c>
      <c r="H8" s="11">
        <v>21389.51112737921</v>
      </c>
      <c r="I8" s="31">
        <f t="shared" si="2"/>
        <v>85579.434020644228</v>
      </c>
      <c r="J8" s="17">
        <f t="shared" si="0"/>
        <v>41924.561679355786</v>
      </c>
    </row>
    <row r="9" spans="1:20" ht="33.75" customHeight="1" x14ac:dyDescent="0.25">
      <c r="A9" s="5">
        <v>4</v>
      </c>
      <c r="B9" s="5" t="s">
        <v>12</v>
      </c>
      <c r="C9" s="5" t="s">
        <v>29</v>
      </c>
      <c r="D9" s="5" t="s">
        <v>33</v>
      </c>
      <c r="E9" s="12">
        <v>92.001000000000005</v>
      </c>
      <c r="F9" s="12">
        <v>29719.703999999998</v>
      </c>
      <c r="G9" s="31">
        <f t="shared" si="1"/>
        <v>2734242.487704</v>
      </c>
      <c r="H9" s="12">
        <v>175627.11899999998</v>
      </c>
      <c r="I9" s="31">
        <f t="shared" si="2"/>
        <v>16157870.575118998</v>
      </c>
      <c r="J9" s="17">
        <f t="shared" si="0"/>
        <v>2939589.3107039998</v>
      </c>
    </row>
    <row r="10" spans="1:20" ht="33.75" customHeight="1" x14ac:dyDescent="0.25">
      <c r="A10" s="5">
        <v>5</v>
      </c>
      <c r="B10" s="5" t="s">
        <v>8</v>
      </c>
      <c r="C10" s="5" t="s">
        <v>30</v>
      </c>
      <c r="D10" s="5" t="s">
        <v>33</v>
      </c>
      <c r="E10" s="12">
        <v>135.001</v>
      </c>
      <c r="F10" s="12">
        <v>4953.2839999999997</v>
      </c>
      <c r="G10" s="31">
        <f t="shared" si="1"/>
        <v>668698.29328400001</v>
      </c>
      <c r="H10" s="12">
        <v>29271.1865</v>
      </c>
      <c r="I10" s="31">
        <f t="shared" si="2"/>
        <v>3951639.4486865001</v>
      </c>
      <c r="J10" s="17">
        <f t="shared" si="0"/>
        <v>702922.76378399995</v>
      </c>
      <c r="Q10" s="9"/>
    </row>
    <row r="11" spans="1:20" ht="33.75" customHeight="1" x14ac:dyDescent="0.25">
      <c r="A11" s="5">
        <v>6</v>
      </c>
      <c r="B11" s="5" t="s">
        <v>25</v>
      </c>
      <c r="C11" s="5" t="s">
        <v>29</v>
      </c>
      <c r="D11" s="5" t="s">
        <v>33</v>
      </c>
      <c r="E11" s="12">
        <v>123.001</v>
      </c>
      <c r="F11" s="12">
        <v>14859.851999999999</v>
      </c>
      <c r="G11" s="31">
        <f t="shared" si="1"/>
        <v>1827776.655852</v>
      </c>
      <c r="H11" s="12">
        <v>87813.559499999988</v>
      </c>
      <c r="I11" s="31">
        <f t="shared" si="2"/>
        <v>10801155.6320595</v>
      </c>
      <c r="J11" s="17">
        <f t="shared" si="0"/>
        <v>1930450.0673519999</v>
      </c>
    </row>
    <row r="12" spans="1:20" ht="33.75" customHeight="1" x14ac:dyDescent="0.25">
      <c r="A12" s="5">
        <v>7</v>
      </c>
      <c r="B12" s="5" t="s">
        <v>9</v>
      </c>
      <c r="C12" s="5" t="s">
        <v>31</v>
      </c>
      <c r="D12" s="5" t="s">
        <v>33</v>
      </c>
      <c r="E12" s="12">
        <v>105.001</v>
      </c>
      <c r="F12" s="12">
        <v>805.62518301610532</v>
      </c>
      <c r="G12" s="31">
        <f t="shared" si="1"/>
        <v>84591.449841874084</v>
      </c>
      <c r="H12" s="12">
        <v>4196.5748169838944</v>
      </c>
      <c r="I12" s="31">
        <f t="shared" si="2"/>
        <v>440644.55235812592</v>
      </c>
      <c r="J12" s="17">
        <f t="shared" si="0"/>
        <v>89593.649841874081</v>
      </c>
    </row>
    <row r="13" spans="1:20" ht="33.75" customHeight="1" x14ac:dyDescent="0.25">
      <c r="A13" s="78" t="s">
        <v>38</v>
      </c>
      <c r="B13" s="79"/>
      <c r="C13" s="79"/>
      <c r="D13" s="79"/>
      <c r="E13" s="80"/>
      <c r="F13" s="11"/>
      <c r="G13" s="33">
        <f>SUM(G6:G12)</f>
        <v>5440353.9786467347</v>
      </c>
      <c r="H13" s="33"/>
      <c r="I13" s="33">
        <f>SUM(I6:I12)</f>
        <v>32003459.189958259</v>
      </c>
      <c r="J13" s="1"/>
    </row>
    <row r="14" spans="1:20" ht="33.75" customHeight="1" x14ac:dyDescent="0.25">
      <c r="A14" s="34"/>
      <c r="B14" s="35"/>
      <c r="C14" s="35"/>
      <c r="D14" s="35"/>
      <c r="E14" s="36"/>
      <c r="F14" s="37"/>
      <c r="G14" s="38"/>
      <c r="H14" s="38"/>
      <c r="I14" s="39"/>
      <c r="J14" s="23"/>
    </row>
    <row r="15" spans="1:20" ht="33.75" customHeight="1" x14ac:dyDescent="0.25">
      <c r="A15" s="5"/>
      <c r="B15" s="25"/>
      <c r="C15" s="25"/>
      <c r="D15" s="25"/>
      <c r="E15" s="25"/>
      <c r="F15" s="25"/>
      <c r="G15" s="25"/>
      <c r="H15" s="25"/>
      <c r="I15" s="19"/>
    </row>
    <row r="16" spans="1:20" ht="33.75" customHeight="1" x14ac:dyDescent="0.25">
      <c r="A16" s="5"/>
      <c r="B16" s="5"/>
      <c r="C16" s="5"/>
      <c r="D16" s="5"/>
      <c r="E16" s="5"/>
      <c r="F16" s="12">
        <v>49532.84</v>
      </c>
      <c r="G16" s="12"/>
      <c r="H16" s="12">
        <v>292711.86499999999</v>
      </c>
      <c r="I16" s="20"/>
      <c r="J16">
        <f>F16+H16</f>
        <v>342244.70499999996</v>
      </c>
    </row>
    <row r="17" spans="1:10" ht="33.75" customHeight="1" x14ac:dyDescent="0.25">
      <c r="A17" s="5"/>
      <c r="B17" s="5"/>
      <c r="C17" s="5"/>
      <c r="D17" s="5"/>
      <c r="E17" s="5"/>
      <c r="F17" s="5">
        <f>F16*0.8</f>
        <v>39626.271999999997</v>
      </c>
      <c r="G17" s="5"/>
      <c r="H17" s="5">
        <f t="shared" ref="H17" si="3">H16*0.8</f>
        <v>234169.492</v>
      </c>
      <c r="I17" s="21"/>
      <c r="J17" s="15"/>
    </row>
    <row r="18" spans="1:10" ht="33.75" customHeight="1" x14ac:dyDescent="0.25">
      <c r="A18" s="5"/>
      <c r="B18" s="5"/>
      <c r="C18" s="5"/>
      <c r="D18" s="5"/>
      <c r="E18" s="5"/>
      <c r="F18" s="5">
        <f>F16*0.2</f>
        <v>9906.5679999999993</v>
      </c>
      <c r="G18" s="5"/>
      <c r="H18" s="5">
        <f t="shared" ref="H18" si="4">H16*0.2</f>
        <v>58542.373</v>
      </c>
      <c r="I18" s="21"/>
      <c r="J18" s="14"/>
    </row>
    <row r="19" spans="1:10" ht="33.75" customHeight="1" x14ac:dyDescent="0.25">
      <c r="A19" s="5"/>
      <c r="B19" s="5"/>
      <c r="C19" s="5"/>
      <c r="D19" s="5"/>
      <c r="E19" s="5"/>
      <c r="F19" s="5"/>
      <c r="G19" s="5"/>
      <c r="H19" s="5"/>
      <c r="I19" s="19"/>
    </row>
    <row r="20" spans="1:10" ht="33.75" customHeight="1" x14ac:dyDescent="0.25">
      <c r="A20" s="5"/>
      <c r="B20" s="5"/>
      <c r="C20" s="5"/>
      <c r="D20" s="5"/>
      <c r="E20" s="5"/>
      <c r="F20" s="12">
        <f>F3/(F3+H3)</f>
        <v>0.16105417276720349</v>
      </c>
      <c r="G20" s="12"/>
      <c r="H20" s="12">
        <f>H3/(F3+H3)</f>
        <v>0.83894582723279643</v>
      </c>
      <c r="I20" s="20"/>
    </row>
    <row r="21" spans="1:10" ht="33.75" customHeight="1" x14ac:dyDescent="0.25">
      <c r="A21" s="5"/>
      <c r="B21" s="5"/>
      <c r="C21" s="5"/>
      <c r="D21" s="5"/>
      <c r="E21" s="5">
        <v>5558</v>
      </c>
      <c r="F21" s="5">
        <f>$E$21*F20</f>
        <v>895.13909224011695</v>
      </c>
      <c r="G21" s="5"/>
      <c r="H21" s="5">
        <f>$E$21*H20</f>
        <v>4662.8609077598821</v>
      </c>
      <c r="I21" s="19"/>
    </row>
    <row r="22" spans="1:10" ht="33.75" customHeight="1" x14ac:dyDescent="0.25">
      <c r="A22" s="5"/>
      <c r="B22" s="5"/>
      <c r="C22" s="5"/>
      <c r="D22" s="5"/>
      <c r="E22" s="5">
        <v>25495.7</v>
      </c>
      <c r="F22" s="5">
        <f>$E$22*F20</f>
        <v>4106.1888726207899</v>
      </c>
      <c r="G22" s="5"/>
      <c r="H22" s="5">
        <f>E22*H20</f>
        <v>21389.51112737921</v>
      </c>
      <c r="I22" s="19"/>
    </row>
    <row r="23" spans="1:10" ht="33.75" customHeight="1" x14ac:dyDescent="0.25">
      <c r="A23" s="5"/>
      <c r="B23" s="5"/>
      <c r="C23" s="5"/>
      <c r="D23" s="5"/>
      <c r="E23" s="5"/>
      <c r="F23" s="5">
        <f>F16*0.6</f>
        <v>29719.703999999998</v>
      </c>
      <c r="G23" s="5"/>
      <c r="H23" s="5">
        <f>H16*0.6</f>
        <v>175627.11899999998</v>
      </c>
      <c r="I23" s="19"/>
    </row>
    <row r="24" spans="1:10" ht="33.75" customHeight="1" x14ac:dyDescent="0.25">
      <c r="A24" s="5"/>
      <c r="B24" s="5"/>
      <c r="C24" s="5"/>
      <c r="D24" s="5"/>
      <c r="E24" s="5"/>
      <c r="F24" s="5">
        <f>F16*0.1</f>
        <v>4953.2839999999997</v>
      </c>
      <c r="G24" s="5"/>
      <c r="H24" s="5">
        <f>H16*0.1</f>
        <v>29271.1865</v>
      </c>
      <c r="I24" s="19"/>
      <c r="J24">
        <f>F24+H24</f>
        <v>34224.470499999996</v>
      </c>
    </row>
    <row r="25" spans="1:10" ht="33.75" customHeight="1" x14ac:dyDescent="0.25">
      <c r="A25" s="3"/>
      <c r="B25" s="3"/>
      <c r="C25" s="3"/>
      <c r="D25" s="3"/>
      <c r="E25" s="3"/>
      <c r="F25" s="5">
        <f>F16*0.3</f>
        <v>14859.851999999999</v>
      </c>
      <c r="G25" s="5"/>
      <c r="H25" s="5">
        <f>H16*0.3</f>
        <v>87813.559499999988</v>
      </c>
      <c r="I25" s="19"/>
    </row>
    <row r="26" spans="1:10" ht="33.75" customHeight="1" x14ac:dyDescent="0.25">
      <c r="A26" s="3"/>
      <c r="B26" s="3"/>
      <c r="C26" s="3"/>
      <c r="D26" s="3"/>
      <c r="E26" s="3"/>
      <c r="F26" s="5"/>
      <c r="G26" s="5"/>
      <c r="H26" s="5"/>
      <c r="I26" s="19"/>
    </row>
    <row r="27" spans="1:10" ht="33.75" customHeight="1" x14ac:dyDescent="0.25">
      <c r="A27" s="3"/>
      <c r="B27" s="3"/>
      <c r="C27" s="3"/>
      <c r="D27" s="3"/>
      <c r="E27" s="3"/>
      <c r="F27" s="5">
        <v>895.13909224011695</v>
      </c>
      <c r="G27" s="5"/>
      <c r="H27" s="5">
        <v>4662.8609077598821</v>
      </c>
      <c r="I27" s="19"/>
    </row>
    <row r="28" spans="1:10" ht="33.75" customHeight="1" x14ac:dyDescent="0.25">
      <c r="A28" s="3"/>
      <c r="B28" s="3"/>
      <c r="C28" s="3"/>
      <c r="D28" s="3"/>
      <c r="E28" s="3"/>
      <c r="F28" s="5">
        <f>F27*0.9</f>
        <v>805.62518301610532</v>
      </c>
      <c r="G28" s="5"/>
      <c r="H28" s="5">
        <f>H27*0.9</f>
        <v>4196.5748169838944</v>
      </c>
      <c r="I28" s="19"/>
    </row>
    <row r="29" spans="1:10" ht="33.75" customHeight="1" x14ac:dyDescent="0.25">
      <c r="A29" s="3"/>
      <c r="B29" s="3"/>
      <c r="C29" s="3"/>
      <c r="D29" s="3"/>
      <c r="E29" s="3"/>
      <c r="F29" s="5"/>
      <c r="G29" s="5"/>
      <c r="H29" s="5"/>
      <c r="I29" s="19"/>
    </row>
    <row r="30" spans="1:10" ht="33.75" customHeight="1" x14ac:dyDescent="0.25">
      <c r="A30" s="3"/>
      <c r="B30" s="3"/>
      <c r="C30" s="3"/>
      <c r="D30" s="3"/>
      <c r="E30" s="3"/>
      <c r="F30" s="5"/>
      <c r="G30" s="5"/>
      <c r="H30" s="5"/>
      <c r="I30" s="19"/>
    </row>
    <row r="31" spans="1:10" ht="33.75" customHeight="1" x14ac:dyDescent="0.25">
      <c r="A31" s="3"/>
      <c r="B31" s="3"/>
      <c r="C31" s="3"/>
      <c r="D31" s="3"/>
      <c r="E31" s="3"/>
      <c r="F31" s="5"/>
      <c r="G31" s="5"/>
      <c r="H31" s="5"/>
      <c r="I31" s="19"/>
    </row>
    <row r="32" spans="1:10" ht="33.75" customHeight="1" x14ac:dyDescent="0.25">
      <c r="A32" s="1"/>
      <c r="B32" s="1"/>
      <c r="C32" s="1"/>
      <c r="D32" s="1"/>
      <c r="E32" s="1"/>
      <c r="F32" s="2"/>
      <c r="G32" s="2"/>
      <c r="H32" s="2"/>
      <c r="I32" s="22"/>
    </row>
    <row r="33" spans="1:9" ht="33.75" customHeight="1" x14ac:dyDescent="0.25">
      <c r="A33" s="1"/>
      <c r="B33" s="1"/>
      <c r="C33" s="1"/>
      <c r="D33" s="1"/>
      <c r="E33" s="1"/>
      <c r="F33" s="1"/>
      <c r="G33" s="1"/>
      <c r="H33" s="1"/>
      <c r="I33" s="23"/>
    </row>
  </sheetData>
  <mergeCells count="15">
    <mergeCell ref="F1:H1"/>
    <mergeCell ref="F2:G2"/>
    <mergeCell ref="A3:E3"/>
    <mergeCell ref="A4:E4"/>
    <mergeCell ref="A1:A2"/>
    <mergeCell ref="B1:B2"/>
    <mergeCell ref="C1:C2"/>
    <mergeCell ref="D1:D2"/>
    <mergeCell ref="E1:E2"/>
    <mergeCell ref="A13:E13"/>
    <mergeCell ref="H2:I2"/>
    <mergeCell ref="H3:I3"/>
    <mergeCell ref="F3:G3"/>
    <mergeCell ref="F4:G4"/>
    <mergeCell ref="H4:I4"/>
  </mergeCells>
  <pageMargins left="0.25" right="0.25" top="0.75" bottom="0.75" header="0.3" footer="0.3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G1" zoomScale="85" zoomScaleNormal="85" workbookViewId="0">
      <selection activeCell="P16" sqref="P16"/>
    </sheetView>
  </sheetViews>
  <sheetFormatPr defaultRowHeight="15" x14ac:dyDescent="0.25"/>
  <cols>
    <col min="2" max="2" width="12.7109375" customWidth="1"/>
    <col min="3" max="3" width="32.5703125" customWidth="1"/>
    <col min="5" max="5" width="13.140625" customWidth="1"/>
    <col min="6" max="7" width="20.5703125" customWidth="1"/>
    <col min="8" max="8" width="25.85546875" customWidth="1"/>
    <col min="9" max="9" width="19.85546875" customWidth="1"/>
    <col min="10" max="11" width="21.85546875" customWidth="1"/>
    <col min="12" max="12" width="17.42578125" customWidth="1"/>
    <col min="13" max="13" width="20.42578125" customWidth="1"/>
    <col min="14" max="14" width="16" customWidth="1"/>
    <col min="15" max="15" width="22.5703125" customWidth="1"/>
    <col min="16" max="16" width="22.28515625" customWidth="1"/>
  </cols>
  <sheetData>
    <row r="1" spans="1:23" ht="18.75" customHeight="1" x14ac:dyDescent="0.25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83" t="s">
        <v>11</v>
      </c>
      <c r="G1" s="84"/>
      <c r="H1" s="85"/>
      <c r="I1" s="18"/>
    </row>
    <row r="2" spans="1:23" ht="15" customHeight="1" x14ac:dyDescent="0.3">
      <c r="A2" s="77"/>
      <c r="B2" s="77"/>
      <c r="C2" s="77"/>
      <c r="D2" s="77"/>
      <c r="E2" s="77"/>
      <c r="F2" s="81" t="s">
        <v>43</v>
      </c>
      <c r="G2" s="82"/>
      <c r="H2" s="81" t="s">
        <v>44</v>
      </c>
      <c r="I2" s="82"/>
      <c r="J2" s="81" t="s">
        <v>45</v>
      </c>
      <c r="K2" s="82"/>
      <c r="L2" s="90" t="s">
        <v>46</v>
      </c>
      <c r="M2" s="91"/>
      <c r="N2" s="86" t="s">
        <v>47</v>
      </c>
      <c r="O2" s="86"/>
    </row>
    <row r="3" spans="1:23" ht="18.75" customHeight="1" x14ac:dyDescent="0.3">
      <c r="A3" s="73" t="s">
        <v>34</v>
      </c>
      <c r="B3" s="74"/>
      <c r="C3" s="74"/>
      <c r="D3" s="74"/>
      <c r="E3" s="75"/>
      <c r="F3" s="88">
        <v>3.99</v>
      </c>
      <c r="G3" s="89"/>
      <c r="H3" s="88">
        <v>0.6</v>
      </c>
      <c r="I3" s="89"/>
      <c r="J3" s="88">
        <v>3</v>
      </c>
      <c r="K3" s="89"/>
      <c r="L3" s="88">
        <v>2.8</v>
      </c>
      <c r="M3" s="89"/>
      <c r="N3" s="87">
        <v>0.36699999999999999</v>
      </c>
      <c r="O3" s="87"/>
      <c r="P3" s="55">
        <f>SUM(F3:N3)</f>
        <v>10.757000000000001</v>
      </c>
    </row>
    <row r="4" spans="1:23" ht="18.75" customHeight="1" x14ac:dyDescent="0.25">
      <c r="A4" s="73" t="s">
        <v>35</v>
      </c>
      <c r="B4" s="74"/>
      <c r="C4" s="74"/>
      <c r="D4" s="74"/>
      <c r="E4" s="75"/>
      <c r="F4" s="73">
        <v>155824.79999999999</v>
      </c>
      <c r="G4" s="75"/>
      <c r="H4" s="73">
        <v>16559.580000000002</v>
      </c>
      <c r="I4" s="75"/>
      <c r="J4" s="73">
        <v>90975.58</v>
      </c>
      <c r="K4" s="75"/>
      <c r="L4" s="73">
        <v>104525.74</v>
      </c>
      <c r="M4" s="75"/>
      <c r="N4" s="77">
        <v>3872.29</v>
      </c>
      <c r="O4" s="77"/>
    </row>
    <row r="5" spans="1:23" ht="18.75" customHeight="1" x14ac:dyDescent="0.25">
      <c r="A5" s="7"/>
      <c r="B5" s="7"/>
      <c r="C5" s="7"/>
      <c r="D5" s="7"/>
      <c r="E5" s="7"/>
      <c r="F5" s="73" t="s">
        <v>36</v>
      </c>
      <c r="G5" s="75" t="s">
        <v>37</v>
      </c>
      <c r="H5" s="73" t="s">
        <v>36</v>
      </c>
      <c r="I5" s="75" t="s">
        <v>37</v>
      </c>
      <c r="J5" s="73" t="s">
        <v>36</v>
      </c>
      <c r="K5" s="75" t="s">
        <v>37</v>
      </c>
      <c r="L5" s="73" t="s">
        <v>36</v>
      </c>
      <c r="M5" s="75" t="s">
        <v>37</v>
      </c>
      <c r="N5" s="73" t="s">
        <v>36</v>
      </c>
      <c r="O5" s="75" t="s">
        <v>37</v>
      </c>
    </row>
    <row r="6" spans="1:23" ht="33.75" customHeight="1" x14ac:dyDescent="0.25">
      <c r="A6" s="25">
        <v>1</v>
      </c>
      <c r="B6" s="30" t="s">
        <v>5</v>
      </c>
      <c r="C6" s="30" t="s">
        <v>26</v>
      </c>
      <c r="D6" s="52" t="s">
        <v>32</v>
      </c>
      <c r="E6" s="58">
        <v>261.43200000000002</v>
      </c>
      <c r="F6" s="58">
        <v>319</v>
      </c>
      <c r="G6" s="59">
        <f>$F6*E6</f>
        <v>83396.808000000005</v>
      </c>
      <c r="H6" s="58">
        <v>48</v>
      </c>
      <c r="I6" s="59">
        <f>E6*H6</f>
        <v>12548.736000000001</v>
      </c>
      <c r="J6" s="58">
        <v>240</v>
      </c>
      <c r="K6" s="48">
        <f>J6*E6</f>
        <v>62743.680000000008</v>
      </c>
      <c r="L6" s="60">
        <v>224</v>
      </c>
      <c r="M6" s="60">
        <f>L6*E6</f>
        <v>58560.768000000004</v>
      </c>
      <c r="N6" s="60">
        <v>30</v>
      </c>
      <c r="O6" s="60">
        <f>N6*E6</f>
        <v>7842.9600000000009</v>
      </c>
      <c r="P6" s="16">
        <f t="shared" ref="P6:P12" si="0">SUM(F6:N6)</f>
        <v>218110.99200000003</v>
      </c>
    </row>
    <row r="7" spans="1:23" ht="33.75" customHeight="1" x14ac:dyDescent="0.25">
      <c r="A7" s="5">
        <v>2</v>
      </c>
      <c r="B7" s="12" t="s">
        <v>6</v>
      </c>
      <c r="C7" s="12" t="s">
        <v>27</v>
      </c>
      <c r="D7" s="12" t="s">
        <v>33</v>
      </c>
      <c r="E7" s="60">
        <v>128.178</v>
      </c>
      <c r="F7" s="47">
        <v>3040.65</v>
      </c>
      <c r="G7" s="59">
        <f t="shared" ref="G7:G12" si="1">$F7*E7</f>
        <v>389744.43570000003</v>
      </c>
      <c r="H7" s="47">
        <v>263.25</v>
      </c>
      <c r="I7" s="59">
        <f t="shared" ref="I7:I12" si="2">E7*H7</f>
        <v>33742.858500000002</v>
      </c>
      <c r="J7" s="48">
        <v>1873.13</v>
      </c>
      <c r="K7" s="48">
        <f t="shared" ref="K7:K12" si="3">J7*E7</f>
        <v>240094.05714000002</v>
      </c>
      <c r="L7" s="60">
        <v>1512</v>
      </c>
      <c r="M7" s="60">
        <f t="shared" ref="M7:M12" si="4">L7*E7</f>
        <v>193805.136</v>
      </c>
      <c r="N7" s="60">
        <v>108</v>
      </c>
      <c r="O7" s="60">
        <f t="shared" ref="O7:O12" si="5">N7*E7</f>
        <v>13843.224</v>
      </c>
      <c r="P7" s="16">
        <f t="shared" si="0"/>
        <v>864183.51734000002</v>
      </c>
      <c r="Q7" s="9">
        <v>195.13034500559237</v>
      </c>
      <c r="R7" s="9">
        <v>113.95612148326593</v>
      </c>
      <c r="S7" s="9">
        <v>565.87800051621787</v>
      </c>
      <c r="T7" s="9">
        <v>273.18248300782932</v>
      </c>
      <c r="U7" s="9">
        <v>370.74765551062552</v>
      </c>
      <c r="V7" s="9">
        <v>331.72158650950701</v>
      </c>
      <c r="W7" s="9">
        <v>85.662221457455061</v>
      </c>
    </row>
    <row r="8" spans="1:23" ht="33.75" customHeight="1" x14ac:dyDescent="0.25">
      <c r="A8" s="5">
        <v>3</v>
      </c>
      <c r="B8" s="12" t="s">
        <v>24</v>
      </c>
      <c r="C8" s="12" t="s">
        <v>28</v>
      </c>
      <c r="D8" s="12" t="s">
        <v>33</v>
      </c>
      <c r="E8" s="60">
        <v>5.5170000000000003</v>
      </c>
      <c r="F8" s="48">
        <v>131761.5</v>
      </c>
      <c r="G8" s="59">
        <f t="shared" si="1"/>
        <v>726928.19550000003</v>
      </c>
      <c r="H8" s="48">
        <v>11700</v>
      </c>
      <c r="I8" s="59">
        <f t="shared" si="2"/>
        <v>64548.9</v>
      </c>
      <c r="J8" s="48">
        <v>83250</v>
      </c>
      <c r="K8" s="48">
        <f t="shared" si="3"/>
        <v>459290.25</v>
      </c>
      <c r="L8" s="60">
        <v>67200</v>
      </c>
      <c r="M8" s="60">
        <f t="shared" si="4"/>
        <v>370742.4</v>
      </c>
      <c r="N8" s="60">
        <v>3578.25</v>
      </c>
      <c r="O8" s="60">
        <f t="shared" si="5"/>
        <v>19741.205250000003</v>
      </c>
      <c r="P8" s="16">
        <f t="shared" si="0"/>
        <v>1918999.4955000002</v>
      </c>
    </row>
    <row r="9" spans="1:23" ht="33.75" customHeight="1" x14ac:dyDescent="0.25">
      <c r="A9" s="5">
        <v>4</v>
      </c>
      <c r="B9" s="12" t="s">
        <v>12</v>
      </c>
      <c r="C9" s="12" t="s">
        <v>29</v>
      </c>
      <c r="D9" s="12" t="s">
        <v>33</v>
      </c>
      <c r="E9" s="60">
        <v>87.272999999999996</v>
      </c>
      <c r="F9" s="48">
        <v>124659.84</v>
      </c>
      <c r="G9" s="59">
        <f t="shared" si="1"/>
        <v>10879438.216319999</v>
      </c>
      <c r="H9" s="48">
        <v>13247.664000000002</v>
      </c>
      <c r="I9" s="59">
        <f t="shared" si="2"/>
        <v>1156163.3802720001</v>
      </c>
      <c r="J9" s="48">
        <v>72780.464000000007</v>
      </c>
      <c r="K9" s="48">
        <f t="shared" si="3"/>
        <v>6351769.4346719999</v>
      </c>
      <c r="L9" s="48">
        <v>83620.592000000004</v>
      </c>
      <c r="M9" s="60">
        <f t="shared" si="4"/>
        <v>7297819.9256159998</v>
      </c>
      <c r="N9" s="48">
        <v>3097.8320000000003</v>
      </c>
      <c r="O9" s="60">
        <f t="shared" si="5"/>
        <v>270357.09213599999</v>
      </c>
      <c r="P9" s="16">
        <f t="shared" si="0"/>
        <v>25982597.348879997</v>
      </c>
    </row>
    <row r="10" spans="1:23" ht="33.75" customHeight="1" x14ac:dyDescent="0.35">
      <c r="A10" s="5">
        <v>5</v>
      </c>
      <c r="B10" s="12" t="s">
        <v>8</v>
      </c>
      <c r="C10" s="12" t="s">
        <v>30</v>
      </c>
      <c r="D10" s="12" t="s">
        <v>33</v>
      </c>
      <c r="E10" s="60">
        <v>128.22300000000001</v>
      </c>
      <c r="F10" s="60">
        <v>31164.959999999999</v>
      </c>
      <c r="G10" s="59">
        <f t="shared" si="1"/>
        <v>3996064.6660800003</v>
      </c>
      <c r="H10" s="60">
        <v>3311.9160000000006</v>
      </c>
      <c r="I10" s="59">
        <f t="shared" si="2"/>
        <v>424663.80526800011</v>
      </c>
      <c r="J10" s="48">
        <v>18195.116000000002</v>
      </c>
      <c r="K10" s="48">
        <f t="shared" si="3"/>
        <v>2333032.3588680006</v>
      </c>
      <c r="L10" s="49">
        <v>20905.148000000001</v>
      </c>
      <c r="M10" s="60">
        <f t="shared" si="4"/>
        <v>2680520.7920040004</v>
      </c>
      <c r="N10" s="49">
        <v>774.45800000000008</v>
      </c>
      <c r="O10" s="60">
        <f t="shared" si="5"/>
        <v>99303.328134000025</v>
      </c>
      <c r="P10" s="16">
        <f t="shared" si="0"/>
        <v>9508633.2202200033</v>
      </c>
      <c r="T10" s="9"/>
    </row>
    <row r="11" spans="1:23" ht="33.75" customHeight="1" x14ac:dyDescent="0.25">
      <c r="A11" s="5">
        <v>6</v>
      </c>
      <c r="B11" s="12" t="s">
        <v>9</v>
      </c>
      <c r="C11" s="12" t="s">
        <v>31</v>
      </c>
      <c r="D11" s="12" t="s">
        <v>33</v>
      </c>
      <c r="E11" s="60">
        <v>128.22300000000001</v>
      </c>
      <c r="F11" s="47">
        <f>F7</f>
        <v>3040.65</v>
      </c>
      <c r="G11" s="59">
        <f t="shared" si="1"/>
        <v>389881.26495000004</v>
      </c>
      <c r="H11" s="47">
        <f t="shared" ref="H11:N11" si="6">H7</f>
        <v>263.25</v>
      </c>
      <c r="I11" s="59">
        <f t="shared" si="2"/>
        <v>33754.704750000004</v>
      </c>
      <c r="J11" s="47">
        <f t="shared" si="6"/>
        <v>1873.13</v>
      </c>
      <c r="K11" s="48">
        <f t="shared" si="3"/>
        <v>240178.34799000004</v>
      </c>
      <c r="L11" s="47">
        <f t="shared" si="6"/>
        <v>1512</v>
      </c>
      <c r="M11" s="60">
        <f t="shared" si="4"/>
        <v>193873.17600000001</v>
      </c>
      <c r="N11" s="47">
        <f t="shared" si="6"/>
        <v>108</v>
      </c>
      <c r="O11" s="60">
        <f t="shared" si="5"/>
        <v>13848.084000000001</v>
      </c>
      <c r="P11" s="16">
        <f t="shared" si="0"/>
        <v>864484.52369000006</v>
      </c>
    </row>
    <row r="12" spans="1:23" ht="33.75" customHeight="1" x14ac:dyDescent="0.35">
      <c r="A12" s="57">
        <v>7</v>
      </c>
      <c r="B12" s="53" t="s">
        <v>10</v>
      </c>
      <c r="C12" s="53" t="s">
        <v>48</v>
      </c>
      <c r="D12" s="12" t="s">
        <v>33</v>
      </c>
      <c r="E12" s="60">
        <v>13.113</v>
      </c>
      <c r="F12" s="60">
        <v>15582.48</v>
      </c>
      <c r="G12" s="59">
        <f t="shared" si="1"/>
        <v>204333.06023999999</v>
      </c>
      <c r="H12" s="60">
        <v>1655.9580000000003</v>
      </c>
      <c r="I12" s="59">
        <f t="shared" si="2"/>
        <v>21714.577254000003</v>
      </c>
      <c r="J12" s="48">
        <v>9097.5580000000009</v>
      </c>
      <c r="K12" s="48">
        <f t="shared" si="3"/>
        <v>119296.27805400001</v>
      </c>
      <c r="L12" s="49">
        <v>10452.574000000001</v>
      </c>
      <c r="M12" s="60">
        <f t="shared" si="4"/>
        <v>137064.602862</v>
      </c>
      <c r="N12" s="49">
        <v>387.22900000000004</v>
      </c>
      <c r="O12" s="60">
        <f t="shared" si="5"/>
        <v>5077.7338770000006</v>
      </c>
      <c r="P12" s="16">
        <f t="shared" si="0"/>
        <v>519584.31741000002</v>
      </c>
    </row>
    <row r="13" spans="1:23" ht="33.75" customHeight="1" x14ac:dyDescent="0.35">
      <c r="A13" s="63" t="s">
        <v>38</v>
      </c>
      <c r="B13" s="63"/>
      <c r="C13" s="63"/>
      <c r="D13" s="60"/>
      <c r="E13" s="60"/>
      <c r="F13" s="60"/>
      <c r="G13" s="50">
        <f>SUM(G6:G12)</f>
        <v>16669786.64679</v>
      </c>
      <c r="H13" s="60"/>
      <c r="I13" s="50">
        <f>SUM(I6:I12)</f>
        <v>1747136.9620440002</v>
      </c>
      <c r="J13" s="48"/>
      <c r="K13" s="50">
        <f>SUM(K6:K12)</f>
        <v>9806404.4067240022</v>
      </c>
      <c r="L13" s="61"/>
      <c r="M13" s="50">
        <f>SUM(M6:M12)</f>
        <v>10932386.800482001</v>
      </c>
      <c r="N13" s="61"/>
      <c r="O13" s="50">
        <f>SUM(O6:O12)</f>
        <v>430013.62739699997</v>
      </c>
      <c r="P13" s="56"/>
    </row>
    <row r="14" spans="1:23" ht="33.75" customHeight="1" x14ac:dyDescent="0.25">
      <c r="A14" s="78" t="s">
        <v>38</v>
      </c>
      <c r="B14" s="79"/>
      <c r="C14" s="79"/>
      <c r="D14" s="79"/>
      <c r="E14" s="80"/>
      <c r="F14" s="11"/>
      <c r="G14" s="11"/>
      <c r="H14" s="33"/>
      <c r="I14" s="33"/>
      <c r="J14" s="1"/>
      <c r="K14" s="1"/>
      <c r="L14" s="1"/>
      <c r="M14" s="1"/>
      <c r="N14" s="1"/>
      <c r="O14" s="23"/>
    </row>
    <row r="15" spans="1:23" ht="33.75" customHeight="1" x14ac:dyDescent="0.25">
      <c r="A15" s="34"/>
      <c r="B15" s="35"/>
      <c r="C15" s="35"/>
      <c r="D15" s="35"/>
      <c r="E15" s="36"/>
      <c r="F15" s="11"/>
      <c r="G15" s="11"/>
      <c r="H15" s="33"/>
      <c r="I15" s="33"/>
      <c r="J15" s="1"/>
      <c r="K15" s="1"/>
      <c r="L15" s="1"/>
      <c r="M15" s="1"/>
      <c r="N15" s="1"/>
      <c r="O15" s="23"/>
    </row>
    <row r="16" spans="1:23" ht="33.75" customHeight="1" x14ac:dyDescent="0.25">
      <c r="A16" s="5"/>
      <c r="B16" s="25"/>
      <c r="C16" s="25"/>
      <c r="D16" s="25"/>
      <c r="E16" s="25"/>
      <c r="F16" s="5"/>
      <c r="G16" s="5"/>
      <c r="H16" s="5"/>
      <c r="I16" s="5"/>
      <c r="J16" s="1"/>
      <c r="K16" s="1"/>
      <c r="L16" s="1"/>
      <c r="M16" s="1"/>
      <c r="N16" s="1"/>
      <c r="O16" s="23"/>
    </row>
    <row r="17" spans="1:16" ht="33.75" customHeight="1" x14ac:dyDescent="0.25">
      <c r="A17" s="5"/>
      <c r="B17" s="5"/>
      <c r="C17" s="5"/>
      <c r="D17" s="5"/>
      <c r="E17" s="5"/>
      <c r="F17" s="12"/>
      <c r="G17" s="12"/>
      <c r="H17" s="12"/>
      <c r="I17" s="12"/>
      <c r="J17" s="1"/>
      <c r="K17" s="1"/>
      <c r="L17" s="1"/>
      <c r="M17" s="1"/>
      <c r="N17" s="1"/>
      <c r="O17" s="23"/>
    </row>
    <row r="18" spans="1:16" ht="33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4"/>
      <c r="K18" s="54"/>
      <c r="L18" s="1"/>
      <c r="M18" s="1"/>
      <c r="N18" s="1"/>
      <c r="O18" s="23"/>
    </row>
    <row r="19" spans="1:16" ht="33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8"/>
      <c r="K19" s="8"/>
      <c r="L19" s="1"/>
      <c r="M19" s="1"/>
      <c r="N19" s="1"/>
      <c r="O19" s="23"/>
    </row>
    <row r="20" spans="1:16" ht="33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1"/>
      <c r="K20" s="1"/>
      <c r="L20" s="1"/>
      <c r="M20" s="1"/>
      <c r="N20" s="1"/>
      <c r="O20" s="23"/>
    </row>
    <row r="21" spans="1:16" ht="33.75" customHeight="1" x14ac:dyDescent="0.25">
      <c r="A21" s="5"/>
      <c r="B21" s="5"/>
      <c r="C21" s="5"/>
      <c r="D21" s="5"/>
      <c r="E21" s="5"/>
      <c r="F21" s="7">
        <v>155824.79999999999</v>
      </c>
      <c r="G21" s="7"/>
      <c r="H21" s="7">
        <v>16559.580000000002</v>
      </c>
      <c r="I21" s="7"/>
      <c r="J21" s="7">
        <v>90975.58</v>
      </c>
      <c r="K21" s="7"/>
      <c r="L21" s="7">
        <v>104525.74</v>
      </c>
      <c r="M21" s="7"/>
      <c r="N21" s="7">
        <v>3872.29</v>
      </c>
      <c r="O21" s="24"/>
      <c r="P21">
        <f>SUM(F21:N21)</f>
        <v>371757.99</v>
      </c>
    </row>
    <row r="22" spans="1:16" ht="33.75" customHeight="1" x14ac:dyDescent="0.25">
      <c r="A22" s="5"/>
      <c r="B22" s="5"/>
      <c r="C22" s="5"/>
      <c r="D22" s="5"/>
      <c r="E22" s="12" t="s">
        <v>49</v>
      </c>
      <c r="F22" s="11">
        <f>F21*0.8</f>
        <v>124659.84</v>
      </c>
      <c r="G22" s="11"/>
      <c r="H22" s="11">
        <f t="shared" ref="H22:N22" si="7">H21*0.8</f>
        <v>13247.664000000002</v>
      </c>
      <c r="I22" s="11"/>
      <c r="J22" s="11">
        <f t="shared" si="7"/>
        <v>72780.464000000007</v>
      </c>
      <c r="K22" s="11"/>
      <c r="L22" s="11">
        <f t="shared" si="7"/>
        <v>83620.592000000004</v>
      </c>
      <c r="M22" s="11"/>
      <c r="N22" s="11">
        <f t="shared" si="7"/>
        <v>3097.8320000000003</v>
      </c>
      <c r="O22" s="41"/>
      <c r="P22">
        <f>SUM(F22:N22)</f>
        <v>297406.39199999999</v>
      </c>
    </row>
    <row r="23" spans="1:16" ht="33.75" customHeight="1" x14ac:dyDescent="0.25">
      <c r="A23" s="5"/>
      <c r="B23" s="5"/>
      <c r="C23" s="5"/>
      <c r="D23" s="5"/>
      <c r="E23" s="12" t="s">
        <v>50</v>
      </c>
      <c r="F23" s="11">
        <f>F21*0.2</f>
        <v>31164.959999999999</v>
      </c>
      <c r="G23" s="11"/>
      <c r="H23" s="11">
        <f t="shared" ref="H23:N23" si="8">H21*0.2</f>
        <v>3311.9160000000006</v>
      </c>
      <c r="I23" s="11"/>
      <c r="J23" s="11">
        <f t="shared" si="8"/>
        <v>18195.116000000002</v>
      </c>
      <c r="K23" s="11"/>
      <c r="L23" s="11">
        <f t="shared" si="8"/>
        <v>20905.148000000001</v>
      </c>
      <c r="M23" s="11"/>
      <c r="N23" s="11">
        <f t="shared" si="8"/>
        <v>774.45800000000008</v>
      </c>
      <c r="O23" s="41"/>
      <c r="P23">
        <f>SUM(F23:N23)</f>
        <v>74351.597999999998</v>
      </c>
    </row>
    <row r="24" spans="1:16" ht="33.75" customHeight="1" x14ac:dyDescent="0.25">
      <c r="A24" s="5"/>
      <c r="B24" s="5"/>
      <c r="C24" s="5"/>
      <c r="D24" s="5"/>
      <c r="E24" s="12" t="s">
        <v>51</v>
      </c>
      <c r="F24" s="11">
        <f>F23*0.5</f>
        <v>15582.48</v>
      </c>
      <c r="G24" s="11"/>
      <c r="H24" s="11">
        <f t="shared" ref="H24:N24" si="9">H23*0.5</f>
        <v>1655.9580000000003</v>
      </c>
      <c r="I24" s="11"/>
      <c r="J24" s="11">
        <f t="shared" si="9"/>
        <v>9097.5580000000009</v>
      </c>
      <c r="K24" s="11"/>
      <c r="L24" s="11">
        <f t="shared" si="9"/>
        <v>10452.574000000001</v>
      </c>
      <c r="M24" s="11"/>
      <c r="N24" s="11">
        <f t="shared" si="9"/>
        <v>387.22900000000004</v>
      </c>
      <c r="O24" s="41"/>
      <c r="P24">
        <f>SUM(F24:N24)</f>
        <v>37175.798999999999</v>
      </c>
    </row>
    <row r="25" spans="1:16" ht="33.75" customHeight="1" x14ac:dyDescent="0.25">
      <c r="A25" s="5"/>
      <c r="B25" s="5"/>
      <c r="C25" s="5"/>
      <c r="D25" s="5"/>
      <c r="E25" s="5" t="s">
        <v>52</v>
      </c>
      <c r="F25" s="5">
        <v>319</v>
      </c>
      <c r="G25" s="5"/>
      <c r="H25" s="5">
        <v>48</v>
      </c>
      <c r="I25" s="5"/>
      <c r="J25" s="5">
        <v>240</v>
      </c>
      <c r="K25" s="5"/>
      <c r="L25" s="5">
        <v>224</v>
      </c>
      <c r="M25" s="5"/>
      <c r="N25" s="5">
        <v>30</v>
      </c>
      <c r="O25" s="19"/>
      <c r="P25">
        <f>SUM(F25:N25)</f>
        <v>861</v>
      </c>
    </row>
    <row r="26" spans="1:16" ht="33.75" customHeight="1" x14ac:dyDescent="0.25">
      <c r="A26" s="3"/>
      <c r="B26" s="3"/>
      <c r="C26" s="3"/>
      <c r="D26" s="3"/>
      <c r="E26" s="3"/>
      <c r="F26" s="5"/>
      <c r="G26" s="5"/>
      <c r="H26" s="5"/>
      <c r="I26" s="5"/>
      <c r="J26" s="1"/>
      <c r="K26" s="1"/>
      <c r="L26" s="1"/>
      <c r="M26" s="1"/>
      <c r="N26" s="1"/>
      <c r="O26" s="23"/>
    </row>
    <row r="27" spans="1:16" ht="33.75" customHeight="1" x14ac:dyDescent="0.25">
      <c r="A27" s="3"/>
      <c r="B27" s="3"/>
      <c r="C27" s="3"/>
      <c r="D27" s="3"/>
      <c r="E27" s="3"/>
      <c r="F27" s="5"/>
      <c r="G27" s="5"/>
      <c r="H27" s="5"/>
      <c r="I27" s="5"/>
      <c r="J27" s="1"/>
      <c r="K27" s="1"/>
      <c r="L27" s="1"/>
      <c r="M27" s="1"/>
      <c r="N27" s="1"/>
      <c r="O27" s="23"/>
    </row>
    <row r="28" spans="1:16" ht="33.75" customHeight="1" x14ac:dyDescent="0.25">
      <c r="A28" s="3"/>
      <c r="B28" s="3"/>
      <c r="C28" s="3"/>
      <c r="D28" s="3"/>
      <c r="E28" s="3"/>
      <c r="F28" s="5"/>
      <c r="G28" s="5"/>
      <c r="H28" s="5"/>
      <c r="I28" s="5"/>
      <c r="J28" s="1"/>
      <c r="K28" s="1"/>
      <c r="L28" s="1"/>
      <c r="M28" s="1"/>
      <c r="N28" s="1"/>
      <c r="O28" s="23"/>
    </row>
    <row r="29" spans="1:16" ht="33.75" customHeight="1" x14ac:dyDescent="0.25">
      <c r="A29" s="3"/>
      <c r="B29" s="3"/>
      <c r="C29" s="3"/>
      <c r="D29" s="3"/>
      <c r="E29" s="3"/>
      <c r="F29" s="5"/>
      <c r="G29" s="5"/>
      <c r="H29" s="5"/>
      <c r="I29" s="5"/>
      <c r="J29" s="1"/>
      <c r="K29" s="1"/>
      <c r="L29" s="1"/>
      <c r="M29" s="1"/>
      <c r="N29" s="1"/>
      <c r="O29" s="23"/>
    </row>
    <row r="30" spans="1:16" ht="33.75" customHeight="1" x14ac:dyDescent="0.25">
      <c r="A30" s="3"/>
      <c r="B30" s="3"/>
      <c r="C30" s="3"/>
      <c r="D30" s="3"/>
      <c r="E30" s="3"/>
      <c r="F30" s="5"/>
      <c r="G30" s="5"/>
      <c r="H30" s="5"/>
      <c r="I30" s="5"/>
      <c r="J30" s="1"/>
      <c r="K30" s="1"/>
      <c r="L30" s="1"/>
      <c r="M30" s="1"/>
      <c r="N30" s="1"/>
      <c r="O30" s="23"/>
    </row>
    <row r="31" spans="1:16" ht="33.75" customHeight="1" x14ac:dyDescent="0.25">
      <c r="A31" s="3"/>
      <c r="B31" s="3"/>
      <c r="C31" s="3"/>
      <c r="D31" s="3"/>
      <c r="E31" s="3"/>
      <c r="F31" s="5"/>
      <c r="G31" s="5"/>
      <c r="H31" s="5"/>
      <c r="I31" s="5"/>
      <c r="J31" s="1"/>
      <c r="K31" s="1"/>
      <c r="L31" s="1"/>
      <c r="M31" s="1"/>
      <c r="N31" s="1"/>
      <c r="O31" s="23"/>
    </row>
    <row r="32" spans="1:16" ht="33.75" customHeight="1" x14ac:dyDescent="0.25">
      <c r="A32" s="3"/>
      <c r="B32" s="3"/>
      <c r="C32" s="3"/>
      <c r="D32" s="3"/>
      <c r="E32" s="3"/>
      <c r="F32" s="5"/>
      <c r="G32" s="5"/>
      <c r="H32" s="5"/>
      <c r="I32" s="5"/>
      <c r="J32" s="1"/>
      <c r="K32" s="1"/>
      <c r="L32" s="1"/>
      <c r="M32" s="1"/>
      <c r="N32" s="1"/>
      <c r="O32" s="23"/>
    </row>
    <row r="33" spans="1:15" ht="33.75" customHeight="1" x14ac:dyDescent="0.25">
      <c r="A33" s="1"/>
      <c r="B33" s="1"/>
      <c r="C33" s="1"/>
      <c r="D33" s="1"/>
      <c r="E33" s="1"/>
      <c r="F33" s="2"/>
      <c r="G33" s="2"/>
      <c r="H33" s="2"/>
      <c r="I33" s="2"/>
      <c r="J33" s="1"/>
      <c r="K33" s="1"/>
      <c r="L33" s="1"/>
      <c r="M33" s="1"/>
      <c r="N33" s="1"/>
      <c r="O33" s="23"/>
    </row>
    <row r="34" spans="1:15" ht="33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23"/>
    </row>
  </sheetData>
  <mergeCells count="30">
    <mergeCell ref="B1:B2"/>
    <mergeCell ref="C1:C2"/>
    <mergeCell ref="D1:D2"/>
    <mergeCell ref="E1:E2"/>
    <mergeCell ref="F1:H1"/>
    <mergeCell ref="F2:G2"/>
    <mergeCell ref="H2:I2"/>
    <mergeCell ref="A14:E14"/>
    <mergeCell ref="F3:G3"/>
    <mergeCell ref="F4:G4"/>
    <mergeCell ref="H3:I3"/>
    <mergeCell ref="H4:I4"/>
    <mergeCell ref="A3:E3"/>
    <mergeCell ref="A4:E4"/>
    <mergeCell ref="N2:O2"/>
    <mergeCell ref="N3:O3"/>
    <mergeCell ref="N4:O4"/>
    <mergeCell ref="A13:C13"/>
    <mergeCell ref="F5:G5"/>
    <mergeCell ref="H5:I5"/>
    <mergeCell ref="J5:K5"/>
    <mergeCell ref="L5:M5"/>
    <mergeCell ref="N5:O5"/>
    <mergeCell ref="J2:K2"/>
    <mergeCell ref="J3:K3"/>
    <mergeCell ref="J4:K4"/>
    <mergeCell ref="L2:M2"/>
    <mergeCell ref="L3:M3"/>
    <mergeCell ref="L4:M4"/>
    <mergeCell ref="A1:A2"/>
  </mergeCells>
  <pageMargins left="0.25" right="0.25" top="0.75" bottom="0.75" header="0.3" footer="0.3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PW-22</vt:lpstr>
      <vt:lpstr>PW-25</vt:lpstr>
      <vt:lpstr>PW-12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HFMLIP</cp:lastModifiedBy>
  <cp:lastPrinted>2020-02-25T12:47:57Z</cp:lastPrinted>
  <dcterms:created xsi:type="dcterms:W3CDTF">2020-02-25T12:24:58Z</dcterms:created>
  <dcterms:modified xsi:type="dcterms:W3CDTF">2020-02-29T05:23:49Z</dcterms:modified>
</cp:coreProperties>
</file>