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Protective Work Latest\Flood Fuse -14 (For Working)-2\Pac-33\"/>
    </mc:Choice>
  </mc:AlternateContent>
  <bookViews>
    <workbookView xWindow="240" yWindow="75" windowWidth="20055" windowHeight="7935"/>
  </bookViews>
  <sheets>
    <sheet name="Protective Abstract" sheetId="3" r:id="rId1"/>
    <sheet name="Protective Detail" sheetId="4" r:id="rId2"/>
  </sheets>
  <calcPr calcId="162913"/>
</workbook>
</file>

<file path=xl/calcChain.xml><?xml version="1.0" encoding="utf-8"?>
<calcChain xmlns="http://schemas.openxmlformats.org/spreadsheetml/2006/main">
  <c r="F27" i="3" l="1"/>
  <c r="F26" i="3"/>
  <c r="F25" i="3"/>
  <c r="F24" i="3"/>
  <c r="F23" i="3"/>
  <c r="F22" i="3"/>
  <c r="F21" i="3"/>
  <c r="G158" i="4" l="1"/>
  <c r="G157" i="4"/>
  <c r="G156" i="4"/>
  <c r="G148" i="4"/>
  <c r="G147" i="4"/>
  <c r="G146" i="4"/>
  <c r="G149" i="4" s="1"/>
  <c r="B151" i="4" s="1"/>
  <c r="L151" i="4" s="1"/>
  <c r="C18" i="3" s="1"/>
  <c r="G122" i="4"/>
  <c r="G121" i="4"/>
  <c r="G120" i="4"/>
  <c r="H113" i="4"/>
  <c r="G114" i="4" s="1"/>
  <c r="I111" i="4"/>
  <c r="G110" i="4"/>
  <c r="G105" i="4"/>
  <c r="G104" i="4"/>
  <c r="E94" i="4"/>
  <c r="K94" i="4" s="1"/>
  <c r="K93" i="4"/>
  <c r="G86" i="4"/>
  <c r="G85" i="4"/>
  <c r="G87" i="4" s="1"/>
  <c r="C89" i="4" s="1"/>
  <c r="K89" i="4" s="1"/>
  <c r="K95" i="4" s="1"/>
  <c r="G97" i="4" s="1"/>
  <c r="K97" i="4" s="1"/>
  <c r="C81" i="4"/>
  <c r="I81" i="4" s="1"/>
  <c r="G75" i="4"/>
  <c r="G73" i="4"/>
  <c r="G72" i="4"/>
  <c r="G74" i="4" s="1"/>
  <c r="G77" i="4" s="1"/>
  <c r="I77" i="4" s="1"/>
  <c r="G71" i="4"/>
  <c r="G66" i="4"/>
  <c r="G65" i="4"/>
  <c r="G67" i="4" s="1"/>
  <c r="E69" i="4" s="1"/>
  <c r="I69" i="4" s="1"/>
  <c r="K60" i="4"/>
  <c r="G53" i="4"/>
  <c r="G52" i="4"/>
  <c r="H38" i="4"/>
  <c r="G31" i="4"/>
  <c r="G29" i="4"/>
  <c r="G28" i="4"/>
  <c r="G27" i="4"/>
  <c r="I25" i="4"/>
  <c r="H24" i="4"/>
  <c r="G21" i="4"/>
  <c r="G20" i="4"/>
  <c r="G13" i="4"/>
  <c r="G12" i="4"/>
  <c r="G11" i="4"/>
  <c r="G8" i="4"/>
  <c r="G7" i="4"/>
  <c r="G6" i="4"/>
  <c r="G54" i="4" l="1"/>
  <c r="E56" i="4" s="1"/>
  <c r="K56" i="4" s="1"/>
  <c r="G9" i="4"/>
  <c r="G106" i="4"/>
  <c r="E108" i="4" s="1"/>
  <c r="I108" i="4" s="1"/>
  <c r="I112" i="4" s="1"/>
  <c r="E114" i="4" s="1"/>
  <c r="I114" i="4" s="1"/>
  <c r="F18" i="3"/>
  <c r="G22" i="4"/>
  <c r="G30" i="4"/>
  <c r="C34" i="4" s="1"/>
  <c r="I34" i="4" s="1"/>
  <c r="I40" i="4" s="1"/>
  <c r="E41" i="4" s="1"/>
  <c r="I41" i="4" s="1"/>
  <c r="F43" i="4" s="1"/>
  <c r="J43" i="4" s="1"/>
  <c r="L42" i="4" s="1"/>
  <c r="C7" i="3" s="1"/>
  <c r="G123" i="4"/>
  <c r="G124" i="4" s="1"/>
  <c r="K124" i="4" s="1"/>
  <c r="K126" i="4" s="1"/>
  <c r="K127" i="4" s="1"/>
  <c r="K61" i="4"/>
  <c r="L60" i="4" s="1"/>
  <c r="C10" i="3" s="1"/>
  <c r="G14" i="4"/>
  <c r="G15" i="4" s="1"/>
  <c r="F16" i="4" s="1"/>
  <c r="J16" i="4" s="1"/>
  <c r="L16" i="4" s="1"/>
  <c r="C6" i="3" s="1"/>
  <c r="G159" i="4"/>
  <c r="F161" i="4" s="1"/>
  <c r="J161" i="4" s="1"/>
  <c r="J163" i="4" s="1"/>
  <c r="E164" i="4" s="1"/>
  <c r="J164" i="4" s="1"/>
  <c r="L97" i="4"/>
  <c r="F100" i="4"/>
  <c r="E115" i="4"/>
  <c r="I115" i="4" s="1"/>
  <c r="I116" i="4" s="1"/>
  <c r="I82" i="4"/>
  <c r="L81" i="4" s="1"/>
  <c r="C11" i="3" s="1"/>
  <c r="F166" i="4" l="1"/>
  <c r="J166" i="4" s="1"/>
  <c r="E167" i="4" s="1"/>
  <c r="J167" i="4" s="1"/>
  <c r="E126" i="4"/>
  <c r="E45" i="4"/>
  <c r="L45" i="4" s="1"/>
  <c r="E48" i="4" s="1"/>
  <c r="L48" i="4" s="1"/>
  <c r="F10" i="3"/>
  <c r="C8" i="3"/>
  <c r="F7" i="3"/>
  <c r="L100" i="4"/>
  <c r="C12" i="3"/>
  <c r="F11" i="3"/>
  <c r="F6" i="3"/>
  <c r="C131" i="4"/>
  <c r="K131" i="4" s="1"/>
  <c r="L115" i="4"/>
  <c r="C14" i="3" s="1"/>
  <c r="L127" i="4"/>
  <c r="C15" i="3" s="1"/>
  <c r="C134" i="4"/>
  <c r="K134" i="4" s="1"/>
  <c r="J168" i="4"/>
  <c r="L167" i="4" s="1"/>
  <c r="C19" i="3" s="1"/>
  <c r="F19" i="3" l="1"/>
  <c r="C9" i="3"/>
  <c r="F8" i="3"/>
  <c r="F14" i="3"/>
  <c r="C13" i="3"/>
  <c r="F13" i="3" s="1"/>
  <c r="F12" i="3"/>
  <c r="F15" i="3"/>
  <c r="K136" i="4"/>
  <c r="G138" i="4" s="1"/>
  <c r="K138" i="4" s="1"/>
  <c r="F9" i="3" l="1"/>
  <c r="L138" i="4"/>
  <c r="C16" i="3" s="1"/>
  <c r="H141" i="4"/>
  <c r="L141" i="4" s="1"/>
  <c r="C17" i="3" l="1"/>
  <c r="F17" i="3" s="1"/>
  <c r="F16" i="3"/>
  <c r="F28" i="3" l="1"/>
</calcChain>
</file>

<file path=xl/sharedStrings.xml><?xml version="1.0" encoding="utf-8"?>
<sst xmlns="http://schemas.openxmlformats.org/spreadsheetml/2006/main" count="488" uniqueCount="149">
  <si>
    <t>Description of Items</t>
  </si>
  <si>
    <t>Quantity</t>
  </si>
  <si>
    <t>1/16-100</t>
  </si>
  <si>
    <t xml:space="preserve">Erection of bamboo profile with full bamboo posts and pegs not less than 60mm in diameter and coir strings etc. complete as per direction of Engineer in charge. </t>
  </si>
  <si>
    <t>Nos</t>
  </si>
  <si>
    <t>Cum</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</si>
  <si>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</si>
  <si>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</si>
  <si>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</si>
  <si>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</si>
  <si>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</si>
  <si>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</si>
  <si>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</si>
  <si>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</si>
  <si>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</si>
  <si>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</si>
  <si>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</si>
  <si>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</si>
  <si>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</si>
  <si>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</si>
  <si>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</si>
  <si>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</si>
  <si>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</si>
  <si>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Unit</t>
  </si>
  <si>
    <t>Days</t>
  </si>
  <si>
    <t>Rate</t>
  </si>
  <si>
    <t>General Items</t>
  </si>
  <si>
    <t>Sl No.          Code no</t>
  </si>
  <si>
    <t>=</t>
  </si>
  <si>
    <t>Total</t>
  </si>
  <si>
    <t>,,</t>
  </si>
  <si>
    <t>nos.</t>
  </si>
  <si>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</si>
  <si>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</si>
  <si>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</si>
  <si>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</si>
  <si>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</si>
  <si>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</si>
  <si>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</si>
  <si>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</si>
  <si>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</si>
  <si>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</si>
  <si>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</si>
  <si>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</si>
  <si>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</si>
  <si>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</si>
  <si>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</si>
  <si>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9"/>
        <color theme="1"/>
        <rFont val="Calibri"/>
        <family val="2"/>
        <scheme val="minor"/>
      </rPr>
      <t xml:space="preserve">(A) 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</si>
  <si>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</si>
  <si>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</si>
  <si>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</si>
  <si>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</si>
  <si>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</si>
  <si>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</si>
  <si>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</si>
  <si>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</si>
  <si>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</si>
  <si>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11/40-670</t>
  </si>
  <si>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9"/>
        <color theme="1"/>
        <rFont val="Calibri"/>
        <family val="2"/>
        <scheme val="minor"/>
      </rPr>
      <t xml:space="preserve">40-670-30 : Sand cement new gunny bag ( 75 Kg; sand cement 6:1; Fill vol = 0.031 cum) </t>
    </r>
  </si>
  <si>
    <t>Total =</t>
  </si>
  <si>
    <r>
      <t xml:space="preserve">Detail estimate for slope protection work of submersible embankment around </t>
    </r>
    <r>
      <rPr>
        <b/>
        <sz val="11"/>
        <rFont val="Calibri"/>
        <family val="2"/>
        <scheme val="minor"/>
      </rPr>
      <t xml:space="preserve">Naogaon Haor sub project (Part -B) </t>
    </r>
    <r>
      <rPr>
        <sz val="11"/>
        <rFont val="Calibri"/>
        <family val="2"/>
        <scheme val="minor"/>
      </rPr>
      <t xml:space="preserve">from </t>
    </r>
    <r>
      <rPr>
        <sz val="11"/>
        <color rgb="FFFF0000"/>
        <rFont val="Calibri"/>
        <family val="2"/>
        <scheme val="minor"/>
      </rPr>
      <t>km. 0.880 to km 3.00 = 2120.00m,</t>
    </r>
    <r>
      <rPr>
        <sz val="11"/>
        <rFont val="Calibri"/>
        <family val="2"/>
        <scheme val="minor"/>
      </rPr>
      <t xml:space="preserve"> km. 23.437 to km.23.562 =125.00 m &amp; 1 no. 30.00m long Flood Fuse from km. 33.925 to km. 33.955=30.00m   </t>
    </r>
    <r>
      <rPr>
        <b/>
        <sz val="11"/>
        <rFont val="Calibri"/>
        <family val="2"/>
        <scheme val="minor"/>
      </rPr>
      <t>Grand total = 2.275 km</t>
    </r>
    <r>
      <rPr>
        <sz val="11"/>
        <rFont val="Calibri"/>
        <family val="2"/>
        <scheme val="minor"/>
      </rPr>
      <t xml:space="preserve">. C/W Haor Flood Management &amp; Livelihood Improvement Project under Kishoregonj WD Division BWDB, Kishoregonj during the year 2019-20.
 </t>
    </r>
    <r>
      <rPr>
        <b/>
        <sz val="12"/>
        <rFont val="Calibri"/>
        <family val="2"/>
        <scheme val="minor"/>
      </rPr>
      <t>(Package no. BWDB/Kish/HFMLIP/PW-33)</t>
    </r>
  </si>
  <si>
    <t>Erection bamboo profile</t>
  </si>
  <si>
    <t>For Type -A</t>
  </si>
  <si>
    <t xml:space="preserve">From km </t>
  </si>
  <si>
    <t>to  km.</t>
  </si>
  <si>
    <t>Meter</t>
  </si>
  <si>
    <t>Sub-</t>
  </si>
  <si>
    <t>For Type -D</t>
  </si>
  <si>
    <t>Grand Total =</t>
  </si>
  <si>
    <t>Erection @</t>
  </si>
  <si>
    <t xml:space="preserve"> 30.00 m Interval = (</t>
  </si>
  <si>
    <t>÷</t>
  </si>
  <si>
    <t>)+1</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</si>
  <si>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</si>
  <si>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</si>
  <si>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 xml:space="preserve">For Type - A </t>
  </si>
  <si>
    <t>Average GL. =(3.07+2.69+2.63+3.11+1.48+3.08+2.56+2.81+2.11)/9=2.61 m</t>
  </si>
  <si>
    <t>High of Filling =</t>
  </si>
  <si>
    <t>-</t>
  </si>
  <si>
    <t>Quantity of earth = 965.00 x( 2.29x3x2+4.3+4.3)/2x2.29    =</t>
  </si>
  <si>
    <t>Filling hight =</t>
  </si>
  <si>
    <t>Quantity of earth = 1155.00x( 2.29x3x2+4.3+4.3)/2x2.61   =</t>
  </si>
  <si>
    <t>Covering earth=</t>
  </si>
  <si>
    <t>x</t>
  </si>
  <si>
    <t>Low height Closer under Bridge</t>
  </si>
  <si>
    <t>from km. 23.437 to km 23.562 = 125.00m</t>
  </si>
  <si>
    <t xml:space="preserve">Av. Gl = 3.90 m </t>
  </si>
  <si>
    <t>m</t>
  </si>
  <si>
    <t xml:space="preserve">Volume =125.00.00 x(1.00x3x2)+4.30+4.30 /2x1.00 = 912.50 cum= </t>
  </si>
  <si>
    <t xml:space="preserve">Consider 50% earth required = </t>
  </si>
  <si>
    <t xml:space="preserve">Carried earth 50% = </t>
  </si>
  <si>
    <t>cum</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</si>
  <si>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</si>
  <si>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</si>
  <si>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</si>
  <si>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</si>
  <si>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</si>
  <si>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</si>
  <si>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r>
      <t>Total slope length =[{</t>
    </r>
    <r>
      <rPr>
        <sz val="10"/>
        <color theme="1"/>
        <rFont val="Calibri"/>
        <family val="2"/>
      </rPr>
      <t>√(2.29x3)²+(2.29)²}x2]+4.30=18.78 m</t>
    </r>
  </si>
  <si>
    <t>Volume =</t>
  </si>
  <si>
    <t xml:space="preserve"> Low height Closer under Bridge</t>
  </si>
  <si>
    <r>
      <t>Total slope length =[{</t>
    </r>
    <r>
      <rPr>
        <sz val="10"/>
        <color theme="1"/>
        <rFont val="Calibri"/>
        <family val="2"/>
      </rPr>
      <t>√(1.00x3)²+(1.00)²}x2]+4.30=10.62 m</t>
    </r>
  </si>
  <si>
    <t>6.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</si>
  <si>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</si>
  <si>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√(2.29x3)²+(2.29)²}x2]+4.30+(2x0.90= 20.58 m</t>
    </r>
  </si>
  <si>
    <t xml:space="preserve">Area </t>
  </si>
  <si>
    <r>
      <t>Total slope length =[{</t>
    </r>
    <r>
      <rPr>
        <sz val="10"/>
        <color theme="1"/>
        <rFont val="Calibri"/>
        <family val="2"/>
      </rPr>
      <t>√(2.29x3)²+(2.29)²}x2]+4.30+2x1.20)= 21.18 m</t>
    </r>
  </si>
  <si>
    <t>Slope length =</t>
  </si>
  <si>
    <t xml:space="preserve">10.62m+(2x0.90m)= </t>
  </si>
  <si>
    <t>Area =</t>
  </si>
  <si>
    <t xml:space="preserve">Total = </t>
  </si>
  <si>
    <t>7.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</si>
  <si>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</si>
  <si>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from km. 23.437 to km 23.562 = </t>
  </si>
  <si>
    <t>Guide wall</t>
  </si>
  <si>
    <r>
      <rPr>
        <b/>
        <sz val="10"/>
        <color theme="1"/>
        <rFont val="Calibri"/>
        <family val="2"/>
        <scheme val="minor"/>
      </rPr>
      <t xml:space="preserve">A) 40-530-20: 40mm to 20mm size </t>
    </r>
    <r>
      <rPr>
        <sz val="10"/>
        <color theme="1"/>
        <rFont val="Calibri"/>
        <family val="2"/>
        <scheme val="minor"/>
      </rPr>
      <t xml:space="preserve">=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</si>
  <si>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</si>
  <si>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</si>
  <si>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</si>
  <si>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r>
      <t>Total slope length =[{</t>
    </r>
    <r>
      <rPr>
        <sz val="10"/>
        <color theme="1"/>
        <rFont val="Calibri"/>
        <family val="2"/>
      </rPr>
      <t>√(2.29x3)²+(2.29)²}x2]+4.30= 18.78 m</t>
    </r>
  </si>
  <si>
    <t>meter</t>
  </si>
  <si>
    <t>Total=</t>
  </si>
  <si>
    <t xml:space="preserve">Area of each block =  </t>
  </si>
  <si>
    <t xml:space="preserve">Total nos of block =                            </t>
  </si>
  <si>
    <t xml:space="preserve">Deduction 5% for gap = </t>
  </si>
  <si>
    <t>(-)</t>
  </si>
  <si>
    <t>Total=            = 107164 nos</t>
  </si>
  <si>
    <t>(B) 40-190-50. : Block Size: 30cmx30cmx30cm</t>
  </si>
  <si>
    <t>For Guide wall of toe</t>
  </si>
  <si>
    <t>Nos of block =</t>
  </si>
  <si>
    <t xml:space="preserve">Deduction  5% for gap = </t>
  </si>
  <si>
    <t xml:space="preserve">Total </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</si>
  <si>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</si>
  <si>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</si>
  <si>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</si>
  <si>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</si>
  <si>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Within 200 meter = 50% of Total Quantity =</t>
  </si>
  <si>
    <t xml:space="preserve">Quantity same as item no 9(A) </t>
  </si>
  <si>
    <t>10.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</si>
  <si>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</si>
  <si>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</si>
  <si>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</si>
  <si>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11.                             40-670</t>
  </si>
  <si>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10"/>
        <color theme="1"/>
        <rFont val="Calibri"/>
        <family val="2"/>
        <scheme val="minor"/>
      </rPr>
      <t xml:space="preserve">40-670-30 :Sand cement new gunny bag ( 75 Kg; sand cement 6:1; Fill vol = 0.031 cum) </t>
    </r>
  </si>
  <si>
    <r>
      <t>Total slope length =[{</t>
    </r>
    <r>
      <rPr>
        <sz val="10"/>
        <color theme="1"/>
        <rFont val="Calibri"/>
        <family val="2"/>
      </rPr>
      <t>√(2.29x3)²+(2.29*)²}x2]+4.30= 18.78 m</t>
    </r>
  </si>
  <si>
    <t>Nos of bag</t>
  </si>
  <si>
    <t>Toe of embankment =  Double layer  C/s. &amp; R/S Side</t>
  </si>
  <si>
    <t xml:space="preserve"> Cum</t>
  </si>
  <si>
    <t>Abstruct cost of estimate for slope protection work of submersible embankment around Naogaon Haor sub project (Part -B) from km. 0.880 to km 3.00 = 2120.00m, km. 23.437 to km.23.562 =125.00 m Total = 2.245 km. C/W Haor Flood Management &amp; Livelihood Improvement Project under Kishoregonj WD Division BWDB, Kishoregonj during the year 2019-20.
 (Package no. BWDB/Kish/HFMLIP/PW-33)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</si>
</sst>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23" x14ac:knownFonts="1">
    <font>
      <sz val="11"/>
      <color theme="1"/>
      <name val="Calibri"/>
      <family val="2"/>
      <scheme val="minor"/>
    </font>
    <font>
      <b/>
      <sz val="10"/>
      <name val="Calibri"/>
      <family val="2"/>
      <scheme val="minor"/>
    </font>
    <font>
      <b/>
      <sz val="11"/>
      <name val="Calibri"/>
      <family val="2"/>
      <scheme val="minor"/>
    </font>
    <font>
      <sz val="10"/>
      <name val="Calibri"/>
      <family val="2"/>
      <scheme val="minor"/>
    </font>
    <font>
      <sz val="11"/>
      <name val="Calibri"/>
      <family val="2"/>
      <scheme val="minor"/>
    </font>
    <font>
      <b/>
      <sz val="16"/>
      <name val="Calibri"/>
      <family val="2"/>
      <scheme val="minor"/>
    </font>
    <font>
      <b/>
      <sz val="12"/>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sz val="9"/>
      <color rgb="FFFF0000"/>
      <name val="Calibri"/>
      <family val="2"/>
      <scheme val="minor"/>
    </font>
    <font>
      <sz val="9"/>
      <name val="Calibri"/>
      <family val="2"/>
      <scheme val="minor"/>
    </font>
    <font>
      <b/>
      <sz val="9"/>
      <name val="Calibri"/>
      <family val="2"/>
      <scheme val="minor"/>
    </font>
    <font>
      <b/>
      <sz val="9"/>
      <color theme="1"/>
      <name val="Calibri"/>
      <family val="2"/>
      <scheme val="minor"/>
    </font>
    <font>
      <sz val="11"/>
      <color theme="1"/>
      <name val="Calibri"/>
      <family val="2"/>
    </font>
    <font>
      <sz val="10"/>
      <color theme="1"/>
      <name val="Calibri"/>
      <family val="2"/>
      <scheme val="minor"/>
    </font>
    <font>
      <sz val="10"/>
      <color rgb="FFFF0000"/>
      <name val="Calibri"/>
      <family val="2"/>
      <scheme val="minor"/>
    </font>
    <font>
      <sz val="9"/>
      <color theme="1"/>
      <name val="Calibri"/>
      <family val="2"/>
    </font>
    <font>
      <b/>
      <sz val="10"/>
      <color theme="1"/>
      <name val="Calibri"/>
      <family val="2"/>
      <scheme val="minor"/>
    </font>
    <font>
      <b/>
      <u/>
      <sz val="10"/>
      <color theme="1"/>
      <name val="Calibri"/>
      <family val="2"/>
      <scheme val="minor"/>
    </font>
    <font>
      <u/>
      <sz val="10"/>
      <color theme="1"/>
      <name val="Calibri"/>
      <family val="2"/>
      <scheme val="minor"/>
    </font>
    <font>
      <sz val="10"/>
      <color theme="1"/>
      <name val="Calibri"/>
      <family val="2"/>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2">
    <xf numFmtId="0" fontId="0" fillId="0" borderId="0"/>
    <xf numFmtId="43" fontId="7" fillId="0" borderId="0" applyFont="0" applyFill="0" applyBorder="0" applyAlignment="0" applyProtection="0"/>
  </cellStyleXfs>
  <cellXfs count="177">
    <xf numFmtId="0" fontId="0" fillId="0" borderId="0" xfId="0"/>
    <xf numFmtId="0" fontId="3" fillId="0" borderId="8" xfId="0" applyFont="1" applyBorder="1" applyAlignment="1">
      <alignment vertical="top" wrapText="1"/>
    </xf>
    <xf numFmtId="0" fontId="3" fillId="0" borderId="4" xfId="0" applyFont="1" applyBorder="1" applyAlignment="1">
      <alignment horizontal="center" vertical="center"/>
    </xf>
    <xf numFmtId="0" fontId="3" fillId="0" borderId="6" xfId="0" applyFont="1" applyBorder="1" applyAlignment="1">
      <alignment horizontal="center" vertical="center"/>
    </xf>
    <xf numFmtId="2" fontId="3" fillId="0" borderId="6" xfId="0" applyNumberFormat="1" applyFont="1" applyBorder="1" applyAlignment="1">
      <alignment horizontal="right" vertical="center"/>
    </xf>
    <xf numFmtId="2" fontId="3" fillId="0" borderId="4" xfId="0" applyNumberFormat="1" applyFont="1" applyBorder="1" applyAlignment="1">
      <alignment horizontal="center" vertical="center"/>
    </xf>
    <xf numFmtId="2" fontId="3" fillId="0" borderId="6" xfId="0" applyNumberFormat="1" applyFont="1" applyBorder="1" applyAlignment="1">
      <alignment horizontal="center" vertical="center"/>
    </xf>
    <xf numFmtId="0" fontId="1" fillId="0" borderId="4" xfId="0" applyFont="1" applyBorder="1" applyAlignment="1">
      <alignment vertical="top"/>
    </xf>
    <xf numFmtId="0" fontId="1" fillId="0" borderId="4" xfId="0" applyFont="1" applyBorder="1" applyAlignment="1">
      <alignment vertical="top" wrapText="1"/>
    </xf>
    <xf numFmtId="0" fontId="5" fillId="0" borderId="8" xfId="0" applyFont="1" applyBorder="1" applyAlignment="1">
      <alignment horizontal="center" vertical="center" wrapText="1"/>
    </xf>
    <xf numFmtId="0" fontId="0" fillId="0" borderId="0" xfId="0" applyAlignment="1">
      <alignment vertical="top" wrapText="1"/>
    </xf>
    <xf numFmtId="0" fontId="10" fillId="0" borderId="1" xfId="0" applyFont="1" applyBorder="1" applyAlignment="1">
      <alignment vertical="top" wrapText="1"/>
    </xf>
    <xf numFmtId="0" fontId="10" fillId="0" borderId="1" xfId="0" applyFont="1" applyBorder="1" applyAlignment="1">
      <alignment vertical="top"/>
    </xf>
    <xf numFmtId="0" fontId="10" fillId="0" borderId="1" xfId="0" applyFont="1" applyBorder="1" applyAlignment="1">
      <alignment horizontal="center" vertical="top" wrapText="1"/>
    </xf>
    <xf numFmtId="0" fontId="0" fillId="0" borderId="0" xfId="0" applyAlignment="1">
      <alignment wrapText="1"/>
    </xf>
    <xf numFmtId="0" fontId="10" fillId="0" borderId="1" xfId="0" applyFont="1" applyBorder="1" applyAlignment="1">
      <alignment horizontal="center"/>
    </xf>
    <xf numFmtId="0" fontId="10" fillId="0" borderId="1" xfId="0" applyFont="1" applyBorder="1" applyAlignment="1">
      <alignment horizontal="center" vertical="top"/>
    </xf>
    <xf numFmtId="0" fontId="10" fillId="0" borderId="1" xfId="0" applyFont="1" applyBorder="1" applyAlignment="1">
      <alignment horizontal="left" vertical="top" wrapText="1"/>
    </xf>
    <xf numFmtId="1" fontId="10" fillId="0" borderId="1" xfId="0" applyNumberFormat="1" applyFont="1" applyBorder="1" applyAlignment="1">
      <alignment horizontal="center" vertical="top"/>
    </xf>
    <xf numFmtId="2" fontId="10" fillId="0" borderId="1" xfId="0" applyNumberFormat="1" applyFont="1" applyBorder="1" applyAlignment="1">
      <alignment horizontal="center" vertical="top"/>
    </xf>
    <xf numFmtId="43" fontId="10" fillId="0" borderId="1" xfId="1" applyFont="1" applyBorder="1" applyAlignment="1">
      <alignment vertical="top"/>
    </xf>
    <xf numFmtId="0" fontId="11" fillId="0" borderId="1" xfId="0" applyFont="1" applyBorder="1" applyAlignment="1">
      <alignment vertical="top"/>
    </xf>
    <xf numFmtId="0" fontId="12" fillId="0" borderId="1" xfId="0" applyFont="1" applyBorder="1" applyAlignment="1">
      <alignment horizontal="left" vertical="top" wrapText="1"/>
    </xf>
    <xf numFmtId="0" fontId="10" fillId="0" borderId="1" xfId="0" applyFont="1" applyBorder="1"/>
    <xf numFmtId="0" fontId="14" fillId="0" borderId="1" xfId="0" applyFont="1" applyBorder="1" applyAlignment="1">
      <alignment horizontal="left" vertical="top" wrapText="1"/>
    </xf>
    <xf numFmtId="0" fontId="14" fillId="0" borderId="1" xfId="0" applyFont="1" applyBorder="1" applyAlignment="1">
      <alignment horizontal="left" vertical="center"/>
    </xf>
    <xf numFmtId="0" fontId="14" fillId="0" borderId="1" xfId="0" applyFont="1" applyBorder="1" applyAlignment="1">
      <alignment vertical="center"/>
    </xf>
    <xf numFmtId="43" fontId="10" fillId="0" borderId="1" xfId="1" applyNumberFormat="1" applyFont="1" applyBorder="1" applyAlignment="1">
      <alignment vertical="top"/>
    </xf>
    <xf numFmtId="0" fontId="10" fillId="0" borderId="5" xfId="0" applyFont="1" applyBorder="1" applyAlignment="1">
      <alignment vertical="top" wrapText="1"/>
    </xf>
    <xf numFmtId="0" fontId="10" fillId="0" borderId="5" xfId="0" applyFont="1" applyBorder="1" applyAlignment="1">
      <alignment horizontal="left" vertical="top" wrapText="1"/>
    </xf>
    <xf numFmtId="2" fontId="10" fillId="0" borderId="5" xfId="0" applyNumberFormat="1" applyFont="1" applyBorder="1" applyAlignment="1">
      <alignment horizontal="center" vertical="top"/>
    </xf>
    <xf numFmtId="0" fontId="10" fillId="0" borderId="5" xfId="0" applyFont="1" applyFill="1" applyBorder="1" applyAlignment="1">
      <alignment horizontal="center" vertical="top"/>
    </xf>
    <xf numFmtId="2" fontId="10" fillId="0" borderId="12" xfId="0" applyNumberFormat="1" applyFont="1" applyBorder="1" applyAlignment="1">
      <alignment horizontal="center" vertical="top"/>
    </xf>
    <xf numFmtId="43" fontId="10" fillId="0" borderId="5" xfId="1" applyFont="1" applyBorder="1" applyAlignment="1">
      <alignment vertical="top"/>
    </xf>
    <xf numFmtId="0" fontId="0" fillId="0" borderId="0" xfId="0" applyBorder="1"/>
    <xf numFmtId="0" fontId="0" fillId="0" borderId="0" xfId="0" applyBorder="1" applyAlignment="1">
      <alignment horizontal="center" vertical="top" wrapText="1"/>
    </xf>
    <xf numFmtId="0" fontId="0" fillId="0" borderId="12" xfId="0" applyBorder="1"/>
    <xf numFmtId="0" fontId="0" fillId="0" borderId="7" xfId="0" applyBorder="1"/>
    <xf numFmtId="0" fontId="0" fillId="0" borderId="15" xfId="0" applyBorder="1"/>
    <xf numFmtId="0" fontId="15" fillId="0" borderId="0" xfId="0" applyFont="1"/>
    <xf numFmtId="0" fontId="16"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16" fillId="0" borderId="4" xfId="0" applyFont="1" applyBorder="1" applyAlignment="1">
      <alignment vertical="top"/>
    </xf>
    <xf numFmtId="0" fontId="0" fillId="0" borderId="4" xfId="0" applyBorder="1"/>
    <xf numFmtId="0" fontId="16" fillId="0" borderId="9" xfId="0" applyFont="1" applyBorder="1"/>
    <xf numFmtId="0" fontId="16" fillId="0" borderId="12" xfId="0" applyFont="1" applyBorder="1"/>
    <xf numFmtId="0" fontId="16" fillId="0" borderId="7" xfId="0" applyFont="1" applyBorder="1"/>
    <xf numFmtId="0" fontId="16" fillId="0" borderId="0" xfId="0" applyFont="1" applyBorder="1"/>
    <xf numFmtId="0" fontId="0" fillId="0" borderId="9" xfId="0" applyBorder="1"/>
    <xf numFmtId="0" fontId="16" fillId="0" borderId="10" xfId="0" applyFont="1" applyBorder="1"/>
    <xf numFmtId="0" fontId="17" fillId="0" borderId="10" xfId="0" applyFont="1" applyBorder="1" applyAlignment="1">
      <alignment horizontal="center"/>
    </xf>
    <xf numFmtId="164" fontId="17" fillId="0" borderId="0" xfId="0" applyNumberFormat="1" applyFont="1" applyBorder="1" applyAlignment="1">
      <alignment horizontal="center"/>
    </xf>
    <xf numFmtId="0" fontId="17" fillId="0" borderId="0" xfId="0" applyFont="1" applyBorder="1" applyAlignment="1">
      <alignment horizontal="center"/>
    </xf>
    <xf numFmtId="2" fontId="17" fillId="0" borderId="0" xfId="0" applyNumberFormat="1" applyFont="1" applyBorder="1" applyAlignment="1">
      <alignment horizontal="center"/>
    </xf>
    <xf numFmtId="0" fontId="17" fillId="0" borderId="0" xfId="0" applyFont="1" applyBorder="1"/>
    <xf numFmtId="0" fontId="16" fillId="0" borderId="10" xfId="0" applyFont="1" applyBorder="1" applyAlignment="1">
      <alignment horizont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16" fillId="0" borderId="0" xfId="0" applyFont="1" applyBorder="1" applyAlignment="1">
      <alignment horizontal="right"/>
    </xf>
    <xf numFmtId="2" fontId="16" fillId="0" borderId="0" xfId="0" applyNumberFormat="1" applyFont="1" applyBorder="1"/>
    <xf numFmtId="0" fontId="17" fillId="0" borderId="12" xfId="0" applyFont="1" applyBorder="1" applyAlignment="1">
      <alignment horizontal="center"/>
    </xf>
    <xf numFmtId="164" fontId="17" fillId="0" borderId="7" xfId="0" applyNumberFormat="1" applyFont="1" applyBorder="1" applyAlignment="1">
      <alignment horizontal="center"/>
    </xf>
    <xf numFmtId="0" fontId="17" fillId="0" borderId="7" xfId="0" applyFont="1" applyBorder="1" applyAlignment="1">
      <alignment horizontal="center"/>
    </xf>
    <xf numFmtId="2" fontId="17" fillId="0" borderId="7" xfId="0" applyNumberFormat="1" applyFont="1" applyBorder="1" applyAlignment="1">
      <alignment horizontal="center"/>
    </xf>
    <xf numFmtId="0" fontId="10" fillId="0" borderId="10" xfId="0" applyFont="1" applyBorder="1"/>
    <xf numFmtId="0" fontId="10" fillId="0" borderId="0" xfId="0" applyFont="1" applyBorder="1" applyAlignment="1"/>
    <xf numFmtId="2" fontId="10" fillId="0" borderId="0" xfId="0" applyNumberFormat="1" applyFont="1" applyBorder="1"/>
    <xf numFmtId="2" fontId="18" fillId="0" borderId="0" xfId="0" applyNumberFormat="1" applyFont="1" applyFill="1" applyBorder="1" applyAlignment="1">
      <alignment horizontal="center"/>
    </xf>
    <xf numFmtId="0" fontId="10" fillId="0" borderId="0" xfId="0" applyFont="1" applyFill="1" applyBorder="1"/>
    <xf numFmtId="0" fontId="10" fillId="0" borderId="0" xfId="0" applyFont="1" applyBorder="1"/>
    <xf numFmtId="1" fontId="10" fillId="0" borderId="0" xfId="0" applyNumberFormat="1" applyFont="1" applyBorder="1" applyAlignment="1">
      <alignment horizontal="center"/>
    </xf>
    <xf numFmtId="1" fontId="0" fillId="0" borderId="9" xfId="0" applyNumberFormat="1" applyBorder="1" applyAlignment="1">
      <alignment horizontal="center"/>
    </xf>
    <xf numFmtId="0" fontId="16" fillId="0" borderId="5" xfId="0" applyFont="1" applyBorder="1"/>
    <xf numFmtId="0" fontId="0" fillId="0" borderId="7" xfId="0" applyBorder="1" applyAlignment="1">
      <alignment horizontal="center"/>
    </xf>
    <xf numFmtId="0" fontId="0" fillId="0" borderId="5" xfId="0" applyBorder="1" applyAlignment="1">
      <alignment horizontal="center"/>
    </xf>
    <xf numFmtId="0" fontId="16" fillId="0" borderId="9" xfId="0" applyFont="1" applyBorder="1" applyAlignment="1">
      <alignment horizontal="center" vertical="top" wrapText="1"/>
    </xf>
    <xf numFmtId="0" fontId="20" fillId="0" borderId="10" xfId="0" applyFont="1" applyBorder="1"/>
    <xf numFmtId="0" fontId="21" fillId="0" borderId="0" xfId="0" applyFont="1" applyBorder="1"/>
    <xf numFmtId="0" fontId="16" fillId="0" borderId="0" xfId="0" applyFont="1"/>
    <xf numFmtId="0" fontId="16" fillId="0" borderId="12" xfId="0" applyFont="1" applyBorder="1" applyAlignment="1">
      <alignment horizontal="center"/>
    </xf>
    <xf numFmtId="164" fontId="16" fillId="0" borderId="7" xfId="0" applyNumberFormat="1" applyFont="1" applyBorder="1" applyAlignment="1">
      <alignment horizontal="center"/>
    </xf>
    <xf numFmtId="0" fontId="16" fillId="0" borderId="7" xfId="0" applyFont="1" applyBorder="1" applyAlignment="1">
      <alignment horizontal="center"/>
    </xf>
    <xf numFmtId="2" fontId="16" fillId="0" borderId="7" xfId="0" applyNumberFormat="1" applyFont="1" applyBorder="1" applyAlignment="1">
      <alignment horizontal="center"/>
    </xf>
    <xf numFmtId="0" fontId="16" fillId="0" borderId="10" xfId="0" applyFont="1" applyBorder="1" applyAlignment="1"/>
    <xf numFmtId="0" fontId="16" fillId="0" borderId="0" xfId="0" applyFont="1" applyBorder="1" applyAlignment="1"/>
    <xf numFmtId="0" fontId="19" fillId="0" borderId="10" xfId="0" applyFont="1" applyBorder="1"/>
    <xf numFmtId="0" fontId="19" fillId="0" borderId="0" xfId="0" applyFont="1" applyBorder="1"/>
    <xf numFmtId="0" fontId="19" fillId="0" borderId="0" xfId="0" applyFont="1" applyBorder="1" applyAlignment="1">
      <alignment horizontal="center"/>
    </xf>
    <xf numFmtId="2" fontId="19" fillId="0" borderId="0" xfId="0" applyNumberFormat="1" applyFont="1" applyBorder="1" applyAlignment="1">
      <alignment horizontal="center"/>
    </xf>
    <xf numFmtId="0" fontId="16" fillId="0" borderId="10" xfId="0" applyFont="1" applyFill="1" applyBorder="1"/>
    <xf numFmtId="2" fontId="16" fillId="0" borderId="0" xfId="0" applyNumberFormat="1" applyFont="1" applyFill="1" applyBorder="1" applyAlignment="1">
      <alignment horizontal="center"/>
    </xf>
    <xf numFmtId="0" fontId="16" fillId="0" borderId="0" xfId="0" applyFont="1" applyAlignment="1">
      <alignment horizontal="center"/>
    </xf>
    <xf numFmtId="0" fontId="0" fillId="0" borderId="10" xfId="0" applyBorder="1"/>
    <xf numFmtId="2" fontId="19" fillId="0" borderId="0" xfId="0" applyNumberFormat="1" applyFont="1" applyBorder="1"/>
    <xf numFmtId="2" fontId="16" fillId="0" borderId="0" xfId="0" applyNumberFormat="1" applyFont="1"/>
    <xf numFmtId="0" fontId="16" fillId="0" borderId="11" xfId="0" applyFont="1" applyBorder="1"/>
    <xf numFmtId="2" fontId="0" fillId="0" borderId="0" xfId="0" applyNumberFormat="1"/>
    <xf numFmtId="2" fontId="16" fillId="0" borderId="0" xfId="0" applyNumberFormat="1" applyFont="1" applyAlignment="1">
      <alignment horizontal="center"/>
    </xf>
    <xf numFmtId="2" fontId="16" fillId="0" borderId="7" xfId="0" applyNumberFormat="1" applyFont="1" applyBorder="1"/>
    <xf numFmtId="2" fontId="16" fillId="0" borderId="11" xfId="0" applyNumberFormat="1" applyFont="1" applyBorder="1"/>
    <xf numFmtId="0" fontId="16" fillId="0" borderId="0" xfId="0" applyFont="1" applyFill="1" applyBorder="1"/>
    <xf numFmtId="0" fontId="19" fillId="0" borderId="0" xfId="0" applyFont="1" applyFill="1" applyBorder="1"/>
    <xf numFmtId="9" fontId="19" fillId="0" borderId="0" xfId="0" applyNumberFormat="1" applyFont="1" applyBorder="1"/>
    <xf numFmtId="0" fontId="16" fillId="0" borderId="9" xfId="0" applyFont="1" applyBorder="1" applyAlignment="1">
      <alignment horizontal="center"/>
    </xf>
    <xf numFmtId="0" fontId="0" fillId="0" borderId="5" xfId="0" applyBorder="1"/>
    <xf numFmtId="0" fontId="16" fillId="0" borderId="7" xfId="0" applyFont="1" applyFill="1" applyBorder="1"/>
    <xf numFmtId="9" fontId="16" fillId="0" borderId="7" xfId="0" applyNumberFormat="1" applyFont="1" applyBorder="1"/>
    <xf numFmtId="0" fontId="16" fillId="0" borderId="5" xfId="0" applyFont="1" applyBorder="1" applyAlignment="1">
      <alignment horizontal="center"/>
    </xf>
    <xf numFmtId="0" fontId="0" fillId="0" borderId="9" xfId="0" applyBorder="1" applyAlignment="1">
      <alignment horizontal="center" vertical="top" wrapText="1"/>
    </xf>
    <xf numFmtId="2" fontId="16" fillId="0" borderId="9" xfId="0" applyNumberFormat="1" applyFont="1" applyBorder="1" applyAlignment="1">
      <alignment horizontal="center"/>
    </xf>
    <xf numFmtId="0" fontId="16" fillId="0" borderId="15" xfId="0" applyFont="1" applyBorder="1"/>
    <xf numFmtId="2" fontId="16" fillId="0" borderId="11" xfId="0" applyNumberFormat="1" applyFont="1" applyBorder="1" applyAlignment="1">
      <alignment horizontal="center"/>
    </xf>
    <xf numFmtId="164" fontId="16" fillId="0" borderId="9" xfId="0" applyNumberFormat="1" applyFont="1" applyBorder="1"/>
    <xf numFmtId="0" fontId="19" fillId="0" borderId="0" xfId="0" applyFont="1"/>
    <xf numFmtId="164" fontId="16" fillId="0" borderId="11" xfId="0" applyNumberFormat="1" applyFont="1" applyBorder="1" applyAlignment="1">
      <alignment horizontal="center"/>
    </xf>
    <xf numFmtId="164" fontId="16" fillId="0" borderId="10" xfId="0" applyNumberFormat="1" applyFont="1" applyBorder="1"/>
    <xf numFmtId="164" fontId="16" fillId="0" borderId="15" xfId="0" applyNumberFormat="1" applyFont="1" applyBorder="1" applyAlignment="1">
      <alignment horizontal="center"/>
    </xf>
    <xf numFmtId="0" fontId="0" fillId="0" borderId="4" xfId="0" applyBorder="1" applyAlignment="1">
      <alignment horizontal="center" vertical="top" wrapText="1"/>
    </xf>
    <xf numFmtId="0" fontId="16" fillId="0" borderId="4" xfId="0" applyNumberFormat="1" applyFont="1" applyBorder="1" applyAlignment="1">
      <alignment vertical="top" wrapText="1"/>
    </xf>
    <xf numFmtId="2" fontId="16" fillId="0" borderId="9" xfId="0" applyNumberFormat="1" applyFont="1" applyBorder="1"/>
    <xf numFmtId="0" fontId="20" fillId="0" borderId="0" xfId="0" applyFont="1"/>
    <xf numFmtId="0" fontId="21" fillId="0" borderId="0" xfId="0" applyFont="1"/>
    <xf numFmtId="0" fontId="16" fillId="0" borderId="4" xfId="0" applyFont="1" applyBorder="1"/>
    <xf numFmtId="164" fontId="16" fillId="0" borderId="0" xfId="0" applyNumberFormat="1" applyFont="1" applyAlignment="1">
      <alignment horizontal="center"/>
    </xf>
    <xf numFmtId="9" fontId="16" fillId="0" borderId="0" xfId="0" applyNumberFormat="1" applyFont="1" applyBorder="1"/>
    <xf numFmtId="164" fontId="16" fillId="0" borderId="10" xfId="0" applyNumberFormat="1" applyFont="1" applyBorder="1" applyAlignment="1">
      <alignment horizontal="center"/>
    </xf>
    <xf numFmtId="164" fontId="16" fillId="0" borderId="9" xfId="0" applyNumberFormat="1" applyFont="1" applyBorder="1" applyAlignment="1">
      <alignment horizontal="center"/>
    </xf>
    <xf numFmtId="164" fontId="16" fillId="0" borderId="0" xfId="0" applyNumberFormat="1" applyFont="1"/>
    <xf numFmtId="2" fontId="10" fillId="0" borderId="0" xfId="0" applyNumberFormat="1" applyFont="1" applyBorder="1" applyAlignment="1">
      <alignment horizontal="center"/>
    </xf>
    <xf numFmtId="164" fontId="0" fillId="0" borderId="0" xfId="0" applyNumberFormat="1" applyAlignment="1">
      <alignment horizontal="center"/>
    </xf>
    <xf numFmtId="1" fontId="16" fillId="0" borderId="0" xfId="0" applyNumberFormat="1" applyFont="1" applyBorder="1" applyAlignment="1">
      <alignment horizontal="center"/>
    </xf>
    <xf numFmtId="9" fontId="16" fillId="0" borderId="7" xfId="0" applyNumberFormat="1" applyFont="1" applyBorder="1" applyAlignment="1">
      <alignment horizontal="center"/>
    </xf>
    <xf numFmtId="1" fontId="16" fillId="0" borderId="7" xfId="0" applyNumberFormat="1" applyFont="1" applyBorder="1" applyAlignment="1">
      <alignment horizontal="center"/>
    </xf>
    <xf numFmtId="1" fontId="16" fillId="0" borderId="9" xfId="0" applyNumberFormat="1" applyFont="1" applyBorder="1" applyAlignment="1">
      <alignment horizontal="center"/>
    </xf>
    <xf numFmtId="2" fontId="16" fillId="0" borderId="0" xfId="0" applyNumberFormat="1" applyFont="1" applyBorder="1" applyAlignment="1">
      <alignment horizontal="right"/>
    </xf>
    <xf numFmtId="0" fontId="16" fillId="0" borderId="0" xfId="0" applyFont="1" applyFill="1" applyBorder="1" applyAlignment="1">
      <alignment horizontal="center"/>
    </xf>
    <xf numFmtId="1" fontId="16" fillId="0" borderId="11" xfId="0" applyNumberFormat="1" applyFont="1" applyBorder="1" applyAlignment="1">
      <alignment horizontal="center"/>
    </xf>
    <xf numFmtId="0" fontId="16" fillId="0" borderId="11" xfId="0" applyFont="1" applyBorder="1" applyAlignment="1">
      <alignment horizontal="center"/>
    </xf>
    <xf numFmtId="1" fontId="16" fillId="0" borderId="15" xfId="0" applyNumberFormat="1" applyFont="1" applyBorder="1" applyAlignment="1">
      <alignment horizontal="center"/>
    </xf>
    <xf numFmtId="0" fontId="16" fillId="0" borderId="7" xfId="0" applyFont="1" applyFill="1" applyBorder="1" applyAlignment="1">
      <alignment horizontal="center"/>
    </xf>
    <xf numFmtId="0" fontId="16" fillId="0" borderId="15" xfId="0" applyFont="1" applyBorder="1" applyAlignment="1">
      <alignment horizontal="center"/>
    </xf>
    <xf numFmtId="1" fontId="16" fillId="0" borderId="0" xfId="0" applyNumberFormat="1" applyFont="1" applyFill="1" applyBorder="1" applyAlignment="1">
      <alignment horizontal="center"/>
    </xf>
    <xf numFmtId="0" fontId="16" fillId="0" borderId="0" xfId="0" applyFont="1" applyAlignment="1">
      <alignment wrapText="1"/>
    </xf>
    <xf numFmtId="164" fontId="10" fillId="0" borderId="0" xfId="0" applyNumberFormat="1" applyFont="1" applyAlignment="1">
      <alignment horizontal="center"/>
    </xf>
    <xf numFmtId="0" fontId="16" fillId="0" borderId="15" xfId="0" applyFont="1" applyBorder="1" applyAlignment="1">
      <alignment wrapText="1"/>
    </xf>
    <xf numFmtId="1" fontId="16" fillId="0" borderId="0" xfId="0" applyNumberFormat="1" applyFont="1" applyAlignment="1">
      <alignment horizontal="center"/>
    </xf>
    <xf numFmtId="0" fontId="22" fillId="0" borderId="0" xfId="0" applyFont="1" applyAlignment="1">
      <alignment horizontal="center"/>
    </xf>
    <xf numFmtId="1" fontId="19" fillId="0" borderId="0" xfId="0" applyNumberFormat="1" applyFont="1"/>
    <xf numFmtId="0" fontId="22" fillId="0" borderId="7" xfId="0" applyFont="1" applyBorder="1" applyAlignment="1">
      <alignment horizontal="center"/>
    </xf>
    <xf numFmtId="1" fontId="19" fillId="0" borderId="7" xfId="0" applyNumberFormat="1" applyFont="1" applyBorder="1"/>
    <xf numFmtId="0" fontId="19" fillId="0" borderId="7" xfId="0" applyFont="1" applyBorder="1"/>
    <xf numFmtId="1" fontId="9" fillId="0" borderId="7" xfId="0" applyNumberFormat="1" applyFont="1" applyBorder="1"/>
    <xf numFmtId="0" fontId="0" fillId="0" borderId="2" xfId="0" applyBorder="1"/>
    <xf numFmtId="43" fontId="0" fillId="0" borderId="1" xfId="0" applyNumberFormat="1" applyBorder="1"/>
    <xf numFmtId="0" fontId="2" fillId="0" borderId="2" xfId="0" applyFont="1" applyBorder="1" applyAlignment="1">
      <alignment horizontal="left" vertical="top" wrapText="1"/>
    </xf>
    <xf numFmtId="0" fontId="9" fillId="0" borderId="13" xfId="0" applyFont="1" applyBorder="1" applyAlignment="1">
      <alignment horizontal="left" vertical="top" wrapText="1"/>
    </xf>
    <xf numFmtId="0" fontId="9" fillId="0" borderId="3" xfId="0" applyFont="1" applyBorder="1" applyAlignment="1">
      <alignment horizontal="left" vertical="top" wrapText="1"/>
    </xf>
    <xf numFmtId="0" fontId="0" fillId="0" borderId="13" xfId="0" applyBorder="1" applyAlignment="1">
      <alignment horizontal="center"/>
    </xf>
    <xf numFmtId="0" fontId="0" fillId="0" borderId="3" xfId="0" applyBorder="1" applyAlignment="1">
      <alignment horizontal="center"/>
    </xf>
    <xf numFmtId="0" fontId="16" fillId="0" borderId="8" xfId="0" applyFont="1" applyBorder="1" applyAlignment="1">
      <alignment horizontal="left" vertical="top" wrapText="1"/>
    </xf>
    <xf numFmtId="0" fontId="16" fillId="0" borderId="14" xfId="0" applyFont="1" applyBorder="1" applyAlignment="1">
      <alignment horizontal="left" vertical="top" wrapText="1"/>
    </xf>
    <xf numFmtId="0" fontId="16" fillId="0" borderId="6" xfId="0" applyFont="1" applyBorder="1" applyAlignment="1">
      <alignment horizontal="left" vertical="top" wrapText="1"/>
    </xf>
    <xf numFmtId="0" fontId="4" fillId="0" borderId="2" xfId="0" applyFont="1" applyBorder="1" applyAlignment="1">
      <alignment horizontal="left" vertical="top" wrapText="1"/>
    </xf>
    <xf numFmtId="0" fontId="0" fillId="0" borderId="13"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16" fillId="0" borderId="10" xfId="0" applyFont="1" applyBorder="1" applyAlignment="1">
      <alignment horizontal="left" vertical="top" wrapText="1"/>
    </xf>
    <xf numFmtId="0" fontId="16" fillId="0" borderId="0" xfId="0" applyFont="1" applyBorder="1" applyAlignment="1">
      <alignment horizontal="left" vertical="top" wrapText="1"/>
    </xf>
    <xf numFmtId="0" fontId="16" fillId="0" borderId="11" xfId="0" applyFont="1" applyBorder="1" applyAlignment="1">
      <alignment horizontal="left" vertical="top" wrapText="1"/>
    </xf>
    <xf numFmtId="0" fontId="16" fillId="0" borderId="14" xfId="0" applyFont="1" applyBorder="1" applyAlignment="1">
      <alignment horizontal="left" vertical="top"/>
    </xf>
    <xf numFmtId="0" fontId="16" fillId="0" borderId="8" xfId="0" applyNumberFormat="1" applyFont="1" applyBorder="1" applyAlignment="1">
      <alignment horizontal="left" vertical="top" wrapText="1"/>
    </xf>
    <xf numFmtId="0" fontId="16" fillId="0" borderId="14" xfId="0" applyNumberFormat="1" applyFont="1" applyBorder="1" applyAlignment="1">
      <alignment horizontal="left" vertical="top" wrapText="1"/>
    </xf>
    <xf numFmtId="0" fontId="19" fillId="0" borderId="10" xfId="0" applyFont="1" applyBorder="1" applyAlignment="1">
      <alignment horizontal="left" vertical="top" wrapText="1"/>
    </xf>
    <xf numFmtId="0" fontId="16" fillId="0" borderId="0" xfId="0" applyFont="1" applyBorder="1" applyAlignment="1">
      <alignment horizontal="lef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tabSelected="1" workbookViewId="0">
      <selection activeCell="A2" sqref="A2:F2"/>
    </sheetView>
  </sheetViews>
  <sheetFormatPr defaultRowHeight="15" x14ac:dyDescent="0.25"/>
  <cols>
    <col min="2" max="2" width="40.28515625" customWidth="1"/>
    <col min="3" max="3" width="9.5703125" bestFit="1" customWidth="1"/>
    <col min="4" max="4" width="7.28515625" customWidth="1"/>
    <col min="5" max="5" width="12.140625" customWidth="1"/>
    <col min="6" max="6" width="15.5703125" customWidth="1"/>
  </cols>
  <sheetData>
    <row r="2" spans="1:9" ht="83.25" customHeight="1" x14ac:dyDescent="0.25">
      <c r="A2" s="156" t="s">
        <v>148</v>
      </c>
      <c r="B2" s="157"/>
      <c r="C2" s="157"/>
      <c r="D2" s="157"/>
      <c r="E2" s="157"/>
      <c r="F2" s="158"/>
      <c r="G2" s="10"/>
      <c r="H2" s="10"/>
      <c r="I2" s="10"/>
    </row>
    <row r="3" spans="1:9" x14ac:dyDescent="0.25">
      <c r="A3" s="36"/>
      <c r="B3" s="37"/>
      <c r="C3" s="37"/>
      <c r="D3" s="37"/>
      <c r="E3" s="37"/>
      <c r="F3" s="38"/>
    </row>
    <row r="4" spans="1:9" ht="24" x14ac:dyDescent="0.25">
      <c r="A4" s="11" t="s">
        <v>32</v>
      </c>
      <c r="B4" s="11" t="s">
        <v>0</v>
      </c>
      <c r="C4" s="12" t="s">
        <v>33</v>
      </c>
      <c r="D4" s="12" t="s">
        <v>23</v>
      </c>
      <c r="E4" s="12" t="s">
        <v>25</v>
      </c>
      <c r="F4" s="13" t="s">
        <v>34</v>
      </c>
      <c r="G4" s="14"/>
    </row>
    <row r="5" spans="1:9" x14ac:dyDescent="0.25">
      <c r="A5" s="15">
        <v>1</v>
      </c>
      <c r="B5" s="15">
        <v>2</v>
      </c>
      <c r="C5" s="15">
        <v>3</v>
      </c>
      <c r="D5" s="15">
        <v>4</v>
      </c>
      <c r="E5" s="15">
        <v>5</v>
      </c>
      <c r="F5" s="15">
        <v>6</v>
      </c>
    </row>
    <row r="6" spans="1:9" ht="58.5" customHeight="1" x14ac:dyDescent="0.25">
      <c r="A6" s="16" t="s">
        <v>2</v>
      </c>
      <c r="B6" s="17" t="s">
        <v>3</v>
      </c>
      <c r="C6" s="18">
        <f>'Protective Detail'!L16</f>
        <v>75.833333333333329</v>
      </c>
      <c r="D6" s="16" t="s">
        <v>35</v>
      </c>
      <c r="E6" s="19">
        <v>367.41</v>
      </c>
      <c r="F6" s="20">
        <f>E6*C6</f>
        <v>27861.924999999999</v>
      </c>
    </row>
    <row r="7" spans="1:9" ht="288" x14ac:dyDescent="0.25">
      <c r="A7" s="21" t="s">
        <v>36</v>
      </c>
      <c r="B7" s="22" t="s">
        <v>37</v>
      </c>
      <c r="C7" s="16">
        <f>'Protective Detail'!L42</f>
        <v>16083.024999999998</v>
      </c>
      <c r="D7" s="16" t="s">
        <v>5</v>
      </c>
      <c r="E7" s="19">
        <v>429.88</v>
      </c>
      <c r="F7" s="20">
        <f t="shared" ref="F7:F19" si="0">C7*E7</f>
        <v>6913770.7869999986</v>
      </c>
    </row>
    <row r="8" spans="1:9" ht="273.75" customHeight="1" x14ac:dyDescent="0.25">
      <c r="A8" s="12" t="s">
        <v>38</v>
      </c>
      <c r="B8" s="17" t="s">
        <v>39</v>
      </c>
      <c r="C8" s="19">
        <f>C7</f>
        <v>16083.024999999998</v>
      </c>
      <c r="D8" s="16" t="s">
        <v>5</v>
      </c>
      <c r="E8" s="19">
        <v>157.69999999999999</v>
      </c>
      <c r="F8" s="20">
        <f t="shared" si="0"/>
        <v>2536293.0424999995</v>
      </c>
    </row>
    <row r="9" spans="1:9" ht="72" customHeight="1" x14ac:dyDescent="0.25">
      <c r="A9" s="12" t="s">
        <v>40</v>
      </c>
      <c r="B9" s="17" t="s">
        <v>41</v>
      </c>
      <c r="C9" s="19">
        <f>C8</f>
        <v>16083.024999999998</v>
      </c>
      <c r="D9" s="16" t="s">
        <v>5</v>
      </c>
      <c r="E9" s="19">
        <v>16.97</v>
      </c>
      <c r="F9" s="20">
        <f t="shared" si="0"/>
        <v>272928.93424999993</v>
      </c>
    </row>
    <row r="10" spans="1:9" ht="80.25" customHeight="1" x14ac:dyDescent="0.25">
      <c r="A10" s="12" t="s">
        <v>42</v>
      </c>
      <c r="B10" s="17" t="s">
        <v>43</v>
      </c>
      <c r="C10" s="19">
        <f>'Protective Detail'!L60</f>
        <v>1945.0199999999998</v>
      </c>
      <c r="D10" s="16" t="s">
        <v>5</v>
      </c>
      <c r="E10" s="19">
        <v>1267.96</v>
      </c>
      <c r="F10" s="20">
        <f t="shared" si="0"/>
        <v>2466207.5591999996</v>
      </c>
    </row>
    <row r="11" spans="1:9" ht="310.5" customHeight="1" x14ac:dyDescent="0.25">
      <c r="A11" s="12" t="s">
        <v>44</v>
      </c>
      <c r="B11" s="11" t="s">
        <v>45</v>
      </c>
      <c r="C11" s="19">
        <f>'Protective Detail'!L81</f>
        <v>45875.099999999991</v>
      </c>
      <c r="D11" s="16" t="s">
        <v>6</v>
      </c>
      <c r="E11" s="19">
        <v>250.13</v>
      </c>
      <c r="F11" s="20">
        <f t="shared" si="0"/>
        <v>11474738.762999998</v>
      </c>
    </row>
    <row r="12" spans="1:9" ht="110.25" customHeight="1" x14ac:dyDescent="0.25">
      <c r="A12" s="12" t="s">
        <v>46</v>
      </c>
      <c r="B12" s="17" t="s">
        <v>47</v>
      </c>
      <c r="C12" s="19">
        <f>'Protective Detail'!L97</f>
        <v>1070.6099999999997</v>
      </c>
      <c r="D12" s="16" t="s">
        <v>5</v>
      </c>
      <c r="E12" s="19">
        <v>5771.61</v>
      </c>
      <c r="F12" s="20">
        <f t="shared" si="0"/>
        <v>6179143.3820999982</v>
      </c>
    </row>
    <row r="13" spans="1:9" ht="45.75" customHeight="1" x14ac:dyDescent="0.25">
      <c r="A13" s="23"/>
      <c r="B13" s="24" t="s">
        <v>48</v>
      </c>
      <c r="C13" s="19">
        <f>C12</f>
        <v>1070.6099999999997</v>
      </c>
      <c r="D13" s="16" t="s">
        <v>5</v>
      </c>
      <c r="E13" s="19">
        <v>6135.23</v>
      </c>
      <c r="F13" s="20">
        <f t="shared" si="0"/>
        <v>6568438.5902999975</v>
      </c>
    </row>
    <row r="14" spans="1:9" ht="152.25" customHeight="1" x14ac:dyDescent="0.25">
      <c r="A14" s="12" t="s">
        <v>49</v>
      </c>
      <c r="B14" s="17" t="s">
        <v>50</v>
      </c>
      <c r="C14" s="18">
        <f>'Protective Detail'!L115</f>
        <v>116821.49999999996</v>
      </c>
      <c r="D14" s="16" t="s">
        <v>4</v>
      </c>
      <c r="E14" s="19">
        <v>457.33</v>
      </c>
      <c r="F14" s="20">
        <f t="shared" si="0"/>
        <v>53425976.594999976</v>
      </c>
    </row>
    <row r="15" spans="1:9" ht="23.25" customHeight="1" x14ac:dyDescent="0.25">
      <c r="A15" s="23"/>
      <c r="B15" s="25" t="s">
        <v>51</v>
      </c>
      <c r="C15" s="18">
        <f>'Protective Detail'!L127</f>
        <v>34516.666666666664</v>
      </c>
      <c r="D15" s="16" t="s">
        <v>4</v>
      </c>
      <c r="E15" s="19">
        <v>380.95</v>
      </c>
      <c r="F15" s="20">
        <f t="shared" si="0"/>
        <v>13149124.166666666</v>
      </c>
    </row>
    <row r="16" spans="1:9" ht="66.75" customHeight="1" x14ac:dyDescent="0.25">
      <c r="A16" s="12" t="s">
        <v>52</v>
      </c>
      <c r="B16" s="17" t="s">
        <v>53</v>
      </c>
      <c r="C16" s="19">
        <f>'Protective Detail'!L138</f>
        <v>2335.1189999999997</v>
      </c>
      <c r="D16" s="16" t="s">
        <v>5</v>
      </c>
      <c r="E16" s="19">
        <v>1395.03</v>
      </c>
      <c r="F16" s="20">
        <f t="shared" si="0"/>
        <v>3257561.0585699994</v>
      </c>
    </row>
    <row r="17" spans="1:6" x14ac:dyDescent="0.25">
      <c r="A17" s="23"/>
      <c r="B17" s="26" t="s">
        <v>54</v>
      </c>
      <c r="C17" s="19">
        <f>C16</f>
        <v>2335.1189999999997</v>
      </c>
      <c r="D17" s="16" t="s">
        <v>5</v>
      </c>
      <c r="E17" s="19">
        <v>2185.1</v>
      </c>
      <c r="F17" s="27">
        <f t="shared" si="0"/>
        <v>5102468.526899999</v>
      </c>
    </row>
    <row r="18" spans="1:6" ht="132" x14ac:dyDescent="0.25">
      <c r="A18" s="12" t="s">
        <v>55</v>
      </c>
      <c r="B18" s="17" t="s">
        <v>56</v>
      </c>
      <c r="C18" s="19">
        <f>'Protective Detail'!L151</f>
        <v>130.79999999999998</v>
      </c>
      <c r="D18" s="16" t="s">
        <v>5</v>
      </c>
      <c r="E18" s="19">
        <v>12907.66</v>
      </c>
      <c r="F18" s="20">
        <f t="shared" si="0"/>
        <v>1688321.9279999998</v>
      </c>
    </row>
    <row r="19" spans="1:6" ht="108" x14ac:dyDescent="0.25">
      <c r="A19" s="28" t="s">
        <v>57</v>
      </c>
      <c r="B19" s="29" t="s">
        <v>58</v>
      </c>
      <c r="C19" s="30">
        <f>'Protective Detail'!L167</f>
        <v>124039.54838709679</v>
      </c>
      <c r="D19" s="31" t="s">
        <v>4</v>
      </c>
      <c r="E19" s="32">
        <v>256.67</v>
      </c>
      <c r="F19" s="33">
        <f t="shared" si="0"/>
        <v>31837230.884516135</v>
      </c>
    </row>
    <row r="20" spans="1:6" ht="21" x14ac:dyDescent="0.25">
      <c r="A20" s="7"/>
      <c r="B20" s="9" t="s">
        <v>26</v>
      </c>
      <c r="C20" s="2"/>
      <c r="D20" s="3"/>
      <c r="E20" s="3"/>
      <c r="F20" s="4"/>
    </row>
    <row r="21" spans="1:6" ht="178.5" x14ac:dyDescent="0.25">
      <c r="A21" s="8" t="s">
        <v>8</v>
      </c>
      <c r="B21" s="1" t="s">
        <v>9</v>
      </c>
      <c r="C21" s="2">
        <v>1</v>
      </c>
      <c r="D21" s="3" t="s">
        <v>10</v>
      </c>
      <c r="E21" s="3">
        <v>967050.85</v>
      </c>
      <c r="F21" s="4">
        <f t="shared" ref="F21:F27" si="1">E21*C21</f>
        <v>967050.85</v>
      </c>
    </row>
    <row r="22" spans="1:6" ht="89.25" x14ac:dyDescent="0.25">
      <c r="A22" s="8" t="s">
        <v>13</v>
      </c>
      <c r="B22" s="1" t="s">
        <v>12</v>
      </c>
      <c r="C22" s="5">
        <v>1</v>
      </c>
      <c r="D22" s="3" t="s">
        <v>10</v>
      </c>
      <c r="E22" s="3">
        <v>111148.95</v>
      </c>
      <c r="F22" s="4">
        <f t="shared" si="1"/>
        <v>111148.95</v>
      </c>
    </row>
    <row r="23" spans="1:6" ht="63.75" x14ac:dyDescent="0.25">
      <c r="A23" s="8" t="s">
        <v>11</v>
      </c>
      <c r="B23" s="1" t="s">
        <v>14</v>
      </c>
      <c r="C23" s="5">
        <v>1</v>
      </c>
      <c r="D23" s="3" t="s">
        <v>10</v>
      </c>
      <c r="E23" s="3">
        <v>110909.92</v>
      </c>
      <c r="F23" s="4">
        <f t="shared" si="1"/>
        <v>110909.92</v>
      </c>
    </row>
    <row r="24" spans="1:6" ht="102" x14ac:dyDescent="0.25">
      <c r="A24" s="8" t="s">
        <v>15</v>
      </c>
      <c r="B24" s="1" t="s">
        <v>16</v>
      </c>
      <c r="C24" s="2">
        <v>120</v>
      </c>
      <c r="D24" s="3" t="s">
        <v>24</v>
      </c>
      <c r="E24" s="3">
        <v>2497.86</v>
      </c>
      <c r="F24" s="4">
        <f t="shared" si="1"/>
        <v>299743.2</v>
      </c>
    </row>
    <row r="25" spans="1:6" ht="165.75" x14ac:dyDescent="0.25">
      <c r="A25" s="8" t="s">
        <v>17</v>
      </c>
      <c r="B25" s="1" t="s">
        <v>18</v>
      </c>
      <c r="C25" s="5">
        <v>1</v>
      </c>
      <c r="D25" s="3" t="s">
        <v>10</v>
      </c>
      <c r="E25" s="3">
        <v>92026.55</v>
      </c>
      <c r="F25" s="4">
        <f t="shared" si="1"/>
        <v>92026.55</v>
      </c>
    </row>
    <row r="26" spans="1:6" ht="51" x14ac:dyDescent="0.25">
      <c r="A26" s="8" t="s">
        <v>19</v>
      </c>
      <c r="B26" s="1" t="s">
        <v>20</v>
      </c>
      <c r="C26" s="5">
        <v>1</v>
      </c>
      <c r="D26" s="3" t="s">
        <v>10</v>
      </c>
      <c r="E26" s="6">
        <v>112344.1</v>
      </c>
      <c r="F26" s="4">
        <f t="shared" si="1"/>
        <v>112344.1</v>
      </c>
    </row>
    <row r="27" spans="1:6" ht="76.5" x14ac:dyDescent="0.25">
      <c r="A27" s="8" t="s">
        <v>22</v>
      </c>
      <c r="B27" s="1" t="s">
        <v>21</v>
      </c>
      <c r="C27" s="5">
        <v>1</v>
      </c>
      <c r="D27" s="3" t="s">
        <v>10</v>
      </c>
      <c r="E27" s="6">
        <v>250000</v>
      </c>
      <c r="F27" s="4">
        <f t="shared" si="1"/>
        <v>250000</v>
      </c>
    </row>
    <row r="28" spans="1:6" x14ac:dyDescent="0.25">
      <c r="A28" s="154"/>
      <c r="B28" s="159" t="s">
        <v>29</v>
      </c>
      <c r="C28" s="159"/>
      <c r="D28" s="159"/>
      <c r="E28" s="160"/>
      <c r="F28" s="155">
        <f>SUM(F6:F27)</f>
        <v>146843289.71300274</v>
      </c>
    </row>
    <row r="29" spans="1:6" x14ac:dyDescent="0.25">
      <c r="A29" s="34"/>
      <c r="B29" s="35"/>
      <c r="C29" s="34"/>
      <c r="D29" s="34"/>
      <c r="E29" s="34"/>
      <c r="F29" s="34"/>
    </row>
    <row r="30" spans="1:6" x14ac:dyDescent="0.25">
      <c r="A30" s="34"/>
      <c r="B30" s="34"/>
      <c r="C30" s="34"/>
      <c r="D30" s="34"/>
      <c r="E30" s="34"/>
      <c r="F30" s="34"/>
    </row>
    <row r="31" spans="1:6" x14ac:dyDescent="0.25">
      <c r="A31" s="34"/>
      <c r="B31" s="34"/>
      <c r="C31" s="34"/>
      <c r="D31" s="34"/>
      <c r="E31" s="34"/>
      <c r="F31" s="34"/>
    </row>
    <row r="32" spans="1:6" x14ac:dyDescent="0.25">
      <c r="A32" s="34"/>
      <c r="B32" s="34"/>
      <c r="C32" s="34"/>
      <c r="D32" s="34"/>
      <c r="E32" s="34"/>
      <c r="F32" s="34"/>
    </row>
    <row r="33" spans="1:6" x14ac:dyDescent="0.25">
      <c r="A33" s="34"/>
      <c r="B33" s="34"/>
      <c r="C33" s="34"/>
      <c r="D33" s="34"/>
      <c r="E33" s="34"/>
      <c r="F33" s="34"/>
    </row>
    <row r="34" spans="1:6" x14ac:dyDescent="0.25">
      <c r="A34" s="34"/>
      <c r="B34" s="34"/>
      <c r="C34" s="34"/>
      <c r="D34" s="34"/>
      <c r="E34" s="34"/>
      <c r="F34" s="34"/>
    </row>
    <row r="35" spans="1:6" x14ac:dyDescent="0.25">
      <c r="A35" s="34"/>
      <c r="B35" s="34"/>
      <c r="C35" s="34"/>
      <c r="D35" s="34"/>
      <c r="E35" s="34"/>
      <c r="F35" s="34"/>
    </row>
    <row r="36" spans="1:6" x14ac:dyDescent="0.25">
      <c r="A36" s="34"/>
      <c r="B36" s="34"/>
      <c r="C36" s="34"/>
      <c r="D36" s="34"/>
      <c r="E36" s="34"/>
      <c r="F36" s="34"/>
    </row>
    <row r="37" spans="1:6" x14ac:dyDescent="0.25">
      <c r="A37" s="34"/>
      <c r="B37" s="34"/>
      <c r="C37" s="34"/>
      <c r="D37" s="34"/>
      <c r="E37" s="34"/>
      <c r="F37" s="34"/>
    </row>
    <row r="38" spans="1:6" x14ac:dyDescent="0.25">
      <c r="A38" s="34"/>
      <c r="B38" s="34"/>
      <c r="C38" s="34"/>
      <c r="D38" s="34"/>
      <c r="E38" s="34"/>
      <c r="F38" s="34"/>
    </row>
    <row r="39" spans="1:6" x14ac:dyDescent="0.25">
      <c r="A39" s="34"/>
      <c r="B39" s="34"/>
      <c r="C39" s="34"/>
      <c r="D39" s="34"/>
      <c r="E39" s="34"/>
      <c r="F39" s="34"/>
    </row>
  </sheetData>
  <mergeCells count="2">
    <mergeCell ref="A2:F2"/>
    <mergeCell ref="B28:E28"/>
  </mergeCells>
  <pageMargins left="0.7" right="0.45"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
  <sheetViews>
    <sheetView topLeftCell="A130" workbookViewId="0">
      <selection activeCell="E147" sqref="E147"/>
    </sheetView>
  </sheetViews>
  <sheetFormatPr defaultRowHeight="15" x14ac:dyDescent="0.25"/>
  <cols>
    <col min="1" max="1" width="7.42578125" customWidth="1"/>
    <col min="2" max="2" width="12" customWidth="1"/>
    <col min="3" max="3" width="7.42578125" customWidth="1"/>
    <col min="4" max="4" width="5.85546875" customWidth="1"/>
    <col min="5" max="7" width="8.140625" customWidth="1"/>
    <col min="8" max="8" width="8.5703125" customWidth="1"/>
    <col min="9" max="9" width="8.7109375" customWidth="1"/>
    <col min="10" max="10" width="7.7109375" customWidth="1"/>
    <col min="11" max="11" width="9.5703125" customWidth="1"/>
    <col min="12" max="12" width="9.28515625" customWidth="1"/>
  </cols>
  <sheetData>
    <row r="1" spans="1:15" ht="81" customHeight="1" x14ac:dyDescent="0.25">
      <c r="A1" s="164" t="s">
        <v>60</v>
      </c>
      <c r="B1" s="165"/>
      <c r="C1" s="165"/>
      <c r="D1" s="165"/>
      <c r="E1" s="165"/>
      <c r="F1" s="165"/>
      <c r="G1" s="165"/>
      <c r="H1" s="165"/>
      <c r="I1" s="165"/>
      <c r="J1" s="165"/>
      <c r="K1" s="165"/>
      <c r="L1" s="166"/>
      <c r="O1" s="39"/>
    </row>
    <row r="2" spans="1:15" ht="29.25" customHeight="1" x14ac:dyDescent="0.25">
      <c r="A2" s="40" t="s">
        <v>27</v>
      </c>
      <c r="B2" s="167" t="s">
        <v>0</v>
      </c>
      <c r="C2" s="168"/>
      <c r="D2" s="168"/>
      <c r="E2" s="168"/>
      <c r="F2" s="168"/>
      <c r="G2" s="168"/>
      <c r="H2" s="168"/>
      <c r="I2" s="168"/>
      <c r="J2" s="41"/>
      <c r="K2" s="41"/>
      <c r="L2" s="42" t="s">
        <v>1</v>
      </c>
    </row>
    <row r="3" spans="1:15" ht="33" customHeight="1" x14ac:dyDescent="0.25">
      <c r="A3" s="43" t="s">
        <v>2</v>
      </c>
      <c r="B3" s="161" t="s">
        <v>3</v>
      </c>
      <c r="C3" s="162"/>
      <c r="D3" s="162"/>
      <c r="E3" s="162"/>
      <c r="F3" s="162"/>
      <c r="G3" s="162"/>
      <c r="H3" s="162"/>
      <c r="I3" s="162"/>
      <c r="J3" s="162"/>
      <c r="K3" s="163"/>
      <c r="L3" s="44"/>
    </row>
    <row r="4" spans="1:15" x14ac:dyDescent="0.25">
      <c r="A4" s="45"/>
      <c r="B4" s="46" t="s">
        <v>61</v>
      </c>
      <c r="C4" s="47"/>
      <c r="D4" s="48"/>
      <c r="E4" s="48"/>
      <c r="F4" s="48"/>
      <c r="G4" s="48"/>
      <c r="H4" s="48"/>
      <c r="I4" s="48"/>
      <c r="J4" s="34"/>
      <c r="K4" s="34"/>
      <c r="L4" s="49"/>
    </row>
    <row r="5" spans="1:15" x14ac:dyDescent="0.25">
      <c r="A5" s="45"/>
      <c r="B5" s="50" t="s">
        <v>62</v>
      </c>
      <c r="C5" s="48"/>
      <c r="D5" s="48"/>
      <c r="E5" s="48"/>
      <c r="F5" s="48"/>
      <c r="G5" s="48"/>
      <c r="H5" s="48"/>
      <c r="I5" s="48"/>
      <c r="J5" s="34"/>
      <c r="K5" s="34"/>
      <c r="L5" s="49"/>
    </row>
    <row r="6" spans="1:15" x14ac:dyDescent="0.25">
      <c r="A6" s="45"/>
      <c r="B6" s="51" t="s">
        <v>63</v>
      </c>
      <c r="C6" s="52">
        <v>1.24</v>
      </c>
      <c r="D6" s="53" t="s">
        <v>64</v>
      </c>
      <c r="E6" s="52">
        <v>1.3</v>
      </c>
      <c r="F6" s="53" t="s">
        <v>28</v>
      </c>
      <c r="G6" s="54">
        <f t="shared" ref="G6:G8" si="0">(E6-C6)*1000</f>
        <v>60.000000000000057</v>
      </c>
      <c r="H6" s="48" t="s">
        <v>65</v>
      </c>
      <c r="I6" s="48"/>
      <c r="J6" s="34"/>
      <c r="K6" s="34"/>
      <c r="L6" s="49"/>
    </row>
    <row r="7" spans="1:15" x14ac:dyDescent="0.25">
      <c r="A7" s="50"/>
      <c r="B7" s="51" t="s">
        <v>63</v>
      </c>
      <c r="C7" s="52">
        <v>1.6</v>
      </c>
      <c r="D7" s="53" t="s">
        <v>64</v>
      </c>
      <c r="E7" s="52">
        <v>2.5049999999999999</v>
      </c>
      <c r="F7" s="53" t="s">
        <v>28</v>
      </c>
      <c r="G7" s="54">
        <f t="shared" si="0"/>
        <v>904.99999999999977</v>
      </c>
      <c r="H7" s="55" t="s">
        <v>30</v>
      </c>
      <c r="I7" s="48"/>
      <c r="J7" s="34"/>
      <c r="K7" s="34"/>
      <c r="L7" s="49"/>
    </row>
    <row r="8" spans="1:15" x14ac:dyDescent="0.25">
      <c r="A8" s="45"/>
      <c r="B8" s="56" t="s">
        <v>63</v>
      </c>
      <c r="C8" s="57">
        <v>23.437000000000001</v>
      </c>
      <c r="D8" s="58" t="s">
        <v>64</v>
      </c>
      <c r="E8" s="57">
        <v>23.562000000000001</v>
      </c>
      <c r="F8" s="58" t="s">
        <v>28</v>
      </c>
      <c r="G8" s="59">
        <f t="shared" si="0"/>
        <v>125</v>
      </c>
      <c r="H8" s="48"/>
      <c r="I8" s="48"/>
      <c r="J8" s="34"/>
      <c r="K8" s="34"/>
      <c r="L8" s="49"/>
    </row>
    <row r="9" spans="1:15" x14ac:dyDescent="0.25">
      <c r="A9" s="45"/>
      <c r="B9" s="50"/>
      <c r="C9" s="48"/>
      <c r="D9" s="48"/>
      <c r="E9" s="60" t="s">
        <v>66</v>
      </c>
      <c r="F9" s="48" t="s">
        <v>59</v>
      </c>
      <c r="G9" s="61">
        <f>SUM(G6:G8)</f>
        <v>1089.9999999999998</v>
      </c>
      <c r="H9" s="48" t="s">
        <v>65</v>
      </c>
      <c r="I9" s="48"/>
      <c r="J9" s="34"/>
      <c r="K9" s="34"/>
      <c r="L9" s="49"/>
    </row>
    <row r="10" spans="1:15" x14ac:dyDescent="0.25">
      <c r="A10" s="45"/>
      <c r="B10" s="50" t="s">
        <v>67</v>
      </c>
      <c r="C10" s="48"/>
      <c r="D10" s="48"/>
      <c r="E10" s="48"/>
      <c r="F10" s="48"/>
      <c r="G10" s="48"/>
      <c r="H10" s="48"/>
      <c r="I10" s="48"/>
      <c r="J10" s="34"/>
      <c r="K10" s="34"/>
      <c r="L10" s="49"/>
    </row>
    <row r="11" spans="1:15" x14ac:dyDescent="0.25">
      <c r="A11" s="45"/>
      <c r="B11" s="51" t="s">
        <v>63</v>
      </c>
      <c r="C11" s="52">
        <v>0.88</v>
      </c>
      <c r="D11" s="53" t="s">
        <v>64</v>
      </c>
      <c r="E11" s="52">
        <v>1.24</v>
      </c>
      <c r="F11" s="53" t="s">
        <v>28</v>
      </c>
      <c r="G11" s="54">
        <f t="shared" ref="G11:G13" si="1">(E11-C11)*1000</f>
        <v>360</v>
      </c>
      <c r="H11" s="48" t="s">
        <v>30</v>
      </c>
      <c r="I11" s="48"/>
      <c r="J11" s="34"/>
      <c r="K11" s="34"/>
      <c r="L11" s="49"/>
    </row>
    <row r="12" spans="1:15" x14ac:dyDescent="0.25">
      <c r="A12" s="45"/>
      <c r="B12" s="51" t="s">
        <v>63</v>
      </c>
      <c r="C12" s="52">
        <v>1.3</v>
      </c>
      <c r="D12" s="53" t="s">
        <v>64</v>
      </c>
      <c r="E12" s="52">
        <v>1.6</v>
      </c>
      <c r="F12" s="53" t="s">
        <v>28</v>
      </c>
      <c r="G12" s="54">
        <f t="shared" si="1"/>
        <v>300.00000000000006</v>
      </c>
      <c r="H12" s="55" t="s">
        <v>30</v>
      </c>
      <c r="I12" s="48"/>
      <c r="J12" s="34"/>
      <c r="K12" s="34"/>
      <c r="L12" s="49"/>
    </row>
    <row r="13" spans="1:15" x14ac:dyDescent="0.25">
      <c r="A13" s="45"/>
      <c r="B13" s="62" t="s">
        <v>63</v>
      </c>
      <c r="C13" s="63">
        <v>2.5049999999999999</v>
      </c>
      <c r="D13" s="64" t="s">
        <v>64</v>
      </c>
      <c r="E13" s="63">
        <v>3</v>
      </c>
      <c r="F13" s="64" t="s">
        <v>28</v>
      </c>
      <c r="G13" s="65">
        <f t="shared" si="1"/>
        <v>495.00000000000011</v>
      </c>
      <c r="H13" s="48" t="s">
        <v>30</v>
      </c>
      <c r="I13" s="48"/>
      <c r="J13" s="34"/>
      <c r="K13" s="34"/>
      <c r="L13" s="49"/>
    </row>
    <row r="14" spans="1:15" x14ac:dyDescent="0.25">
      <c r="A14" s="45"/>
      <c r="B14" s="50"/>
      <c r="C14" s="48"/>
      <c r="D14" s="48"/>
      <c r="E14" s="60" t="s">
        <v>66</v>
      </c>
      <c r="F14" s="48" t="s">
        <v>59</v>
      </c>
      <c r="G14" s="61">
        <f>SUM(G11:G13)</f>
        <v>1155</v>
      </c>
      <c r="H14" s="48" t="s">
        <v>65</v>
      </c>
      <c r="I14" s="48"/>
      <c r="J14" s="34"/>
      <c r="K14" s="34"/>
      <c r="L14" s="49"/>
    </row>
    <row r="15" spans="1:15" x14ac:dyDescent="0.25">
      <c r="A15" s="45"/>
      <c r="B15" s="50"/>
      <c r="C15" s="48"/>
      <c r="D15" s="48"/>
      <c r="E15" s="48" t="s">
        <v>68</v>
      </c>
      <c r="F15" s="48"/>
      <c r="G15" s="61">
        <f>G14+G9</f>
        <v>2245</v>
      </c>
      <c r="H15" s="48" t="s">
        <v>65</v>
      </c>
      <c r="I15" s="48"/>
      <c r="J15" s="34"/>
      <c r="K15" s="34"/>
      <c r="L15" s="49"/>
    </row>
    <row r="16" spans="1:15" x14ac:dyDescent="0.25">
      <c r="A16" s="45"/>
      <c r="B16" s="66" t="s">
        <v>69</v>
      </c>
      <c r="C16" s="67" t="s">
        <v>70</v>
      </c>
      <c r="D16" s="67"/>
      <c r="E16" s="67"/>
      <c r="F16" s="68">
        <f>G15</f>
        <v>2245</v>
      </c>
      <c r="G16" s="69" t="s">
        <v>71</v>
      </c>
      <c r="H16" s="70">
        <v>30</v>
      </c>
      <c r="I16" s="71" t="s">
        <v>72</v>
      </c>
      <c r="J16" s="72">
        <f>(F16/H16)+1</f>
        <v>75.833333333333329</v>
      </c>
      <c r="K16" s="71"/>
      <c r="L16" s="73">
        <f>J16</f>
        <v>75.833333333333329</v>
      </c>
    </row>
    <row r="17" spans="1:12" x14ac:dyDescent="0.25">
      <c r="A17" s="74"/>
      <c r="B17" s="46"/>
      <c r="C17" s="47"/>
      <c r="D17" s="47"/>
      <c r="E17" s="47"/>
      <c r="F17" s="47"/>
      <c r="G17" s="47"/>
      <c r="H17" s="47"/>
      <c r="I17" s="47"/>
      <c r="J17" s="75"/>
      <c r="K17" s="37"/>
      <c r="L17" s="76" t="s">
        <v>4</v>
      </c>
    </row>
    <row r="18" spans="1:12" ht="190.5" customHeight="1" x14ac:dyDescent="0.25">
      <c r="A18" s="77" t="s">
        <v>73</v>
      </c>
      <c r="B18" s="169" t="s">
        <v>74</v>
      </c>
      <c r="C18" s="170"/>
      <c r="D18" s="170"/>
      <c r="E18" s="170"/>
      <c r="F18" s="170"/>
      <c r="G18" s="170"/>
      <c r="H18" s="170"/>
      <c r="I18" s="170"/>
      <c r="J18" s="34"/>
      <c r="L18" s="49"/>
    </row>
    <row r="19" spans="1:12" x14ac:dyDescent="0.25">
      <c r="A19" s="45"/>
      <c r="B19" s="78" t="s">
        <v>75</v>
      </c>
      <c r="C19" s="79"/>
      <c r="D19" s="48"/>
      <c r="E19" s="48"/>
      <c r="F19" s="48"/>
      <c r="G19" s="48"/>
      <c r="H19" s="48"/>
      <c r="I19" s="48"/>
      <c r="J19" s="48"/>
      <c r="K19" s="80"/>
      <c r="L19" s="45"/>
    </row>
    <row r="20" spans="1:12" x14ac:dyDescent="0.25">
      <c r="A20" s="45"/>
      <c r="B20" s="56" t="s">
        <v>63</v>
      </c>
      <c r="C20" s="57">
        <v>1.24</v>
      </c>
      <c r="D20" s="58" t="s">
        <v>64</v>
      </c>
      <c r="E20" s="57">
        <v>1.3</v>
      </c>
      <c r="F20" s="58" t="s">
        <v>28</v>
      </c>
      <c r="G20" s="59">
        <f t="shared" ref="G20:G21" si="2">(E20-C20)*1000</f>
        <v>60.000000000000057</v>
      </c>
      <c r="H20" s="48" t="s">
        <v>65</v>
      </c>
      <c r="I20" s="48"/>
      <c r="J20" s="48"/>
      <c r="K20" s="80"/>
      <c r="L20" s="45"/>
    </row>
    <row r="21" spans="1:12" x14ac:dyDescent="0.25">
      <c r="A21" s="45"/>
      <c r="B21" s="81" t="s">
        <v>63</v>
      </c>
      <c r="C21" s="82">
        <v>1.6</v>
      </c>
      <c r="D21" s="83" t="s">
        <v>64</v>
      </c>
      <c r="E21" s="82">
        <v>2.5049999999999999</v>
      </c>
      <c r="F21" s="83" t="s">
        <v>28</v>
      </c>
      <c r="G21" s="84">
        <f t="shared" si="2"/>
        <v>904.99999999999977</v>
      </c>
      <c r="H21" s="48" t="s">
        <v>30</v>
      </c>
      <c r="I21" s="48"/>
      <c r="J21" s="48"/>
      <c r="K21" s="80"/>
      <c r="L21" s="45"/>
    </row>
    <row r="22" spans="1:12" x14ac:dyDescent="0.25">
      <c r="A22" s="45"/>
      <c r="B22" s="50"/>
      <c r="C22" s="48"/>
      <c r="D22" s="48"/>
      <c r="E22" s="60" t="s">
        <v>66</v>
      </c>
      <c r="F22" s="48" t="s">
        <v>59</v>
      </c>
      <c r="G22" s="61">
        <f>SUM(G20:G21)</f>
        <v>964.99999999999977</v>
      </c>
      <c r="H22" s="48" t="s">
        <v>65</v>
      </c>
      <c r="I22" s="48"/>
      <c r="J22" s="48"/>
      <c r="K22" s="80"/>
      <c r="L22" s="45"/>
    </row>
    <row r="23" spans="1:12" x14ac:dyDescent="0.25">
      <c r="A23" s="49"/>
      <c r="B23" s="85" t="s">
        <v>76</v>
      </c>
      <c r="C23" s="86"/>
      <c r="D23" s="86"/>
      <c r="E23" s="86"/>
      <c r="F23" s="86"/>
      <c r="G23" s="86"/>
      <c r="H23" s="86"/>
      <c r="I23" s="86"/>
      <c r="J23" s="48"/>
      <c r="K23" s="80"/>
      <c r="L23" s="45"/>
    </row>
    <row r="24" spans="1:12" x14ac:dyDescent="0.25">
      <c r="A24" s="49"/>
      <c r="B24" s="48" t="s">
        <v>77</v>
      </c>
      <c r="C24" s="48"/>
      <c r="D24" s="59">
        <v>4.9000000000000004</v>
      </c>
      <c r="E24" s="58" t="s">
        <v>78</v>
      </c>
      <c r="F24" s="58">
        <v>2.61</v>
      </c>
      <c r="G24" s="58" t="s">
        <v>28</v>
      </c>
      <c r="H24" s="61">
        <f>D24-F24</f>
        <v>2.2900000000000005</v>
      </c>
      <c r="K24" s="80"/>
      <c r="L24" s="45"/>
    </row>
    <row r="25" spans="1:12" x14ac:dyDescent="0.25">
      <c r="A25" s="49"/>
      <c r="B25" s="87" t="s">
        <v>79</v>
      </c>
      <c r="C25" s="88"/>
      <c r="D25" s="88"/>
      <c r="E25" s="89"/>
      <c r="F25" s="89"/>
      <c r="G25" s="90"/>
      <c r="H25" s="90">
        <v>24684.02</v>
      </c>
      <c r="I25" s="90">
        <f>H25</f>
        <v>24684.02</v>
      </c>
      <c r="J25" s="58" t="s">
        <v>5</v>
      </c>
      <c r="K25" s="80"/>
      <c r="L25" s="45"/>
    </row>
    <row r="26" spans="1:12" x14ac:dyDescent="0.25">
      <c r="A26" s="49"/>
      <c r="B26" s="50" t="s">
        <v>67</v>
      </c>
      <c r="C26" s="48"/>
      <c r="D26" s="48"/>
      <c r="E26" s="48"/>
      <c r="F26" s="48"/>
      <c r="G26" s="48"/>
      <c r="H26" s="48"/>
      <c r="I26" s="89"/>
      <c r="J26" s="58"/>
      <c r="K26" s="80"/>
      <c r="L26" s="45"/>
    </row>
    <row r="27" spans="1:12" x14ac:dyDescent="0.25">
      <c r="A27" s="49"/>
      <c r="B27" s="56" t="s">
        <v>63</v>
      </c>
      <c r="C27" s="57">
        <v>0.88</v>
      </c>
      <c r="D27" s="58" t="s">
        <v>64</v>
      </c>
      <c r="E27" s="57">
        <v>1.24</v>
      </c>
      <c r="F27" s="58" t="s">
        <v>28</v>
      </c>
      <c r="G27" s="59">
        <f t="shared" ref="G27:G29" si="3">(E27-C27)*1000</f>
        <v>360</v>
      </c>
      <c r="H27" s="48" t="s">
        <v>65</v>
      </c>
      <c r="I27" s="89"/>
      <c r="J27" s="58"/>
      <c r="K27" s="80"/>
      <c r="L27" s="45"/>
    </row>
    <row r="28" spans="1:12" x14ac:dyDescent="0.25">
      <c r="A28" s="49"/>
      <c r="B28" s="56" t="s">
        <v>63</v>
      </c>
      <c r="C28" s="57">
        <v>1.3</v>
      </c>
      <c r="D28" s="58" t="s">
        <v>64</v>
      </c>
      <c r="E28" s="57">
        <v>1.6</v>
      </c>
      <c r="F28" s="58" t="s">
        <v>28</v>
      </c>
      <c r="G28" s="59">
        <f t="shared" si="3"/>
        <v>300.00000000000006</v>
      </c>
      <c r="H28" s="48" t="s">
        <v>30</v>
      </c>
      <c r="I28" s="89"/>
      <c r="J28" s="58"/>
      <c r="K28" s="80"/>
      <c r="L28" s="45"/>
    </row>
    <row r="29" spans="1:12" x14ac:dyDescent="0.25">
      <c r="A29" s="49"/>
      <c r="B29" s="81" t="s">
        <v>63</v>
      </c>
      <c r="C29" s="82">
        <v>2.5049999999999999</v>
      </c>
      <c r="D29" s="83" t="s">
        <v>64</v>
      </c>
      <c r="E29" s="82">
        <v>3</v>
      </c>
      <c r="F29" s="83" t="s">
        <v>28</v>
      </c>
      <c r="G29" s="84">
        <f t="shared" si="3"/>
        <v>495.00000000000011</v>
      </c>
      <c r="H29" s="48" t="s">
        <v>30</v>
      </c>
      <c r="I29" s="89"/>
      <c r="J29" s="58"/>
      <c r="K29" s="80"/>
      <c r="L29" s="45"/>
    </row>
    <row r="30" spans="1:12" x14ac:dyDescent="0.25">
      <c r="A30" s="49"/>
      <c r="B30" s="50"/>
      <c r="C30" s="48"/>
      <c r="D30" s="48"/>
      <c r="E30" s="60" t="s">
        <v>66</v>
      </c>
      <c r="F30" s="48" t="s">
        <v>59</v>
      </c>
      <c r="G30" s="61">
        <f>SUM(G27:G29)</f>
        <v>1155</v>
      </c>
      <c r="H30" s="48" t="s">
        <v>65</v>
      </c>
      <c r="I30" s="89"/>
      <c r="J30" s="58"/>
      <c r="K30" s="80"/>
      <c r="L30" s="45"/>
    </row>
    <row r="31" spans="1:12" x14ac:dyDescent="0.25">
      <c r="A31" s="49"/>
      <c r="B31" s="91" t="s">
        <v>80</v>
      </c>
      <c r="C31" s="92">
        <v>4.9000000000000004</v>
      </c>
      <c r="D31" s="93" t="s">
        <v>78</v>
      </c>
      <c r="E31" s="58">
        <v>2.29</v>
      </c>
      <c r="F31" s="58" t="s">
        <v>28</v>
      </c>
      <c r="G31" s="58">
        <f>C31-E31</f>
        <v>2.6100000000000003</v>
      </c>
      <c r="H31" s="58"/>
      <c r="I31" s="58"/>
      <c r="J31" s="48"/>
      <c r="K31" s="80"/>
      <c r="L31" s="45"/>
    </row>
    <row r="32" spans="1:12" x14ac:dyDescent="0.25">
      <c r="A32" s="94"/>
      <c r="B32" s="87" t="s">
        <v>81</v>
      </c>
      <c r="C32" s="88"/>
      <c r="D32" s="88"/>
      <c r="E32" s="89"/>
      <c r="F32" s="89"/>
      <c r="G32" s="90"/>
      <c r="H32" s="89"/>
      <c r="I32" s="89">
        <v>36566.49</v>
      </c>
      <c r="J32" s="48" t="s">
        <v>30</v>
      </c>
      <c r="K32" s="80"/>
      <c r="L32" s="45"/>
    </row>
    <row r="33" spans="1:12" x14ac:dyDescent="0.25">
      <c r="A33" s="94"/>
      <c r="B33" s="87" t="s">
        <v>82</v>
      </c>
      <c r="C33" s="88"/>
      <c r="D33" s="88"/>
      <c r="E33" s="89"/>
      <c r="F33" s="89"/>
      <c r="G33" s="90"/>
      <c r="H33" s="89"/>
      <c r="I33" s="89"/>
      <c r="J33" s="48"/>
      <c r="K33" s="80"/>
      <c r="L33" s="45"/>
    </row>
    <row r="34" spans="1:12" x14ac:dyDescent="0.25">
      <c r="A34" s="94"/>
      <c r="B34" s="87"/>
      <c r="C34" s="95">
        <f>G30</f>
        <v>1155</v>
      </c>
      <c r="D34" s="88" t="s">
        <v>83</v>
      </c>
      <c r="E34" s="89">
        <v>18.78</v>
      </c>
      <c r="F34" s="89" t="s">
        <v>83</v>
      </c>
      <c r="G34" s="90">
        <v>0.1</v>
      </c>
      <c r="H34" s="89" t="s">
        <v>28</v>
      </c>
      <c r="I34" s="89">
        <f>G34*E34*C34</f>
        <v>2169.09</v>
      </c>
      <c r="J34" s="48"/>
      <c r="K34" s="80"/>
      <c r="L34" s="45"/>
    </row>
    <row r="35" spans="1:12" x14ac:dyDescent="0.25">
      <c r="A35" s="94"/>
      <c r="B35" s="88" t="s">
        <v>84</v>
      </c>
      <c r="C35" s="88"/>
      <c r="D35" s="88"/>
      <c r="E35" s="88"/>
      <c r="F35" s="88"/>
      <c r="G35" s="88"/>
      <c r="H35" s="96"/>
      <c r="I35" s="80"/>
      <c r="J35" s="80"/>
      <c r="K35" s="97"/>
      <c r="L35" s="45"/>
    </row>
    <row r="36" spans="1:12" x14ac:dyDescent="0.25">
      <c r="A36" s="94"/>
      <c r="B36" s="50" t="s">
        <v>85</v>
      </c>
      <c r="C36" s="80"/>
      <c r="D36" s="80"/>
      <c r="E36" s="80"/>
      <c r="F36" s="80"/>
      <c r="H36" s="98"/>
      <c r="J36" s="80"/>
      <c r="K36" s="97"/>
      <c r="L36" s="45"/>
    </row>
    <row r="37" spans="1:12" x14ac:dyDescent="0.25">
      <c r="A37" s="94"/>
      <c r="B37" s="50"/>
      <c r="C37" s="80"/>
      <c r="D37" s="80" t="s">
        <v>86</v>
      </c>
      <c r="E37" s="80"/>
      <c r="F37" s="80"/>
      <c r="G37" s="80"/>
      <c r="H37" s="80"/>
      <c r="I37" s="80"/>
      <c r="J37" s="80"/>
      <c r="K37" s="97"/>
      <c r="L37" s="45"/>
    </row>
    <row r="38" spans="1:12" x14ac:dyDescent="0.25">
      <c r="A38" s="94"/>
      <c r="B38" s="50" t="s">
        <v>80</v>
      </c>
      <c r="C38" s="80"/>
      <c r="D38" s="99">
        <v>4.9000000000000004</v>
      </c>
      <c r="E38" s="99" t="s">
        <v>78</v>
      </c>
      <c r="F38" s="99">
        <v>3.9</v>
      </c>
      <c r="G38" s="93" t="s">
        <v>28</v>
      </c>
      <c r="H38" s="99">
        <f>D38-F38</f>
        <v>1.0000000000000004</v>
      </c>
      <c r="I38" s="93" t="s">
        <v>87</v>
      </c>
      <c r="J38" s="80"/>
      <c r="K38" s="97"/>
      <c r="L38" s="45"/>
    </row>
    <row r="39" spans="1:12" x14ac:dyDescent="0.25">
      <c r="A39" s="94"/>
      <c r="B39" s="50" t="s">
        <v>88</v>
      </c>
      <c r="C39" s="80"/>
      <c r="D39" s="47"/>
      <c r="E39" s="47"/>
      <c r="F39" s="47"/>
      <c r="G39" s="47"/>
      <c r="H39" s="47"/>
      <c r="I39" s="47">
        <v>912.5</v>
      </c>
      <c r="J39" s="100"/>
      <c r="K39" s="101"/>
      <c r="L39" s="45"/>
    </row>
    <row r="40" spans="1:12" x14ac:dyDescent="0.25">
      <c r="A40" s="94"/>
      <c r="B40" s="50"/>
      <c r="C40" s="48"/>
      <c r="D40" s="102"/>
      <c r="E40" s="48"/>
      <c r="F40" s="48" t="s">
        <v>59</v>
      </c>
      <c r="G40" s="48"/>
      <c r="H40" s="95"/>
      <c r="I40" s="95">
        <f>SUM(I25:I39)</f>
        <v>64332.099999999991</v>
      </c>
      <c r="J40" s="48" t="s">
        <v>5</v>
      </c>
      <c r="K40" s="80"/>
      <c r="L40" s="45"/>
    </row>
    <row r="41" spans="1:12" x14ac:dyDescent="0.25">
      <c r="A41" s="49"/>
      <c r="B41" s="88" t="s">
        <v>89</v>
      </c>
      <c r="D41" s="103"/>
      <c r="E41" s="88">
        <f>I40</f>
        <v>64332.099999999991</v>
      </c>
      <c r="F41" s="88" t="s">
        <v>83</v>
      </c>
      <c r="G41" s="104">
        <v>0.5</v>
      </c>
      <c r="H41" s="95"/>
      <c r="I41" s="88">
        <f>E41*G41</f>
        <v>32166.049999999996</v>
      </c>
      <c r="J41" s="48"/>
      <c r="K41" s="80"/>
      <c r="L41" s="45"/>
    </row>
    <row r="42" spans="1:12" x14ac:dyDescent="0.25">
      <c r="A42" s="49"/>
      <c r="B42" s="48"/>
      <c r="C42" s="48"/>
      <c r="D42" s="102"/>
      <c r="E42" s="48"/>
      <c r="F42" s="48"/>
      <c r="G42" s="48"/>
      <c r="H42" s="48"/>
      <c r="I42" s="48"/>
      <c r="J42" s="48"/>
      <c r="K42" s="80"/>
      <c r="L42" s="105">
        <f>J43</f>
        <v>16083.024999999998</v>
      </c>
    </row>
    <row r="43" spans="1:12" x14ac:dyDescent="0.25">
      <c r="A43" s="106"/>
      <c r="B43" s="47" t="s">
        <v>90</v>
      </c>
      <c r="C43" s="107"/>
      <c r="D43" s="47"/>
      <c r="E43" s="47"/>
      <c r="F43" s="100">
        <f>I41</f>
        <v>32166.049999999996</v>
      </c>
      <c r="G43" s="47" t="s">
        <v>83</v>
      </c>
      <c r="H43" s="108">
        <v>0.5</v>
      </c>
      <c r="I43" s="47" t="s">
        <v>28</v>
      </c>
      <c r="J43" s="47">
        <f>F43*0.5</f>
        <v>16083.024999999998</v>
      </c>
      <c r="K43" s="47" t="s">
        <v>5</v>
      </c>
      <c r="L43" s="109" t="s">
        <v>91</v>
      </c>
    </row>
    <row r="44" spans="1:12" ht="154.5" customHeight="1" x14ac:dyDescent="0.25">
      <c r="A44" s="110" t="s">
        <v>92</v>
      </c>
      <c r="B44" s="169" t="s">
        <v>93</v>
      </c>
      <c r="C44" s="170"/>
      <c r="D44" s="170"/>
      <c r="E44" s="170"/>
      <c r="F44" s="170"/>
      <c r="G44" s="170"/>
      <c r="H44" s="170"/>
      <c r="I44" s="170"/>
      <c r="J44" s="170"/>
      <c r="K44" s="171"/>
      <c r="L44" s="45"/>
    </row>
    <row r="45" spans="1:12" x14ac:dyDescent="0.25">
      <c r="A45" s="49"/>
      <c r="B45" s="48" t="s">
        <v>94</v>
      </c>
      <c r="C45" s="48"/>
      <c r="D45" s="48"/>
      <c r="E45" s="61">
        <f>J43</f>
        <v>16083.024999999998</v>
      </c>
      <c r="F45" s="48" t="s">
        <v>5</v>
      </c>
      <c r="G45" s="48"/>
      <c r="H45" s="48"/>
      <c r="I45" s="48"/>
      <c r="J45" s="48"/>
      <c r="K45" s="97"/>
      <c r="L45" s="111">
        <f>E45</f>
        <v>16083.024999999998</v>
      </c>
    </row>
    <row r="46" spans="1:12" x14ac:dyDescent="0.25">
      <c r="A46" s="106"/>
      <c r="B46" s="46"/>
      <c r="C46" s="47"/>
      <c r="D46" s="47"/>
      <c r="E46" s="47"/>
      <c r="F46" s="47"/>
      <c r="G46" s="47"/>
      <c r="H46" s="47"/>
      <c r="I46" s="47"/>
      <c r="J46" s="47"/>
      <c r="K46" s="112"/>
      <c r="L46" s="109" t="s">
        <v>91</v>
      </c>
    </row>
    <row r="47" spans="1:12" ht="50.25" customHeight="1" x14ac:dyDescent="0.25">
      <c r="A47" s="110" t="s">
        <v>95</v>
      </c>
      <c r="B47" s="161" t="s">
        <v>41</v>
      </c>
      <c r="C47" s="162"/>
      <c r="D47" s="162"/>
      <c r="E47" s="162"/>
      <c r="F47" s="162"/>
      <c r="G47" s="162"/>
      <c r="H47" s="162"/>
      <c r="I47" s="162"/>
      <c r="J47" s="162"/>
      <c r="K47" s="163"/>
      <c r="L47" s="45"/>
    </row>
    <row r="48" spans="1:12" x14ac:dyDescent="0.25">
      <c r="A48" s="49"/>
      <c r="B48" s="48" t="s">
        <v>94</v>
      </c>
      <c r="C48" s="48"/>
      <c r="D48" s="48"/>
      <c r="E48" s="61">
        <f>L45</f>
        <v>16083.024999999998</v>
      </c>
      <c r="F48" s="48" t="s">
        <v>5</v>
      </c>
      <c r="G48" s="48"/>
      <c r="H48" s="48"/>
      <c r="I48" s="48"/>
      <c r="J48" s="48"/>
      <c r="K48" s="97"/>
      <c r="L48" s="111">
        <f>E48</f>
        <v>16083.024999999998</v>
      </c>
    </row>
    <row r="49" spans="1:12" x14ac:dyDescent="0.25">
      <c r="A49" s="106"/>
      <c r="B49" s="46"/>
      <c r="C49" s="47"/>
      <c r="D49" s="47"/>
      <c r="E49" s="47"/>
      <c r="F49" s="47"/>
      <c r="G49" s="47"/>
      <c r="H49" s="47"/>
      <c r="I49" s="47"/>
      <c r="J49" s="47"/>
      <c r="K49" s="112"/>
      <c r="L49" s="109" t="s">
        <v>91</v>
      </c>
    </row>
    <row r="50" spans="1:12" ht="59.25" customHeight="1" x14ac:dyDescent="0.25">
      <c r="A50" s="110" t="s">
        <v>96</v>
      </c>
      <c r="B50" s="161" t="s">
        <v>97</v>
      </c>
      <c r="C50" s="162"/>
      <c r="D50" s="162"/>
      <c r="E50" s="162"/>
      <c r="F50" s="162"/>
      <c r="G50" s="162"/>
      <c r="H50" s="162"/>
      <c r="I50" s="162"/>
      <c r="J50" s="162"/>
      <c r="K50" s="163"/>
      <c r="L50" s="45"/>
    </row>
    <row r="51" spans="1:12" x14ac:dyDescent="0.25">
      <c r="A51" s="49"/>
      <c r="B51" s="87" t="s">
        <v>62</v>
      </c>
      <c r="C51" s="48"/>
      <c r="D51" s="48"/>
      <c r="E51" s="48"/>
      <c r="F51" s="48"/>
      <c r="G51" s="48"/>
      <c r="H51" s="48"/>
      <c r="I51" s="48"/>
      <c r="J51" s="48"/>
      <c r="K51" s="97"/>
      <c r="L51" s="45"/>
    </row>
    <row r="52" spans="1:12" x14ac:dyDescent="0.25">
      <c r="A52" s="49"/>
      <c r="B52" s="56" t="s">
        <v>63</v>
      </c>
      <c r="C52" s="57">
        <v>1.24</v>
      </c>
      <c r="D52" s="58" t="s">
        <v>64</v>
      </c>
      <c r="E52" s="57">
        <v>1.3</v>
      </c>
      <c r="F52" s="58" t="s">
        <v>28</v>
      </c>
      <c r="G52" s="59">
        <f t="shared" ref="G52:G53" si="4">(E52-C52)*1000</f>
        <v>60.000000000000057</v>
      </c>
      <c r="H52" s="48" t="s">
        <v>65</v>
      </c>
      <c r="I52" s="48"/>
      <c r="J52" s="48"/>
      <c r="K52" s="97"/>
      <c r="L52" s="45"/>
    </row>
    <row r="53" spans="1:12" x14ac:dyDescent="0.25">
      <c r="A53" s="49"/>
      <c r="B53" s="81" t="s">
        <v>63</v>
      </c>
      <c r="C53" s="82">
        <v>1.6</v>
      </c>
      <c r="D53" s="83" t="s">
        <v>64</v>
      </c>
      <c r="E53" s="82">
        <v>2.5049999999999999</v>
      </c>
      <c r="F53" s="83" t="s">
        <v>28</v>
      </c>
      <c r="G53" s="84">
        <f t="shared" si="4"/>
        <v>904.99999999999977</v>
      </c>
      <c r="H53" s="48" t="s">
        <v>30</v>
      </c>
      <c r="I53" s="48"/>
      <c r="J53" s="48"/>
      <c r="K53" s="97"/>
      <c r="L53" s="45"/>
    </row>
    <row r="54" spans="1:12" x14ac:dyDescent="0.25">
      <c r="A54" s="49"/>
      <c r="B54" s="50"/>
      <c r="C54" s="48"/>
      <c r="D54" s="48"/>
      <c r="E54" s="60" t="s">
        <v>66</v>
      </c>
      <c r="F54" s="48" t="s">
        <v>59</v>
      </c>
      <c r="G54" s="61">
        <f>SUM(G52:G53)</f>
        <v>964.99999999999977</v>
      </c>
      <c r="H54" s="48" t="s">
        <v>65</v>
      </c>
      <c r="I54" s="48"/>
      <c r="J54" s="48"/>
      <c r="K54" s="97"/>
      <c r="L54" s="45"/>
    </row>
    <row r="55" spans="1:12" x14ac:dyDescent="0.25">
      <c r="A55" s="49"/>
      <c r="B55" s="50" t="s">
        <v>98</v>
      </c>
      <c r="C55" s="48"/>
      <c r="D55" s="48"/>
      <c r="E55" s="48"/>
      <c r="F55" s="48"/>
      <c r="G55" s="48"/>
      <c r="H55" s="48"/>
      <c r="I55" s="48"/>
      <c r="J55" s="48"/>
      <c r="K55" s="97"/>
      <c r="L55" s="45"/>
    </row>
    <row r="56" spans="1:12" x14ac:dyDescent="0.25">
      <c r="A56" s="49"/>
      <c r="B56" s="50" t="s">
        <v>99</v>
      </c>
      <c r="C56" s="58">
        <v>1</v>
      </c>
      <c r="D56" s="58" t="s">
        <v>83</v>
      </c>
      <c r="E56" s="59">
        <f>G54</f>
        <v>964.99999999999977</v>
      </c>
      <c r="F56" s="58" t="s">
        <v>83</v>
      </c>
      <c r="G56" s="58">
        <v>18.78</v>
      </c>
      <c r="H56" s="58" t="s">
        <v>83</v>
      </c>
      <c r="I56" s="57">
        <v>0.1</v>
      </c>
      <c r="J56" s="58" t="s">
        <v>28</v>
      </c>
      <c r="K56" s="113">
        <f>C56*E56*G56*I56</f>
        <v>1812.2699999999998</v>
      </c>
      <c r="L56" s="114"/>
    </row>
    <row r="57" spans="1:12" x14ac:dyDescent="0.25">
      <c r="A57" s="49"/>
      <c r="B57" s="87" t="s">
        <v>100</v>
      </c>
      <c r="C57" s="115"/>
      <c r="D57" s="115"/>
      <c r="E57" s="115"/>
      <c r="F57" s="115"/>
      <c r="G57" s="115"/>
      <c r="H57" s="96"/>
      <c r="I57" s="80"/>
      <c r="J57" s="93"/>
      <c r="K57" s="116"/>
      <c r="L57" s="117"/>
    </row>
    <row r="58" spans="1:12" x14ac:dyDescent="0.25">
      <c r="A58" s="49"/>
      <c r="B58" s="87" t="s">
        <v>85</v>
      </c>
      <c r="C58" s="115"/>
      <c r="D58" s="115"/>
      <c r="E58" s="115"/>
      <c r="F58" s="80"/>
      <c r="G58" s="80"/>
      <c r="H58" s="96"/>
      <c r="I58" s="80"/>
      <c r="J58" s="93"/>
      <c r="K58" s="116"/>
      <c r="L58" s="117"/>
    </row>
    <row r="59" spans="1:12" x14ac:dyDescent="0.25">
      <c r="A59" s="49"/>
      <c r="B59" s="50" t="s">
        <v>101</v>
      </c>
      <c r="C59" s="80"/>
      <c r="D59" s="80"/>
      <c r="E59" s="80"/>
      <c r="F59" s="80"/>
      <c r="G59" s="80"/>
      <c r="H59" s="80"/>
      <c r="I59" s="80"/>
      <c r="J59" s="93"/>
      <c r="K59" s="116"/>
      <c r="L59" s="117"/>
    </row>
    <row r="60" spans="1:12" x14ac:dyDescent="0.25">
      <c r="A60" s="49"/>
      <c r="B60" s="50" t="s">
        <v>99</v>
      </c>
      <c r="C60" s="93">
        <v>1</v>
      </c>
      <c r="D60" s="93" t="s">
        <v>83</v>
      </c>
      <c r="E60" s="99">
        <v>125</v>
      </c>
      <c r="F60" s="93" t="s">
        <v>83</v>
      </c>
      <c r="G60" s="83">
        <v>10.62</v>
      </c>
      <c r="H60" s="83" t="s">
        <v>83</v>
      </c>
      <c r="I60" s="82">
        <v>0.1</v>
      </c>
      <c r="J60" s="83" t="s">
        <v>28</v>
      </c>
      <c r="K60" s="118">
        <f>C60*E60*G60*I60</f>
        <v>132.75</v>
      </c>
      <c r="L60" s="117">
        <f>K61</f>
        <v>1945.0199999999998</v>
      </c>
    </row>
    <row r="61" spans="1:12" x14ac:dyDescent="0.25">
      <c r="A61" s="49"/>
      <c r="B61" s="50"/>
      <c r="C61" s="58"/>
      <c r="D61" s="58"/>
      <c r="E61" s="59"/>
      <c r="F61" s="58"/>
      <c r="G61" s="58"/>
      <c r="H61" s="58"/>
      <c r="I61" s="57" t="s">
        <v>59</v>
      </c>
      <c r="J61" s="58"/>
      <c r="K61" s="59">
        <f>SUM(K56:K60)</f>
        <v>1945.0199999999998</v>
      </c>
      <c r="L61" s="117"/>
    </row>
    <row r="62" spans="1:12" x14ac:dyDescent="0.25">
      <c r="A62" s="49"/>
      <c r="B62" s="50"/>
      <c r="C62" s="48"/>
      <c r="D62" s="48"/>
      <c r="E62" s="48"/>
      <c r="F62" s="48"/>
      <c r="G62" s="48"/>
      <c r="H62" s="48"/>
      <c r="I62" s="48"/>
      <c r="J62" s="48"/>
      <c r="K62" s="58" t="s">
        <v>5</v>
      </c>
      <c r="L62" s="81" t="s">
        <v>5</v>
      </c>
    </row>
    <row r="63" spans="1:12" ht="177.75" customHeight="1" x14ac:dyDescent="0.25">
      <c r="A63" s="119" t="s">
        <v>102</v>
      </c>
      <c r="B63" s="173" t="s">
        <v>103</v>
      </c>
      <c r="C63" s="174"/>
      <c r="D63" s="174"/>
      <c r="E63" s="174"/>
      <c r="F63" s="174"/>
      <c r="G63" s="174"/>
      <c r="H63" s="174"/>
      <c r="I63" s="174"/>
      <c r="J63" s="174"/>
      <c r="K63" s="174"/>
      <c r="L63" s="120"/>
    </row>
    <row r="64" spans="1:12" x14ac:dyDescent="0.25">
      <c r="A64" s="49"/>
      <c r="B64" s="50" t="s">
        <v>62</v>
      </c>
      <c r="C64" s="48"/>
      <c r="D64" s="48"/>
      <c r="E64" s="48"/>
      <c r="F64" s="48"/>
      <c r="G64" s="48"/>
      <c r="H64" s="48"/>
      <c r="I64" s="48"/>
      <c r="J64" s="48"/>
      <c r="K64" s="48"/>
      <c r="L64" s="45"/>
    </row>
    <row r="65" spans="1:12" x14ac:dyDescent="0.25">
      <c r="A65" s="49"/>
      <c r="B65" s="56" t="s">
        <v>63</v>
      </c>
      <c r="C65" s="57">
        <v>1.24</v>
      </c>
      <c r="D65" s="58" t="s">
        <v>64</v>
      </c>
      <c r="E65" s="57">
        <v>1.3</v>
      </c>
      <c r="F65" s="58" t="s">
        <v>28</v>
      </c>
      <c r="G65" s="59">
        <f t="shared" ref="G65:G66" si="5">(E65-C65)*1000</f>
        <v>60.000000000000057</v>
      </c>
      <c r="H65" s="48" t="s">
        <v>30</v>
      </c>
      <c r="I65" s="48"/>
      <c r="J65" s="48"/>
      <c r="K65" s="48"/>
      <c r="L65" s="45"/>
    </row>
    <row r="66" spans="1:12" x14ac:dyDescent="0.25">
      <c r="A66" s="49"/>
      <c r="B66" s="81" t="s">
        <v>63</v>
      </c>
      <c r="C66" s="82">
        <v>1.6</v>
      </c>
      <c r="D66" s="83" t="s">
        <v>64</v>
      </c>
      <c r="E66" s="82">
        <v>2.5049999999999999</v>
      </c>
      <c r="F66" s="83" t="s">
        <v>28</v>
      </c>
      <c r="G66" s="84">
        <f t="shared" si="5"/>
        <v>904.99999999999977</v>
      </c>
      <c r="H66" s="48" t="s">
        <v>30</v>
      </c>
      <c r="I66" s="48"/>
      <c r="J66" s="48"/>
      <c r="K66" s="48"/>
      <c r="L66" s="45"/>
    </row>
    <row r="67" spans="1:12" x14ac:dyDescent="0.25">
      <c r="A67" s="49"/>
      <c r="B67" s="50"/>
      <c r="C67" s="48"/>
      <c r="D67" s="48"/>
      <c r="E67" s="60" t="s">
        <v>66</v>
      </c>
      <c r="F67" s="48" t="s">
        <v>59</v>
      </c>
      <c r="G67" s="61">
        <f>SUM(G65:G66)</f>
        <v>964.99999999999977</v>
      </c>
      <c r="H67" s="48" t="s">
        <v>65</v>
      </c>
      <c r="I67" s="48"/>
      <c r="J67" s="48"/>
      <c r="K67" s="48"/>
      <c r="L67" s="45"/>
    </row>
    <row r="68" spans="1:12" x14ac:dyDescent="0.25">
      <c r="A68" s="49"/>
      <c r="B68" s="50" t="s">
        <v>104</v>
      </c>
      <c r="C68" s="48"/>
      <c r="D68" s="48"/>
      <c r="E68" s="48"/>
      <c r="F68" s="48"/>
      <c r="G68" s="48"/>
      <c r="H68" s="48"/>
      <c r="I68" s="48"/>
      <c r="J68" s="48"/>
      <c r="K68" s="48"/>
      <c r="L68" s="45"/>
    </row>
    <row r="69" spans="1:12" x14ac:dyDescent="0.25">
      <c r="A69" s="49"/>
      <c r="B69" s="50" t="s">
        <v>105</v>
      </c>
      <c r="C69" s="48"/>
      <c r="D69" s="58" t="s">
        <v>28</v>
      </c>
      <c r="E69" s="59">
        <f>G67</f>
        <v>964.99999999999977</v>
      </c>
      <c r="F69" s="89" t="s">
        <v>83</v>
      </c>
      <c r="G69" s="59">
        <v>20.58</v>
      </c>
      <c r="H69" s="58" t="s">
        <v>28</v>
      </c>
      <c r="I69" s="59">
        <f>E69*G69</f>
        <v>19859.699999999993</v>
      </c>
      <c r="J69" s="48" t="s">
        <v>6</v>
      </c>
      <c r="K69" s="48"/>
      <c r="L69" s="45"/>
    </row>
    <row r="70" spans="1:12" x14ac:dyDescent="0.25">
      <c r="A70" s="94"/>
      <c r="B70" s="87" t="s">
        <v>67</v>
      </c>
      <c r="C70" s="48"/>
      <c r="D70" s="48"/>
      <c r="E70" s="48"/>
      <c r="F70" s="48"/>
      <c r="G70" s="48"/>
      <c r="H70" s="48"/>
      <c r="I70" s="59"/>
      <c r="J70" s="48"/>
      <c r="K70" s="48"/>
      <c r="L70" s="45"/>
    </row>
    <row r="71" spans="1:12" x14ac:dyDescent="0.25">
      <c r="A71" s="94"/>
      <c r="B71" s="56" t="s">
        <v>63</v>
      </c>
      <c r="C71" s="57">
        <v>0.88</v>
      </c>
      <c r="D71" s="58" t="s">
        <v>64</v>
      </c>
      <c r="E71" s="57">
        <v>1.24</v>
      </c>
      <c r="F71" s="58" t="s">
        <v>28</v>
      </c>
      <c r="G71" s="59">
        <f t="shared" ref="G71:G73" si="6">(E71-C71)*1000</f>
        <v>360</v>
      </c>
      <c r="H71" s="48" t="s">
        <v>30</v>
      </c>
      <c r="I71" s="59"/>
      <c r="J71" s="48"/>
      <c r="K71" s="48"/>
      <c r="L71" s="45"/>
    </row>
    <row r="72" spans="1:12" x14ac:dyDescent="0.25">
      <c r="A72" s="94"/>
      <c r="B72" s="56" t="s">
        <v>63</v>
      </c>
      <c r="C72" s="57">
        <v>1.3</v>
      </c>
      <c r="D72" s="58" t="s">
        <v>64</v>
      </c>
      <c r="E72" s="57">
        <v>1.6</v>
      </c>
      <c r="F72" s="58" t="s">
        <v>28</v>
      </c>
      <c r="G72" s="59">
        <f t="shared" si="6"/>
        <v>300.00000000000006</v>
      </c>
      <c r="H72" s="48" t="s">
        <v>30</v>
      </c>
      <c r="I72" s="59"/>
      <c r="J72" s="48"/>
      <c r="K72" s="48"/>
      <c r="L72" s="45"/>
    </row>
    <row r="73" spans="1:12" x14ac:dyDescent="0.25">
      <c r="A73" s="94"/>
      <c r="B73" s="81" t="s">
        <v>63</v>
      </c>
      <c r="C73" s="82">
        <v>2.5049999999999999</v>
      </c>
      <c r="D73" s="83" t="s">
        <v>64</v>
      </c>
      <c r="E73" s="82">
        <v>3</v>
      </c>
      <c r="F73" s="83" t="s">
        <v>28</v>
      </c>
      <c r="G73" s="84">
        <f t="shared" si="6"/>
        <v>495.00000000000011</v>
      </c>
      <c r="H73" s="48" t="s">
        <v>30</v>
      </c>
      <c r="I73" s="59"/>
      <c r="J73" s="48"/>
      <c r="K73" s="48"/>
      <c r="L73" s="45"/>
    </row>
    <row r="74" spans="1:12" x14ac:dyDescent="0.25">
      <c r="A74" s="94"/>
      <c r="B74" s="50"/>
      <c r="C74" s="48"/>
      <c r="D74" s="48"/>
      <c r="E74" s="60" t="s">
        <v>66</v>
      </c>
      <c r="F74" s="48" t="s">
        <v>59</v>
      </c>
      <c r="G74" s="61">
        <f>SUM(G71:G73)</f>
        <v>1155</v>
      </c>
      <c r="H74" s="48" t="s">
        <v>65</v>
      </c>
      <c r="I74" s="59"/>
      <c r="J74" s="48"/>
      <c r="K74" s="48"/>
      <c r="L74" s="45"/>
    </row>
    <row r="75" spans="1:12" x14ac:dyDescent="0.25">
      <c r="A75" s="94"/>
      <c r="B75" s="91" t="s">
        <v>80</v>
      </c>
      <c r="C75" s="92">
        <v>4.9000000000000004</v>
      </c>
      <c r="D75" s="93" t="s">
        <v>78</v>
      </c>
      <c r="E75" s="58">
        <v>2.29</v>
      </c>
      <c r="F75" s="58" t="s">
        <v>28</v>
      </c>
      <c r="G75" s="58">
        <f>C75-E75</f>
        <v>2.6100000000000003</v>
      </c>
      <c r="H75" s="58"/>
      <c r="I75" s="59"/>
      <c r="J75" s="48"/>
      <c r="K75" s="48"/>
      <c r="L75" s="45"/>
    </row>
    <row r="76" spans="1:12" x14ac:dyDescent="0.25">
      <c r="A76" s="94"/>
      <c r="B76" s="50" t="s">
        <v>106</v>
      </c>
      <c r="C76" s="48"/>
      <c r="D76" s="48"/>
      <c r="E76" s="48"/>
      <c r="F76" s="48"/>
      <c r="G76" s="48"/>
      <c r="H76" s="58"/>
      <c r="I76" s="59"/>
      <c r="J76" s="48"/>
      <c r="K76" s="48"/>
      <c r="L76" s="45"/>
    </row>
    <row r="77" spans="1:12" x14ac:dyDescent="0.25">
      <c r="A77" s="94"/>
      <c r="B77" s="50" t="s">
        <v>105</v>
      </c>
      <c r="C77" s="48"/>
      <c r="D77" s="58" t="s">
        <v>28</v>
      </c>
      <c r="E77" s="58">
        <v>21.18</v>
      </c>
      <c r="F77" s="89" t="s">
        <v>83</v>
      </c>
      <c r="G77" s="59">
        <f>G74</f>
        <v>1155</v>
      </c>
      <c r="H77" s="58" t="s">
        <v>28</v>
      </c>
      <c r="I77" s="59">
        <f>E77*G77</f>
        <v>24462.9</v>
      </c>
      <c r="J77" s="48" t="s">
        <v>6</v>
      </c>
      <c r="K77" s="48"/>
      <c r="L77" s="121"/>
    </row>
    <row r="78" spans="1:12" x14ac:dyDescent="0.25">
      <c r="A78" s="94"/>
      <c r="B78" s="78" t="s">
        <v>84</v>
      </c>
      <c r="C78" s="122"/>
      <c r="D78" s="123"/>
      <c r="E78" s="123"/>
      <c r="F78" s="123"/>
      <c r="G78" s="123"/>
      <c r="H78" s="96"/>
      <c r="I78" s="80"/>
      <c r="J78" s="93"/>
      <c r="K78" s="116"/>
      <c r="L78" s="121"/>
    </row>
    <row r="79" spans="1:12" x14ac:dyDescent="0.25">
      <c r="A79" s="94"/>
      <c r="B79" s="50" t="s">
        <v>85</v>
      </c>
      <c r="C79" s="80"/>
      <c r="D79" s="80"/>
      <c r="E79" s="80"/>
      <c r="F79" s="80"/>
      <c r="G79" s="80"/>
      <c r="H79" s="96"/>
      <c r="I79" s="80"/>
      <c r="J79" s="93"/>
      <c r="K79" s="116"/>
      <c r="L79" s="121"/>
    </row>
    <row r="80" spans="1:12" x14ac:dyDescent="0.25">
      <c r="A80" s="94"/>
      <c r="B80" s="50" t="s">
        <v>107</v>
      </c>
      <c r="C80" s="80"/>
      <c r="D80" s="80" t="s">
        <v>108</v>
      </c>
      <c r="E80" s="80"/>
      <c r="F80" s="80"/>
      <c r="G80" s="80">
        <v>12.42</v>
      </c>
      <c r="H80" s="80"/>
      <c r="I80" s="80"/>
      <c r="J80" s="93"/>
      <c r="K80" s="116"/>
      <c r="L80" s="121"/>
    </row>
    <row r="81" spans="1:12" x14ac:dyDescent="0.25">
      <c r="A81" s="94"/>
      <c r="B81" s="50" t="s">
        <v>109</v>
      </c>
      <c r="C81" s="93">
        <f>G80</f>
        <v>12.42</v>
      </c>
      <c r="D81" s="83" t="s">
        <v>83</v>
      </c>
      <c r="E81" s="84">
        <v>125</v>
      </c>
      <c r="F81" s="83"/>
      <c r="G81" s="84"/>
      <c r="H81" s="83" t="s">
        <v>28</v>
      </c>
      <c r="I81" s="84">
        <f>C81*E81</f>
        <v>1552.5</v>
      </c>
      <c r="J81" s="47" t="s">
        <v>6</v>
      </c>
      <c r="L81" s="121">
        <f>I82</f>
        <v>45875.099999999991</v>
      </c>
    </row>
    <row r="82" spans="1:12" x14ac:dyDescent="0.25">
      <c r="A82" s="49"/>
      <c r="B82" s="50"/>
      <c r="C82" s="48"/>
      <c r="D82" s="48"/>
      <c r="E82" s="48"/>
      <c r="F82" s="88" t="s">
        <v>110</v>
      </c>
      <c r="G82" s="88"/>
      <c r="H82" s="115"/>
      <c r="I82" s="95">
        <f>SUM(I69:I81)</f>
        <v>45875.099999999991</v>
      </c>
      <c r="J82" s="88" t="s">
        <v>6</v>
      </c>
      <c r="K82" s="48"/>
      <c r="L82" s="111" t="s">
        <v>6</v>
      </c>
    </row>
    <row r="83" spans="1:12" ht="63.75" customHeight="1" x14ac:dyDescent="0.25">
      <c r="A83" s="110" t="s">
        <v>111</v>
      </c>
      <c r="B83" s="161" t="s">
        <v>112</v>
      </c>
      <c r="C83" s="172"/>
      <c r="D83" s="172"/>
      <c r="E83" s="172"/>
      <c r="F83" s="172"/>
      <c r="G83" s="172"/>
      <c r="H83" s="172"/>
      <c r="I83" s="172"/>
      <c r="J83" s="172"/>
      <c r="K83" s="172"/>
      <c r="L83" s="124"/>
    </row>
    <row r="84" spans="1:12" x14ac:dyDescent="0.25">
      <c r="A84" s="49"/>
      <c r="B84" s="50" t="s">
        <v>62</v>
      </c>
      <c r="C84" s="48"/>
      <c r="D84" s="48"/>
      <c r="E84" s="48"/>
      <c r="F84" s="48"/>
      <c r="G84" s="48"/>
      <c r="H84" s="48"/>
      <c r="I84" s="48"/>
      <c r="J84" s="48"/>
      <c r="K84" s="48"/>
      <c r="L84" s="45"/>
    </row>
    <row r="85" spans="1:12" x14ac:dyDescent="0.25">
      <c r="A85" s="94"/>
      <c r="B85" s="56" t="s">
        <v>63</v>
      </c>
      <c r="C85" s="57">
        <v>1.24</v>
      </c>
      <c r="D85" s="58" t="s">
        <v>64</v>
      </c>
      <c r="E85" s="57">
        <v>1.3</v>
      </c>
      <c r="F85" s="58" t="s">
        <v>28</v>
      </c>
      <c r="G85" s="59">
        <f t="shared" ref="G85:G86" si="7">(E85-C85)*1000</f>
        <v>60.000000000000057</v>
      </c>
      <c r="H85" s="48" t="s">
        <v>30</v>
      </c>
      <c r="I85" s="48"/>
      <c r="J85" s="48"/>
      <c r="K85" s="48"/>
      <c r="L85" s="45"/>
    </row>
    <row r="86" spans="1:12" x14ac:dyDescent="0.25">
      <c r="A86" s="94"/>
      <c r="B86" s="81" t="s">
        <v>63</v>
      </c>
      <c r="C86" s="82">
        <v>1.6</v>
      </c>
      <c r="D86" s="83" t="s">
        <v>64</v>
      </c>
      <c r="E86" s="82">
        <v>2.5049999999999999</v>
      </c>
      <c r="F86" s="83" t="s">
        <v>28</v>
      </c>
      <c r="G86" s="84">
        <f t="shared" si="7"/>
        <v>904.99999999999977</v>
      </c>
      <c r="H86" s="48" t="s">
        <v>30</v>
      </c>
      <c r="I86" s="48"/>
      <c r="J86" s="48"/>
      <c r="K86" s="48"/>
      <c r="L86" s="45"/>
    </row>
    <row r="87" spans="1:12" x14ac:dyDescent="0.25">
      <c r="A87" s="94"/>
      <c r="B87" s="50"/>
      <c r="C87" s="48"/>
      <c r="D87" s="48"/>
      <c r="E87" s="60" t="s">
        <v>66</v>
      </c>
      <c r="F87" s="48" t="s">
        <v>59</v>
      </c>
      <c r="G87" s="61">
        <f>SUM(G85:G86)</f>
        <v>964.99999999999977</v>
      </c>
      <c r="H87" s="48" t="s">
        <v>65</v>
      </c>
      <c r="I87" s="48"/>
      <c r="J87" s="48"/>
      <c r="K87" s="48"/>
      <c r="L87" s="45"/>
    </row>
    <row r="88" spans="1:12" x14ac:dyDescent="0.25">
      <c r="A88" s="94"/>
      <c r="B88" s="50" t="s">
        <v>104</v>
      </c>
      <c r="C88" s="48"/>
      <c r="D88" s="48"/>
      <c r="E88" s="48"/>
      <c r="F88" s="48"/>
      <c r="G88" s="48"/>
      <c r="H88" s="48"/>
      <c r="I88" s="48"/>
      <c r="J88" s="48"/>
      <c r="K88" s="48"/>
      <c r="L88" s="45"/>
    </row>
    <row r="89" spans="1:12" x14ac:dyDescent="0.25">
      <c r="A89" s="94"/>
      <c r="B89" s="50" t="s">
        <v>99</v>
      </c>
      <c r="C89" s="61">
        <f>G87</f>
        <v>964.99999999999977</v>
      </c>
      <c r="D89" s="58" t="s">
        <v>83</v>
      </c>
      <c r="E89" s="59">
        <v>20.58</v>
      </c>
      <c r="F89" s="89" t="s">
        <v>83</v>
      </c>
      <c r="G89" s="57">
        <v>0.1</v>
      </c>
      <c r="H89" s="58" t="s">
        <v>28</v>
      </c>
      <c r="I89" s="59"/>
      <c r="J89" s="48"/>
      <c r="K89" s="48">
        <f>C89*E89*G89</f>
        <v>1985.9699999999993</v>
      </c>
      <c r="L89" s="45"/>
    </row>
    <row r="90" spans="1:12" x14ac:dyDescent="0.25">
      <c r="A90" s="94"/>
      <c r="B90" s="87" t="s">
        <v>84</v>
      </c>
      <c r="C90" s="115"/>
      <c r="D90" s="115"/>
      <c r="E90" s="115"/>
      <c r="F90" s="115"/>
      <c r="G90" s="115"/>
      <c r="H90" s="96"/>
      <c r="I90" s="80"/>
      <c r="J90" s="93"/>
      <c r="K90" s="116"/>
      <c r="L90" s="50"/>
    </row>
    <row r="91" spans="1:12" x14ac:dyDescent="0.25">
      <c r="A91" s="94"/>
      <c r="B91" s="87" t="s">
        <v>113</v>
      </c>
      <c r="C91" s="115"/>
      <c r="D91" s="115"/>
      <c r="E91" s="115"/>
      <c r="F91" s="96">
        <v>125</v>
      </c>
      <c r="G91" s="80" t="s">
        <v>87</v>
      </c>
      <c r="H91" s="96"/>
      <c r="I91" s="80"/>
      <c r="J91" s="93"/>
      <c r="K91" s="116"/>
      <c r="L91" s="50"/>
    </row>
    <row r="92" spans="1:12" x14ac:dyDescent="0.25">
      <c r="A92" s="94"/>
      <c r="B92" s="50" t="s">
        <v>101</v>
      </c>
      <c r="C92" s="80"/>
      <c r="D92" s="80"/>
      <c r="E92" s="80"/>
      <c r="F92" s="80"/>
      <c r="G92" s="80"/>
      <c r="H92" s="80"/>
      <c r="I92" s="80"/>
      <c r="J92" s="93"/>
      <c r="K92" s="116"/>
      <c r="L92" s="50"/>
    </row>
    <row r="93" spans="1:12" x14ac:dyDescent="0.25">
      <c r="A93" s="94"/>
      <c r="B93" s="50" t="s">
        <v>99</v>
      </c>
      <c r="C93" s="93">
        <v>1</v>
      </c>
      <c r="D93" s="93" t="s">
        <v>83</v>
      </c>
      <c r="E93" s="99">
        <v>125</v>
      </c>
      <c r="F93" s="93" t="s">
        <v>83</v>
      </c>
      <c r="G93" s="93">
        <v>10.62</v>
      </c>
      <c r="H93" s="93" t="s">
        <v>83</v>
      </c>
      <c r="I93" s="125">
        <v>0.1</v>
      </c>
      <c r="J93" s="93" t="s">
        <v>28</v>
      </c>
      <c r="K93" s="116">
        <f>C93*E93*G93*I93</f>
        <v>132.75</v>
      </c>
      <c r="L93" s="50"/>
    </row>
    <row r="94" spans="1:12" x14ac:dyDescent="0.25">
      <c r="A94" s="94"/>
      <c r="B94" s="94" t="s">
        <v>114</v>
      </c>
      <c r="C94" s="93">
        <v>2</v>
      </c>
      <c r="D94" s="93" t="s">
        <v>83</v>
      </c>
      <c r="E94" s="84">
        <f>E93</f>
        <v>125</v>
      </c>
      <c r="F94" s="83" t="s">
        <v>83</v>
      </c>
      <c r="G94" s="82">
        <v>0.9</v>
      </c>
      <c r="H94" s="83" t="s">
        <v>83</v>
      </c>
      <c r="I94" s="82">
        <v>0.1</v>
      </c>
      <c r="J94" s="83" t="s">
        <v>28</v>
      </c>
      <c r="K94" s="118">
        <f>C94*E94*G94*I94</f>
        <v>22.5</v>
      </c>
      <c r="L94" s="50"/>
    </row>
    <row r="95" spans="1:12" x14ac:dyDescent="0.25">
      <c r="A95" s="94"/>
      <c r="B95" s="50"/>
      <c r="C95" s="61"/>
      <c r="D95" s="58"/>
      <c r="E95" s="59"/>
      <c r="F95" s="89"/>
      <c r="G95" s="57"/>
      <c r="H95" s="58"/>
      <c r="I95" s="59" t="s">
        <v>59</v>
      </c>
      <c r="J95" s="48"/>
      <c r="K95" s="48">
        <f>SUM(K89:K94)</f>
        <v>2141.2199999999993</v>
      </c>
      <c r="L95" s="50"/>
    </row>
    <row r="96" spans="1:12" x14ac:dyDescent="0.25">
      <c r="A96" s="94"/>
      <c r="B96" s="50"/>
      <c r="C96" s="61"/>
      <c r="D96" s="58"/>
      <c r="E96" s="59"/>
      <c r="F96" s="89"/>
      <c r="G96" s="57"/>
      <c r="H96" s="58"/>
      <c r="I96" s="59"/>
      <c r="J96" s="48"/>
      <c r="K96" s="58" t="s">
        <v>5</v>
      </c>
      <c r="L96" s="50"/>
    </row>
    <row r="97" spans="1:12" x14ac:dyDescent="0.25">
      <c r="A97" s="94"/>
      <c r="B97" s="50" t="s">
        <v>115</v>
      </c>
      <c r="C97" s="48"/>
      <c r="D97" s="48"/>
      <c r="E97" s="48"/>
      <c r="F97" s="48"/>
      <c r="G97" s="61">
        <f>K95</f>
        <v>2141.2199999999993</v>
      </c>
      <c r="H97" s="48" t="s">
        <v>83</v>
      </c>
      <c r="I97" s="126">
        <v>0.5</v>
      </c>
      <c r="J97" s="48" t="s">
        <v>28</v>
      </c>
      <c r="K97" s="57">
        <f>G97*0.5</f>
        <v>1070.6099999999997</v>
      </c>
      <c r="L97" s="127">
        <f>K97</f>
        <v>1070.6099999999997</v>
      </c>
    </row>
    <row r="98" spans="1:12" x14ac:dyDescent="0.25">
      <c r="A98" s="49"/>
      <c r="B98" s="48"/>
      <c r="C98" s="48"/>
      <c r="D98" s="48"/>
      <c r="E98" s="48"/>
      <c r="F98" s="48"/>
      <c r="G98" s="61"/>
      <c r="H98" s="48"/>
      <c r="I98" s="126"/>
      <c r="J98" s="48"/>
      <c r="K98" s="57" t="s">
        <v>5</v>
      </c>
      <c r="L98" s="128"/>
    </row>
    <row r="99" spans="1:12" ht="34.5" customHeight="1" x14ac:dyDescent="0.25">
      <c r="A99" s="49"/>
      <c r="B99" s="175" t="s">
        <v>48</v>
      </c>
      <c r="C99" s="176"/>
      <c r="D99" s="176"/>
      <c r="E99" s="176"/>
      <c r="F99" s="176"/>
      <c r="G99" s="176"/>
      <c r="H99" s="176"/>
      <c r="I99" s="176"/>
      <c r="J99" s="176"/>
      <c r="K99" s="176"/>
      <c r="L99" s="45"/>
    </row>
    <row r="100" spans="1:12" x14ac:dyDescent="0.25">
      <c r="A100" s="49"/>
      <c r="B100" s="80" t="s">
        <v>116</v>
      </c>
      <c r="C100" s="80"/>
      <c r="D100" s="80"/>
      <c r="E100" s="80"/>
      <c r="F100" s="129">
        <f>K97</f>
        <v>1070.6099999999997</v>
      </c>
      <c r="H100" s="80"/>
      <c r="I100" s="80"/>
      <c r="J100" s="80"/>
      <c r="K100" s="80"/>
      <c r="L100" s="128">
        <f>L97</f>
        <v>1070.6099999999997</v>
      </c>
    </row>
    <row r="101" spans="1:12" x14ac:dyDescent="0.25">
      <c r="A101" s="49"/>
      <c r="B101" s="80"/>
      <c r="C101" s="80"/>
      <c r="D101" s="80"/>
      <c r="E101" s="80"/>
      <c r="F101" s="80"/>
      <c r="G101" s="80"/>
      <c r="H101" s="80"/>
      <c r="I101" s="80"/>
      <c r="J101" s="80"/>
      <c r="K101" s="80"/>
      <c r="L101" s="109" t="s">
        <v>5</v>
      </c>
    </row>
    <row r="102" spans="1:12" ht="86.25" customHeight="1" x14ac:dyDescent="0.25">
      <c r="A102" s="119" t="s">
        <v>117</v>
      </c>
      <c r="B102" s="161" t="s">
        <v>118</v>
      </c>
      <c r="C102" s="172"/>
      <c r="D102" s="172"/>
      <c r="E102" s="172"/>
      <c r="F102" s="172"/>
      <c r="G102" s="172"/>
      <c r="H102" s="172"/>
      <c r="I102" s="172"/>
      <c r="J102" s="172"/>
      <c r="K102" s="172"/>
      <c r="L102" s="124"/>
    </row>
    <row r="103" spans="1:12" x14ac:dyDescent="0.25">
      <c r="A103" s="49"/>
      <c r="B103" s="87" t="s">
        <v>62</v>
      </c>
      <c r="C103" s="48"/>
      <c r="D103" s="48"/>
      <c r="E103" s="48"/>
      <c r="F103" s="48"/>
      <c r="G103" s="48"/>
      <c r="H103" s="48"/>
      <c r="I103" s="48"/>
      <c r="J103" s="80"/>
      <c r="K103" s="80"/>
      <c r="L103" s="45"/>
    </row>
    <row r="104" spans="1:12" x14ac:dyDescent="0.25">
      <c r="A104" s="49"/>
      <c r="B104" s="56" t="s">
        <v>63</v>
      </c>
      <c r="C104" s="57">
        <v>1.24</v>
      </c>
      <c r="D104" s="58" t="s">
        <v>64</v>
      </c>
      <c r="E104" s="57">
        <v>1.3</v>
      </c>
      <c r="F104" s="58" t="s">
        <v>28</v>
      </c>
      <c r="G104" s="59">
        <f t="shared" ref="G104:G105" si="8">(E104-C104)*1000</f>
        <v>60.000000000000057</v>
      </c>
      <c r="H104" s="48" t="s">
        <v>65</v>
      </c>
      <c r="I104" s="48"/>
      <c r="J104" s="80"/>
      <c r="K104" s="80"/>
      <c r="L104" s="45"/>
    </row>
    <row r="105" spans="1:12" x14ac:dyDescent="0.25">
      <c r="A105" s="49"/>
      <c r="B105" s="81" t="s">
        <v>63</v>
      </c>
      <c r="C105" s="82">
        <v>1.6</v>
      </c>
      <c r="D105" s="83" t="s">
        <v>64</v>
      </c>
      <c r="E105" s="82">
        <v>2.5049999999999999</v>
      </c>
      <c r="F105" s="83" t="s">
        <v>28</v>
      </c>
      <c r="G105" s="84">
        <f t="shared" si="8"/>
        <v>904.99999999999977</v>
      </c>
      <c r="H105" s="48" t="s">
        <v>30</v>
      </c>
      <c r="I105" s="48"/>
      <c r="J105" s="80"/>
      <c r="K105" s="80"/>
      <c r="L105" s="45"/>
    </row>
    <row r="106" spans="1:12" x14ac:dyDescent="0.25">
      <c r="A106" s="49"/>
      <c r="B106" s="50"/>
      <c r="C106" s="48"/>
      <c r="D106" s="48"/>
      <c r="E106" s="60" t="s">
        <v>66</v>
      </c>
      <c r="F106" s="48" t="s">
        <v>59</v>
      </c>
      <c r="G106" s="61">
        <f>SUM(G104:G105)</f>
        <v>964.99999999999977</v>
      </c>
      <c r="H106" s="48" t="s">
        <v>65</v>
      </c>
      <c r="I106" s="48"/>
      <c r="J106" s="80"/>
      <c r="K106" s="80"/>
      <c r="L106" s="45"/>
    </row>
    <row r="107" spans="1:12" x14ac:dyDescent="0.25">
      <c r="A107" s="49"/>
      <c r="B107" s="50" t="s">
        <v>119</v>
      </c>
      <c r="C107" s="48"/>
      <c r="D107" s="48"/>
      <c r="E107" s="48"/>
      <c r="F107" s="48"/>
      <c r="G107" s="48"/>
      <c r="H107" s="48"/>
      <c r="I107" s="48"/>
      <c r="J107" s="48"/>
      <c r="K107" s="80"/>
      <c r="L107" s="45"/>
    </row>
    <row r="108" spans="1:12" x14ac:dyDescent="0.25">
      <c r="A108" s="49"/>
      <c r="B108" s="50" t="s">
        <v>105</v>
      </c>
      <c r="C108" s="48"/>
      <c r="D108" s="58" t="s">
        <v>28</v>
      </c>
      <c r="E108" s="59">
        <f>G106</f>
        <v>964.99999999999977</v>
      </c>
      <c r="F108" s="89" t="s">
        <v>83</v>
      </c>
      <c r="G108" s="59">
        <v>18.78</v>
      </c>
      <c r="H108" s="58" t="s">
        <v>28</v>
      </c>
      <c r="I108" s="59">
        <f>E108*G108</f>
        <v>18122.699999999997</v>
      </c>
      <c r="J108" s="48" t="s">
        <v>6</v>
      </c>
      <c r="K108" s="80"/>
      <c r="L108" s="45"/>
    </row>
    <row r="109" spans="1:12" x14ac:dyDescent="0.25">
      <c r="A109" s="49"/>
      <c r="B109" s="87" t="s">
        <v>100</v>
      </c>
      <c r="C109" s="115"/>
      <c r="D109" s="115"/>
      <c r="E109" s="115"/>
      <c r="F109" s="115"/>
      <c r="G109" s="115"/>
      <c r="H109" s="80"/>
      <c r="I109" s="80"/>
      <c r="J109" s="48"/>
      <c r="K109" s="80"/>
      <c r="L109" s="50"/>
    </row>
    <row r="110" spans="1:12" x14ac:dyDescent="0.25">
      <c r="A110" s="49"/>
      <c r="B110" s="93" t="s">
        <v>63</v>
      </c>
      <c r="C110" s="125">
        <v>23.437000000000001</v>
      </c>
      <c r="D110" s="93" t="s">
        <v>64</v>
      </c>
      <c r="E110" s="125">
        <v>23.562000000000001</v>
      </c>
      <c r="F110" s="93" t="s">
        <v>28</v>
      </c>
      <c r="G110" s="99">
        <f>(E110-C110)*1000</f>
        <v>125</v>
      </c>
      <c r="H110" s="80" t="s">
        <v>120</v>
      </c>
      <c r="I110" s="80"/>
      <c r="J110" s="48"/>
      <c r="K110" s="80"/>
      <c r="L110" s="50"/>
    </row>
    <row r="111" spans="1:12" x14ac:dyDescent="0.25">
      <c r="A111" s="49"/>
      <c r="B111" s="50" t="s">
        <v>109</v>
      </c>
      <c r="C111" s="83">
        <v>12.42</v>
      </c>
      <c r="D111" s="83" t="s">
        <v>83</v>
      </c>
      <c r="E111" s="84">
        <v>125</v>
      </c>
      <c r="F111" s="83"/>
      <c r="G111" s="83"/>
      <c r="H111" s="83" t="s">
        <v>28</v>
      </c>
      <c r="I111" s="84">
        <f>C111*E111</f>
        <v>1552.5</v>
      </c>
      <c r="J111" s="48" t="s">
        <v>30</v>
      </c>
      <c r="K111" s="80"/>
      <c r="L111" s="50"/>
    </row>
    <row r="112" spans="1:12" x14ac:dyDescent="0.25">
      <c r="A112" s="49"/>
      <c r="B112" s="48"/>
      <c r="C112" s="48"/>
      <c r="D112" s="58"/>
      <c r="E112" s="59"/>
      <c r="F112" s="89"/>
      <c r="G112" s="59" t="s">
        <v>121</v>
      </c>
      <c r="H112" s="58"/>
      <c r="I112" s="59">
        <f>SUM(I108:I111)</f>
        <v>19675.199999999997</v>
      </c>
      <c r="J112" s="48" t="s">
        <v>6</v>
      </c>
      <c r="K112" s="80"/>
      <c r="L112" s="50"/>
    </row>
    <row r="113" spans="1:12" x14ac:dyDescent="0.25">
      <c r="A113" s="49"/>
      <c r="B113" s="48" t="s">
        <v>122</v>
      </c>
      <c r="C113" s="48"/>
      <c r="D113" s="57">
        <v>0.4</v>
      </c>
      <c r="E113" s="58" t="s">
        <v>83</v>
      </c>
      <c r="F113" s="57">
        <v>0.4</v>
      </c>
      <c r="G113" s="58" t="s">
        <v>28</v>
      </c>
      <c r="H113" s="57">
        <f>F113*D113</f>
        <v>0.16000000000000003</v>
      </c>
      <c r="I113" s="80" t="s">
        <v>6</v>
      </c>
      <c r="J113" s="80"/>
      <c r="K113" s="80"/>
      <c r="L113" s="50"/>
    </row>
    <row r="114" spans="1:12" x14ac:dyDescent="0.25">
      <c r="A114" s="49"/>
      <c r="B114" s="85" t="s">
        <v>123</v>
      </c>
      <c r="C114" s="86"/>
      <c r="D114" s="86"/>
      <c r="E114" s="130">
        <f>I112</f>
        <v>19675.199999999997</v>
      </c>
      <c r="F114" s="69" t="s">
        <v>71</v>
      </c>
      <c r="G114" s="131">
        <f>H113</f>
        <v>0.16000000000000003</v>
      </c>
      <c r="H114" s="58"/>
      <c r="I114" s="132">
        <f>E114/G114</f>
        <v>122969.99999999996</v>
      </c>
      <c r="J114" s="48" t="s">
        <v>4</v>
      </c>
      <c r="K114" s="48"/>
      <c r="L114" s="50"/>
    </row>
    <row r="115" spans="1:12" x14ac:dyDescent="0.25">
      <c r="A115" s="49"/>
      <c r="B115" s="47" t="s">
        <v>124</v>
      </c>
      <c r="C115" s="47"/>
      <c r="D115" s="47"/>
      <c r="E115" s="83">
        <f>I114</f>
        <v>122969.99999999996</v>
      </c>
      <c r="F115" s="83" t="s">
        <v>83</v>
      </c>
      <c r="G115" s="133">
        <v>0.05</v>
      </c>
      <c r="H115" s="83" t="s">
        <v>125</v>
      </c>
      <c r="I115" s="134">
        <f>E115*0.05</f>
        <v>6148.4999999999982</v>
      </c>
      <c r="J115" s="47" t="s">
        <v>30</v>
      </c>
      <c r="K115" s="97"/>
      <c r="L115" s="135">
        <f>I116</f>
        <v>116821.49999999996</v>
      </c>
    </row>
    <row r="116" spans="1:12" x14ac:dyDescent="0.25">
      <c r="A116" s="106"/>
      <c r="B116" s="46"/>
      <c r="C116" s="47"/>
      <c r="D116" s="47"/>
      <c r="E116" s="47"/>
      <c r="F116" s="47"/>
      <c r="G116" s="47"/>
      <c r="H116" s="47" t="s">
        <v>126</v>
      </c>
      <c r="I116" s="134">
        <f>I114-I115</f>
        <v>116821.49999999996</v>
      </c>
      <c r="J116" s="47" t="s">
        <v>30</v>
      </c>
      <c r="K116" s="112"/>
      <c r="L116" s="109" t="s">
        <v>7</v>
      </c>
    </row>
    <row r="117" spans="1:12" x14ac:dyDescent="0.25">
      <c r="A117" s="49"/>
      <c r="B117" s="88" t="s">
        <v>127</v>
      </c>
      <c r="C117" s="88"/>
      <c r="D117" s="88"/>
      <c r="E117" s="88"/>
      <c r="F117" s="88"/>
      <c r="G117" s="48"/>
      <c r="H117" s="48"/>
      <c r="I117" s="48"/>
      <c r="J117" s="48"/>
      <c r="K117" s="97"/>
      <c r="L117" s="45"/>
    </row>
    <row r="118" spans="1:12" x14ac:dyDescent="0.25">
      <c r="A118" s="49"/>
      <c r="B118" s="88" t="s">
        <v>128</v>
      </c>
      <c r="C118" s="88"/>
      <c r="D118" s="88"/>
      <c r="E118" s="88"/>
      <c r="F118" s="88"/>
      <c r="G118" s="48"/>
      <c r="H118" s="48"/>
      <c r="I118" s="48"/>
      <c r="J118" s="48"/>
      <c r="K118" s="97"/>
      <c r="L118" s="45"/>
    </row>
    <row r="119" spans="1:12" x14ac:dyDescent="0.25">
      <c r="A119" s="49"/>
      <c r="B119" s="50" t="s">
        <v>62</v>
      </c>
      <c r="C119" s="48"/>
      <c r="D119" s="48"/>
      <c r="E119" s="48"/>
      <c r="F119" s="48"/>
      <c r="G119" s="48"/>
      <c r="H119" s="48"/>
      <c r="I119" s="48"/>
      <c r="J119" s="48"/>
      <c r="K119" s="97"/>
      <c r="L119" s="45"/>
    </row>
    <row r="120" spans="1:12" x14ac:dyDescent="0.25">
      <c r="A120" s="49"/>
      <c r="B120" s="56" t="s">
        <v>63</v>
      </c>
      <c r="C120" s="57">
        <v>1.24</v>
      </c>
      <c r="D120" s="58" t="s">
        <v>64</v>
      </c>
      <c r="E120" s="57">
        <v>1.3</v>
      </c>
      <c r="F120" s="58" t="s">
        <v>28</v>
      </c>
      <c r="G120" s="59">
        <f t="shared" ref="G120:G122" si="9">(E120-C120)*1000</f>
        <v>60.000000000000057</v>
      </c>
      <c r="H120" s="48" t="s">
        <v>65</v>
      </c>
      <c r="I120" s="48"/>
      <c r="J120" s="48"/>
      <c r="K120" s="97"/>
      <c r="L120" s="45"/>
    </row>
    <row r="121" spans="1:12" x14ac:dyDescent="0.25">
      <c r="A121" s="94"/>
      <c r="B121" s="58" t="s">
        <v>63</v>
      </c>
      <c r="C121" s="57">
        <v>1.6</v>
      </c>
      <c r="D121" s="58" t="s">
        <v>64</v>
      </c>
      <c r="E121" s="57">
        <v>2.5049999999999999</v>
      </c>
      <c r="F121" s="58" t="s">
        <v>28</v>
      </c>
      <c r="G121" s="59">
        <f t="shared" si="9"/>
        <v>904.99999999999977</v>
      </c>
      <c r="H121" s="48" t="s">
        <v>30</v>
      </c>
      <c r="I121" s="48"/>
      <c r="J121" s="48"/>
      <c r="K121" s="97"/>
      <c r="L121" s="45"/>
    </row>
    <row r="122" spans="1:12" x14ac:dyDescent="0.25">
      <c r="A122" s="49"/>
      <c r="B122" s="56" t="s">
        <v>63</v>
      </c>
      <c r="C122" s="82">
        <v>23.437000000000001</v>
      </c>
      <c r="D122" s="83" t="s">
        <v>64</v>
      </c>
      <c r="E122" s="82">
        <v>23.562000000000001</v>
      </c>
      <c r="F122" s="83" t="s">
        <v>28</v>
      </c>
      <c r="G122" s="84">
        <f t="shared" si="9"/>
        <v>125</v>
      </c>
      <c r="H122" s="47"/>
      <c r="I122" s="48"/>
      <c r="J122" s="48"/>
      <c r="K122" s="97"/>
      <c r="L122" s="45"/>
    </row>
    <row r="123" spans="1:12" x14ac:dyDescent="0.25">
      <c r="A123" s="49"/>
      <c r="B123" s="50"/>
      <c r="C123" s="48"/>
      <c r="D123" s="48"/>
      <c r="E123" s="60"/>
      <c r="F123" s="48" t="s">
        <v>59</v>
      </c>
      <c r="G123" s="61">
        <f>SUM(G120:G122)</f>
        <v>1089.9999999999998</v>
      </c>
      <c r="H123" s="48" t="s">
        <v>65</v>
      </c>
      <c r="I123" s="48"/>
      <c r="J123" s="48"/>
      <c r="K123" s="97"/>
      <c r="L123" s="45"/>
    </row>
    <row r="124" spans="1:12" x14ac:dyDescent="0.25">
      <c r="A124" s="49"/>
      <c r="B124" s="50" t="s">
        <v>129</v>
      </c>
      <c r="C124" s="48"/>
      <c r="D124" s="58">
        <v>2</v>
      </c>
      <c r="E124" s="58" t="s">
        <v>83</v>
      </c>
      <c r="F124" s="58">
        <v>5</v>
      </c>
      <c r="G124" s="136">
        <f>G123</f>
        <v>1089.9999999999998</v>
      </c>
      <c r="H124" s="137" t="s">
        <v>71</v>
      </c>
      <c r="I124" s="92">
        <v>0.3</v>
      </c>
      <c r="J124" s="58" t="s">
        <v>28</v>
      </c>
      <c r="K124" s="138">
        <f>(G124/I124)*F124*D124</f>
        <v>36333.333333333328</v>
      </c>
      <c r="L124" s="45"/>
    </row>
    <row r="125" spans="1:12" x14ac:dyDescent="0.25">
      <c r="A125" s="49"/>
      <c r="B125" s="50"/>
      <c r="C125" s="48"/>
      <c r="D125" s="48"/>
      <c r="E125" s="48"/>
      <c r="F125" s="48"/>
      <c r="G125" s="48"/>
      <c r="H125" s="48"/>
      <c r="I125" s="48"/>
      <c r="J125" s="48"/>
      <c r="K125" s="139" t="s">
        <v>4</v>
      </c>
      <c r="L125" s="45"/>
    </row>
    <row r="126" spans="1:12" x14ac:dyDescent="0.25">
      <c r="A126" s="49"/>
      <c r="B126" s="50" t="s">
        <v>130</v>
      </c>
      <c r="C126" s="48"/>
      <c r="D126" s="48"/>
      <c r="E126" s="58">
        <f>K124</f>
        <v>36333.333333333328</v>
      </c>
      <c r="F126" s="58" t="s">
        <v>83</v>
      </c>
      <c r="G126" s="133">
        <v>0.05</v>
      </c>
      <c r="H126" s="83"/>
      <c r="I126" s="83"/>
      <c r="J126" s="83" t="s">
        <v>28</v>
      </c>
      <c r="K126" s="140">
        <f>K124*0.05</f>
        <v>1816.6666666666665</v>
      </c>
      <c r="L126" s="45"/>
    </row>
    <row r="127" spans="1:12" x14ac:dyDescent="0.25">
      <c r="A127" s="49"/>
      <c r="B127" s="50"/>
      <c r="C127" s="48"/>
      <c r="D127" s="48"/>
      <c r="E127" s="48"/>
      <c r="F127" s="48"/>
      <c r="G127" s="48"/>
      <c r="H127" s="137" t="s">
        <v>131</v>
      </c>
      <c r="I127" s="58"/>
      <c r="J127" s="58" t="s">
        <v>28</v>
      </c>
      <c r="K127" s="138">
        <f>K124-K126</f>
        <v>34516.666666666664</v>
      </c>
      <c r="L127" s="138">
        <f>K127</f>
        <v>34516.666666666664</v>
      </c>
    </row>
    <row r="128" spans="1:12" x14ac:dyDescent="0.25">
      <c r="A128" s="106"/>
      <c r="B128" s="46"/>
      <c r="C128" s="47"/>
      <c r="D128" s="47"/>
      <c r="E128" s="47"/>
      <c r="F128" s="47"/>
      <c r="G128" s="47"/>
      <c r="H128" s="141"/>
      <c r="I128" s="83"/>
      <c r="J128" s="83"/>
      <c r="K128" s="142" t="s">
        <v>4</v>
      </c>
      <c r="L128" s="142" t="s">
        <v>31</v>
      </c>
    </row>
    <row r="129" spans="1:12" ht="48.75" customHeight="1" x14ac:dyDescent="0.25">
      <c r="A129" s="110" t="s">
        <v>132</v>
      </c>
      <c r="B129" s="169" t="s">
        <v>133</v>
      </c>
      <c r="C129" s="170"/>
      <c r="D129" s="170"/>
      <c r="E129" s="170"/>
      <c r="F129" s="170"/>
      <c r="G129" s="170"/>
      <c r="H129" s="170"/>
      <c r="I129" s="170"/>
      <c r="J129" s="170"/>
      <c r="K129" s="171"/>
      <c r="L129" s="45"/>
    </row>
    <row r="130" spans="1:12" x14ac:dyDescent="0.25">
      <c r="A130" s="49"/>
      <c r="B130" s="50"/>
      <c r="C130" s="58" t="s">
        <v>134</v>
      </c>
      <c r="D130" s="58"/>
      <c r="E130" s="58"/>
      <c r="F130" s="58"/>
      <c r="G130" s="58"/>
      <c r="H130" s="58"/>
      <c r="I130" s="58"/>
      <c r="J130" s="58"/>
      <c r="K130" s="139"/>
      <c r="L130" s="45"/>
    </row>
    <row r="131" spans="1:12" x14ac:dyDescent="0.25">
      <c r="A131" s="49"/>
      <c r="B131" s="50"/>
      <c r="C131" s="132">
        <f>I116</f>
        <v>116821.49999999996</v>
      </c>
      <c r="D131" s="58" t="s">
        <v>83</v>
      </c>
      <c r="E131" s="59">
        <v>0.4</v>
      </c>
      <c r="F131" s="58" t="s">
        <v>83</v>
      </c>
      <c r="G131" s="59">
        <v>0.4</v>
      </c>
      <c r="H131" s="58" t="s">
        <v>83</v>
      </c>
      <c r="I131" s="59">
        <v>0.2</v>
      </c>
      <c r="J131" s="58" t="s">
        <v>28</v>
      </c>
      <c r="K131" s="113">
        <f>C131*E131*G131*I131</f>
        <v>3738.2879999999991</v>
      </c>
      <c r="L131" s="45"/>
    </row>
    <row r="132" spans="1:12" x14ac:dyDescent="0.25">
      <c r="A132" s="49"/>
      <c r="B132" s="50"/>
      <c r="C132" s="48"/>
      <c r="D132" s="48"/>
      <c r="E132" s="48"/>
      <c r="F132" s="48"/>
      <c r="G132" s="48"/>
      <c r="H132" s="48"/>
      <c r="I132" s="48"/>
      <c r="J132" s="48"/>
      <c r="K132" s="139" t="s">
        <v>5</v>
      </c>
      <c r="L132" s="45"/>
    </row>
    <row r="133" spans="1:12" x14ac:dyDescent="0.25">
      <c r="A133" s="49"/>
      <c r="B133" s="50"/>
      <c r="C133" s="58" t="s">
        <v>135</v>
      </c>
      <c r="D133" s="58"/>
      <c r="E133" s="58"/>
      <c r="F133" s="58"/>
      <c r="G133" s="58"/>
      <c r="H133" s="58"/>
      <c r="I133" s="58"/>
      <c r="J133" s="58"/>
      <c r="K133" s="139"/>
      <c r="L133" s="45"/>
    </row>
    <row r="134" spans="1:12" x14ac:dyDescent="0.25">
      <c r="A134" s="49"/>
      <c r="B134" s="50"/>
      <c r="C134" s="132">
        <f>K127</f>
        <v>34516.666666666664</v>
      </c>
      <c r="D134" s="58" t="s">
        <v>83</v>
      </c>
      <c r="E134" s="59">
        <v>0.3</v>
      </c>
      <c r="F134" s="58" t="s">
        <v>83</v>
      </c>
      <c r="G134" s="59">
        <v>0.3</v>
      </c>
      <c r="H134" s="58" t="s">
        <v>83</v>
      </c>
      <c r="I134" s="59">
        <v>0.3</v>
      </c>
      <c r="J134" s="58" t="s">
        <v>28</v>
      </c>
      <c r="K134" s="113">
        <f>C134*E134*G134*I134</f>
        <v>931.94999999999982</v>
      </c>
      <c r="L134" s="45"/>
    </row>
    <row r="135" spans="1:12" x14ac:dyDescent="0.25">
      <c r="A135" s="49"/>
      <c r="B135" s="46"/>
      <c r="C135" s="47"/>
      <c r="D135" s="47"/>
      <c r="E135" s="47"/>
      <c r="F135" s="47"/>
      <c r="G135" s="47"/>
      <c r="H135" s="47"/>
      <c r="I135" s="47"/>
      <c r="J135" s="47"/>
      <c r="K135" s="142" t="s">
        <v>5</v>
      </c>
      <c r="L135" s="45"/>
    </row>
    <row r="136" spans="1:12" x14ac:dyDescent="0.25">
      <c r="A136" s="49"/>
      <c r="B136" s="50"/>
      <c r="C136" s="48"/>
      <c r="D136" s="48"/>
      <c r="E136" s="48"/>
      <c r="F136" s="48"/>
      <c r="G136" s="48"/>
      <c r="H136" s="48" t="s">
        <v>131</v>
      </c>
      <c r="I136" s="48" t="s">
        <v>28</v>
      </c>
      <c r="J136" s="48"/>
      <c r="K136" s="113">
        <f>K131+K134</f>
        <v>4670.2379999999994</v>
      </c>
      <c r="L136" s="45"/>
    </row>
    <row r="137" spans="1:12" x14ac:dyDescent="0.25">
      <c r="A137" s="49"/>
      <c r="B137" s="50"/>
      <c r="C137" s="48"/>
      <c r="D137" s="48"/>
      <c r="E137" s="48"/>
      <c r="F137" s="48"/>
      <c r="G137" s="48"/>
      <c r="H137" s="48"/>
      <c r="I137" s="48"/>
      <c r="J137" s="48"/>
      <c r="K137" s="139" t="s">
        <v>5</v>
      </c>
      <c r="L137" s="45"/>
    </row>
    <row r="138" spans="1:12" x14ac:dyDescent="0.25">
      <c r="A138" s="49"/>
      <c r="B138" s="50" t="s">
        <v>136</v>
      </c>
      <c r="C138" s="48"/>
      <c r="D138" s="48"/>
      <c r="E138" s="48"/>
      <c r="F138" s="48"/>
      <c r="G138" s="48">
        <f>K136</f>
        <v>4670.2379999999994</v>
      </c>
      <c r="H138" s="80" t="s">
        <v>83</v>
      </c>
      <c r="I138" s="126">
        <v>0.5</v>
      </c>
      <c r="J138" s="48" t="s">
        <v>28</v>
      </c>
      <c r="K138" s="113">
        <f>G138*0.5</f>
        <v>2335.1189999999997</v>
      </c>
      <c r="L138" s="111">
        <f>K138</f>
        <v>2335.1189999999997</v>
      </c>
    </row>
    <row r="139" spans="1:12" x14ac:dyDescent="0.25">
      <c r="A139" s="106"/>
      <c r="B139" s="46"/>
      <c r="C139" s="47"/>
      <c r="D139" s="47"/>
      <c r="E139" s="47"/>
      <c r="F139" s="47"/>
      <c r="G139" s="47"/>
      <c r="H139" s="47"/>
      <c r="I139" s="47"/>
      <c r="J139" s="47"/>
      <c r="K139" s="142" t="s">
        <v>5</v>
      </c>
      <c r="L139" s="109" t="s">
        <v>91</v>
      </c>
    </row>
    <row r="140" spans="1:12" x14ac:dyDescent="0.25">
      <c r="A140" s="49"/>
      <c r="B140" s="87" t="s">
        <v>54</v>
      </c>
      <c r="C140" s="88"/>
      <c r="D140" s="88"/>
      <c r="E140" s="88"/>
      <c r="F140" s="48"/>
      <c r="G140" s="48"/>
      <c r="H140" s="48"/>
      <c r="I140" s="48"/>
      <c r="J140" s="48"/>
      <c r="K140" s="97"/>
      <c r="L140" s="45"/>
    </row>
    <row r="141" spans="1:12" x14ac:dyDescent="0.25">
      <c r="A141" s="49"/>
      <c r="B141" s="50"/>
      <c r="C141" s="48" t="s">
        <v>137</v>
      </c>
      <c r="D141" s="48"/>
      <c r="E141" s="48"/>
      <c r="F141" s="48"/>
      <c r="G141" s="58" t="s">
        <v>28</v>
      </c>
      <c r="H141" s="61">
        <f>K138</f>
        <v>2335.1189999999997</v>
      </c>
      <c r="I141" s="48"/>
      <c r="J141" s="48"/>
      <c r="K141" s="97"/>
      <c r="L141" s="111">
        <f>H141</f>
        <v>2335.1189999999997</v>
      </c>
    </row>
    <row r="142" spans="1:12" x14ac:dyDescent="0.25">
      <c r="A142" s="106"/>
      <c r="B142" s="46"/>
      <c r="C142" s="47"/>
      <c r="D142" s="47"/>
      <c r="E142" s="47"/>
      <c r="F142" s="47"/>
      <c r="G142" s="47"/>
      <c r="H142" s="47"/>
      <c r="I142" s="47"/>
      <c r="J142" s="47"/>
      <c r="K142" s="112"/>
      <c r="L142" s="109" t="s">
        <v>5</v>
      </c>
    </row>
    <row r="143" spans="1:12" ht="83.25" customHeight="1" x14ac:dyDescent="0.25">
      <c r="A143" s="119" t="s">
        <v>138</v>
      </c>
      <c r="B143" s="162" t="s">
        <v>139</v>
      </c>
      <c r="C143" s="172"/>
      <c r="D143" s="172"/>
      <c r="E143" s="172"/>
      <c r="F143" s="172"/>
      <c r="G143" s="172"/>
      <c r="H143" s="172"/>
      <c r="I143" s="172"/>
      <c r="J143" s="172"/>
      <c r="K143" s="172"/>
      <c r="L143" s="124"/>
    </row>
    <row r="144" spans="1:12" x14ac:dyDescent="0.25">
      <c r="A144" s="49"/>
      <c r="B144" s="48" t="s">
        <v>140</v>
      </c>
      <c r="C144" s="48"/>
      <c r="D144" s="48"/>
      <c r="E144" s="48"/>
      <c r="F144" s="48"/>
      <c r="G144" s="48"/>
      <c r="H144" s="48"/>
      <c r="I144" s="48"/>
      <c r="J144" s="48"/>
      <c r="K144" s="48"/>
      <c r="L144" s="45"/>
    </row>
    <row r="145" spans="1:12" x14ac:dyDescent="0.25">
      <c r="A145" s="49"/>
      <c r="B145" s="50" t="s">
        <v>62</v>
      </c>
      <c r="C145" s="48"/>
      <c r="D145" s="48"/>
      <c r="E145" s="48"/>
      <c r="F145" s="48"/>
      <c r="G145" s="48"/>
      <c r="H145" s="48"/>
      <c r="I145" s="48"/>
      <c r="J145" s="48"/>
      <c r="K145" s="48"/>
      <c r="L145" s="45"/>
    </row>
    <row r="146" spans="1:12" x14ac:dyDescent="0.25">
      <c r="A146" s="49"/>
      <c r="B146" s="56" t="s">
        <v>63</v>
      </c>
      <c r="C146" s="57">
        <v>1.24</v>
      </c>
      <c r="D146" s="58" t="s">
        <v>64</v>
      </c>
      <c r="E146" s="57">
        <v>1.3</v>
      </c>
      <c r="F146" s="58" t="s">
        <v>28</v>
      </c>
      <c r="G146" s="59">
        <f t="shared" ref="G146:G148" si="10">(E146-C146)*1000</f>
        <v>60.000000000000057</v>
      </c>
      <c r="H146" s="48" t="s">
        <v>30</v>
      </c>
      <c r="I146" s="48"/>
      <c r="J146" s="48"/>
      <c r="K146" s="48"/>
      <c r="L146" s="45"/>
    </row>
    <row r="147" spans="1:12" x14ac:dyDescent="0.25">
      <c r="A147" s="94"/>
      <c r="B147" s="56" t="s">
        <v>63</v>
      </c>
      <c r="C147" s="57">
        <v>1.6</v>
      </c>
      <c r="D147" s="58" t="s">
        <v>64</v>
      </c>
      <c r="E147" s="57">
        <v>2.5049999999999999</v>
      </c>
      <c r="F147" s="58" t="s">
        <v>28</v>
      </c>
      <c r="G147" s="59">
        <f t="shared" si="10"/>
        <v>904.99999999999977</v>
      </c>
      <c r="H147" s="48" t="s">
        <v>30</v>
      </c>
      <c r="I147" s="48"/>
      <c r="J147" s="48"/>
      <c r="K147" s="48"/>
      <c r="L147" s="45"/>
    </row>
    <row r="148" spans="1:12" x14ac:dyDescent="0.25">
      <c r="A148" s="49"/>
      <c r="B148" s="56" t="s">
        <v>63</v>
      </c>
      <c r="C148" s="82">
        <v>23.437000000000001</v>
      </c>
      <c r="D148" s="83" t="s">
        <v>64</v>
      </c>
      <c r="E148" s="82">
        <v>23.562000000000001</v>
      </c>
      <c r="F148" s="83" t="s">
        <v>28</v>
      </c>
      <c r="G148" s="84">
        <f t="shared" si="10"/>
        <v>125</v>
      </c>
      <c r="H148" s="47"/>
      <c r="I148" s="48"/>
      <c r="J148" s="48"/>
      <c r="K148" s="48"/>
      <c r="L148" s="45"/>
    </row>
    <row r="149" spans="1:12" x14ac:dyDescent="0.25">
      <c r="A149" s="49"/>
      <c r="B149" s="50"/>
      <c r="C149" s="48"/>
      <c r="D149" s="48"/>
      <c r="E149" s="60" t="s">
        <v>66</v>
      </c>
      <c r="F149" s="48" t="s">
        <v>59</v>
      </c>
      <c r="G149" s="61">
        <f>SUM(G146:G148)</f>
        <v>1089.9999999999998</v>
      </c>
      <c r="H149" s="48" t="s">
        <v>65</v>
      </c>
      <c r="I149" s="48"/>
      <c r="J149" s="48"/>
      <c r="K149" s="48"/>
      <c r="L149" s="45"/>
    </row>
    <row r="150" spans="1:12" x14ac:dyDescent="0.25">
      <c r="A150" s="49"/>
      <c r="B150" s="80" t="s">
        <v>141</v>
      </c>
      <c r="C150" s="80"/>
      <c r="D150" s="80"/>
      <c r="E150" s="80"/>
      <c r="F150" s="80"/>
      <c r="G150" s="80"/>
      <c r="H150" s="80"/>
      <c r="I150" s="80"/>
      <c r="J150" s="80"/>
      <c r="K150" s="80"/>
      <c r="L150" s="45"/>
    </row>
    <row r="151" spans="1:12" x14ac:dyDescent="0.25">
      <c r="A151" s="49"/>
      <c r="B151" s="92">
        <f>G149</f>
        <v>1089.9999999999998</v>
      </c>
      <c r="C151" s="137" t="s">
        <v>83</v>
      </c>
      <c r="D151" s="143">
        <v>4</v>
      </c>
      <c r="E151" s="137" t="s">
        <v>83</v>
      </c>
      <c r="F151" s="59">
        <v>0.3</v>
      </c>
      <c r="G151" s="137" t="s">
        <v>83</v>
      </c>
      <c r="H151" s="59">
        <v>0.2</v>
      </c>
      <c r="I151" s="58" t="s">
        <v>83</v>
      </c>
      <c r="J151" s="59">
        <v>0.5</v>
      </c>
      <c r="K151" s="58" t="s">
        <v>28</v>
      </c>
      <c r="L151" s="111">
        <f>B151*D151*F151*H151*J151</f>
        <v>130.79999999999998</v>
      </c>
    </row>
    <row r="152" spans="1:12" x14ac:dyDescent="0.25">
      <c r="A152" s="106"/>
      <c r="B152" s="92"/>
      <c r="C152" s="137"/>
      <c r="D152" s="143"/>
      <c r="E152" s="137"/>
      <c r="F152" s="59"/>
      <c r="G152" s="137"/>
      <c r="H152" s="59"/>
      <c r="I152" s="58"/>
      <c r="J152" s="59"/>
      <c r="K152" s="58"/>
      <c r="L152" s="111"/>
    </row>
    <row r="153" spans="1:12" ht="70.5" customHeight="1" x14ac:dyDescent="0.25">
      <c r="A153" s="119" t="s">
        <v>142</v>
      </c>
      <c r="B153" s="162" t="s">
        <v>143</v>
      </c>
      <c r="C153" s="172"/>
      <c r="D153" s="172"/>
      <c r="E153" s="172"/>
      <c r="F153" s="172"/>
      <c r="G153" s="172"/>
      <c r="H153" s="172"/>
      <c r="I153" s="172"/>
      <c r="J153" s="172"/>
      <c r="K153" s="172"/>
      <c r="L153" s="124"/>
    </row>
    <row r="154" spans="1:12" x14ac:dyDescent="0.25">
      <c r="A154" s="49"/>
      <c r="B154" s="80" t="s">
        <v>140</v>
      </c>
      <c r="C154" s="80"/>
      <c r="D154" s="80"/>
      <c r="E154" s="80"/>
      <c r="F154" s="80"/>
      <c r="G154" s="80"/>
      <c r="H154" s="80"/>
      <c r="I154" s="80"/>
      <c r="J154" s="80"/>
      <c r="K154" s="80"/>
      <c r="L154" s="45"/>
    </row>
    <row r="155" spans="1:12" x14ac:dyDescent="0.25">
      <c r="A155" s="49"/>
      <c r="B155" s="50" t="s">
        <v>67</v>
      </c>
      <c r="C155" s="48"/>
      <c r="D155" s="48"/>
      <c r="E155" s="48"/>
      <c r="F155" s="48"/>
      <c r="G155" s="48"/>
      <c r="H155" s="48"/>
      <c r="I155" s="80"/>
      <c r="J155" s="80"/>
      <c r="K155" s="80"/>
      <c r="L155" s="45"/>
    </row>
    <row r="156" spans="1:12" x14ac:dyDescent="0.25">
      <c r="A156" s="49"/>
      <c r="B156" s="56" t="s">
        <v>63</v>
      </c>
      <c r="C156" s="57">
        <v>0.88</v>
      </c>
      <c r="D156" s="58" t="s">
        <v>64</v>
      </c>
      <c r="E156" s="57">
        <v>1.24</v>
      </c>
      <c r="F156" s="58" t="s">
        <v>28</v>
      </c>
      <c r="G156" s="59">
        <f t="shared" ref="G156:G158" si="11">(E156-C156)*1000</f>
        <v>360</v>
      </c>
      <c r="H156" s="48" t="s">
        <v>65</v>
      </c>
      <c r="I156" s="80"/>
      <c r="J156" s="80"/>
      <c r="K156" s="80"/>
      <c r="L156" s="45"/>
    </row>
    <row r="157" spans="1:12" x14ac:dyDescent="0.25">
      <c r="A157" s="49"/>
      <c r="B157" s="56" t="s">
        <v>63</v>
      </c>
      <c r="C157" s="57">
        <v>1.3</v>
      </c>
      <c r="D157" s="58" t="s">
        <v>64</v>
      </c>
      <c r="E157" s="57">
        <v>1.6</v>
      </c>
      <c r="F157" s="58" t="s">
        <v>28</v>
      </c>
      <c r="G157" s="59">
        <f t="shared" si="11"/>
        <v>300.00000000000006</v>
      </c>
      <c r="H157" s="48" t="s">
        <v>30</v>
      </c>
      <c r="I157" s="80"/>
      <c r="J157" s="80"/>
      <c r="K157" s="80"/>
      <c r="L157" s="45"/>
    </row>
    <row r="158" spans="1:12" x14ac:dyDescent="0.25">
      <c r="A158" s="49"/>
      <c r="B158" s="81" t="s">
        <v>63</v>
      </c>
      <c r="C158" s="82">
        <v>2.5049999999999999</v>
      </c>
      <c r="D158" s="83" t="s">
        <v>64</v>
      </c>
      <c r="E158" s="82">
        <v>3</v>
      </c>
      <c r="F158" s="83" t="s">
        <v>28</v>
      </c>
      <c r="G158" s="84">
        <f t="shared" si="11"/>
        <v>495.00000000000011</v>
      </c>
      <c r="H158" s="48" t="s">
        <v>30</v>
      </c>
      <c r="I158" s="80"/>
      <c r="J158" s="80"/>
      <c r="K158" s="80"/>
      <c r="L158" s="45"/>
    </row>
    <row r="159" spans="1:12" x14ac:dyDescent="0.25">
      <c r="A159" s="49"/>
      <c r="B159" s="50"/>
      <c r="C159" s="48"/>
      <c r="D159" s="48"/>
      <c r="E159" s="60" t="s">
        <v>66</v>
      </c>
      <c r="F159" s="48" t="s">
        <v>59</v>
      </c>
      <c r="G159" s="61">
        <f>SUM(G156:G158)</f>
        <v>1155</v>
      </c>
      <c r="H159" s="48" t="s">
        <v>65</v>
      </c>
      <c r="I159" s="80"/>
      <c r="J159" s="80"/>
      <c r="K159" s="80"/>
      <c r="L159" s="45"/>
    </row>
    <row r="160" spans="1:12" x14ac:dyDescent="0.25">
      <c r="A160" s="49"/>
      <c r="B160" s="80" t="s">
        <v>144</v>
      </c>
      <c r="C160" s="80"/>
      <c r="D160" s="80"/>
      <c r="E160" s="80"/>
      <c r="F160" s="80"/>
      <c r="G160" s="80"/>
      <c r="H160" s="80"/>
      <c r="I160" s="80"/>
      <c r="J160" s="80"/>
      <c r="K160" s="80"/>
      <c r="L160" s="45"/>
    </row>
    <row r="161" spans="1:12" x14ac:dyDescent="0.25">
      <c r="A161" s="49"/>
      <c r="B161" s="80" t="s">
        <v>141</v>
      </c>
      <c r="C161" s="93" t="s">
        <v>28</v>
      </c>
      <c r="D161" s="93">
        <v>18.78</v>
      </c>
      <c r="E161" s="93" t="s">
        <v>83</v>
      </c>
      <c r="F161" s="99">
        <f>G159</f>
        <v>1155</v>
      </c>
      <c r="G161" s="99" t="s">
        <v>83</v>
      </c>
      <c r="H161" s="93">
        <v>0.14000000000000001</v>
      </c>
      <c r="I161" s="99" t="s">
        <v>28</v>
      </c>
      <c r="J161" s="99">
        <f>D161*F161*H161</f>
        <v>3036.7260000000006</v>
      </c>
      <c r="K161" s="144" t="s">
        <v>5</v>
      </c>
      <c r="L161" s="111"/>
    </row>
    <row r="162" spans="1:12" x14ac:dyDescent="0.25">
      <c r="A162" s="49"/>
      <c r="B162" s="80"/>
      <c r="C162" s="93"/>
      <c r="D162" s="145"/>
      <c r="E162" s="93"/>
      <c r="F162" s="99"/>
      <c r="G162" s="84"/>
      <c r="H162" s="83"/>
      <c r="I162" s="84"/>
      <c r="J162" s="83"/>
      <c r="K162" s="146"/>
      <c r="L162" s="105"/>
    </row>
    <row r="163" spans="1:12" x14ac:dyDescent="0.25">
      <c r="A163" s="49"/>
      <c r="B163" s="93"/>
      <c r="C163" s="125"/>
      <c r="D163" s="93"/>
      <c r="E163" s="99"/>
      <c r="F163" s="93"/>
      <c r="G163" s="99"/>
      <c r="H163" s="80"/>
      <c r="I163" s="80" t="s">
        <v>121</v>
      </c>
      <c r="J163" s="80">
        <f>SUM(J161:J162)</f>
        <v>3036.7260000000006</v>
      </c>
      <c r="K163" s="80" t="s">
        <v>5</v>
      </c>
      <c r="L163" s="45"/>
    </row>
    <row r="164" spans="1:12" x14ac:dyDescent="0.25">
      <c r="A164" s="49"/>
      <c r="B164" s="99" t="s">
        <v>145</v>
      </c>
      <c r="C164" s="93"/>
      <c r="D164" s="147" t="s">
        <v>28</v>
      </c>
      <c r="E164" s="99">
        <f>J163</f>
        <v>3036.7260000000006</v>
      </c>
      <c r="F164" s="99" t="s">
        <v>5</v>
      </c>
      <c r="G164" s="148" t="s">
        <v>71</v>
      </c>
      <c r="H164" s="125">
        <v>3.1E-2</v>
      </c>
      <c r="I164" s="93" t="s">
        <v>28</v>
      </c>
      <c r="J164" s="149">
        <f>E164/H164</f>
        <v>97958.903225806469</v>
      </c>
      <c r="K164" s="115" t="s">
        <v>7</v>
      </c>
      <c r="L164" s="45"/>
    </row>
    <row r="165" spans="1:12" x14ac:dyDescent="0.25">
      <c r="A165" s="49"/>
      <c r="B165" s="80" t="s">
        <v>146</v>
      </c>
      <c r="C165" s="80"/>
      <c r="D165" s="80"/>
      <c r="E165" s="80"/>
      <c r="F165" s="80"/>
      <c r="G165" s="96"/>
      <c r="H165" s="80"/>
      <c r="I165" s="96"/>
      <c r="J165" s="80"/>
      <c r="K165" s="80"/>
      <c r="L165" s="111"/>
    </row>
    <row r="166" spans="1:12" x14ac:dyDescent="0.25">
      <c r="A166" s="49"/>
      <c r="B166" s="80">
        <v>2</v>
      </c>
      <c r="C166" s="80" t="s">
        <v>83</v>
      </c>
      <c r="D166" s="96">
        <v>2.5</v>
      </c>
      <c r="E166" s="80" t="s">
        <v>83</v>
      </c>
      <c r="F166" s="96">
        <f>G159</f>
        <v>1155</v>
      </c>
      <c r="G166" s="96" t="s">
        <v>83</v>
      </c>
      <c r="H166" s="96">
        <v>0.14000000000000001</v>
      </c>
      <c r="I166" s="96" t="s">
        <v>28</v>
      </c>
      <c r="J166" s="96">
        <f>B166*D166*F166*H166</f>
        <v>808.50000000000011</v>
      </c>
      <c r="K166" s="80" t="s">
        <v>147</v>
      </c>
      <c r="L166" s="105"/>
    </row>
    <row r="167" spans="1:12" x14ac:dyDescent="0.25">
      <c r="A167" s="49"/>
      <c r="B167" s="99" t="s">
        <v>145</v>
      </c>
      <c r="C167" s="93"/>
      <c r="D167" s="147" t="s">
        <v>28</v>
      </c>
      <c r="E167" s="84">
        <f>J166</f>
        <v>808.50000000000011</v>
      </c>
      <c r="F167" s="84" t="s">
        <v>5</v>
      </c>
      <c r="G167" s="150" t="s">
        <v>71</v>
      </c>
      <c r="H167" s="82">
        <v>3.1E-2</v>
      </c>
      <c r="I167" s="83" t="s">
        <v>28</v>
      </c>
      <c r="J167" s="151">
        <f>E167/H167</f>
        <v>26080.645161290326</v>
      </c>
      <c r="K167" s="152" t="s">
        <v>7</v>
      </c>
      <c r="L167" s="73">
        <f>J168</f>
        <v>124039.54838709679</v>
      </c>
    </row>
    <row r="168" spans="1:12" x14ac:dyDescent="0.25">
      <c r="A168" s="106"/>
      <c r="B168" s="37"/>
      <c r="C168" s="37"/>
      <c r="D168" s="37"/>
      <c r="E168" s="37"/>
      <c r="F168" s="37"/>
      <c r="G168" s="37"/>
      <c r="H168" s="37" t="s">
        <v>29</v>
      </c>
      <c r="I168" s="37" t="s">
        <v>28</v>
      </c>
      <c r="J168" s="153">
        <f>J164+J167</f>
        <v>124039.54838709679</v>
      </c>
      <c r="K168" s="152" t="s">
        <v>7</v>
      </c>
      <c r="L168" s="76" t="s">
        <v>4</v>
      </c>
    </row>
  </sheetData>
  <mergeCells count="14">
    <mergeCell ref="B143:K143"/>
    <mergeCell ref="B153:K153"/>
    <mergeCell ref="B50:K50"/>
    <mergeCell ref="B63:K63"/>
    <mergeCell ref="B83:K83"/>
    <mergeCell ref="B99:K99"/>
    <mergeCell ref="B102:K102"/>
    <mergeCell ref="B129:K129"/>
    <mergeCell ref="B47:K47"/>
    <mergeCell ref="A1:L1"/>
    <mergeCell ref="B2:I2"/>
    <mergeCell ref="B3:K3"/>
    <mergeCell ref="B18:I18"/>
    <mergeCell ref="B44:K44"/>
  </mergeCells>
  <pageMargins left="0.7" right="0.7" top="0.75" bottom="0.75" header="0.3"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Protective Abstract</vt:lpstr>
      <vt:lpstr>Protective 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2020-10-12T08:33:43Z</cp:lastPrinted>
  <dcterms:created xsi:type="dcterms:W3CDTF">2020-09-17T09:43:57Z</dcterms:created>
  <dcterms:modified xsi:type="dcterms:W3CDTF">2020-11-25T14:34:52Z</dcterms:modified>
</cp:coreProperties>
</file>