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17-18" sheetId="2" r:id="rId1"/>
    <sheet name="18-19" sheetId="4" r:id="rId2"/>
    <sheet name="Sheet4" sheetId="5" r:id="rId3"/>
    <sheet name="Sheet5" sheetId="3" r:id="rId4"/>
    <sheet name="Sheet6" sheetId="6" r:id="rId5"/>
    <sheet name="Sheet7" sheetId="7" r:id="rId6"/>
  </sheets>
  <definedNames>
    <definedName name="_xlnm.Print_Area" localSheetId="0">'17-18'!$A$1:$AE$92</definedName>
    <definedName name="_xlnm.Print_Area" localSheetId="1">'18-19'!$A$2:$Z$90</definedName>
    <definedName name="_xlnm.Print_Titles" localSheetId="0">'17-18'!$2:$4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AH24" i="4" l="1"/>
  <c r="Z31" i="4" l="1"/>
  <c r="Z80" i="4" l="1"/>
  <c r="AL30" i="4" l="1"/>
  <c r="AM30" i="4" s="1"/>
  <c r="AL29" i="4"/>
  <c r="AM29" i="4" s="1"/>
  <c r="AL28" i="4"/>
  <c r="AM28" i="4" s="1"/>
  <c r="AK29" i="4"/>
  <c r="O86" i="4"/>
  <c r="N86" i="4"/>
  <c r="N87" i="4" s="1"/>
  <c r="N90" i="4" s="1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P51" i="4" s="1"/>
  <c r="Z7" i="4"/>
  <c r="P86" i="4" l="1"/>
  <c r="P87" i="4" s="1"/>
  <c r="P90" i="4" s="1"/>
  <c r="O87" i="4"/>
  <c r="O90" i="4" s="1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AG67" i="4" s="1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D87" i="4" s="1"/>
  <c r="D90" i="4" s="1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AH31" i="4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F21" i="7"/>
  <c r="F20" i="7"/>
  <c r="F19" i="7"/>
  <c r="F17" i="7"/>
  <c r="F9" i="7"/>
  <c r="F8" i="7"/>
  <c r="F7" i="7"/>
  <c r="F6" i="7"/>
  <c r="F5" i="7"/>
  <c r="F3" i="7"/>
  <c r="F4" i="7"/>
  <c r="E4" i="6"/>
  <c r="F4" i="6" s="1"/>
  <c r="G4" i="6" s="1"/>
  <c r="U7" i="2"/>
  <c r="AE86" i="2"/>
  <c r="AD72" i="2"/>
  <c r="AD86" i="2" s="1"/>
  <c r="AB57" i="2"/>
  <c r="K86" i="4" l="1"/>
  <c r="AE58" i="4"/>
  <c r="AE64" i="4"/>
  <c r="AE21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AE55" i="4"/>
  <c r="AE63" i="4"/>
  <c r="AE14" i="4"/>
  <c r="AE22" i="4"/>
  <c r="AE38" i="4"/>
  <c r="AH55" i="4"/>
  <c r="AD48" i="2"/>
  <c r="AB38" i="2"/>
  <c r="AE33" i="2"/>
  <c r="AE51" i="2" s="1"/>
  <c r="AE87" i="2" s="1"/>
  <c r="AD28" i="2"/>
  <c r="AB17" i="2"/>
  <c r="Y82" i="2"/>
  <c r="X82" i="2"/>
  <c r="W82" i="2"/>
  <c r="Y77" i="2"/>
  <c r="X77" i="2"/>
  <c r="W77" i="2"/>
  <c r="Y76" i="2"/>
  <c r="X76" i="2"/>
  <c r="W76" i="2"/>
  <c r="Y70" i="2"/>
  <c r="X70" i="2"/>
  <c r="W70" i="2"/>
  <c r="Y68" i="2"/>
  <c r="X68" i="2"/>
  <c r="W68" i="2"/>
  <c r="Y67" i="2"/>
  <c r="X67" i="2"/>
  <c r="W67" i="2"/>
  <c r="Y66" i="2"/>
  <c r="X66" i="2"/>
  <c r="W66" i="2"/>
  <c r="Y65" i="2"/>
  <c r="X65" i="2"/>
  <c r="W65" i="2"/>
  <c r="Y64" i="2"/>
  <c r="X64" i="2"/>
  <c r="W64" i="2"/>
  <c r="Y63" i="2"/>
  <c r="X63" i="2"/>
  <c r="W63" i="2"/>
  <c r="Y62" i="2"/>
  <c r="X62" i="2"/>
  <c r="W62" i="2"/>
  <c r="Y61" i="2"/>
  <c r="X61" i="2"/>
  <c r="W61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0" i="2"/>
  <c r="X50" i="2"/>
  <c r="W50" i="2"/>
  <c r="Y49" i="2"/>
  <c r="X49" i="2"/>
  <c r="W49" i="2"/>
  <c r="Y48" i="2"/>
  <c r="X48" i="2"/>
  <c r="W48" i="2"/>
  <c r="Y47" i="2"/>
  <c r="X47" i="2"/>
  <c r="W47" i="2"/>
  <c r="Y46" i="2"/>
  <c r="X46" i="2"/>
  <c r="W46" i="2"/>
  <c r="Y45" i="2"/>
  <c r="X45" i="2"/>
  <c r="W45" i="2"/>
  <c r="Y44" i="2"/>
  <c r="X44" i="2"/>
  <c r="W44" i="2"/>
  <c r="Y43" i="2"/>
  <c r="X43" i="2"/>
  <c r="W43" i="2"/>
  <c r="Y42" i="2"/>
  <c r="X42" i="2"/>
  <c r="W42" i="2"/>
  <c r="Y41" i="2"/>
  <c r="X41" i="2"/>
  <c r="W41" i="2"/>
  <c r="Y39" i="2"/>
  <c r="X39" i="2"/>
  <c r="W39" i="2"/>
  <c r="Y38" i="2"/>
  <c r="X38" i="2"/>
  <c r="W38" i="2"/>
  <c r="Y37" i="2"/>
  <c r="X37" i="2"/>
  <c r="W37" i="2"/>
  <c r="Y36" i="2"/>
  <c r="X36" i="2"/>
  <c r="W36" i="2"/>
  <c r="Y35" i="2"/>
  <c r="X35" i="2"/>
  <c r="W35" i="2"/>
  <c r="Y34" i="2"/>
  <c r="X34" i="2"/>
  <c r="W34" i="2"/>
  <c r="Y33" i="2"/>
  <c r="X33" i="2"/>
  <c r="W33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9" i="2"/>
  <c r="X9" i="2"/>
  <c r="W9" i="2"/>
  <c r="Y8" i="2"/>
  <c r="X8" i="2"/>
  <c r="W8" i="2"/>
  <c r="Y7" i="2"/>
  <c r="X7" i="2"/>
  <c r="W7" i="2"/>
  <c r="U33" i="2"/>
  <c r="AC33" i="2" s="1"/>
  <c r="U77" i="2"/>
  <c r="T86" i="2"/>
  <c r="S86" i="2"/>
  <c r="U32" i="2"/>
  <c r="U31" i="2"/>
  <c r="Z31" i="2" s="1"/>
  <c r="T51" i="2"/>
  <c r="S51" i="2"/>
  <c r="U82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0" i="2"/>
  <c r="Z30" i="2" s="1"/>
  <c r="U29" i="2"/>
  <c r="U28" i="2"/>
  <c r="U25" i="2"/>
  <c r="AC25" i="2" s="1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J87" i="2"/>
  <c r="J90" i="2" s="1"/>
  <c r="J86" i="2"/>
  <c r="I86" i="2"/>
  <c r="K28" i="2"/>
  <c r="K29" i="2"/>
  <c r="K30" i="2"/>
  <c r="K33" i="2"/>
  <c r="J51" i="2"/>
  <c r="I51" i="2"/>
  <c r="K85" i="2"/>
  <c r="K84" i="2"/>
  <c r="K83" i="2"/>
  <c r="K82" i="2"/>
  <c r="K81" i="2"/>
  <c r="K80" i="2"/>
  <c r="K79" i="2"/>
  <c r="K77" i="2"/>
  <c r="K76" i="2"/>
  <c r="K75" i="2"/>
  <c r="K74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0" i="2"/>
  <c r="K49" i="2"/>
  <c r="K48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2" i="2"/>
  <c r="K31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8" i="2"/>
  <c r="K9" i="2"/>
  <c r="K7" i="2"/>
  <c r="Z7" i="2" s="1"/>
  <c r="O86" i="2"/>
  <c r="N86" i="2"/>
  <c r="O51" i="2"/>
  <c r="N51" i="2"/>
  <c r="N87" i="2" s="1"/>
  <c r="N90" i="2" s="1"/>
  <c r="P82" i="2"/>
  <c r="P77" i="2"/>
  <c r="P76" i="2"/>
  <c r="P70" i="2"/>
  <c r="AB70" i="2" s="1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0" i="2"/>
  <c r="P49" i="2"/>
  <c r="P48" i="2"/>
  <c r="P47" i="2"/>
  <c r="P46" i="2"/>
  <c r="P45" i="2"/>
  <c r="P44" i="2"/>
  <c r="P43" i="2"/>
  <c r="P42" i="2"/>
  <c r="P41" i="2"/>
  <c r="P39" i="2"/>
  <c r="AB39" i="2" s="1"/>
  <c r="P38" i="2"/>
  <c r="P37" i="2"/>
  <c r="AB37" i="2" s="1"/>
  <c r="P36" i="2"/>
  <c r="P35" i="2"/>
  <c r="P34" i="2"/>
  <c r="P33" i="2"/>
  <c r="AB33" i="2" s="1"/>
  <c r="P32" i="2"/>
  <c r="AB32" i="2" s="1"/>
  <c r="P31" i="2"/>
  <c r="AB31" i="2" s="1"/>
  <c r="P25" i="2"/>
  <c r="AB25" i="2" s="1"/>
  <c r="P24" i="2"/>
  <c r="AB24" i="2" s="1"/>
  <c r="P23" i="2"/>
  <c r="AB23" i="2" s="1"/>
  <c r="P22" i="2"/>
  <c r="AB22" i="2" s="1"/>
  <c r="P21" i="2"/>
  <c r="P20" i="2"/>
  <c r="AB20" i="2" s="1"/>
  <c r="P19" i="2"/>
  <c r="P18" i="2"/>
  <c r="P17" i="2"/>
  <c r="P16" i="2"/>
  <c r="P15" i="2"/>
  <c r="P14" i="2"/>
  <c r="P13" i="2"/>
  <c r="AB13" i="2" s="1"/>
  <c r="P12" i="2"/>
  <c r="AB12" i="2" s="1"/>
  <c r="P11" i="2"/>
  <c r="AB11" i="2" s="1"/>
  <c r="P9" i="2"/>
  <c r="P8" i="2"/>
  <c r="P7" i="2"/>
  <c r="AB6" i="2" s="1"/>
  <c r="P29" i="2"/>
  <c r="AB28" i="2" s="1"/>
  <c r="P30" i="2"/>
  <c r="P28" i="2"/>
  <c r="M86" i="2"/>
  <c r="M51" i="2"/>
  <c r="Z41" i="2" l="1"/>
  <c r="AB41" i="2"/>
  <c r="Z76" i="2"/>
  <c r="Z11" i="2"/>
  <c r="Z23" i="2"/>
  <c r="AB58" i="2"/>
  <c r="AB14" i="2"/>
  <c r="AB60" i="2"/>
  <c r="Z15" i="2"/>
  <c r="Z45" i="2"/>
  <c r="Z61" i="2"/>
  <c r="AD87" i="4"/>
  <c r="K87" i="4"/>
  <c r="K90" i="4" s="1"/>
  <c r="AB18" i="2"/>
  <c r="AB34" i="2"/>
  <c r="AB51" i="2" s="1"/>
  <c r="O87" i="2"/>
  <c r="O90" i="2" s="1"/>
  <c r="Z19" i="2"/>
  <c r="Z36" i="2"/>
  <c r="Z49" i="2"/>
  <c r="Z65" i="2"/>
  <c r="AG86" i="4"/>
  <c r="AG51" i="4"/>
  <c r="U87" i="4"/>
  <c r="U90" i="4" s="1"/>
  <c r="Z87" i="4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Z24" i="2"/>
  <c r="Z58" i="2"/>
  <c r="AC58" i="2"/>
  <c r="Z8" i="2"/>
  <c r="Z17" i="2"/>
  <c r="Z38" i="2"/>
  <c r="Z47" i="2"/>
  <c r="Z59" i="2"/>
  <c r="P51" i="2"/>
  <c r="AB67" i="2"/>
  <c r="Z9" i="2"/>
  <c r="Z18" i="2"/>
  <c r="Z28" i="2"/>
  <c r="Z39" i="2"/>
  <c r="Z48" i="2"/>
  <c r="Z68" i="2"/>
  <c r="AC17" i="2"/>
  <c r="Z29" i="2"/>
  <c r="Z12" i="2"/>
  <c r="Z42" i="2"/>
  <c r="K86" i="2"/>
  <c r="Z20" i="2"/>
  <c r="Z62" i="2"/>
  <c r="Z21" i="2"/>
  <c r="Z82" i="2"/>
  <c r="Z50" i="2"/>
  <c r="AB72" i="2"/>
  <c r="I87" i="2"/>
  <c r="I90" i="2" s="1"/>
  <c r="Z13" i="2"/>
  <c r="Z34" i="2"/>
  <c r="Z43" i="2"/>
  <c r="Z33" i="2"/>
  <c r="P86" i="2"/>
  <c r="P87" i="2" s="1"/>
  <c r="P90" i="2" s="1"/>
  <c r="AB55" i="2"/>
  <c r="AB63" i="2"/>
  <c r="Y86" i="2"/>
  <c r="Z14" i="2"/>
  <c r="Z22" i="2"/>
  <c r="Z35" i="2"/>
  <c r="Z44" i="2"/>
  <c r="Z56" i="2"/>
  <c r="Z64" i="2"/>
  <c r="X51" i="2"/>
  <c r="AC22" i="2"/>
  <c r="AC31" i="2"/>
  <c r="Z57" i="2"/>
  <c r="AC57" i="2"/>
  <c r="T87" i="2"/>
  <c r="T90" i="2" s="1"/>
  <c r="T92" i="2" s="1"/>
  <c r="Z46" i="2"/>
  <c r="Z16" i="2"/>
  <c r="Z37" i="2"/>
  <c r="Z66" i="2"/>
  <c r="Z25" i="2"/>
  <c r="Z32" i="2"/>
  <c r="Z63" i="2"/>
  <c r="AC63" i="2"/>
  <c r="Z55" i="2"/>
  <c r="AC55" i="2"/>
  <c r="AD51" i="2"/>
  <c r="AD87" i="2" s="1"/>
  <c r="AD89" i="2" s="1"/>
  <c r="AC34" i="2"/>
  <c r="AC18" i="2"/>
  <c r="Z60" i="2"/>
  <c r="AC60" i="2"/>
  <c r="AC32" i="2"/>
  <c r="AC14" i="2"/>
  <c r="AC12" i="2"/>
  <c r="Z67" i="2"/>
  <c r="AC67" i="2"/>
  <c r="AC41" i="2"/>
  <c r="AC38" i="2"/>
  <c r="AC37" i="2"/>
  <c r="AC24" i="2"/>
  <c r="AC23" i="2"/>
  <c r="AC20" i="2"/>
  <c r="AC11" i="2"/>
  <c r="AC6" i="2"/>
  <c r="AC28" i="2"/>
  <c r="Z77" i="2"/>
  <c r="AC72" i="2"/>
  <c r="AC39" i="2"/>
  <c r="Z70" i="2"/>
  <c r="AC70" i="2"/>
  <c r="AC13" i="2"/>
  <c r="Y51" i="2"/>
  <c r="S87" i="2"/>
  <c r="S90" i="2" s="1"/>
  <c r="U86" i="2"/>
  <c r="X86" i="2"/>
  <c r="U51" i="2"/>
  <c r="K51" i="2"/>
  <c r="M87" i="2"/>
  <c r="M90" i="2" s="1"/>
  <c r="R86" i="2"/>
  <c r="H86" i="2"/>
  <c r="H51" i="2"/>
  <c r="AE87" i="4" l="1"/>
  <c r="Y87" i="2"/>
  <c r="Y90" i="2"/>
  <c r="Z90" i="4"/>
  <c r="Z91" i="4" s="1"/>
  <c r="AG87" i="4"/>
  <c r="AH87" i="4"/>
  <c r="AB86" i="2"/>
  <c r="AB87" i="2" s="1"/>
  <c r="Z86" i="2"/>
  <c r="K87" i="2"/>
  <c r="K90" i="2" s="1"/>
  <c r="AC51" i="2"/>
  <c r="AC86" i="2"/>
  <c r="X90" i="2"/>
  <c r="S92" i="2"/>
  <c r="X87" i="2"/>
  <c r="Z51" i="2"/>
  <c r="W86" i="2"/>
  <c r="U87" i="2"/>
  <c r="H87" i="2"/>
  <c r="H90" i="2" s="1"/>
  <c r="R51" i="2"/>
  <c r="J93" i="5"/>
  <c r="G93" i="5"/>
  <c r="D93" i="5"/>
  <c r="B93" i="5"/>
  <c r="J89" i="5"/>
  <c r="G89" i="5"/>
  <c r="D89" i="5"/>
  <c r="B89" i="5"/>
  <c r="O84" i="5"/>
  <c r="O83" i="5"/>
  <c r="O82" i="5"/>
  <c r="O81" i="5"/>
  <c r="O80" i="5"/>
  <c r="T78" i="5"/>
  <c r="S78" i="5"/>
  <c r="R78" i="5"/>
  <c r="Q78" i="5"/>
  <c r="U77" i="5"/>
  <c r="O77" i="5" s="1"/>
  <c r="U76" i="5"/>
  <c r="O76" i="5" s="1"/>
  <c r="U75" i="5"/>
  <c r="O75" i="5" s="1"/>
  <c r="U74" i="5"/>
  <c r="O74" i="5" s="1"/>
  <c r="U73" i="5"/>
  <c r="O73" i="5" s="1"/>
  <c r="U72" i="5"/>
  <c r="O72" i="5"/>
  <c r="U71" i="5"/>
  <c r="O71" i="5" s="1"/>
  <c r="U70" i="5"/>
  <c r="O70" i="5" s="1"/>
  <c r="U69" i="5"/>
  <c r="O69" i="5" s="1"/>
  <c r="U68" i="5"/>
  <c r="O68" i="5" s="1"/>
  <c r="U67" i="5"/>
  <c r="O67" i="5" s="1"/>
  <c r="U66" i="5"/>
  <c r="O66" i="5" s="1"/>
  <c r="U65" i="5"/>
  <c r="O65" i="5" s="1"/>
  <c r="U64" i="5"/>
  <c r="O64" i="5" s="1"/>
  <c r="U63" i="5"/>
  <c r="O63" i="5" s="1"/>
  <c r="U62" i="5"/>
  <c r="O62" i="5" s="1"/>
  <c r="O60" i="5"/>
  <c r="T58" i="5"/>
  <c r="S58" i="5"/>
  <c r="R58" i="5"/>
  <c r="Q58" i="5"/>
  <c r="N58" i="5"/>
  <c r="J57" i="5"/>
  <c r="I57" i="5"/>
  <c r="G57" i="5"/>
  <c r="D57" i="5"/>
  <c r="C57" i="5"/>
  <c r="B57" i="5"/>
  <c r="V56" i="5"/>
  <c r="U53" i="5"/>
  <c r="O53" i="5" s="1"/>
  <c r="V53" i="5" s="1"/>
  <c r="U52" i="5"/>
  <c r="O52" i="5" s="1"/>
  <c r="V52" i="5" s="1"/>
  <c r="U51" i="5"/>
  <c r="O51" i="5" s="1"/>
  <c r="V51" i="5" s="1"/>
  <c r="U50" i="5"/>
  <c r="O50" i="5" s="1"/>
  <c r="V50" i="5" s="1"/>
  <c r="U49" i="5"/>
  <c r="O49" i="5" s="1"/>
  <c r="V49" i="5" s="1"/>
  <c r="J47" i="5"/>
  <c r="G47" i="5"/>
  <c r="D47" i="5"/>
  <c r="B47" i="5"/>
  <c r="U46" i="5"/>
  <c r="O46" i="5" s="1"/>
  <c r="V46" i="5" s="1"/>
  <c r="U45" i="5"/>
  <c r="O45" i="5" s="1"/>
  <c r="V45" i="5" s="1"/>
  <c r="U44" i="5"/>
  <c r="O44" i="5" s="1"/>
  <c r="V44" i="5" s="1"/>
  <c r="U43" i="5"/>
  <c r="O43" i="5" s="1"/>
  <c r="V43" i="5" s="1"/>
  <c r="U42" i="5"/>
  <c r="O42" i="5" s="1"/>
  <c r="V42" i="5" s="1"/>
  <c r="U41" i="5"/>
  <c r="O41" i="5" s="1"/>
  <c r="V41" i="5" s="1"/>
  <c r="U40" i="5"/>
  <c r="O40" i="5" s="1"/>
  <c r="V40" i="5" s="1"/>
  <c r="U39" i="5"/>
  <c r="O39" i="5" s="1"/>
  <c r="V39" i="5" s="1"/>
  <c r="U38" i="5"/>
  <c r="O38" i="5" s="1"/>
  <c r="V38" i="5" s="1"/>
  <c r="U32" i="5"/>
  <c r="O32" i="5"/>
  <c r="V32" i="5" s="1"/>
  <c r="U31" i="5"/>
  <c r="O31" i="5" s="1"/>
  <c r="V31" i="5" s="1"/>
  <c r="U30" i="5"/>
  <c r="O30" i="5" s="1"/>
  <c r="V30" i="5" s="1"/>
  <c r="U29" i="5"/>
  <c r="O29" i="5"/>
  <c r="V29" i="5" s="1"/>
  <c r="U28" i="5"/>
  <c r="O28" i="5" s="1"/>
  <c r="V28" i="5" s="1"/>
  <c r="U27" i="5"/>
  <c r="O27" i="5" s="1"/>
  <c r="V27" i="5" s="1"/>
  <c r="U26" i="5"/>
  <c r="O26" i="5" s="1"/>
  <c r="V26" i="5" s="1"/>
  <c r="U25" i="5"/>
  <c r="O25" i="5" s="1"/>
  <c r="V25" i="5" s="1"/>
  <c r="O24" i="5"/>
  <c r="V24" i="5" s="1"/>
  <c r="U23" i="5"/>
  <c r="O23" i="5" s="1"/>
  <c r="V23" i="5" s="1"/>
  <c r="U22" i="5"/>
  <c r="O22" i="5" s="1"/>
  <c r="V22" i="5" s="1"/>
  <c r="U21" i="5"/>
  <c r="O21" i="5" s="1"/>
  <c r="V21" i="5" s="1"/>
  <c r="U20" i="5"/>
  <c r="O20" i="5" s="1"/>
  <c r="V20" i="5" s="1"/>
  <c r="U19" i="5"/>
  <c r="O19" i="5" s="1"/>
  <c r="V19" i="5" s="1"/>
  <c r="U18" i="5"/>
  <c r="O18" i="5" s="1"/>
  <c r="V18" i="5" s="1"/>
  <c r="J16" i="5"/>
  <c r="I16" i="5"/>
  <c r="I47" i="5" s="1"/>
  <c r="G16" i="5"/>
  <c r="D16" i="5"/>
  <c r="C16" i="5"/>
  <c r="C47" i="5" s="1"/>
  <c r="B16" i="5"/>
  <c r="U15" i="5"/>
  <c r="O15" i="5" s="1"/>
  <c r="V15" i="5" s="1"/>
  <c r="U14" i="5"/>
  <c r="O14" i="5" s="1"/>
  <c r="F28" i="2"/>
  <c r="F89" i="2"/>
  <c r="F88" i="2"/>
  <c r="E86" i="2"/>
  <c r="D86" i="2"/>
  <c r="C86" i="2"/>
  <c r="F85" i="2"/>
  <c r="F84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25" i="2"/>
  <c r="F24" i="2"/>
  <c r="F23" i="2"/>
  <c r="F22" i="2"/>
  <c r="F21" i="2"/>
  <c r="F20" i="2"/>
  <c r="F19" i="2"/>
  <c r="F18" i="2"/>
  <c r="F17" i="2"/>
  <c r="F16" i="2"/>
  <c r="F15" i="2"/>
  <c r="E51" i="2"/>
  <c r="D51" i="2"/>
  <c r="C51" i="2"/>
  <c r="F30" i="2"/>
  <c r="F29" i="2"/>
  <c r="F27" i="2"/>
  <c r="F14" i="2"/>
  <c r="F13" i="2"/>
  <c r="F12" i="2"/>
  <c r="F11" i="2"/>
  <c r="F9" i="2"/>
  <c r="F8" i="2"/>
  <c r="F7" i="2"/>
  <c r="S123" i="3"/>
  <c r="R123" i="3"/>
  <c r="S122" i="3"/>
  <c r="S121" i="3"/>
  <c r="R118" i="3"/>
  <c r="I118" i="3"/>
  <c r="U114" i="3"/>
  <c r="U116" i="3" s="1"/>
  <c r="R114" i="3"/>
  <c r="P114" i="3"/>
  <c r="I114" i="3"/>
  <c r="G114" i="3"/>
  <c r="U112" i="3"/>
  <c r="R112" i="3"/>
  <c r="P112" i="3"/>
  <c r="I112" i="3"/>
  <c r="G112" i="3"/>
  <c r="AA106" i="3"/>
  <c r="Y106" i="3"/>
  <c r="O106" i="3"/>
  <c r="F106" i="3"/>
  <c r="AA105" i="3"/>
  <c r="Y105" i="3"/>
  <c r="O105" i="3"/>
  <c r="X105" i="3" s="1"/>
  <c r="F105" i="3"/>
  <c r="AB103" i="3"/>
  <c r="R103" i="3"/>
  <c r="P103" i="3"/>
  <c r="I103" i="3"/>
  <c r="G103" i="3"/>
  <c r="AM102" i="3"/>
  <c r="AL102" i="3"/>
  <c r="Y102" i="3"/>
  <c r="O102" i="3"/>
  <c r="X102" i="3" s="1"/>
  <c r="AN101" i="3"/>
  <c r="AJ101" i="3"/>
  <c r="AA101" i="3"/>
  <c r="Y101" i="3"/>
  <c r="O101" i="3"/>
  <c r="X101" i="3" s="1"/>
  <c r="AN100" i="3"/>
  <c r="AJ100" i="3"/>
  <c r="AG100" i="3"/>
  <c r="AA100" i="3"/>
  <c r="Y100" i="3"/>
  <c r="O100" i="3"/>
  <c r="X100" i="3" s="1"/>
  <c r="AG99" i="3"/>
  <c r="AA99" i="3"/>
  <c r="Y99" i="3"/>
  <c r="O99" i="3"/>
  <c r="F99" i="3"/>
  <c r="AG98" i="3"/>
  <c r="AA98" i="3"/>
  <c r="Y98" i="3"/>
  <c r="O98" i="3"/>
  <c r="F98" i="3"/>
  <c r="X98" i="3" s="1"/>
  <c r="AN97" i="3"/>
  <c r="AJ97" i="3"/>
  <c r="AG97" i="3"/>
  <c r="AA97" i="3"/>
  <c r="Y97" i="3"/>
  <c r="O97" i="3"/>
  <c r="F97" i="3"/>
  <c r="AN96" i="3"/>
  <c r="AJ96" i="3"/>
  <c r="AG96" i="3"/>
  <c r="AA96" i="3"/>
  <c r="Y96" i="3"/>
  <c r="O96" i="3"/>
  <c r="F96" i="3"/>
  <c r="AN95" i="3"/>
  <c r="AJ95" i="3"/>
  <c r="AG95" i="3"/>
  <c r="AG94" i="3"/>
  <c r="AA94" i="3"/>
  <c r="Y94" i="3"/>
  <c r="O94" i="3"/>
  <c r="F94" i="3"/>
  <c r="AN93" i="3"/>
  <c r="AJ93" i="3"/>
  <c r="AG93" i="3"/>
  <c r="AA93" i="3"/>
  <c r="Y93" i="3"/>
  <c r="O93" i="3"/>
  <c r="F93" i="3"/>
  <c r="AN92" i="3"/>
  <c r="AJ92" i="3"/>
  <c r="AO92" i="3" s="1"/>
  <c r="AG92" i="3"/>
  <c r="AA92" i="3"/>
  <c r="Y92" i="3"/>
  <c r="O92" i="3"/>
  <c r="F92" i="3"/>
  <c r="X92" i="3" s="1"/>
  <c r="AN91" i="3"/>
  <c r="AJ91" i="3"/>
  <c r="AG91" i="3"/>
  <c r="AA90" i="3"/>
  <c r="Y90" i="3"/>
  <c r="O90" i="3"/>
  <c r="X90" i="3" s="1"/>
  <c r="AN89" i="3"/>
  <c r="AJ89" i="3"/>
  <c r="AG89" i="3"/>
  <c r="AN87" i="3"/>
  <c r="AI87" i="3"/>
  <c r="AI102" i="3" s="1"/>
  <c r="AH87" i="3"/>
  <c r="AH102" i="3" s="1"/>
  <c r="Y87" i="3"/>
  <c r="O87" i="3"/>
  <c r="F87" i="3"/>
  <c r="O85" i="3"/>
  <c r="F85" i="3"/>
  <c r="O84" i="3"/>
  <c r="F84" i="3"/>
  <c r="O83" i="3"/>
  <c r="F83" i="3"/>
  <c r="O82" i="3"/>
  <c r="F82" i="3"/>
  <c r="O81" i="3"/>
  <c r="F81" i="3"/>
  <c r="O80" i="3"/>
  <c r="F80" i="3"/>
  <c r="Y78" i="3"/>
  <c r="X78" i="3"/>
  <c r="O78" i="3"/>
  <c r="O77" i="3"/>
  <c r="F77" i="3"/>
  <c r="O76" i="3"/>
  <c r="F76" i="3"/>
  <c r="O74" i="3"/>
  <c r="F74" i="3"/>
  <c r="O73" i="3"/>
  <c r="F73" i="3"/>
  <c r="O71" i="3"/>
  <c r="F71" i="3"/>
  <c r="O69" i="3"/>
  <c r="F69" i="3"/>
  <c r="O68" i="3"/>
  <c r="F68" i="3"/>
  <c r="S57" i="3"/>
  <c r="S104" i="3" s="1"/>
  <c r="S107" i="3" s="1"/>
  <c r="R57" i="3"/>
  <c r="P57" i="3"/>
  <c r="J57" i="3"/>
  <c r="J104" i="3" s="1"/>
  <c r="J107" i="3" s="1"/>
  <c r="I57" i="3"/>
  <c r="G57" i="3"/>
  <c r="Y56" i="3"/>
  <c r="O56" i="3"/>
  <c r="X56" i="3" s="1"/>
  <c r="O55" i="3"/>
  <c r="F55" i="3"/>
  <c r="AA54" i="3"/>
  <c r="Y54" i="3"/>
  <c r="O54" i="3"/>
  <c r="F54" i="3"/>
  <c r="O52" i="3"/>
  <c r="F52" i="3"/>
  <c r="Y51" i="3"/>
  <c r="O51" i="3"/>
  <c r="X51" i="3" s="1"/>
  <c r="Y50" i="3"/>
  <c r="O50" i="3"/>
  <c r="X50" i="3" s="1"/>
  <c r="O49" i="3"/>
  <c r="F49" i="3"/>
  <c r="O48" i="3"/>
  <c r="F48" i="3"/>
  <c r="O47" i="3"/>
  <c r="F47" i="3"/>
  <c r="O46" i="3"/>
  <c r="F46" i="3"/>
  <c r="Y44" i="3"/>
  <c r="O44" i="3"/>
  <c r="F44" i="3"/>
  <c r="O43" i="3"/>
  <c r="F43" i="3"/>
  <c r="O42" i="3"/>
  <c r="F42" i="3"/>
  <c r="O41" i="3"/>
  <c r="F41" i="3"/>
  <c r="O40" i="3"/>
  <c r="F40" i="3"/>
  <c r="O39" i="3"/>
  <c r="F39" i="3"/>
  <c r="AB38" i="3"/>
  <c r="AB57" i="3" s="1"/>
  <c r="AA38" i="3"/>
  <c r="O38" i="3"/>
  <c r="F38" i="3"/>
  <c r="O37" i="3"/>
  <c r="F37" i="3"/>
  <c r="Y36" i="3"/>
  <c r="O36" i="3"/>
  <c r="F36" i="3"/>
  <c r="AA35" i="3"/>
  <c r="Y35" i="3"/>
  <c r="O35" i="3"/>
  <c r="F35" i="3"/>
  <c r="AA34" i="3"/>
  <c r="Y34" i="3"/>
  <c r="O34" i="3"/>
  <c r="F34" i="3"/>
  <c r="AA33" i="3"/>
  <c r="Y33" i="3"/>
  <c r="O33" i="3"/>
  <c r="F33" i="3"/>
  <c r="O32" i="3"/>
  <c r="F32" i="3"/>
  <c r="O30" i="3"/>
  <c r="F30" i="3"/>
  <c r="O29" i="3"/>
  <c r="F29" i="3"/>
  <c r="Y28" i="3"/>
  <c r="O28" i="3"/>
  <c r="F28" i="3"/>
  <c r="O27" i="3"/>
  <c r="F27" i="3"/>
  <c r="O26" i="3"/>
  <c r="F26" i="3"/>
  <c r="O25" i="3"/>
  <c r="F25" i="3"/>
  <c r="O24" i="3"/>
  <c r="F24" i="3"/>
  <c r="O23" i="3"/>
  <c r="F23" i="3"/>
  <c r="Y22" i="3"/>
  <c r="O22" i="3"/>
  <c r="F22" i="3"/>
  <c r="O21" i="3"/>
  <c r="F21" i="3"/>
  <c r="O20" i="3"/>
  <c r="F20" i="3"/>
  <c r="O19" i="3"/>
  <c r="F19" i="3"/>
  <c r="Y18" i="3"/>
  <c r="O18" i="3"/>
  <c r="F18" i="3"/>
  <c r="Y17" i="3"/>
  <c r="O17" i="3"/>
  <c r="F17" i="3"/>
  <c r="O16" i="3"/>
  <c r="F16" i="3"/>
  <c r="Y14" i="3"/>
  <c r="O14" i="3"/>
  <c r="X14" i="3" s="1"/>
  <c r="Y13" i="3"/>
  <c r="O13" i="3"/>
  <c r="F13" i="3"/>
  <c r="O12" i="3"/>
  <c r="F12" i="3"/>
  <c r="X106" i="3" l="1"/>
  <c r="P104" i="3"/>
  <c r="P107" i="3" s="1"/>
  <c r="X22" i="3"/>
  <c r="I58" i="5"/>
  <c r="T79" i="5"/>
  <c r="AA57" i="3"/>
  <c r="X18" i="3"/>
  <c r="AO95" i="3"/>
  <c r="AE90" i="4"/>
  <c r="AO89" i="3"/>
  <c r="AB104" i="3"/>
  <c r="AB107" i="3" s="1"/>
  <c r="R116" i="3"/>
  <c r="R119" i="3" s="1"/>
  <c r="X28" i="3"/>
  <c r="O103" i="3"/>
  <c r="O104" i="3" s="1"/>
  <c r="O107" i="3" s="1"/>
  <c r="F123" i="3"/>
  <c r="X97" i="3"/>
  <c r="I104" i="3"/>
  <c r="I107" i="3" s="1"/>
  <c r="X96" i="3"/>
  <c r="AO101" i="3"/>
  <c r="E87" i="2"/>
  <c r="E90" i="2" s="1"/>
  <c r="U78" i="5"/>
  <c r="O78" i="5" s="1"/>
  <c r="AC87" i="2"/>
  <c r="X44" i="3"/>
  <c r="R104" i="3"/>
  <c r="R107" i="3" s="1"/>
  <c r="AO96" i="3"/>
  <c r="X13" i="3"/>
  <c r="X38" i="3"/>
  <c r="Y112" i="3"/>
  <c r="X99" i="3"/>
  <c r="G116" i="3"/>
  <c r="S124" i="3"/>
  <c r="J58" i="5"/>
  <c r="U90" i="2"/>
  <c r="Z87" i="2"/>
  <c r="O57" i="3"/>
  <c r="AO100" i="3"/>
  <c r="I116" i="3"/>
  <c r="I119" i="3" s="1"/>
  <c r="R87" i="2"/>
  <c r="W51" i="2"/>
  <c r="X17" i="3"/>
  <c r="X34" i="3"/>
  <c r="X35" i="3"/>
  <c r="X36" i="3"/>
  <c r="X54" i="3"/>
  <c r="AO93" i="3"/>
  <c r="R79" i="5"/>
  <c r="C87" i="2"/>
  <c r="C90" i="2" s="1"/>
  <c r="AA112" i="3"/>
  <c r="AN102" i="3"/>
  <c r="X33" i="3"/>
  <c r="F103" i="3"/>
  <c r="O112" i="3"/>
  <c r="F114" i="3"/>
  <c r="AA114" i="3"/>
  <c r="C58" i="5"/>
  <c r="J90" i="5"/>
  <c r="J94" i="5" s="1"/>
  <c r="O123" i="3"/>
  <c r="G104" i="3"/>
  <c r="G107" i="3" s="1"/>
  <c r="X87" i="3"/>
  <c r="AJ87" i="3"/>
  <c r="AJ102" i="3" s="1"/>
  <c r="Y103" i="3"/>
  <c r="AO91" i="3"/>
  <c r="X93" i="3"/>
  <c r="X94" i="3"/>
  <c r="P116" i="3"/>
  <c r="D58" i="5"/>
  <c r="D90" i="5" s="1"/>
  <c r="D94" i="5" s="1"/>
  <c r="S79" i="5"/>
  <c r="U79" i="5" s="1"/>
  <c r="O79" i="5" s="1"/>
  <c r="G58" i="5"/>
  <c r="G90" i="5" s="1"/>
  <c r="G94" i="5" s="1"/>
  <c r="F57" i="3"/>
  <c r="F104" i="3" s="1"/>
  <c r="F107" i="3" s="1"/>
  <c r="Y57" i="3"/>
  <c r="F112" i="3"/>
  <c r="AO97" i="3"/>
  <c r="Y114" i="3"/>
  <c r="O114" i="3"/>
  <c r="D87" i="2"/>
  <c r="D90" i="2" s="1"/>
  <c r="F86" i="2"/>
  <c r="B58" i="5"/>
  <c r="Q79" i="5"/>
  <c r="O58" i="5"/>
  <c r="V58" i="5" s="1"/>
  <c r="W58" i="5" s="1"/>
  <c r="V14" i="5"/>
  <c r="V60" i="5" s="1"/>
  <c r="B90" i="5"/>
  <c r="B94" i="5" s="1"/>
  <c r="U58" i="5"/>
  <c r="F51" i="2"/>
  <c r="AA103" i="3"/>
  <c r="AA104" i="3" s="1"/>
  <c r="AA107" i="3" s="1"/>
  <c r="X57" i="3" l="1"/>
  <c r="Y104" i="3"/>
  <c r="Y107" i="3" s="1"/>
  <c r="X114" i="3"/>
  <c r="G118" i="3"/>
  <c r="Z90" i="2"/>
  <c r="U92" i="2"/>
  <c r="R90" i="2"/>
  <c r="W87" i="2"/>
  <c r="AO87" i="3"/>
  <c r="AO102" i="3" s="1"/>
  <c r="X112" i="3"/>
  <c r="X103" i="3"/>
  <c r="X104" i="3" s="1"/>
  <c r="X107" i="3" s="1"/>
  <c r="F87" i="2"/>
  <c r="F90" i="2" s="1"/>
  <c r="W90" i="2" l="1"/>
  <c r="R92" i="2"/>
</calcChain>
</file>

<file path=xl/sharedStrings.xml><?xml version="1.0" encoding="utf-8"?>
<sst xmlns="http://schemas.openxmlformats.org/spreadsheetml/2006/main" count="1377" uniqueCount="403">
  <si>
    <t>Item</t>
  </si>
  <si>
    <t>GOB (FE)</t>
  </si>
  <si>
    <t>2wU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</si>
  <si>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</si>
  <si>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</si>
  <si>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</si>
  <si>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</si>
  <si>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</si>
  <si>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</si>
  <si>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</si>
  <si>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</si>
  <si>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</si>
  <si>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</si>
  <si>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</si>
  <si>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</si>
  <si>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</si>
  <si>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</si>
  <si>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</si>
  <si>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</si>
  <si>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</si>
  <si>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</si>
  <si>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</si>
  <si>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</si>
  <si>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</si>
  <si>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</si>
  <si>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</si>
  <si>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</si>
  <si>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</si>
  <si>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</si>
  <si>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</si>
  <si>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
                      National - 324 M/M (Detail in Appendix-E of original approved DPP)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</si>
  <si>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</si>
  <si>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</si>
  <si>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</si>
  <si>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</si>
  <si>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</si>
  <si>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</si>
  <si>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</si>
  <si>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</si>
  <si>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</si>
  <si>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</si>
  <si>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</si>
  <si>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</si>
  <si>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</si>
  <si>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</si>
  <si>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</si>
  <si>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</si>
  <si>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</si>
  <si>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</si>
  <si>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</si>
  <si>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</si>
  <si>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</si>
  <si>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</si>
  <si>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</si>
  <si>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</si>
  <si>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</si>
  <si>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</si>
  <si>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</si>
  <si>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</si>
  <si>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</si>
  <si>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</si>
  <si>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</si>
  <si>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</si>
  <si>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</si>
  <si>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</si>
  <si>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</si>
  <si>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</si>
  <si>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</si>
  <si>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>Others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</si>
  <si>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</si>
  <si>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</si>
  <si>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</si>
  <si>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</si>
  <si>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</si>
  <si>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</si>
  <si>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</si>
  <si>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</si>
  <si>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</si>
  <si>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</si>
  <si>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</si>
  <si>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 xml:space="preserve"> </t>
  </si>
  <si>
    <t>Grand Total : (a)+(b)+(c)+(d):</t>
  </si>
  <si>
    <t>Sub-total : (a) Revenue Component:</t>
  </si>
  <si>
    <t>(a) Revenue Component:</t>
  </si>
  <si>
    <t xml:space="preserve">   </t>
  </si>
  <si>
    <t>8.0 Economic code wise comparison of cost summary between the Original DPP and proposed Revised DPP</t>
  </si>
  <si>
    <t>(BDT in Lakh)</t>
  </si>
  <si>
    <t>Economic Code</t>
  </si>
  <si>
    <t>Economic Sub-Code</t>
  </si>
  <si>
    <t>Sub-Code wise component description</t>
  </si>
  <si>
    <t>Original approved DPP</t>
  </si>
  <si>
    <t>Proposed 1st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</si>
  <si>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</si>
  <si>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</si>
  <si>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</si>
  <si>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</si>
  <si>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</si>
  <si>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</si>
  <si>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</si>
  <si>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</si>
  <si>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RPA</t>
  </si>
  <si>
    <t>DPA</t>
  </si>
  <si>
    <t>Through GOB</t>
  </si>
  <si>
    <t>Special Account*</t>
  </si>
  <si>
    <t>Allowances</t>
  </si>
  <si>
    <t>1 Item</t>
  </si>
  <si>
    <t>MM</t>
  </si>
  <si>
    <t xml:space="preserve">71+324 </t>
  </si>
  <si>
    <t>71+324</t>
  </si>
  <si>
    <t>L.S.</t>
  </si>
  <si>
    <t>Nos.</t>
  </si>
  <si>
    <t>(b) Capital Component:</t>
  </si>
  <si>
    <t>Acquisition of Assets:</t>
  </si>
  <si>
    <t xml:space="preserve"> Motor Vehicle :</t>
  </si>
  <si>
    <t>Water Transport :</t>
  </si>
  <si>
    <t>Mechinary &amp; Other Equipment</t>
  </si>
  <si>
    <t>Computers &amp; Accessories</t>
  </si>
  <si>
    <t>Ori</t>
  </si>
  <si>
    <t>Pro</t>
  </si>
  <si>
    <t>Diff</t>
  </si>
  <si>
    <t xml:space="preserve">Acquisition/Purchase of lands and  landed properties of Assets: </t>
  </si>
  <si>
    <t>ha.</t>
  </si>
  <si>
    <t>408 ha.</t>
  </si>
  <si>
    <t>Construction and Works:</t>
  </si>
  <si>
    <r>
      <t xml:space="preserve">7
</t>
    </r>
    <r>
      <rPr>
        <sz val="8"/>
        <rFont val="Times New Roman"/>
        <family val="1"/>
      </rPr>
      <t>(2+5)</t>
    </r>
  </si>
  <si>
    <r>
      <t xml:space="preserve">137
</t>
    </r>
    <r>
      <rPr>
        <sz val="8"/>
        <rFont val="Times New Roman"/>
        <family val="1"/>
      </rPr>
      <t>(57+35+
1+44)</t>
    </r>
  </si>
  <si>
    <t>Km.</t>
  </si>
  <si>
    <t>Km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</si>
  <si>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</si>
  <si>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</si>
  <si>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</si>
  <si>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</si>
  <si>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</si>
  <si>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</si>
  <si>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</si>
  <si>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</si>
  <si>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</si>
  <si>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</si>
  <si>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</si>
  <si>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</si>
  <si>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</si>
  <si>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</si>
  <si>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</si>
  <si>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</si>
  <si>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</si>
  <si>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</si>
  <si>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</si>
  <si>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</si>
  <si>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gš¿Yvjq/wefvM            t-</t>
  </si>
  <si>
    <t>cvwb m¤ú` gš¿Yvjq</t>
  </si>
  <si>
    <t>ev¯ÍevqbKvix ms¯’v       t-</t>
  </si>
  <si>
    <t>evsjv‡`k cvwb Dbœqb †evW©</t>
  </si>
  <si>
    <t>cÖK‡íi bvg  I †KvW bs t-</t>
  </si>
  <si>
    <r>
      <t xml:space="preserve">nvIi GjvKvq eb¨v e¨e¯’vcbv I Rxeb hvÎvi gvb Dbœqb (evcvD‡ev Ask ) </t>
    </r>
    <r>
      <rPr>
        <b/>
        <sz val="10"/>
        <rFont val="Times New Roman"/>
        <family val="1"/>
      </rPr>
      <t>(HFMLIP)</t>
    </r>
    <r>
      <rPr>
        <b/>
        <sz val="12"/>
        <rFont val="Times New Roman"/>
        <family val="1"/>
      </rPr>
      <t xml:space="preserve"> </t>
    </r>
    <r>
      <rPr>
        <b/>
        <sz val="12"/>
        <rFont val="SutonnyMJ"/>
      </rPr>
      <t>‡KvW bs - 5135</t>
    </r>
  </si>
  <si>
    <t>(j¶ UvKvq)</t>
  </si>
  <si>
    <t>gšÍe¨</t>
  </si>
  <si>
    <t>Kv‡Ri A‡½i bvg</t>
  </si>
  <si>
    <t>‡fŠZ</t>
  </si>
  <si>
    <t>Avw_©K</t>
  </si>
  <si>
    <t>w¯‹g msL¨v</t>
  </si>
  <si>
    <t xml:space="preserve">‡fŠZ </t>
  </si>
  <si>
    <t>K) ivR¯^ e¨q t</t>
  </si>
  <si>
    <t>Lv‡Zi †KvW I weeiY</t>
  </si>
  <si>
    <t>ev‡RU 15-16</t>
  </si>
  <si>
    <t>eivÏK…Z A_©        (1g wKw¯Í)</t>
  </si>
  <si>
    <t>eivÏK…Z A_©        (2q wKw¯Í)</t>
  </si>
  <si>
    <t xml:space="preserve"> ‡gvU Znwej Aegyw³             (1g I 2q wKw¯Í)</t>
  </si>
  <si>
    <t>fvZvw` (4700)</t>
  </si>
  <si>
    <t>hvZvqvZ fvZv (4765)</t>
  </si>
  <si>
    <t>1 `dv</t>
  </si>
  <si>
    <t>4765-hvZvqvZ fvZv</t>
  </si>
  <si>
    <t>AwaKvj fvZv (4769)</t>
  </si>
  <si>
    <t>4769-AwaKvj fvZv</t>
  </si>
  <si>
    <t>Dc-‡gvU fvZvw` t</t>
  </si>
  <si>
    <t>mieivn I †mev (4800)</t>
  </si>
  <si>
    <t>ågb e¨q (wcGgI I wcAvBBD `ß‡ii wUGI wWG) (4801)</t>
  </si>
  <si>
    <t>4801-ågb fvZv</t>
  </si>
  <si>
    <t>Awdm fvov t wcGgI `ß‡ii (3,500 etdzt) 8eQ‡ii Rb¨(4806)</t>
  </si>
  <si>
    <t>4806-Awdm fvov</t>
  </si>
  <si>
    <t>Ab¨vb¨ Kit(civgk©K‡`i AvqKi, AvDU‡mwms Rbe‡ji †eZb, evox fvov, Mvoxi U¨v·-‡Uv‡Kb, wdU‡bm BZ¨vw`) (4814)</t>
  </si>
  <si>
    <t>4814-Ab¨vb¨ Ki</t>
  </si>
  <si>
    <t>WvK‡hvMv‡hvM (4815)</t>
  </si>
  <si>
    <t>4815-WvK †hvMv‡hvM</t>
  </si>
  <si>
    <t>‡Uwj‡dvb/‡UwjMÖvg/‡UwjwcÖ›Uvi (4816)</t>
  </si>
  <si>
    <t>4816-‡Uwj‡dvb/‡UwjMÖvg/‡UwjwcÖ›Uvi</t>
  </si>
  <si>
    <t>‡U‡j·/d¨v·/B›Uvi‡bU (4817)</t>
  </si>
  <si>
    <t>4817-‡U‡j·/d¨v·/B-‡gBj</t>
  </si>
  <si>
    <t>Mvoxi †iwRt wd (4818)</t>
  </si>
  <si>
    <t>4818-Mvox †iwR‡÷ªkb wd</t>
  </si>
  <si>
    <t>cvwb (4819)</t>
  </si>
  <si>
    <t>4819-cvwb</t>
  </si>
  <si>
    <t>we`y¨r (4821)</t>
  </si>
  <si>
    <t>4821-we`y¨r</t>
  </si>
  <si>
    <t>M¨vm Ges R¡vjvbx (4822)</t>
  </si>
  <si>
    <t>4822-M¨vm I R¡vjvbx</t>
  </si>
  <si>
    <t>R¡vjvbx I jyweªK¨v›U (4823)</t>
  </si>
  <si>
    <t>4823-‡c‡Uªvj I jyweªK¨v›U</t>
  </si>
  <si>
    <t>BÝy‡iÝ/e¨vsK PvR© (Mvox mn) (4824)</t>
  </si>
  <si>
    <t>4824-BÝy‡iÝ/e¨vsK PvR© (Mvoxmn)</t>
  </si>
  <si>
    <t>gy`ªY I cÖKvkbv (4827)</t>
  </si>
  <si>
    <t>4827-wcÖw›Us Ges cvewj‡Kkb</t>
  </si>
  <si>
    <t>‡÷kbvix wmj I ›U¨v¤ú (4828)</t>
  </si>
  <si>
    <t>4828-‡÷kbvix, wmj I ÷¨v¤úm</t>
  </si>
  <si>
    <t>eBcÎ (4831)</t>
  </si>
  <si>
    <t>4831-eBcÎ</t>
  </si>
  <si>
    <t>cÖwkÿY e¨q (4840)</t>
  </si>
  <si>
    <t>GKwU we‡`‡k cÖwkÿY †Kvm©(08 Rb) I GKwU we‡`‡k Öwkÿv mdi (10 Rb)</t>
  </si>
  <si>
    <r>
      <rPr>
        <b/>
        <sz val="8"/>
        <rFont val="SutonnyMJ"/>
      </rPr>
      <t xml:space="preserve">¯’vbxq cÖwkÿYt </t>
    </r>
    <r>
      <rPr>
        <sz val="8"/>
        <rFont val="SutonnyMJ"/>
      </rPr>
      <t>K) IGÛGg g¨vbyqvj(evcvD‡ev Kg©KZv‡`i) Ges L) cvwb e¨ve¯’vcbv ms¯’v (</t>
    </r>
    <r>
      <rPr>
        <sz val="8"/>
        <rFont val="Arial Narrow"/>
        <family val="2"/>
      </rPr>
      <t>WMO)</t>
    </r>
  </si>
  <si>
    <r>
      <rPr>
        <sz val="7"/>
        <rFont val="Arial Narrow"/>
        <family val="2"/>
      </rPr>
      <t xml:space="preserve">Agriculture Promotion Support Sub-project (APSS) </t>
    </r>
    <r>
      <rPr>
        <sz val="7"/>
        <rFont val="SutonnyMJ"/>
      </rPr>
      <t xml:space="preserve">t </t>
    </r>
    <r>
      <rPr>
        <sz val="7"/>
        <rFont val="Arial Narrow"/>
        <family val="2"/>
      </rPr>
      <t>Field Programme, Farmer Training Programme, Field Staff Empowerment Programme, Farm Machinery &amp; Facility Support and Technology Development Programme</t>
    </r>
  </si>
  <si>
    <t>Small Scale Income Generation Sub-project (SGSP):  Floating Bed Vegetable Culture Scheme, Small-scale Vegetable Production Support Scheme, Fruit Production Support Scheme, Micro Poultry Raising Scheme and Small-scale Mushroom Culture Scheme</t>
  </si>
  <si>
    <t>K¨Ryqvj †jevi/Re IqvKvi (4851)</t>
  </si>
  <si>
    <t>4851-Pzw³wfwËK Kg©Pvix/Kvh© mnKvix</t>
  </si>
  <si>
    <t>KbwRD‡gej †÷vi (4854)</t>
  </si>
  <si>
    <t>4854-KbwRD‡gej †÷vi</t>
  </si>
  <si>
    <t>civgk©K †mev (4874)</t>
  </si>
  <si>
    <t>4874-civgk©K †mev</t>
  </si>
  <si>
    <t>m¤§vbx/wd/m¤§vbx fvZv  (4883)
(w÷qvwis KwgwU, wcBwm, wUBwmwcGgwm BZ¨vw`)</t>
  </si>
  <si>
    <t>4883-m¤§vbx/wd/m¤§vbx fvZv</t>
  </si>
  <si>
    <r>
      <t xml:space="preserve">Interim Evaluation  </t>
    </r>
    <r>
      <rPr>
        <sz val="9"/>
        <rFont val="SutonnyMJ"/>
      </rPr>
      <t xml:space="preserve"> (4883)</t>
    </r>
  </si>
  <si>
    <t>Interim Evaluation</t>
  </si>
  <si>
    <r>
      <t xml:space="preserve">Progress Monitoring  </t>
    </r>
    <r>
      <rPr>
        <sz val="9"/>
        <rFont val="SutonnyMJ"/>
      </rPr>
      <t xml:space="preserve"> (4883)</t>
    </r>
  </si>
  <si>
    <t>Progress Monitoring</t>
  </si>
  <si>
    <t>mv‡f© (4886)</t>
  </si>
  <si>
    <t>4886-mv‡f©</t>
  </si>
  <si>
    <t>Kw¤úDUvi KbwRD‡gej (4888)</t>
  </si>
  <si>
    <t>4888-Kw¤úDUvi KbwRD‡gej</t>
  </si>
  <si>
    <t>Ab¨vb¨ e¨q t AvDU‡mvwm©s Rbe‡ji †eZb (4899)</t>
  </si>
  <si>
    <t>4899-Ab¨vb¨ e¨q: AvDtRbe‡ji †eZb</t>
  </si>
  <si>
    <t>Dc-‡gvU mieivn I †mev t</t>
  </si>
  <si>
    <t>‡givgZ, msiÿY I c~be©vmb (4900)</t>
  </si>
  <si>
    <t>†gvUi hvbevnb  †givgZ (Mvox) (4901)</t>
  </si>
  <si>
    <t>4901-Mvox</t>
  </si>
  <si>
    <t>Avmeve cÎ †givgZ I msi¶b (4906)</t>
  </si>
  <si>
    <t>4906-AvmevecÎ</t>
  </si>
  <si>
    <t>Kw¤úDUvi I Awdm miÄvg ‡givgZ I msi¶b (4911)</t>
  </si>
  <si>
    <t>4911-Kw¤úDUvi I Awdm BKzBc‡g›Um</t>
  </si>
  <si>
    <t>hš¿cvwZ I miÄvg  †givgZ msi¶b (4916)</t>
  </si>
  <si>
    <t>4916-‡gwkbvix I BKzBc‡g›Um</t>
  </si>
  <si>
    <t>cÖ‡KŠkj BKzBc‡g›Um (4932)</t>
  </si>
  <si>
    <t>4932-cÖ‡KŠkj BKzBc‡g›Um</t>
  </si>
  <si>
    <t>wb®‹vkb KvVv‡gv (4947)</t>
  </si>
  <si>
    <t>Rjhvb t ¯úxW‡evU †givgZ (4976)</t>
  </si>
  <si>
    <t>Dc-‡gvU ‡givgZ, msiÿY I c~be©vmb t</t>
  </si>
  <si>
    <t>ivR¯^ Dc-‡gvU (K) t</t>
  </si>
  <si>
    <t>‡gvU ivR¯^ e¨qt</t>
  </si>
  <si>
    <t>L) g~jab e¨q t</t>
  </si>
  <si>
    <t>m¤ú` msMÖn t (6800)</t>
  </si>
  <si>
    <t>†gvUihvb (6807)</t>
  </si>
  <si>
    <t>6807-Mvoxt Rxc Mvox</t>
  </si>
  <si>
    <r>
      <t>‡gvUimvB‡Kj 35wU (</t>
    </r>
    <r>
      <rPr>
        <sz val="9"/>
        <rFont val="Calibri"/>
        <family val="2"/>
      </rPr>
      <t>PMO</t>
    </r>
    <r>
      <rPr>
        <sz val="9"/>
        <rFont val="SutonnyMJ"/>
      </rPr>
      <t>-2wU, wK‡kviMÄ-12wU, ‡bÎ‡Kvbv-6wU, mybvgMÄ-6wU, nweMÄ-6wU I eªvþYevwoqv-6wU) (6807)</t>
    </r>
  </si>
  <si>
    <t>5wU</t>
  </si>
  <si>
    <t>6807-‡gvUi mvB‡Kj</t>
  </si>
  <si>
    <t>6809-Rjhvbt BwÄb cÖ‡qvRbxq</t>
  </si>
  <si>
    <r>
      <t>d‡UvKwcqvi 7wU (</t>
    </r>
    <r>
      <rPr>
        <sz val="9"/>
        <rFont val="Rod"/>
        <family val="3"/>
        <charset val="177"/>
      </rPr>
      <t>PMO</t>
    </r>
    <r>
      <rPr>
        <sz val="9"/>
        <rFont val="SutonnyMJ"/>
      </rPr>
      <t>-2wU, wK‡kviMÄ-1wU, ‡bÎ‡Kvbv-1wU, mybvgMÄ-1wU, nweMÄ-1wU I eªvþYevwoqv-1wU) (6813)</t>
    </r>
  </si>
  <si>
    <t>6813-‡gwkbvix I Ab¨vb¨ (d7)</t>
  </si>
  <si>
    <r>
      <t>d¨v· 7wU (</t>
    </r>
    <r>
      <rPr>
        <sz val="9"/>
        <rFont val="Rod"/>
        <family val="3"/>
        <charset val="177"/>
      </rPr>
      <t>PMO</t>
    </r>
    <r>
      <rPr>
        <sz val="9"/>
        <rFont val="SutonnyMJ"/>
      </rPr>
      <t>-2wU, wK‡kviMÄ-1wU, ‡bÎ‡Kvbv-1wU, mybvgMÄ-1wU, nweMÄ-1wU I eªvþYevwoqv-1wU) (6813)</t>
    </r>
  </si>
  <si>
    <t>d¨v·-7wU</t>
  </si>
  <si>
    <t xml:space="preserve">cÖ‡KŠkj BKzBc‡g›Um </t>
  </si>
  <si>
    <t>6814-cÖ‡KŠkj BKzBc‡g›Um, mv‡f© BKzt</t>
  </si>
  <si>
    <t>mv‡f© BKzBc‡g›Um (wWwRUvj †j‡fwjs BÝUªy‡g›Um 5wU, †UvUvj †÷kb 2wU I n¨vÛ †nì wRwcGm 10wU) (6814)</t>
  </si>
  <si>
    <t>6wU</t>
  </si>
  <si>
    <t>6814-mv‡f© BKzBc‡g›Um</t>
  </si>
  <si>
    <t>‡bUIqvwK©s BKzBc‡g›Um 6wU (PMO-1wU, wK‡kviMÄ-1wU, ‡bÎ‡Kvbv-1wU, mybvgMÄ-1wU, nweMÄ-1wU I eªvþYevwoqv-1wU) (6814)</t>
  </si>
  <si>
    <t>6814-‡bUIqvwK©s BKzBc‡g›Um</t>
  </si>
  <si>
    <t>Kw¤úDUvi I cÖ‡qvRbxq hš¿vsk</t>
  </si>
  <si>
    <t>6815-Kw¤úDUvi I cÖ‡qvRbxq hš¿vsk</t>
  </si>
  <si>
    <r>
      <t>†W¯‹Uc Kw¤úDUvi - 30wU (</t>
    </r>
    <r>
      <rPr>
        <sz val="8"/>
        <rFont val="Arial"/>
        <family val="2"/>
      </rPr>
      <t>Project Management Office</t>
    </r>
    <r>
      <rPr>
        <sz val="8"/>
        <rFont val="SutonnyMJ"/>
      </rPr>
      <t>-9wU, cÖavb cwiKíbv `ßi - 3wU, cÖavb cÖ‡KŠkjx bKkv - 3wU, hyM¥ cÖavb cwiKíbv - 2wU, wnmve iÿY cwi`ßi - 2wU, wK‡kviMÄ-3wU, ‡bÎ‡Kvbv-2wU, mybvgMÄ-2wU, nweMÄ-2wU I eªvþYevwoqv-2wU) (6815)</t>
    </r>
  </si>
  <si>
    <t>3 wU</t>
  </si>
  <si>
    <t>‡W¯‹Uc Kw¤úDUvi- 30wU</t>
  </si>
  <si>
    <r>
      <t>j¨vcUc Kw¤úDUvi - 11wU (</t>
    </r>
    <r>
      <rPr>
        <sz val="9"/>
        <rFont val="Arial"/>
        <family val="2"/>
      </rPr>
      <t>Project Management Office</t>
    </r>
    <r>
      <rPr>
        <sz val="9"/>
        <rFont val="SutonnyMJ"/>
      </rPr>
      <t>-6wU, wK‡kviMÄ-1wU, ‡bÎ‡Kvbv-1wU, mybvgMÄ-1wU, nweMÄ-1wU I eªvþYevwoqv-1wU) (6815)</t>
    </r>
  </si>
  <si>
    <t>4 wU</t>
  </si>
  <si>
    <t>j¨vcUc-11wU</t>
  </si>
  <si>
    <t>K‡¤^v wcÖ›Uvi-1wU</t>
  </si>
  <si>
    <t>‡jRvi wcÖ›Uvi-7wU</t>
  </si>
  <si>
    <t>AvmevecÎ (6821)</t>
  </si>
  <si>
    <t>6821-AvmevecÎ msMÖn</t>
  </si>
  <si>
    <t>6869-GqviKzjvi</t>
  </si>
  <si>
    <t>Rwg AwaMÖnb/µq t (6900)</t>
  </si>
  <si>
    <t>6901-Rwg AwaMÖnb (408 †n±i)</t>
  </si>
  <si>
    <t>150 †nt</t>
  </si>
  <si>
    <t>65 †nt</t>
  </si>
  <si>
    <t>‡gvUt †gvU g~jab e¨q</t>
  </si>
  <si>
    <t>wbg©vY KvR t (7000)</t>
  </si>
  <si>
    <t>‡gvU=</t>
  </si>
  <si>
    <t>wb®‹vkb KvVv‡gv (7041)</t>
  </si>
  <si>
    <t>32 wU ‡i¸‡jUi I 11 wU KRI‡q (Ask)</t>
  </si>
  <si>
    <t>Ab¨vb¨ (7081)</t>
  </si>
  <si>
    <t>g~jab Dc-‡gvU (L) t</t>
  </si>
  <si>
    <t>Dc-‡gvU (K+L)</t>
  </si>
  <si>
    <t>me©-‡gvU (K+L+M+N) t</t>
  </si>
  <si>
    <t>msjwMœ-4</t>
  </si>
  <si>
    <t>mgq-wfwËK Kg©-cwiKíbv</t>
  </si>
  <si>
    <t xml:space="preserve"> wWwcwc/ wcwc eivÏ Abyhvqx</t>
  </si>
  <si>
    <t>2017-2018 A_© erm‡ii
eivÏ Abyhvqx j¶¨gvÎv</t>
  </si>
  <si>
    <t>Kv‡Ri AMÖMÖwZ Ryb/2017 ch©šÍ</t>
  </si>
  <si>
    <t>j¶¨gvÎv 
RyjvB/2017 n‡Z ‡m‡Þt/2017 ch©šÍ</t>
  </si>
  <si>
    <t>eivÏ</t>
  </si>
  <si>
    <t xml:space="preserve">1g wKw¯Íi mgq ch©šÍ wRIwei ivR¯^ Lv‡Z PjwZ A_© eQ‡ii jÿ¨gvÎvi GK PZz_©vsk A_© Aegyw³i cÖ¯Íve Kiv n‡jv Ges g~jab Lv‡Z ¯úxW †evU e¨ZxZ ‡gvUimvB‡Kj I Ab¨vb¨ hš¿cvwZi m¤ú~b© AskB µq Kiv n‡e Ges c~Z© wbg©vY KvR MZ A_© eQi n‡Z Avi¤¢ nIqvq GLv‡Z 1g wKw¯Í‡Z †ekx A_© e¨q n‡e weavq GB Lv‡Z Rwg AwaMÖn‡bi e¨q Kg †`wL‡q wRIwe g~jab Lv‡Zi jÿ¨gvÎvI GK PZz_©vs‡ki mgvb A_© Aegyw³i cÖ¯Íve Kiv n‡jv|  myZivs 1g wKw¯Í‡Z wRIwe Lv‡Z 2750.00 jÿ UvKv Aegy³ Kivi cÖ¯Íve Kiv n‡jv|
(ivR¯^-175.00+g~jab 2575.00) </t>
  </si>
  <si>
    <t xml:space="preserve">  </t>
  </si>
  <si>
    <t>‡i¸‡jUi Gi †MU †givgZ I cwieZ©b (98wU)</t>
  </si>
  <si>
    <r>
      <t>Rxc Mvox (cÖMwZi ˆZix 2500 wmwmi †P‡q †ekx) -1 wU cÖKí cwiPvj‡Ki e¨env‡ii Rb¨ Ges RxcMvox (cÖMwZi ˆZix 2200 wmwm n‡Z 2500 wmwm ch©šÍ) (4-</t>
    </r>
    <r>
      <rPr>
        <sz val="8"/>
        <rFont val="Arial"/>
        <family val="2"/>
      </rPr>
      <t>WD</t>
    </r>
    <r>
      <rPr>
        <sz val="8"/>
        <rFont val="SutonnyMJ"/>
      </rPr>
      <t xml:space="preserve">)-6 wU </t>
    </r>
    <r>
      <rPr>
        <sz val="8"/>
        <rFont val="Rod Transparent"/>
        <family val="3"/>
        <charset val="177"/>
      </rPr>
      <t>(PMO</t>
    </r>
    <r>
      <rPr>
        <sz val="8"/>
        <rFont val="SutonnyMJ"/>
      </rPr>
      <t>-2wU, wK‡kviMÄ-1wU, ‡bÎ‡Kvbv-1wU, mybvgMÄ-1wU, nweMÄ-1wU I eªvþYevwoqv-1wU) (6807)</t>
    </r>
  </si>
  <si>
    <t>BwÄb I cÖ‡qvRbxq hš¿vskmn ¯úxW‡evU (55 Ak¦kw³i 5wU) (6809)</t>
  </si>
  <si>
    <r>
      <t>(</t>
    </r>
    <r>
      <rPr>
        <sz val="9"/>
        <rFont val="Calibri"/>
        <family val="2"/>
      </rPr>
      <t>A3</t>
    </r>
    <r>
      <rPr>
        <sz val="9"/>
        <rFont val="SutonnyMJ"/>
      </rPr>
      <t xml:space="preserve"> K‡¤^v wcÖ›Uvi - 1wU (</t>
    </r>
    <r>
      <rPr>
        <sz val="9"/>
        <rFont val="Arial"/>
        <family val="2"/>
      </rPr>
      <t>Project Management Office</t>
    </r>
    <r>
      <rPr>
        <sz val="9"/>
        <rFont val="SutonnyMJ"/>
      </rPr>
      <t>) (6815)</t>
    </r>
  </si>
  <si>
    <r>
      <t>‡jmvi wcÖ›Uvi - 7wU (</t>
    </r>
    <r>
      <rPr>
        <sz val="9"/>
        <rFont val="Arial"/>
        <family val="2"/>
      </rPr>
      <t>PMO</t>
    </r>
    <r>
      <rPr>
        <sz val="9"/>
        <rFont val="SutonnyMJ"/>
      </rPr>
      <t>-2wU, wK‡kviMÄ-1wU, ‡bÎ‡Kvbv-1wU, mybvgMÄ-1wU, nweMÄ-1wU I eªvþYevwoqv-1wU) (6815)</t>
    </r>
  </si>
  <si>
    <t>GqviKzjvi (6869)</t>
  </si>
  <si>
    <t>Rwg AwaMÖnb (408 ‡n±i) (6901)</t>
  </si>
  <si>
    <t>‡i¸‡jUi c~bt¯’vcb/wbg©vY (5wU)  (7041)</t>
  </si>
  <si>
    <t>bZzb ‡i¸‡jUi ¯’vcb/wbg©vY (42wU)  (7041)</t>
  </si>
  <si>
    <t>Lvj c~btLbb (bZzb nvIo) 266.00 wKwg  (7041)</t>
  </si>
  <si>
    <t>180 wKwg (Ask)</t>
  </si>
  <si>
    <t>Lvj c~btLbb (nvIo c~be©vmb) 75.40 wKwg  (7081)</t>
  </si>
  <si>
    <t>euva c~be©vmb (c~Y©) 1.55 wKwg  (7081)</t>
  </si>
  <si>
    <t>euva c~be©vmb (WzešÍ) 8.09 wKwg  (7081)</t>
  </si>
  <si>
    <t>euva wbg©vY (WzešÍ) 342.30 wKwg  (7081)</t>
  </si>
  <si>
    <t>150 wKwg (Ask)</t>
  </si>
  <si>
    <t>(M)  wdwRKvj Kw›U‡RbwÝ</t>
  </si>
  <si>
    <t>(N)       cÖvBP Kw›U‡RbwÝ</t>
  </si>
  <si>
    <t>wmwbqi mnKvix mwPe</t>
  </si>
  <si>
    <t>(‡gvt  dLiæj Av‡e`xb)</t>
  </si>
  <si>
    <t>cÖKí cwiPvjK</t>
  </si>
  <si>
    <t xml:space="preserve">nvIi GjvKvq eb¨v e¨e¯’vcbv I Rxeb </t>
  </si>
  <si>
    <t>hvÎvi gvb Dbœqb cÖKí</t>
  </si>
  <si>
    <t>evcvD‡ev, XvKv|</t>
  </si>
  <si>
    <t>7 nos.</t>
  </si>
  <si>
    <t>33 nos.</t>
  </si>
  <si>
    <t>4 nos.</t>
  </si>
  <si>
    <t>2 nos.</t>
  </si>
  <si>
    <t>11 nos.</t>
  </si>
  <si>
    <t>1 no.</t>
  </si>
  <si>
    <t>27 nos.</t>
  </si>
  <si>
    <t>120 Km. (Part)</t>
  </si>
  <si>
    <t>100 Km. (Part)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</si>
  <si>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</si>
  <si>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</si>
  <si>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</si>
  <si>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</si>
  <si>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</si>
  <si>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</si>
  <si>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</si>
  <si>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</si>
  <si>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</si>
  <si>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5 nos.</t>
  </si>
  <si>
    <t>6 no.</t>
  </si>
  <si>
    <t>20 nos. (Part)</t>
  </si>
  <si>
    <t>Cumulative  Physical &amp; Financial Progress
 (up to June, 2017)</t>
  </si>
  <si>
    <t>Physical &amp; Financial Target during 2017-18 
as per RADP</t>
  </si>
  <si>
    <t>IMED 05</t>
  </si>
  <si>
    <t>Terget</t>
  </si>
  <si>
    <t>Expend</t>
  </si>
  <si>
    <t>Cumulative  Physical &amp; Financial Progress 
(up to 27 June, 2018)</t>
  </si>
  <si>
    <t>Training Vat &amp; Tax (4840)</t>
  </si>
  <si>
    <t>Allocation in RADP</t>
  </si>
  <si>
    <t>Probable Expenditure</t>
  </si>
  <si>
    <t>Expenditure</t>
  </si>
  <si>
    <t>Code 4814</t>
  </si>
  <si>
    <t>Code 4840</t>
  </si>
  <si>
    <t>Remaining</t>
  </si>
  <si>
    <t>Residue Code 4840</t>
  </si>
  <si>
    <t xml:space="preserve"> (9.5% of Total)</t>
  </si>
  <si>
    <t>Code</t>
  </si>
  <si>
    <t>Items</t>
  </si>
  <si>
    <t>RADP Allocation</t>
  </si>
  <si>
    <t>Expenditure upto 27-06-2018</t>
  </si>
  <si>
    <t>Expected Expenditure upto 28-06-2018</t>
  </si>
  <si>
    <t>Balance</t>
  </si>
  <si>
    <t>Training</t>
  </si>
  <si>
    <t>Vat &amp; Tax and others</t>
  </si>
  <si>
    <t>Remarks</t>
  </si>
  <si>
    <t>Taka in Lakh</t>
  </si>
  <si>
    <t>Others (O/S salary etc.)</t>
  </si>
  <si>
    <t>Honorarium</t>
  </si>
  <si>
    <t>Registration Fee (Veh.)</t>
  </si>
  <si>
    <t xml:space="preserve"> Motor Veh. Repair</t>
  </si>
  <si>
    <t xml:space="preserve"> Motor Veh. </t>
  </si>
  <si>
    <t xml:space="preserve"> New Regulators</t>
  </si>
  <si>
    <t>Khal/River</t>
  </si>
  <si>
    <t>S. Embankment</t>
  </si>
  <si>
    <t>Details of expense : GoB Revenue</t>
  </si>
  <si>
    <t>Details of expense : GoB Capital</t>
  </si>
  <si>
    <t>Physical &amp; Financial Progress 
from 01-07-2017 to 30-06-2018)</t>
  </si>
  <si>
    <t>3 no.</t>
  </si>
  <si>
    <t>4 no.</t>
  </si>
  <si>
    <t>15 nos. (Part)</t>
  </si>
  <si>
    <t>108 Km. (Part)</t>
  </si>
  <si>
    <t>Cumulative  Physical &amp; Financial Progress
 (up to June, 20158)</t>
  </si>
  <si>
    <t>Physical &amp; Financial Target during 2018-19 
as per ADP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</si>
  <si>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</si>
  <si>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</si>
  <si>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</si>
  <si>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</si>
  <si>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</si>
  <si>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</si>
  <si>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</si>
  <si>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</si>
  <si>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</si>
  <si>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</si>
  <si>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</si>
  <si>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</si>
  <si>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</si>
  <si>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</si>
  <si>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Physical &amp; Financial Progress 
from 01-07-2018 to 31-01-2019)</t>
  </si>
  <si>
    <t>5 Km. (Part)</t>
  </si>
  <si>
    <t xml:space="preserve">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</si>
</sst>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_);_(* \(#,##0.000\);_(* &quot;-&quot;???_);_(@_)"/>
  </numFmts>
  <fonts count="7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name val="Calibri"/>
      <family val="2"/>
      <scheme val="minor"/>
    </font>
    <font>
      <sz val="8.5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0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sz val="14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SutonnyMJ"/>
    </font>
    <font>
      <b/>
      <sz val="12"/>
      <name val="SutonnyMJ"/>
    </font>
    <font>
      <b/>
      <sz val="16"/>
      <name val="SutonnyMJ"/>
    </font>
    <font>
      <sz val="10"/>
      <name val="SutonnyMJ"/>
    </font>
    <font>
      <b/>
      <sz val="10"/>
      <name val="SutonnyMJ"/>
    </font>
    <font>
      <b/>
      <sz val="9"/>
      <name val="SutonnyMJ"/>
    </font>
    <font>
      <sz val="9"/>
      <color theme="1"/>
      <name val="SutonnyMJ"/>
    </font>
    <font>
      <sz val="9"/>
      <color rgb="FFFF0000"/>
      <name val="SutonnyMJ"/>
    </font>
    <font>
      <sz val="9"/>
      <color rgb="FF0070C0"/>
      <name val="SutonnyMJ"/>
    </font>
    <font>
      <sz val="9"/>
      <name val="SutonnyMJ"/>
    </font>
    <font>
      <b/>
      <sz val="10"/>
      <color indexed="10"/>
      <name val="SutonnyMJ"/>
    </font>
    <font>
      <sz val="14"/>
      <color theme="1"/>
      <name val="SutonnyMJ"/>
    </font>
    <font>
      <sz val="8"/>
      <name val="SutonnyMJ"/>
    </font>
    <font>
      <b/>
      <sz val="8"/>
      <name val="SutonnyMJ"/>
    </font>
    <font>
      <sz val="8"/>
      <name val="Arial Narrow"/>
      <family val="2"/>
    </font>
    <font>
      <sz val="7"/>
      <name val="SutonnyMJ"/>
    </font>
    <font>
      <sz val="7"/>
      <name val="Arial Narrow"/>
      <family val="2"/>
    </font>
    <font>
      <sz val="9"/>
      <color theme="1"/>
      <name val="Calibri"/>
      <family val="2"/>
      <scheme val="minor"/>
    </font>
    <font>
      <sz val="10"/>
      <color indexed="10"/>
      <name val="SutonnyMJ"/>
    </font>
    <font>
      <b/>
      <sz val="9"/>
      <color theme="1"/>
      <name val="SutonnyMJ"/>
    </font>
    <font>
      <b/>
      <sz val="9"/>
      <color rgb="FFFF0000"/>
      <name val="SutonnyMJ"/>
    </font>
    <font>
      <b/>
      <sz val="9"/>
      <color rgb="FF0070C0"/>
      <name val="SutonnyMJ"/>
    </font>
    <font>
      <sz val="9"/>
      <name val="Calibri"/>
      <family val="2"/>
    </font>
    <font>
      <sz val="9"/>
      <name val="Rod"/>
      <family val="3"/>
      <charset val="177"/>
    </font>
    <font>
      <sz val="8"/>
      <name val="Arial"/>
      <family val="2"/>
    </font>
    <font>
      <sz val="11"/>
      <name val="SutonnyMJ"/>
    </font>
    <font>
      <b/>
      <sz val="11"/>
      <name val="SutonnyMJ"/>
    </font>
    <font>
      <sz val="8"/>
      <name val="Rod Transparent"/>
      <family val="3"/>
      <charset val="177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sz val="9.5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7" fillId="0" borderId="1" xfId="0" applyFont="1" applyBorder="1" applyAlignment="1" applyProtection="1">
      <alignment vertical="top" wrapText="1"/>
      <protection locked="0"/>
    </xf>
    <xf numFmtId="0" fontId="7" fillId="0" borderId="3" xfId="0" applyFont="1" applyBorder="1" applyAlignment="1" applyProtection="1">
      <alignment horizontal="center" vertical="top" wrapText="1"/>
      <protection locked="0"/>
    </xf>
    <xf numFmtId="0" fontId="7" fillId="0" borderId="3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horizontal="justify" vertical="top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0" borderId="6" xfId="0" applyFont="1" applyBorder="1" applyAlignment="1" applyProtection="1">
      <alignment vertical="top"/>
      <protection locked="0"/>
    </xf>
    <xf numFmtId="0" fontId="9" fillId="0" borderId="2" xfId="0" applyFont="1" applyBorder="1" applyAlignment="1" applyProtection="1">
      <alignment vertical="top" wrapText="1"/>
      <protection locked="0"/>
    </xf>
    <xf numFmtId="0" fontId="7" fillId="0" borderId="7" xfId="0" applyFont="1" applyBorder="1" applyAlignment="1" applyProtection="1">
      <alignment vertical="top"/>
      <protection locked="0"/>
    </xf>
    <xf numFmtId="0" fontId="10" fillId="0" borderId="1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 applyProtection="1">
      <alignment horizontal="justify" vertical="top" wrapText="1"/>
      <protection locked="0"/>
    </xf>
    <xf numFmtId="0" fontId="7" fillId="0" borderId="3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9" fillId="0" borderId="2" xfId="0" applyFont="1" applyBorder="1" applyAlignment="1" applyProtection="1">
      <alignment vertical="center" wrapText="1"/>
      <protection locked="0"/>
    </xf>
    <xf numFmtId="0" fontId="9" fillId="0" borderId="2" xfId="0" applyFont="1" applyBorder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5" xfId="0" applyFont="1" applyBorder="1" applyAlignment="1" applyProtection="1">
      <alignment horizontal="right" vertical="center"/>
      <protection locked="0"/>
    </xf>
    <xf numFmtId="0" fontId="10" fillId="0" borderId="0" xfId="0" applyFont="1" applyAlignment="1" applyProtection="1">
      <alignment vertical="center"/>
      <protection locked="0"/>
    </xf>
    <xf numFmtId="2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2" fontId="10" fillId="0" borderId="0" xfId="0" applyNumberFormat="1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right" vertical="center"/>
    </xf>
    <xf numFmtId="0" fontId="9" fillId="0" borderId="0" xfId="0" applyFont="1" applyBorder="1" applyAlignment="1" applyProtection="1">
      <alignment horizontal="right" vertical="center"/>
    </xf>
    <xf numFmtId="0" fontId="0" fillId="0" borderId="0" xfId="0" applyFont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center" vertical="top" wrapText="1"/>
    </xf>
    <xf numFmtId="1" fontId="9" fillId="0" borderId="1" xfId="0" applyNumberFormat="1" applyFont="1" applyBorder="1" applyAlignment="1" applyProtection="1">
      <alignment horizontal="center" vertical="top" wrapText="1"/>
    </xf>
    <xf numFmtId="1" fontId="9" fillId="0" borderId="3" xfId="0" applyNumberFormat="1" applyFont="1" applyBorder="1" applyAlignment="1" applyProtection="1">
      <alignment horizontal="center" vertical="top" wrapText="1"/>
    </xf>
    <xf numFmtId="1" fontId="9" fillId="0" borderId="2" xfId="0" applyNumberFormat="1" applyFont="1" applyBorder="1" applyAlignment="1" applyProtection="1">
      <alignment horizontal="center" vertical="top" wrapText="1"/>
    </xf>
    <xf numFmtId="1" fontId="9" fillId="0" borderId="11" xfId="0" applyNumberFormat="1" applyFont="1" applyBorder="1" applyAlignment="1" applyProtection="1">
      <alignment horizontal="center" vertical="top" wrapText="1"/>
    </xf>
    <xf numFmtId="1" fontId="9" fillId="0" borderId="1" xfId="0" applyNumberFormat="1" applyFont="1" applyFill="1" applyBorder="1" applyAlignment="1" applyProtection="1">
      <alignment horizontal="center" vertical="top" wrapText="1"/>
    </xf>
    <xf numFmtId="1" fontId="7" fillId="0" borderId="0" xfId="0" applyNumberFormat="1" applyFont="1" applyAlignment="1" applyProtection="1">
      <alignment vertical="center"/>
      <protection locked="0"/>
    </xf>
    <xf numFmtId="0" fontId="21" fillId="0" borderId="4" xfId="0" applyFont="1" applyBorder="1" applyAlignment="1" applyProtection="1">
      <alignment vertical="center"/>
      <protection locked="0"/>
    </xf>
    <xf numFmtId="0" fontId="0" fillId="0" borderId="4" xfId="0" applyFont="1" applyBorder="1" applyAlignment="1" applyProtection="1">
      <alignment vertical="top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top"/>
      <protection locked="0"/>
    </xf>
    <xf numFmtId="0" fontId="9" fillId="0" borderId="4" xfId="0" applyFont="1" applyBorder="1" applyAlignment="1" applyProtection="1">
      <alignment vertical="top" wrapText="1"/>
      <protection locked="0"/>
    </xf>
    <xf numFmtId="0" fontId="0" fillId="0" borderId="4" xfId="0" applyBorder="1" applyAlignment="1">
      <alignment vertical="top"/>
    </xf>
    <xf numFmtId="4" fontId="7" fillId="0" borderId="1" xfId="0" applyNumberFormat="1" applyFont="1" applyBorder="1" applyAlignment="1" applyProtection="1">
      <alignment horizontal="right" vertical="top"/>
      <protection locked="0"/>
    </xf>
    <xf numFmtId="4" fontId="7" fillId="0" borderId="2" xfId="0" applyNumberFormat="1" applyFont="1" applyBorder="1" applyAlignment="1" applyProtection="1">
      <alignment horizontal="right" vertical="top"/>
      <protection locked="0"/>
    </xf>
    <xf numFmtId="0" fontId="0" fillId="0" borderId="11" xfId="0" applyFont="1" applyBorder="1" applyAlignment="1" applyProtection="1">
      <alignment vertical="top"/>
      <protection locked="0"/>
    </xf>
    <xf numFmtId="4" fontId="7" fillId="0" borderId="1" xfId="0" applyNumberFormat="1" applyFont="1" applyFill="1" applyBorder="1" applyAlignment="1" applyProtection="1">
      <alignment horizontal="center" vertical="top"/>
      <protection locked="0"/>
    </xf>
    <xf numFmtId="4" fontId="7" fillId="0" borderId="5" xfId="0" applyNumberFormat="1" applyFont="1" applyFill="1" applyBorder="1" applyAlignment="1" applyProtection="1">
      <alignment horizontal="center" vertical="top"/>
      <protection locked="0"/>
    </xf>
    <xf numFmtId="4" fontId="7" fillId="0" borderId="1" xfId="0" applyNumberFormat="1" applyFont="1" applyFill="1" applyBorder="1" applyAlignment="1" applyProtection="1">
      <alignment horizontal="right" vertical="top"/>
      <protection locked="0"/>
    </xf>
    <xf numFmtId="4" fontId="7" fillId="0" borderId="2" xfId="0" applyNumberFormat="1" applyFont="1" applyFill="1" applyBorder="1" applyAlignment="1" applyProtection="1">
      <alignment horizontal="right" vertical="top"/>
      <protection locked="0"/>
    </xf>
    <xf numFmtId="4" fontId="7" fillId="0" borderId="21" xfId="0" applyNumberFormat="1" applyFont="1" applyFill="1" applyBorder="1" applyAlignment="1" applyProtection="1">
      <alignment horizontal="right" vertical="top"/>
      <protection locked="0"/>
    </xf>
    <xf numFmtId="4" fontId="7" fillId="0" borderId="11" xfId="0" applyNumberFormat="1" applyFont="1" applyBorder="1" applyAlignment="1" applyProtection="1">
      <alignment horizontal="right"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4" fontId="9" fillId="0" borderId="4" xfId="0" applyNumberFormat="1" applyFont="1" applyBorder="1" applyAlignment="1" applyProtection="1">
      <alignment vertical="top" wrapText="1"/>
      <protection locked="0"/>
    </xf>
    <xf numFmtId="0" fontId="10" fillId="0" borderId="3" xfId="0" applyFont="1" applyBorder="1" applyAlignment="1" applyProtection="1">
      <alignment horizontal="left" vertical="top" wrapText="1"/>
      <protection locked="0"/>
    </xf>
    <xf numFmtId="4" fontId="7" fillId="0" borderId="1" xfId="0" applyNumberFormat="1" applyFont="1" applyBorder="1" applyAlignment="1" applyProtection="1">
      <alignment horizontal="right" vertical="top" wrapText="1"/>
      <protection locked="0"/>
    </xf>
    <xf numFmtId="4" fontId="7" fillId="0" borderId="3" xfId="0" applyNumberFormat="1" applyFont="1" applyBorder="1" applyAlignment="1" applyProtection="1">
      <alignment horizontal="right" vertical="top" wrapText="1"/>
      <protection locked="0"/>
    </xf>
    <xf numFmtId="4" fontId="7" fillId="0" borderId="20" xfId="0" applyNumberFormat="1" applyFont="1" applyBorder="1" applyAlignment="1" applyProtection="1">
      <alignment horizontal="right" vertical="top" wrapText="1"/>
      <protection locked="0"/>
    </xf>
    <xf numFmtId="4" fontId="7" fillId="0" borderId="1" xfId="0" applyNumberFormat="1" applyFont="1" applyFill="1" applyBorder="1" applyAlignment="1" applyProtection="1">
      <alignment horizontal="right" vertical="top" wrapText="1"/>
      <protection locked="0"/>
    </xf>
    <xf numFmtId="4" fontId="7" fillId="0" borderId="3" xfId="0" applyNumberFormat="1" applyFont="1" applyFill="1" applyBorder="1" applyAlignment="1" applyProtection="1">
      <alignment horizontal="right" vertical="top" wrapText="1"/>
      <protection locked="0"/>
    </xf>
    <xf numFmtId="4" fontId="7" fillId="0" borderId="20" xfId="0" applyNumberFormat="1" applyFont="1" applyFill="1" applyBorder="1" applyAlignment="1" applyProtection="1">
      <alignment horizontal="right" vertical="top" wrapText="1"/>
      <protection locked="0"/>
    </xf>
    <xf numFmtId="4" fontId="7" fillId="0" borderId="3" xfId="0" applyNumberFormat="1" applyFont="1" applyBorder="1" applyAlignment="1" applyProtection="1">
      <alignment horizontal="right" vertical="top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4" fontId="7" fillId="0" borderId="2" xfId="0" applyNumberFormat="1" applyFont="1" applyBorder="1" applyAlignment="1" applyProtection="1">
      <alignment horizontal="right" vertical="top" wrapText="1"/>
      <protection locked="0"/>
    </xf>
    <xf numFmtId="4" fontId="7" fillId="0" borderId="2" xfId="0" applyNumberFormat="1" applyFont="1" applyFill="1" applyBorder="1" applyAlignment="1" applyProtection="1">
      <alignment horizontal="right" vertical="top" wrapText="1"/>
      <protection locked="0"/>
    </xf>
    <xf numFmtId="4" fontId="7" fillId="0" borderId="1" xfId="0" applyNumberFormat="1" applyFont="1" applyBorder="1" applyAlignment="1" applyProtection="1">
      <alignment vertical="top"/>
      <protection locked="0"/>
    </xf>
    <xf numFmtId="4" fontId="7" fillId="0" borderId="2" xfId="0" applyNumberFormat="1" applyFont="1" applyBorder="1" applyAlignment="1" applyProtection="1">
      <alignment vertical="top"/>
      <protection locked="0"/>
    </xf>
    <xf numFmtId="4" fontId="7" fillId="0" borderId="1" xfId="0" applyNumberFormat="1" applyFont="1" applyFill="1" applyBorder="1" applyAlignment="1" applyProtection="1">
      <alignment vertical="top"/>
      <protection locked="0"/>
    </xf>
    <xf numFmtId="4" fontId="7" fillId="0" borderId="2" xfId="0" applyNumberFormat="1" applyFont="1" applyFill="1" applyBorder="1" applyAlignment="1" applyProtection="1">
      <alignment vertical="top"/>
      <protection locked="0"/>
    </xf>
    <xf numFmtId="4" fontId="7" fillId="0" borderId="21" xfId="0" applyNumberFormat="1" applyFont="1" applyFill="1" applyBorder="1" applyAlignment="1" applyProtection="1">
      <alignment vertical="top"/>
      <protection locked="0"/>
    </xf>
    <xf numFmtId="4" fontId="7" fillId="0" borderId="11" xfId="0" applyNumberFormat="1" applyFont="1" applyBorder="1" applyAlignment="1" applyProtection="1">
      <alignment vertical="top"/>
      <protection locked="0"/>
    </xf>
    <xf numFmtId="4" fontId="7" fillId="0" borderId="3" xfId="0" applyNumberFormat="1" applyFont="1" applyBorder="1" applyAlignment="1" applyProtection="1">
      <alignment vertical="top"/>
      <protection locked="0"/>
    </xf>
    <xf numFmtId="4" fontId="7" fillId="0" borderId="20" xfId="0" applyNumberFormat="1" applyFont="1" applyBorder="1" applyAlignment="1" applyProtection="1">
      <alignment vertical="top"/>
      <protection locked="0"/>
    </xf>
    <xf numFmtId="4" fontId="7" fillId="0" borderId="3" xfId="0" applyNumberFormat="1" applyFont="1" applyFill="1" applyBorder="1" applyAlignment="1" applyProtection="1">
      <alignment vertical="top"/>
      <protection locked="0"/>
    </xf>
    <xf numFmtId="4" fontId="7" fillId="0" borderId="20" xfId="0" applyNumberFormat="1" applyFont="1" applyFill="1" applyBorder="1" applyAlignment="1" applyProtection="1">
      <alignment vertical="top"/>
      <protection locked="0"/>
    </xf>
    <xf numFmtId="4" fontId="7" fillId="0" borderId="6" xfId="0" applyNumberFormat="1" applyFont="1" applyBorder="1" applyAlignment="1" applyProtection="1">
      <alignment horizontal="right" vertical="top"/>
      <protection locked="0"/>
    </xf>
    <xf numFmtId="0" fontId="10" fillId="0" borderId="6" xfId="0" applyFont="1" applyBorder="1" applyAlignment="1" applyProtection="1">
      <alignment vertical="top" wrapText="1"/>
      <protection locked="0"/>
    </xf>
    <xf numFmtId="4" fontId="7" fillId="0" borderId="15" xfId="0" applyNumberFormat="1" applyFont="1" applyBorder="1" applyAlignment="1" applyProtection="1">
      <alignment horizontal="right" vertical="top"/>
      <protection locked="0"/>
    </xf>
    <xf numFmtId="4" fontId="7" fillId="0" borderId="11" xfId="0" applyNumberFormat="1" applyFont="1" applyFill="1" applyBorder="1" applyAlignment="1" applyProtection="1">
      <alignment horizontal="right" vertical="top"/>
      <protection locked="0"/>
    </xf>
    <xf numFmtId="4" fontId="7" fillId="0" borderId="5" xfId="0" applyNumberFormat="1" applyFont="1" applyFill="1" applyBorder="1" applyAlignment="1" applyProtection="1">
      <alignment horizontal="right" vertical="top"/>
      <protection locked="0"/>
    </xf>
    <xf numFmtId="4" fontId="7" fillId="0" borderId="6" xfId="0" applyNumberFormat="1" applyFont="1" applyFill="1" applyBorder="1" applyAlignment="1" applyProtection="1">
      <alignment horizontal="right" vertical="top"/>
      <protection locked="0"/>
    </xf>
    <xf numFmtId="4" fontId="7" fillId="0" borderId="15" xfId="0" applyNumberFormat="1" applyFont="1" applyFill="1" applyBorder="1" applyAlignment="1" applyProtection="1">
      <alignment horizontal="right" vertical="top"/>
      <protection locked="0"/>
    </xf>
    <xf numFmtId="4" fontId="7" fillId="0" borderId="1" xfId="0" applyNumberFormat="1" applyFont="1" applyBorder="1" applyAlignment="1" applyProtection="1">
      <alignment horizontal="right" vertical="center"/>
      <protection locked="0"/>
    </xf>
    <xf numFmtId="4" fontId="7" fillId="0" borderId="2" xfId="0" applyNumberFormat="1" applyFont="1" applyBorder="1" applyAlignment="1" applyProtection="1">
      <alignment horizontal="right" vertical="center"/>
      <protection locked="0"/>
    </xf>
    <xf numFmtId="4" fontId="7" fillId="0" borderId="11" xfId="0" applyNumberFormat="1" applyFont="1" applyFill="1" applyBorder="1" applyAlignment="1" applyProtection="1">
      <alignment horizontal="right" vertical="center"/>
      <protection locked="0"/>
    </xf>
    <xf numFmtId="4" fontId="7" fillId="0" borderId="5" xfId="0" applyNumberFormat="1" applyFont="1" applyFill="1" applyBorder="1" applyAlignment="1" applyProtection="1">
      <alignment horizontal="right" vertical="center"/>
      <protection locked="0"/>
    </xf>
    <xf numFmtId="4" fontId="7" fillId="0" borderId="1" xfId="0" applyNumberFormat="1" applyFont="1" applyFill="1" applyBorder="1" applyAlignment="1" applyProtection="1">
      <alignment horizontal="right" vertical="center"/>
      <protection locked="0"/>
    </xf>
    <xf numFmtId="4" fontId="7" fillId="0" borderId="2" xfId="0" applyNumberFormat="1" applyFont="1" applyFill="1" applyBorder="1" applyAlignment="1" applyProtection="1">
      <alignment horizontal="right" vertical="center"/>
      <protection locked="0"/>
    </xf>
    <xf numFmtId="4" fontId="7" fillId="0" borderId="21" xfId="0" applyNumberFormat="1" applyFont="1" applyFill="1" applyBorder="1" applyAlignment="1" applyProtection="1">
      <alignment horizontal="right" vertical="center"/>
      <protection locked="0"/>
    </xf>
    <xf numFmtId="4" fontId="7" fillId="0" borderId="11" xfId="0" applyNumberFormat="1" applyFont="1" applyBorder="1" applyAlignment="1" applyProtection="1">
      <alignment horizontal="right" vertical="center"/>
      <protection locked="0"/>
    </xf>
    <xf numFmtId="0" fontId="0" fillId="0" borderId="11" xfId="0" applyBorder="1" applyAlignment="1" applyProtection="1">
      <alignment vertical="top"/>
      <protection locked="0"/>
    </xf>
    <xf numFmtId="4" fontId="0" fillId="0" borderId="1" xfId="0" applyNumberFormat="1" applyFill="1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vertical="center" wrapText="1"/>
      <protection locked="0"/>
    </xf>
    <xf numFmtId="4" fontId="7" fillId="0" borderId="6" xfId="0" applyNumberFormat="1" applyFont="1" applyBorder="1" applyAlignment="1" applyProtection="1">
      <alignment horizontal="right" vertical="center"/>
      <protection locked="0"/>
    </xf>
    <xf numFmtId="4" fontId="7" fillId="0" borderId="15" xfId="0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Alignment="1" applyProtection="1">
      <alignment vertical="center"/>
      <protection locked="0"/>
    </xf>
    <xf numFmtId="4" fontId="7" fillId="0" borderId="6" xfId="0" applyNumberFormat="1" applyFont="1" applyFill="1" applyBorder="1" applyAlignment="1" applyProtection="1">
      <alignment horizontal="right" vertical="center"/>
      <protection locked="0"/>
    </xf>
    <xf numFmtId="4" fontId="7" fillId="0" borderId="15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9" fillId="0" borderId="6" xfId="0" applyFont="1" applyBorder="1" applyAlignment="1" applyProtection="1">
      <alignment vertical="top"/>
      <protection locked="0"/>
    </xf>
    <xf numFmtId="0" fontId="9" fillId="0" borderId="4" xfId="0" applyFont="1" applyBorder="1" applyAlignment="1" applyProtection="1">
      <alignment vertical="center" wrapText="1"/>
      <protection locked="0"/>
    </xf>
    <xf numFmtId="0" fontId="0" fillId="0" borderId="4" xfId="0" applyBorder="1" applyAlignment="1"/>
    <xf numFmtId="0" fontId="0" fillId="0" borderId="4" xfId="0" applyFont="1" applyBorder="1" applyAlignment="1" applyProtection="1">
      <alignment vertical="center"/>
      <protection locked="0"/>
    </xf>
    <xf numFmtId="0" fontId="0" fillId="0" borderId="5" xfId="0" applyFont="1" applyBorder="1" applyAlignment="1" applyProtection="1">
      <alignment vertical="center"/>
      <protection locked="0"/>
    </xf>
    <xf numFmtId="0" fontId="9" fillId="0" borderId="7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4" fontId="7" fillId="0" borderId="3" xfId="0" applyNumberFormat="1" applyFont="1" applyBorder="1" applyAlignment="1" applyProtection="1">
      <alignment horizontal="right" vertical="center"/>
      <protection locked="0"/>
    </xf>
    <xf numFmtId="4" fontId="7" fillId="0" borderId="20" xfId="0" applyNumberFormat="1" applyFont="1" applyBorder="1" applyAlignment="1" applyProtection="1">
      <alignment horizontal="right" vertical="center"/>
      <protection locked="0"/>
    </xf>
    <xf numFmtId="4" fontId="7" fillId="0" borderId="1" xfId="0" applyNumberFormat="1" applyFont="1" applyFill="1" applyBorder="1" applyAlignment="1" applyProtection="1">
      <alignment horizontal="center" vertical="center"/>
      <protection locked="0"/>
    </xf>
    <xf numFmtId="4" fontId="7" fillId="0" borderId="3" xfId="0" applyNumberFormat="1" applyFont="1" applyFill="1" applyBorder="1" applyAlignment="1" applyProtection="1">
      <alignment horizontal="right" vertical="center"/>
      <protection locked="0"/>
    </xf>
    <xf numFmtId="4" fontId="7" fillId="0" borderId="20" xfId="0" applyNumberFormat="1" applyFont="1" applyFill="1" applyBorder="1" applyAlignment="1" applyProtection="1">
      <alignment horizontal="right" vertical="center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0" fontId="0" fillId="0" borderId="5" xfId="0" applyBorder="1" applyAlignment="1"/>
    <xf numFmtId="4" fontId="7" fillId="0" borderId="21" xfId="0" applyNumberFormat="1" applyFont="1" applyBorder="1" applyAlignment="1" applyProtection="1">
      <alignment horizontal="right" vertical="center"/>
      <protection locked="0"/>
    </xf>
    <xf numFmtId="0" fontId="10" fillId="0" borderId="11" xfId="0" applyFont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vertical="center"/>
      <protection locked="0"/>
    </xf>
    <xf numFmtId="4" fontId="7" fillId="0" borderId="18" xfId="0" applyNumberFormat="1" applyFont="1" applyBorder="1" applyAlignment="1" applyProtection="1">
      <alignment horizontal="right" vertical="center"/>
      <protection locked="0"/>
    </xf>
    <xf numFmtId="4" fontId="7" fillId="0" borderId="19" xfId="0" applyNumberFormat="1" applyFont="1" applyBorder="1" applyAlignment="1" applyProtection="1">
      <alignment horizontal="right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4" fontId="9" fillId="0" borderId="6" xfId="0" applyNumberFormat="1" applyFont="1" applyBorder="1" applyAlignment="1" applyProtection="1">
      <alignment vertical="center"/>
      <protection locked="0"/>
    </xf>
    <xf numFmtId="4" fontId="9" fillId="0" borderId="15" xfId="0" applyNumberFormat="1" applyFont="1" applyBorder="1" applyAlignment="1" applyProtection="1">
      <alignment vertical="center"/>
      <protection locked="0"/>
    </xf>
    <xf numFmtId="4" fontId="9" fillId="0" borderId="15" xfId="0" applyNumberFormat="1" applyFont="1" applyFill="1" applyBorder="1" applyAlignment="1" applyProtection="1">
      <alignment vertical="center"/>
      <protection locked="0"/>
    </xf>
    <xf numFmtId="4" fontId="9" fillId="0" borderId="13" xfId="0" applyNumberFormat="1" applyFont="1" applyFill="1" applyBorder="1" applyAlignment="1" applyProtection="1">
      <alignment vertical="center"/>
      <protection locked="0"/>
    </xf>
    <xf numFmtId="4" fontId="9" fillId="0" borderId="12" xfId="0" applyNumberFormat="1" applyFont="1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/>
      <protection locked="0"/>
    </xf>
    <xf numFmtId="4" fontId="0" fillId="0" borderId="0" xfId="0" applyNumberFormat="1" applyFont="1" applyAlignment="1" applyProtection="1">
      <alignment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4" fontId="9" fillId="0" borderId="3" xfId="0" applyNumberFormat="1" applyFont="1" applyBorder="1" applyAlignment="1" applyProtection="1">
      <alignment vertical="center"/>
      <protection locked="0"/>
    </xf>
    <xf numFmtId="4" fontId="9" fillId="0" borderId="20" xfId="0" applyNumberFormat="1" applyFont="1" applyBorder="1" applyAlignment="1" applyProtection="1">
      <alignment vertical="center"/>
      <protection locked="0"/>
    </xf>
    <xf numFmtId="4" fontId="9" fillId="0" borderId="20" xfId="0" applyNumberFormat="1" applyFont="1" applyFill="1" applyBorder="1" applyAlignment="1" applyProtection="1">
      <alignment vertical="center"/>
      <protection locked="0"/>
    </xf>
    <xf numFmtId="4" fontId="9" fillId="0" borderId="18" xfId="0" applyNumberFormat="1" applyFont="1" applyFill="1" applyBorder="1" applyAlignment="1" applyProtection="1">
      <alignment vertical="center"/>
      <protection locked="0"/>
    </xf>
    <xf numFmtId="4" fontId="9" fillId="0" borderId="19" xfId="0" applyNumberFormat="1" applyFont="1" applyBorder="1" applyAlignment="1" applyProtection="1">
      <alignment vertical="center"/>
      <protection locked="0"/>
    </xf>
    <xf numFmtId="0" fontId="0" fillId="0" borderId="3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justify" vertical="top" wrapText="1"/>
      <protection locked="0"/>
    </xf>
    <xf numFmtId="4" fontId="7" fillId="0" borderId="20" xfId="0" applyNumberFormat="1" applyFont="1" applyBorder="1" applyAlignment="1" applyProtection="1">
      <alignment horizontal="right" vertical="top"/>
      <protection locked="0"/>
    </xf>
    <xf numFmtId="4" fontId="7" fillId="0" borderId="21" xfId="0" applyNumberFormat="1" applyFont="1" applyBorder="1" applyAlignment="1" applyProtection="1">
      <alignment horizontal="right" vertical="top"/>
      <protection locked="0"/>
    </xf>
    <xf numFmtId="4" fontId="7" fillId="0" borderId="3" xfId="0" applyNumberFormat="1" applyFont="1" applyFill="1" applyBorder="1" applyAlignment="1" applyProtection="1">
      <alignment horizontal="right" vertical="top"/>
      <protection locked="0"/>
    </xf>
    <xf numFmtId="4" fontId="7" fillId="0" borderId="20" xfId="0" applyNumberFormat="1" applyFont="1" applyFill="1" applyBorder="1" applyAlignment="1" applyProtection="1">
      <alignment horizontal="right" vertical="top"/>
      <protection locked="0"/>
    </xf>
    <xf numFmtId="4" fontId="0" fillId="0" borderId="0" xfId="0" applyNumberFormat="1" applyFont="1" applyAlignment="1" applyProtection="1">
      <alignment vertical="top"/>
      <protection locked="0"/>
    </xf>
    <xf numFmtId="0" fontId="7" fillId="0" borderId="6" xfId="0" applyFont="1" applyBorder="1" applyAlignment="1" applyProtection="1">
      <alignment vertical="top" wrapText="1"/>
      <protection locked="0"/>
    </xf>
    <xf numFmtId="0" fontId="7" fillId="0" borderId="7" xfId="0" applyFont="1" applyBorder="1" applyAlignment="1" applyProtection="1">
      <alignment vertical="top" wrapText="1"/>
      <protection locked="0"/>
    </xf>
    <xf numFmtId="0" fontId="7" fillId="0" borderId="3" xfId="0" applyFont="1" applyBorder="1" applyAlignment="1" applyProtection="1">
      <alignment vertical="top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vertical="top"/>
      <protection locked="0"/>
    </xf>
    <xf numFmtId="3" fontId="7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" fontId="10" fillId="0" borderId="1" xfId="0" applyNumberFormat="1" applyFont="1" applyBorder="1" applyAlignment="1" applyProtection="1">
      <alignment horizontal="right" vertical="top"/>
      <protection locked="0"/>
    </xf>
    <xf numFmtId="4" fontId="0" fillId="0" borderId="1" xfId="0" applyNumberFormat="1" applyFont="1" applyBorder="1" applyAlignment="1" applyProtection="1">
      <alignment vertical="center"/>
      <protection locked="0"/>
    </xf>
    <xf numFmtId="0" fontId="9" fillId="0" borderId="6" xfId="0" applyFont="1" applyBorder="1" applyAlignment="1" applyProtection="1">
      <alignment horizontal="center" vertical="top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vertical="center"/>
    </xf>
    <xf numFmtId="43" fontId="0" fillId="0" borderId="0" xfId="0" applyNumberFormat="1" applyFont="1" applyAlignment="1" applyProtection="1">
      <alignment vertical="center"/>
      <protection locked="0"/>
    </xf>
    <xf numFmtId="43" fontId="7" fillId="0" borderId="1" xfId="1" applyFont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center" vertical="top" wrapText="1"/>
      <protection locked="0"/>
    </xf>
    <xf numFmtId="4" fontId="7" fillId="0" borderId="5" xfId="0" applyNumberFormat="1" applyFont="1" applyFill="1" applyBorder="1" applyAlignment="1" applyProtection="1">
      <alignment horizontal="center" vertical="center"/>
      <protection locked="0"/>
    </xf>
    <xf numFmtId="43" fontId="7" fillId="0" borderId="1" xfId="1" applyFont="1" applyFill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top" wrapText="1"/>
      <protection locked="0"/>
    </xf>
    <xf numFmtId="4" fontId="10" fillId="0" borderId="1" xfId="0" applyNumberFormat="1" applyFont="1" applyBorder="1" applyAlignment="1" applyProtection="1">
      <alignment horizontal="right" vertical="center"/>
      <protection locked="0"/>
    </xf>
    <xf numFmtId="2" fontId="10" fillId="0" borderId="2" xfId="0" applyNumberFormat="1" applyFont="1" applyBorder="1" applyAlignment="1" applyProtection="1">
      <alignment horizontal="center" vertical="top" wrapText="1"/>
      <protection locked="0"/>
    </xf>
    <xf numFmtId="0" fontId="0" fillId="0" borderId="11" xfId="0" applyBorder="1" applyAlignment="1" applyProtection="1">
      <alignment vertical="center"/>
      <protection locked="0"/>
    </xf>
    <xf numFmtId="2" fontId="15" fillId="0" borderId="1" xfId="0" applyNumberFormat="1" applyFont="1" applyFill="1" applyBorder="1" applyAlignment="1" applyProtection="1">
      <alignment horizontal="center" vertical="top" wrapText="1"/>
      <protection locked="0"/>
    </xf>
    <xf numFmtId="0" fontId="16" fillId="0" borderId="4" xfId="0" applyFont="1" applyBorder="1" applyAlignment="1" applyProtection="1">
      <alignment vertical="center" wrapText="1"/>
      <protection locked="0"/>
    </xf>
    <xf numFmtId="0" fontId="0" fillId="0" borderId="0" xfId="0" applyAlignment="1"/>
    <xf numFmtId="4" fontId="7" fillId="0" borderId="5" xfId="0" applyNumberFormat="1" applyFont="1" applyBorder="1" applyAlignment="1" applyProtection="1">
      <alignment horizontal="right" vertical="center"/>
      <protection locked="0"/>
    </xf>
    <xf numFmtId="43" fontId="10" fillId="0" borderId="1" xfId="1" applyFont="1" applyFill="1" applyBorder="1" applyAlignment="1" applyProtection="1">
      <alignment horizontal="center" vertical="top" wrapText="1"/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43" fontId="10" fillId="0" borderId="1" xfId="1" applyNumberFormat="1" applyFont="1" applyFill="1" applyBorder="1" applyAlignment="1" applyProtection="1">
      <alignment horizontal="left" vertical="top" wrapText="1"/>
      <protection locked="0"/>
    </xf>
    <xf numFmtId="164" fontId="10" fillId="0" borderId="1" xfId="1" applyNumberFormat="1" applyFont="1" applyFill="1" applyBorder="1" applyAlignment="1" applyProtection="1">
      <alignment horizontal="left" vertical="top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vertical="center"/>
      <protection locked="0"/>
    </xf>
    <xf numFmtId="4" fontId="7" fillId="0" borderId="1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21" fillId="0" borderId="22" xfId="0" applyFont="1" applyBorder="1" applyAlignment="1" applyProtection="1">
      <alignment horizontal="right" vertical="center"/>
      <protection locked="0"/>
    </xf>
    <xf numFmtId="0" fontId="21" fillId="0" borderId="23" xfId="0" applyFont="1" applyBorder="1" applyAlignment="1" applyProtection="1">
      <alignment horizontal="right" vertical="center"/>
      <protection locked="0"/>
    </xf>
    <xf numFmtId="4" fontId="21" fillId="0" borderId="1" xfId="0" applyNumberFormat="1" applyFont="1" applyBorder="1" applyAlignment="1" applyProtection="1">
      <alignment horizontal="right" vertical="center"/>
      <protection locked="0"/>
    </xf>
    <xf numFmtId="4" fontId="9" fillId="0" borderId="1" xfId="0" applyNumberFormat="1" applyFont="1" applyBorder="1" applyAlignment="1" applyProtection="1">
      <alignment horizontal="right" vertical="center"/>
      <protection locked="0"/>
    </xf>
    <xf numFmtId="4" fontId="9" fillId="0" borderId="22" xfId="0" applyNumberFormat="1" applyFont="1" applyBorder="1" applyAlignment="1" applyProtection="1">
      <alignment horizontal="right" vertical="center"/>
      <protection locked="0"/>
    </xf>
    <xf numFmtId="4" fontId="9" fillId="0" borderId="6" xfId="0" applyNumberFormat="1" applyFont="1" applyBorder="1" applyAlignment="1" applyProtection="1">
      <alignment horizontal="right" vertical="center"/>
      <protection locked="0"/>
    </xf>
    <xf numFmtId="4" fontId="9" fillId="0" borderId="15" xfId="0" applyNumberFormat="1" applyFont="1" applyBorder="1" applyAlignment="1" applyProtection="1">
      <alignment horizontal="right" vertical="center"/>
      <protection locked="0"/>
    </xf>
    <xf numFmtId="4" fontId="9" fillId="0" borderId="11" xfId="0" applyNumberFormat="1" applyFont="1" applyFill="1" applyBorder="1" applyAlignment="1" applyProtection="1">
      <alignment horizontal="right" vertical="center"/>
      <protection locked="0"/>
    </xf>
    <xf numFmtId="4" fontId="9" fillId="0" borderId="5" xfId="0" applyNumberFormat="1" applyFont="1" applyFill="1" applyBorder="1" applyAlignment="1" applyProtection="1">
      <alignment horizontal="right" vertical="center"/>
      <protection locked="0"/>
    </xf>
    <xf numFmtId="4" fontId="9" fillId="0" borderId="1" xfId="0" applyNumberFormat="1" applyFont="1" applyFill="1" applyBorder="1" applyAlignment="1" applyProtection="1">
      <alignment horizontal="right" vertical="center"/>
      <protection locked="0"/>
    </xf>
    <xf numFmtId="4" fontId="9" fillId="0" borderId="6" xfId="0" applyNumberFormat="1" applyFont="1" applyFill="1" applyBorder="1" applyAlignment="1" applyProtection="1">
      <alignment horizontal="right" vertical="center"/>
      <protection locked="0"/>
    </xf>
    <xf numFmtId="4" fontId="21" fillId="0" borderId="6" xfId="0" applyNumberFormat="1" applyFont="1" applyFill="1" applyBorder="1" applyAlignment="1" applyProtection="1">
      <alignment horizontal="right" vertical="center"/>
      <protection locked="0"/>
    </xf>
    <xf numFmtId="4" fontId="9" fillId="0" borderId="15" xfId="0" applyNumberFormat="1" applyFont="1" applyFill="1" applyBorder="1" applyAlignment="1" applyProtection="1">
      <alignment horizontal="right" vertical="center"/>
      <protection locked="0"/>
    </xf>
    <xf numFmtId="4" fontId="9" fillId="0" borderId="21" xfId="0" applyNumberFormat="1" applyFont="1" applyFill="1" applyBorder="1" applyAlignment="1" applyProtection="1">
      <alignment horizontal="right" vertical="center"/>
      <protection locked="0"/>
    </xf>
    <xf numFmtId="4" fontId="9" fillId="0" borderId="11" xfId="0" applyNumberFormat="1" applyFont="1" applyBorder="1" applyAlignment="1" applyProtection="1">
      <alignment horizontal="right" vertical="center"/>
      <protection locked="0"/>
    </xf>
    <xf numFmtId="0" fontId="23" fillId="0" borderId="1" xfId="0" applyFont="1" applyBorder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right" vertical="center" wrapText="1"/>
      <protection locked="0"/>
    </xf>
    <xf numFmtId="0" fontId="21" fillId="0" borderId="1" xfId="0" applyFont="1" applyBorder="1" applyAlignment="1" applyProtection="1">
      <alignment vertical="center" wrapText="1"/>
      <protection locked="0"/>
    </xf>
    <xf numFmtId="4" fontId="21" fillId="0" borderId="1" xfId="0" applyNumberFormat="1" applyFont="1" applyBorder="1" applyAlignment="1" applyProtection="1">
      <alignment vertical="center"/>
      <protection locked="0"/>
    </xf>
    <xf numFmtId="4" fontId="9" fillId="0" borderId="1" xfId="0" applyNumberFormat="1" applyFont="1" applyBorder="1" applyAlignment="1" applyProtection="1">
      <alignment vertical="center"/>
      <protection locked="0"/>
    </xf>
    <xf numFmtId="4" fontId="9" fillId="0" borderId="2" xfId="0" applyNumberFormat="1" applyFont="1" applyBorder="1" applyAlignment="1" applyProtection="1">
      <alignment horizontal="center" vertical="center"/>
      <protection locked="0"/>
    </xf>
    <xf numFmtId="4" fontId="9" fillId="0" borderId="21" xfId="0" applyNumberFormat="1" applyFont="1" applyBorder="1" applyAlignment="1" applyProtection="1">
      <alignment horizontal="center" vertical="center"/>
      <protection locked="0"/>
    </xf>
    <xf numFmtId="4" fontId="9" fillId="0" borderId="11" xfId="0" applyNumberFormat="1" applyFont="1" applyFill="1" applyBorder="1" applyAlignment="1" applyProtection="1">
      <alignment vertical="center"/>
      <protection locked="0"/>
    </xf>
    <xf numFmtId="4" fontId="9" fillId="0" borderId="5" xfId="0" applyNumberFormat="1" applyFont="1" applyFill="1" applyBorder="1" applyAlignment="1" applyProtection="1">
      <alignment horizontal="center" vertical="center"/>
      <protection locked="0"/>
    </xf>
    <xf numFmtId="4" fontId="9" fillId="0" borderId="1" xfId="0" applyNumberFormat="1" applyFont="1" applyFill="1" applyBorder="1" applyAlignment="1" applyProtection="1">
      <alignment vertical="center"/>
      <protection locked="0"/>
    </xf>
    <xf numFmtId="4" fontId="21" fillId="0" borderId="1" xfId="0" applyNumberFormat="1" applyFont="1" applyFill="1" applyBorder="1" applyAlignment="1" applyProtection="1">
      <alignment vertical="center"/>
      <protection locked="0"/>
    </xf>
    <xf numFmtId="4" fontId="9" fillId="0" borderId="2" xfId="0" applyNumberFormat="1" applyFont="1" applyFill="1" applyBorder="1" applyAlignment="1" applyProtection="1">
      <alignment horizontal="center" vertical="center"/>
      <protection locked="0"/>
    </xf>
    <xf numFmtId="4" fontId="9" fillId="0" borderId="21" xfId="0" applyNumberFormat="1" applyFont="1" applyFill="1" applyBorder="1" applyAlignment="1" applyProtection="1">
      <alignment vertical="center"/>
      <protection locked="0"/>
    </xf>
    <xf numFmtId="4" fontId="9" fillId="0" borderId="11" xfId="0" applyNumberFormat="1" applyFont="1" applyBorder="1" applyAlignment="1" applyProtection="1">
      <alignment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4" fontId="7" fillId="0" borderId="3" xfId="0" applyNumberFormat="1" applyFont="1" applyBorder="1" applyAlignment="1" applyProtection="1">
      <alignment vertical="center"/>
      <protection locked="0"/>
    </xf>
    <xf numFmtId="4" fontId="9" fillId="0" borderId="20" xfId="0" applyNumberFormat="1" applyFont="1" applyBorder="1" applyAlignment="1" applyProtection="1">
      <alignment horizontal="center" vertical="center"/>
      <protection locked="0"/>
    </xf>
    <xf numFmtId="4" fontId="9" fillId="0" borderId="18" xfId="0" applyNumberFormat="1" applyFont="1" applyBorder="1" applyAlignment="1" applyProtection="1">
      <alignment horizontal="center" vertical="center"/>
      <protection locked="0"/>
    </xf>
    <xf numFmtId="4" fontId="9" fillId="0" borderId="19" xfId="0" applyNumberFormat="1" applyFont="1" applyFill="1" applyBorder="1" applyAlignment="1" applyProtection="1">
      <alignment vertical="center"/>
      <protection locked="0"/>
    </xf>
    <xf numFmtId="4" fontId="9" fillId="0" borderId="24" xfId="0" applyNumberFormat="1" applyFont="1" applyFill="1" applyBorder="1" applyAlignment="1" applyProtection="1">
      <alignment horizontal="center" vertical="center"/>
      <protection locked="0"/>
    </xf>
    <xf numFmtId="4" fontId="7" fillId="0" borderId="1" xfId="0" applyNumberFormat="1" applyFont="1" applyFill="1" applyBorder="1" applyAlignment="1" applyProtection="1">
      <alignment vertical="center"/>
      <protection locked="0"/>
    </xf>
    <xf numFmtId="4" fontId="9" fillId="0" borderId="3" xfId="0" applyNumberFormat="1" applyFont="1" applyFill="1" applyBorder="1" applyAlignment="1" applyProtection="1">
      <alignment vertical="center"/>
      <protection locked="0"/>
    </xf>
    <xf numFmtId="4" fontId="7" fillId="0" borderId="3" xfId="0" applyNumberFormat="1" applyFont="1" applyFill="1" applyBorder="1" applyAlignment="1" applyProtection="1">
      <alignment vertical="center"/>
      <protection locked="0"/>
    </xf>
    <xf numFmtId="4" fontId="9" fillId="0" borderId="20" xfId="0" applyNumberFormat="1" applyFont="1" applyFill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vertical="center"/>
      <protection locked="0"/>
    </xf>
    <xf numFmtId="0" fontId="21" fillId="0" borderId="24" xfId="0" applyFont="1" applyBorder="1" applyAlignment="1" applyProtection="1">
      <alignment horizontal="right" vertical="center" wrapText="1"/>
      <protection locked="0"/>
    </xf>
    <xf numFmtId="4" fontId="7" fillId="0" borderId="24" xfId="0" applyNumberFormat="1" applyFont="1" applyBorder="1" applyAlignment="1" applyProtection="1">
      <alignment vertical="center"/>
      <protection locked="0"/>
    </xf>
    <xf numFmtId="4" fontId="7" fillId="0" borderId="6" xfId="0" applyNumberFormat="1" applyFont="1" applyBorder="1" applyAlignment="1" applyProtection="1">
      <alignment vertical="center"/>
      <protection locked="0"/>
    </xf>
    <xf numFmtId="4" fontId="7" fillId="0" borderId="20" xfId="0" applyNumberFormat="1" applyFont="1" applyBorder="1" applyAlignment="1" applyProtection="1">
      <alignment vertical="center"/>
      <protection locked="0"/>
    </xf>
    <xf numFmtId="4" fontId="7" fillId="0" borderId="20" xfId="0" applyNumberFormat="1" applyFont="1" applyFill="1" applyBorder="1" applyAlignment="1" applyProtection="1">
      <alignment vertical="center"/>
      <protection locked="0"/>
    </xf>
    <xf numFmtId="4" fontId="7" fillId="0" borderId="18" xfId="0" applyNumberFormat="1" applyFont="1" applyFill="1" applyBorder="1" applyAlignment="1" applyProtection="1">
      <alignment horizontal="right" vertical="center"/>
      <protection locked="0"/>
    </xf>
    <xf numFmtId="0" fontId="21" fillId="0" borderId="1" xfId="0" applyFont="1" applyBorder="1" applyAlignment="1" applyProtection="1">
      <alignment horizontal="right" vertical="center"/>
      <protection locked="0"/>
    </xf>
    <xf numFmtId="4" fontId="21" fillId="0" borderId="1" xfId="0" applyNumberFormat="1" applyFont="1" applyBorder="1" applyAlignment="1" applyProtection="1">
      <alignment horizontal="center" vertical="center"/>
      <protection locked="0"/>
    </xf>
    <xf numFmtId="4" fontId="9" fillId="0" borderId="5" xfId="0" applyNumberFormat="1" applyFont="1" applyBorder="1" applyAlignment="1" applyProtection="1">
      <alignment horizontal="right" vertical="center"/>
      <protection locked="0"/>
    </xf>
    <xf numFmtId="4" fontId="9" fillId="0" borderId="11" xfId="0" applyNumberFormat="1" applyFont="1" applyFill="1" applyBorder="1" applyAlignment="1" applyProtection="1">
      <alignment horizontal="center" vertical="center"/>
      <protection locked="0"/>
    </xf>
    <xf numFmtId="4" fontId="16" fillId="0" borderId="5" xfId="0" applyNumberFormat="1" applyFont="1" applyFill="1" applyBorder="1" applyAlignment="1" applyProtection="1">
      <alignment horizontal="center" vertical="center"/>
      <protection locked="0"/>
    </xf>
    <xf numFmtId="4" fontId="9" fillId="0" borderId="2" xfId="0" applyNumberFormat="1" applyFont="1" applyFill="1" applyBorder="1" applyAlignment="1" applyProtection="1">
      <alignment vertical="center"/>
      <protection locked="0"/>
    </xf>
    <xf numFmtId="4" fontId="9" fillId="0" borderId="21" xfId="0" applyNumberFormat="1" applyFont="1" applyFill="1" applyBorder="1" applyAlignment="1" applyProtection="1">
      <alignment horizontal="center" vertical="center"/>
      <protection locked="0"/>
    </xf>
    <xf numFmtId="4" fontId="9" fillId="0" borderId="11" xfId="0" applyNumberFormat="1" applyFont="1" applyBorder="1" applyAlignment="1" applyProtection="1">
      <alignment horizontal="center" vertical="center"/>
      <protection locked="0"/>
    </xf>
    <xf numFmtId="4" fontId="9" fillId="0" borderId="1" xfId="0" applyNumberFormat="1" applyFont="1" applyBorder="1" applyAlignment="1" applyProtection="1">
      <alignment horizontal="center" vertical="center"/>
      <protection locked="0"/>
    </xf>
    <xf numFmtId="4" fontId="9" fillId="0" borderId="4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21" fillId="0" borderId="0" xfId="0" applyFont="1" applyBorder="1" applyAlignment="1" applyProtection="1">
      <protection locked="0"/>
    </xf>
    <xf numFmtId="2" fontId="9" fillId="0" borderId="0" xfId="0" applyNumberFormat="1" applyFont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2" fontId="9" fillId="0" borderId="0" xfId="0" applyNumberFormat="1" applyFont="1" applyAlignment="1" applyProtection="1">
      <protection locked="0"/>
    </xf>
    <xf numFmtId="0" fontId="9" fillId="0" borderId="0" xfId="0" applyFont="1" applyFill="1" applyAlignment="1" applyProtection="1">
      <alignment horizontal="right"/>
      <protection locked="0"/>
    </xf>
    <xf numFmtId="2" fontId="9" fillId="0" borderId="0" xfId="0" applyNumberFormat="1" applyFont="1" applyFill="1" applyAlignment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0" xfId="0" applyFont="1" applyFill="1" applyBorder="1" applyAlignment="1" applyProtection="1">
      <alignment horizontal="right"/>
      <protection locked="0"/>
    </xf>
    <xf numFmtId="0" fontId="9" fillId="0" borderId="0" xfId="0" applyFont="1" applyAlignment="1" applyProtection="1">
      <alignment horizontal="right"/>
      <protection locked="0"/>
    </xf>
    <xf numFmtId="0" fontId="9" fillId="0" borderId="0" xfId="0" applyFont="1" applyBorder="1" applyAlignment="1" applyProtection="1">
      <alignment horizontal="right"/>
      <protection locked="0"/>
    </xf>
    <xf numFmtId="0" fontId="16" fillId="0" borderId="0" xfId="0" applyFont="1" applyAlignment="1" applyProtection="1">
      <protection locked="0"/>
    </xf>
    <xf numFmtId="0" fontId="16" fillId="0" borderId="0" xfId="2" applyFont="1" applyAlignment="1" applyProtection="1">
      <alignment vertical="center"/>
      <protection locked="0"/>
    </xf>
    <xf numFmtId="0" fontId="21" fillId="0" borderId="0" xfId="2" applyFont="1" applyAlignment="1" applyProtection="1">
      <alignment vertical="center"/>
      <protection locked="0"/>
    </xf>
    <xf numFmtId="0" fontId="25" fillId="0" borderId="0" xfId="3" applyFont="1"/>
    <xf numFmtId="2" fontId="25" fillId="0" borderId="0" xfId="3" applyNumberFormat="1" applyFont="1"/>
    <xf numFmtId="2" fontId="26" fillId="0" borderId="0" xfId="2" applyNumberFormat="1" applyFont="1" applyAlignment="1" applyProtection="1">
      <alignment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25" fillId="0" borderId="0" xfId="3" applyFont="1" applyFill="1"/>
    <xf numFmtId="2" fontId="25" fillId="0" borderId="0" xfId="3" applyNumberFormat="1" applyFont="1" applyFill="1"/>
    <xf numFmtId="2" fontId="26" fillId="0" borderId="0" xfId="2" applyNumberFormat="1" applyFont="1" applyFill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2" fontId="26" fillId="0" borderId="0" xfId="0" applyNumberFormat="1" applyFont="1" applyFill="1" applyAlignment="1" applyProtection="1">
      <alignment horizontal="right" vertical="center"/>
      <protection locked="0"/>
    </xf>
    <xf numFmtId="2" fontId="26" fillId="0" borderId="0" xfId="0" applyNumberFormat="1" applyFont="1" applyFill="1" applyBorder="1" applyAlignment="1" applyProtection="1">
      <alignment horizontal="right" vertical="center"/>
      <protection locked="0"/>
    </xf>
    <xf numFmtId="2" fontId="26" fillId="0" borderId="0" xfId="0" applyNumberFormat="1" applyFont="1" applyAlignment="1" applyProtection="1">
      <alignment horizontal="right" vertical="center"/>
      <protection locked="0"/>
    </xf>
    <xf numFmtId="2" fontId="26" fillId="0" borderId="0" xfId="0" applyNumberFormat="1" applyFont="1" applyBorder="1" applyAlignment="1" applyProtection="1">
      <alignment horizontal="right" vertic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0" fillId="0" borderId="0" xfId="0" applyFont="1" applyFill="1" applyBorder="1" applyAlignment="1" applyProtection="1">
      <alignment vertical="center"/>
      <protection locked="0"/>
    </xf>
    <xf numFmtId="0" fontId="16" fillId="0" borderId="0" xfId="2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center" wrapText="1"/>
    </xf>
    <xf numFmtId="0" fontId="10" fillId="0" borderId="0" xfId="0" applyFont="1" applyBorder="1" applyAlignment="1" applyProtection="1">
      <alignment vertical="center"/>
      <protection locked="0"/>
    </xf>
    <xf numFmtId="2" fontId="21" fillId="0" borderId="0" xfId="0" applyNumberFormat="1" applyFont="1" applyFill="1" applyAlignment="1" applyProtection="1">
      <alignment vertical="center"/>
      <protection locked="0"/>
    </xf>
    <xf numFmtId="0" fontId="27" fillId="0" borderId="0" xfId="3" applyFont="1"/>
    <xf numFmtId="2" fontId="26" fillId="0" borderId="0" xfId="0" applyNumberFormat="1" applyFont="1" applyFill="1" applyAlignment="1" applyProtection="1">
      <alignment vertical="center"/>
      <protection locked="0"/>
    </xf>
    <xf numFmtId="4" fontId="27" fillId="0" borderId="0" xfId="3" applyNumberFormat="1" applyFont="1"/>
    <xf numFmtId="2" fontId="26" fillId="0" borderId="0" xfId="0" applyNumberFormat="1" applyFont="1" applyAlignment="1" applyProtection="1">
      <alignment vertical="center"/>
      <protection locked="0"/>
    </xf>
    <xf numFmtId="0" fontId="25" fillId="0" borderId="0" xfId="3" applyFont="1" applyAlignment="1">
      <alignment horizontal="center"/>
    </xf>
    <xf numFmtId="4" fontId="27" fillId="0" borderId="0" xfId="3" applyNumberFormat="1" applyFont="1" applyFill="1"/>
    <xf numFmtId="4" fontId="27" fillId="0" borderId="0" xfId="3" applyNumberFormat="1" applyFont="1" applyBorder="1"/>
    <xf numFmtId="0" fontId="25" fillId="0" borderId="0" xfId="3" applyFont="1" applyAlignment="1">
      <alignment horizontal="right"/>
    </xf>
    <xf numFmtId="4" fontId="16" fillId="0" borderId="0" xfId="2" applyNumberFormat="1" applyFont="1" applyAlignment="1" applyProtection="1">
      <alignment horizontal="center" vertical="center"/>
      <protection locked="0"/>
    </xf>
    <xf numFmtId="4" fontId="21" fillId="0" borderId="0" xfId="2" applyNumberFormat="1" applyFont="1" applyAlignment="1" applyProtection="1">
      <alignment horizontal="center" vertical="center"/>
      <protection locked="0"/>
    </xf>
    <xf numFmtId="4" fontId="28" fillId="0" borderId="0" xfId="3" applyNumberFormat="1" applyFont="1"/>
    <xf numFmtId="0" fontId="26" fillId="0" borderId="0" xfId="0" applyFont="1" applyFill="1" applyAlignment="1" applyProtection="1">
      <alignment horizontal="right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27" fillId="0" borderId="0" xfId="3" applyFont="1" applyFill="1"/>
    <xf numFmtId="0" fontId="27" fillId="0" borderId="0" xfId="3" applyFont="1" applyBorder="1"/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4" fontId="16" fillId="0" borderId="0" xfId="0" applyNumberFormat="1" applyFont="1" applyAlignment="1" applyProtection="1">
      <alignment vertical="center"/>
      <protection locked="0"/>
    </xf>
    <xf numFmtId="4" fontId="21" fillId="0" borderId="0" xfId="0" applyNumberFormat="1" applyFont="1" applyAlignment="1" applyProtection="1">
      <alignment vertical="center"/>
      <protection locked="0"/>
    </xf>
    <xf numFmtId="2" fontId="16" fillId="0" borderId="0" xfId="0" applyNumberFormat="1" applyFont="1" applyAlignment="1" applyProtection="1">
      <alignment vertical="center"/>
      <protection locked="0"/>
    </xf>
    <xf numFmtId="4" fontId="26" fillId="0" borderId="0" xfId="0" applyNumberFormat="1" applyFont="1" applyFill="1" applyAlignment="1" applyProtection="1">
      <alignment horizontal="right" vertical="center"/>
      <protection locked="0"/>
    </xf>
    <xf numFmtId="4" fontId="26" fillId="0" borderId="0" xfId="0" applyNumberFormat="1" applyFont="1" applyAlignment="1" applyProtection="1">
      <alignment vertical="center"/>
      <protection locked="0"/>
    </xf>
    <xf numFmtId="4" fontId="29" fillId="0" borderId="0" xfId="3" applyNumberFormat="1" applyFont="1"/>
    <xf numFmtId="4" fontId="10" fillId="0" borderId="0" xfId="0" applyNumberFormat="1" applyFont="1" applyAlignment="1" applyProtection="1">
      <alignment vertical="center"/>
      <protection locked="0"/>
    </xf>
    <xf numFmtId="4" fontId="26" fillId="0" borderId="0" xfId="0" applyNumberFormat="1" applyFont="1" applyFill="1" applyBorder="1" applyAlignment="1" applyProtection="1">
      <alignment horizontal="right" vertical="center"/>
      <protection locked="0"/>
    </xf>
    <xf numFmtId="43" fontId="10" fillId="0" borderId="0" xfId="1" applyFont="1" applyFill="1" applyAlignment="1" applyProtection="1">
      <alignment vertical="center"/>
      <protection locked="0"/>
    </xf>
    <xf numFmtId="2" fontId="21" fillId="0" borderId="0" xfId="0" applyNumberFormat="1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Fill="1" applyAlignment="1" applyProtection="1">
      <alignment horizontal="right" vertical="center"/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2" fontId="10" fillId="0" borderId="0" xfId="0" applyNumberFormat="1" applyFont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2" fontId="10" fillId="0" borderId="0" xfId="0" applyNumberFormat="1" applyFont="1" applyFill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horizontal="right" vertical="center"/>
      <protection locked="0"/>
    </xf>
    <xf numFmtId="2" fontId="10" fillId="0" borderId="0" xfId="0" applyNumberFormat="1" applyFont="1" applyFill="1" applyBorder="1" applyAlignment="1" applyProtection="1">
      <alignment horizontal="right" vertical="center"/>
      <protection locked="0"/>
    </xf>
    <xf numFmtId="2" fontId="10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Font="1" applyAlignment="1">
      <alignment vertical="center"/>
    </xf>
    <xf numFmtId="0" fontId="8" fillId="0" borderId="1" xfId="0" applyFont="1" applyBorder="1" applyAlignment="1" applyProtection="1">
      <alignment horizontal="justify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vertical="center"/>
      <protection locked="0"/>
    </xf>
    <xf numFmtId="0" fontId="5" fillId="0" borderId="1" xfId="0" applyFont="1" applyBorder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right" vertical="center"/>
      <protection locked="0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43" fontId="33" fillId="0" borderId="0" xfId="4" applyFont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0" fillId="0" borderId="0" xfId="0" applyFont="1" applyAlignment="1">
      <alignment vertical="top"/>
    </xf>
    <xf numFmtId="0" fontId="34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1" fillId="0" borderId="5" xfId="0" applyFont="1" applyBorder="1" applyAlignment="1">
      <alignment vertical="center"/>
    </xf>
    <xf numFmtId="43" fontId="33" fillId="0" borderId="1" xfId="4" applyFont="1" applyBorder="1" applyAlignment="1">
      <alignment horizontal="center" vertical="center"/>
    </xf>
    <xf numFmtId="43" fontId="33" fillId="0" borderId="1" xfId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0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 shrinkToFit="1"/>
    </xf>
    <xf numFmtId="0" fontId="36" fillId="0" borderId="1" xfId="0" applyFont="1" applyFill="1" applyBorder="1" applyAlignment="1">
      <alignment horizontal="center" vertical="center" wrapText="1"/>
    </xf>
    <xf numFmtId="0" fontId="35" fillId="0" borderId="2" xfId="0" applyFont="1" applyBorder="1" applyAlignment="1" applyProtection="1">
      <alignment horizontal="left" vertical="top"/>
      <protection locked="0"/>
    </xf>
    <xf numFmtId="43" fontId="35" fillId="0" borderId="4" xfId="4" applyFont="1" applyBorder="1" applyAlignment="1" applyProtection="1">
      <alignment horizontal="left" vertical="top"/>
      <protection locked="0"/>
    </xf>
    <xf numFmtId="0" fontId="37" fillId="0" borderId="3" xfId="0" applyFont="1" applyFill="1" applyBorder="1" applyAlignment="1">
      <alignment vertical="center" wrapText="1"/>
    </xf>
    <xf numFmtId="0" fontId="38" fillId="0" borderId="3" xfId="0" applyFont="1" applyFill="1" applyBorder="1" applyAlignment="1">
      <alignment vertical="center" wrapText="1"/>
    </xf>
    <xf numFmtId="0" fontId="39" fillId="0" borderId="6" xfId="0" applyFont="1" applyBorder="1" applyAlignment="1" applyProtection="1">
      <alignment horizontal="left" vertical="top"/>
      <protection locked="0"/>
    </xf>
    <xf numFmtId="43" fontId="39" fillId="0" borderId="1" xfId="4" applyFont="1" applyBorder="1" applyAlignment="1">
      <alignment horizontal="center" vertical="center"/>
    </xf>
    <xf numFmtId="43" fontId="33" fillId="0" borderId="1" xfId="4" applyFont="1" applyBorder="1" applyAlignment="1">
      <alignment vertical="center"/>
    </xf>
    <xf numFmtId="164" fontId="33" fillId="0" borderId="0" xfId="0" applyNumberFormat="1" applyFont="1" applyFill="1" applyAlignment="1">
      <alignment vertical="center"/>
    </xf>
    <xf numFmtId="0" fontId="36" fillId="0" borderId="1" xfId="0" applyFont="1" applyFill="1" applyBorder="1" applyAlignment="1">
      <alignment shrinkToFit="1"/>
    </xf>
    <xf numFmtId="2" fontId="36" fillId="0" borderId="1" xfId="0" applyNumberFormat="1" applyFont="1" applyFill="1" applyBorder="1" applyAlignment="1">
      <alignment horizontal="center" vertical="center" shrinkToFit="1"/>
    </xf>
    <xf numFmtId="43" fontId="37" fillId="0" borderId="1" xfId="1" applyFont="1" applyFill="1" applyBorder="1"/>
    <xf numFmtId="43" fontId="38" fillId="0" borderId="1" xfId="1" applyFont="1" applyFill="1" applyBorder="1"/>
    <xf numFmtId="43" fontId="36" fillId="0" borderId="1" xfId="1" applyFont="1" applyFill="1" applyBorder="1"/>
    <xf numFmtId="43" fontId="33" fillId="0" borderId="0" xfId="0" applyNumberFormat="1" applyFont="1" applyAlignment="1">
      <alignment vertical="center"/>
    </xf>
    <xf numFmtId="164" fontId="33" fillId="0" borderId="1" xfId="4" applyNumberFormat="1" applyFont="1" applyBorder="1" applyAlignment="1">
      <alignment vertical="center"/>
    </xf>
    <xf numFmtId="0" fontId="36" fillId="0" borderId="1" xfId="0" applyFont="1" applyBorder="1" applyAlignment="1">
      <alignment shrinkToFit="1"/>
    </xf>
    <xf numFmtId="0" fontId="35" fillId="2" borderId="2" xfId="0" applyFont="1" applyFill="1" applyBorder="1" applyAlignment="1">
      <alignment horizontal="right" vertical="center"/>
    </xf>
    <xf numFmtId="43" fontId="34" fillId="2" borderId="1" xfId="4" applyFont="1" applyFill="1" applyBorder="1" applyAlignment="1">
      <alignment horizontal="center" vertical="center"/>
    </xf>
    <xf numFmtId="43" fontId="34" fillId="2" borderId="1" xfId="1" applyFont="1" applyFill="1" applyBorder="1" applyAlignment="1">
      <alignment horizontal="center" vertical="center"/>
    </xf>
    <xf numFmtId="43" fontId="34" fillId="3" borderId="1" xfId="1" applyFont="1" applyFill="1" applyBorder="1" applyAlignment="1">
      <alignment horizontal="center" vertical="center"/>
    </xf>
    <xf numFmtId="164" fontId="34" fillId="2" borderId="1" xfId="4" applyNumberFormat="1" applyFont="1" applyFill="1" applyBorder="1" applyAlignment="1">
      <alignment horizontal="center" vertical="center"/>
    </xf>
    <xf numFmtId="0" fontId="40" fillId="2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6" fillId="0" borderId="0" xfId="0" applyFont="1"/>
    <xf numFmtId="2" fontId="36" fillId="0" borderId="0" xfId="0" applyNumberFormat="1" applyFont="1" applyAlignment="1">
      <alignment horizontal="center" vertical="center"/>
    </xf>
    <xf numFmtId="0" fontId="37" fillId="0" borderId="0" xfId="0" applyFont="1" applyFill="1"/>
    <xf numFmtId="0" fontId="38" fillId="0" borderId="0" xfId="0" applyFont="1" applyFill="1"/>
    <xf numFmtId="0" fontId="36" fillId="0" borderId="0" xfId="0" applyFont="1" applyFill="1"/>
    <xf numFmtId="0" fontId="39" fillId="0" borderId="6" xfId="0" applyFont="1" applyBorder="1" applyAlignment="1">
      <alignment horizontal="left" vertical="center" wrapText="1"/>
    </xf>
    <xf numFmtId="43" fontId="33" fillId="0" borderId="1" xfId="1" applyFont="1" applyFill="1" applyBorder="1" applyAlignment="1">
      <alignment vertical="center"/>
    </xf>
    <xf numFmtId="43" fontId="33" fillId="0" borderId="1" xfId="4" applyFont="1" applyFill="1" applyBorder="1" applyAlignment="1">
      <alignment vertical="center"/>
    </xf>
    <xf numFmtId="0" fontId="39" fillId="0" borderId="1" xfId="0" applyFont="1" applyBorder="1" applyAlignment="1">
      <alignment horizontal="left" vertical="center" wrapText="1"/>
    </xf>
    <xf numFmtId="0" fontId="39" fillId="0" borderId="6" xfId="0" applyFont="1" applyBorder="1" applyAlignment="1">
      <alignment vertical="center" wrapText="1"/>
    </xf>
    <xf numFmtId="164" fontId="33" fillId="0" borderId="1" xfId="4" applyNumberFormat="1" applyFont="1" applyFill="1" applyBorder="1" applyAlignment="1">
      <alignment vertical="center"/>
    </xf>
    <xf numFmtId="164" fontId="33" fillId="0" borderId="0" xfId="0" applyNumberFormat="1" applyFont="1" applyAlignment="1">
      <alignment vertical="center"/>
    </xf>
    <xf numFmtId="0" fontId="39" fillId="0" borderId="1" xfId="0" applyFont="1" applyBorder="1" applyAlignment="1">
      <alignment vertical="center"/>
    </xf>
    <xf numFmtId="0" fontId="41" fillId="0" borderId="1" xfId="0" applyFont="1" applyBorder="1" applyAlignment="1">
      <alignment shrinkToFit="1"/>
    </xf>
    <xf numFmtId="0" fontId="39" fillId="0" borderId="1" xfId="0" applyFont="1" applyBorder="1" applyAlignment="1">
      <alignment horizontal="left" vertical="center"/>
    </xf>
    <xf numFmtId="0" fontId="35" fillId="0" borderId="2" xfId="0" applyFont="1" applyBorder="1" applyAlignment="1" applyProtection="1">
      <alignment vertical="top"/>
      <protection locked="0"/>
    </xf>
    <xf numFmtId="0" fontId="42" fillId="0" borderId="6" xfId="0" applyFont="1" applyBorder="1" applyAlignment="1" applyProtection="1">
      <alignment vertical="top" wrapText="1"/>
      <protection locked="0"/>
    </xf>
    <xf numFmtId="39" fontId="33" fillId="0" borderId="1" xfId="0" applyNumberFormat="1" applyFont="1" applyBorder="1" applyAlignment="1">
      <alignment horizontal="right" vertical="center"/>
    </xf>
    <xf numFmtId="0" fontId="42" fillId="0" borderId="6" xfId="0" applyFont="1" applyBorder="1" applyAlignment="1" applyProtection="1">
      <alignment horizontal="left" vertical="top" wrapText="1"/>
      <protection locked="0"/>
    </xf>
    <xf numFmtId="39" fontId="33" fillId="0" borderId="1" xfId="4" applyNumberFormat="1" applyFont="1" applyBorder="1" applyAlignment="1">
      <alignment horizontal="right" vertical="center"/>
    </xf>
    <xf numFmtId="0" fontId="45" fillId="0" borderId="6" xfId="0" applyFont="1" applyBorder="1" applyAlignment="1" applyProtection="1">
      <alignment horizontal="left" vertical="top" wrapText="1"/>
      <protection locked="0"/>
    </xf>
    <xf numFmtId="0" fontId="46" fillId="0" borderId="6" xfId="0" applyFont="1" applyBorder="1" applyAlignment="1" applyProtection="1">
      <alignment horizontal="left" vertical="top" wrapText="1"/>
      <protection locked="0"/>
    </xf>
    <xf numFmtId="43" fontId="39" fillId="0" borderId="6" xfId="4" applyFont="1" applyBorder="1" applyAlignment="1">
      <alignment horizontal="center" vertical="center"/>
    </xf>
    <xf numFmtId="2" fontId="33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shrinkToFit="1"/>
    </xf>
    <xf numFmtId="43" fontId="33" fillId="0" borderId="1" xfId="0" applyNumberFormat="1" applyFont="1" applyBorder="1" applyAlignment="1">
      <alignment vertical="center"/>
    </xf>
    <xf numFmtId="43" fontId="35" fillId="2" borderId="1" xfId="4" applyNumberFormat="1" applyFont="1" applyFill="1" applyBorder="1" applyAlignment="1">
      <alignment horizontal="center" vertical="center"/>
    </xf>
    <xf numFmtId="43" fontId="35" fillId="2" borderId="1" xfId="4" applyFont="1" applyFill="1" applyBorder="1" applyAlignment="1">
      <alignment horizontal="center" vertical="center"/>
    </xf>
    <xf numFmtId="43" fontId="35" fillId="2" borderId="1" xfId="1" applyFont="1" applyFill="1" applyBorder="1" applyAlignment="1">
      <alignment horizontal="center" vertical="center"/>
    </xf>
    <xf numFmtId="164" fontId="35" fillId="2" borderId="1" xfId="4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43" fontId="33" fillId="0" borderId="1" xfId="4" applyNumberFormat="1" applyFont="1" applyFill="1" applyBorder="1" applyAlignment="1">
      <alignment vertical="center"/>
    </xf>
    <xf numFmtId="0" fontId="39" fillId="0" borderId="6" xfId="0" applyFont="1" applyBorder="1" applyAlignment="1">
      <alignment vertical="center"/>
    </xf>
    <xf numFmtId="0" fontId="48" fillId="0" borderId="0" xfId="0" applyFont="1" applyAlignment="1">
      <alignment vertical="center"/>
    </xf>
    <xf numFmtId="164" fontId="36" fillId="0" borderId="1" xfId="1" applyNumberFormat="1" applyFont="1" applyFill="1" applyBorder="1"/>
    <xf numFmtId="0" fontId="49" fillId="4" borderId="1" xfId="0" applyFont="1" applyFill="1" applyBorder="1" applyAlignment="1">
      <alignment horizontal="right" vertical="center" shrinkToFit="1"/>
    </xf>
    <xf numFmtId="2" fontId="49" fillId="4" borderId="1" xfId="0" applyNumberFormat="1" applyFont="1" applyFill="1" applyBorder="1" applyAlignment="1">
      <alignment horizontal="center" vertical="center" shrinkToFit="1"/>
    </xf>
    <xf numFmtId="43" fontId="50" fillId="0" borderId="1" xfId="1" applyFont="1" applyFill="1" applyBorder="1"/>
    <xf numFmtId="43" fontId="51" fillId="0" borderId="1" xfId="1" applyFont="1" applyFill="1" applyBorder="1"/>
    <xf numFmtId="165" fontId="48" fillId="0" borderId="0" xfId="0" applyNumberFormat="1" applyFont="1" applyAlignment="1">
      <alignment vertical="center"/>
    </xf>
    <xf numFmtId="0" fontId="33" fillId="0" borderId="7" xfId="0" applyFont="1" applyFill="1" applyBorder="1" applyAlignment="1"/>
    <xf numFmtId="0" fontId="35" fillId="0" borderId="2" xfId="0" applyFont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/>
    <xf numFmtId="0" fontId="42" fillId="0" borderId="6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/>
    </xf>
    <xf numFmtId="43" fontId="48" fillId="0" borderId="1" xfId="1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43" fontId="48" fillId="0" borderId="0" xfId="0" applyNumberFormat="1" applyFont="1" applyAlignment="1">
      <alignment vertical="center"/>
    </xf>
    <xf numFmtId="0" fontId="48" fillId="0" borderId="0" xfId="0" applyFont="1" applyBorder="1" applyAlignment="1">
      <alignment vertical="center"/>
    </xf>
    <xf numFmtId="0" fontId="35" fillId="0" borderId="2" xfId="0" applyFont="1" applyBorder="1" applyAlignment="1" applyProtection="1">
      <alignment vertical="center"/>
      <protection locked="0"/>
    </xf>
    <xf numFmtId="43" fontId="39" fillId="0" borderId="6" xfId="4" applyFont="1" applyBorder="1" applyAlignment="1">
      <alignment vertical="center"/>
    </xf>
    <xf numFmtId="43" fontId="39" fillId="0" borderId="3" xfId="4" applyFont="1" applyBorder="1" applyAlignment="1">
      <alignment vertical="center"/>
    </xf>
    <xf numFmtId="0" fontId="42" fillId="0" borderId="6" xfId="0" applyFont="1" applyBorder="1" applyAlignment="1">
      <alignment horizontal="left" vertical="top" wrapText="1"/>
    </xf>
    <xf numFmtId="0" fontId="39" fillId="0" borderId="6" xfId="0" applyFont="1" applyBorder="1" applyAlignment="1">
      <alignment horizontal="left" vertical="top" wrapText="1"/>
    </xf>
    <xf numFmtId="0" fontId="39" fillId="0" borderId="6" xfId="0" applyFont="1" applyBorder="1" applyAlignment="1">
      <alignment horizontal="left" vertical="center"/>
    </xf>
    <xf numFmtId="43" fontId="39" fillId="0" borderId="1" xfId="4" applyFont="1" applyBorder="1" applyAlignment="1">
      <alignment horizontal="center" vertical="center" wrapText="1"/>
    </xf>
    <xf numFmtId="43" fontId="39" fillId="0" borderId="7" xfId="4" applyFont="1" applyBorder="1" applyAlignment="1">
      <alignment horizontal="center" vertical="center"/>
    </xf>
    <xf numFmtId="0" fontId="36" fillId="0" borderId="1" xfId="0" applyFont="1" applyBorder="1" applyAlignment="1">
      <alignment horizontal="right" vertical="center" shrinkToFit="1"/>
    </xf>
    <xf numFmtId="0" fontId="35" fillId="0" borderId="1" xfId="0" applyFont="1" applyBorder="1" applyAlignment="1" applyProtection="1">
      <alignment horizontal="left" vertical="top"/>
      <protection locked="0"/>
    </xf>
    <xf numFmtId="43" fontId="48" fillId="0" borderId="1" xfId="1" applyFont="1" applyFill="1" applyBorder="1" applyAlignment="1">
      <alignment vertical="center"/>
    </xf>
    <xf numFmtId="2" fontId="48" fillId="0" borderId="1" xfId="0" applyNumberFormat="1" applyFont="1" applyFill="1" applyBorder="1" applyAlignment="1">
      <alignment vertical="center"/>
    </xf>
    <xf numFmtId="2" fontId="48" fillId="0" borderId="0" xfId="0" applyNumberFormat="1" applyFont="1" applyFill="1" applyBorder="1" applyAlignment="1">
      <alignment vertical="center"/>
    </xf>
    <xf numFmtId="43" fontId="49" fillId="0" borderId="1" xfId="1" applyFont="1" applyFill="1" applyBorder="1"/>
    <xf numFmtId="43" fontId="37" fillId="0" borderId="0" xfId="1" applyFont="1" applyFill="1"/>
    <xf numFmtId="43" fontId="38" fillId="0" borderId="0" xfId="1" applyFont="1" applyFill="1"/>
    <xf numFmtId="43" fontId="36" fillId="0" borderId="0" xfId="1" applyFont="1" applyFill="1"/>
    <xf numFmtId="0" fontId="39" fillId="0" borderId="1" xfId="0" applyFont="1" applyBorder="1" applyAlignment="1">
      <alignment horizontal="center" vertical="center"/>
    </xf>
    <xf numFmtId="2" fontId="37" fillId="0" borderId="0" xfId="0" applyNumberFormat="1" applyFont="1" applyFill="1"/>
    <xf numFmtId="2" fontId="38" fillId="0" borderId="0" xfId="0" applyNumberFormat="1" applyFont="1" applyFill="1"/>
    <xf numFmtId="2" fontId="36" fillId="0" borderId="0" xfId="0" applyNumberFormat="1" applyFont="1" applyFill="1"/>
    <xf numFmtId="0" fontId="39" fillId="0" borderId="3" xfId="0" applyFont="1" applyBorder="1" applyAlignment="1">
      <alignment vertical="center" wrapText="1"/>
    </xf>
    <xf numFmtId="0" fontId="42" fillId="0" borderId="1" xfId="0" applyFont="1" applyBorder="1" applyAlignment="1">
      <alignment vertical="center" wrapText="1"/>
    </xf>
    <xf numFmtId="43" fontId="39" fillId="2" borderId="1" xfId="4" applyFont="1" applyFill="1" applyBorder="1" applyAlignment="1">
      <alignment horizontal="center" vertical="center"/>
    </xf>
    <xf numFmtId="43" fontId="39" fillId="2" borderId="1" xfId="1" applyFont="1" applyFill="1" applyBorder="1" applyAlignment="1">
      <alignment horizontal="center" vertical="center"/>
    </xf>
    <xf numFmtId="43" fontId="39" fillId="0" borderId="0" xfId="4" applyFont="1" applyFill="1" applyBorder="1" applyAlignment="1">
      <alignment horizontal="center" vertical="center"/>
    </xf>
    <xf numFmtId="2" fontId="36" fillId="0" borderId="0" xfId="0" applyNumberFormat="1" applyFont="1" applyFill="1" applyAlignment="1">
      <alignment horizontal="center" vertical="center"/>
    </xf>
    <xf numFmtId="0" fontId="39" fillId="0" borderId="1" xfId="0" applyFont="1" applyBorder="1" applyAlignment="1">
      <alignment horizontal="right" vertical="center"/>
    </xf>
    <xf numFmtId="0" fontId="33" fillId="0" borderId="0" xfId="0" applyFont="1" applyFill="1" applyBorder="1" applyAlignment="1">
      <alignment vertical="center"/>
    </xf>
    <xf numFmtId="0" fontId="0" fillId="0" borderId="5" xfId="0" applyBorder="1" applyAlignment="1">
      <alignment horizontal="right"/>
    </xf>
    <xf numFmtId="43" fontId="35" fillId="0" borderId="0" xfId="4" applyFont="1" applyFill="1" applyBorder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42" fillId="0" borderId="1" xfId="0" applyFont="1" applyBorder="1" applyAlignment="1">
      <alignment vertical="top" wrapText="1"/>
    </xf>
    <xf numFmtId="0" fontId="0" fillId="0" borderId="0" xfId="0" applyFill="1"/>
    <xf numFmtId="2" fontId="33" fillId="0" borderId="0" xfId="0" applyNumberFormat="1" applyFont="1" applyAlignment="1">
      <alignment vertical="center"/>
    </xf>
    <xf numFmtId="164" fontId="33" fillId="0" borderId="0" xfId="4" applyNumberFormat="1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top" wrapText="1"/>
    </xf>
    <xf numFmtId="2" fontId="59" fillId="0" borderId="1" xfId="1" applyNumberFormat="1" applyFont="1" applyFill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6" fillId="0" borderId="0" xfId="0" applyNumberFormat="1" applyFont="1" applyAlignment="1">
      <alignment horizontal="center" vertical="top"/>
    </xf>
    <xf numFmtId="2" fontId="61" fillId="0" borderId="1" xfId="0" applyNumberFormat="1" applyFont="1" applyBorder="1" applyAlignment="1">
      <alignment horizontal="center" vertical="top"/>
    </xf>
    <xf numFmtId="2" fontId="61" fillId="0" borderId="1" xfId="0" applyNumberFormat="1" applyFont="1" applyBorder="1" applyAlignment="1">
      <alignment horizontal="center" vertical="top" wrapText="1"/>
    </xf>
    <xf numFmtId="2" fontId="62" fillId="0" borderId="1" xfId="0" applyNumberFormat="1" applyFont="1" applyBorder="1" applyAlignment="1">
      <alignment horizontal="center" vertical="top"/>
    </xf>
    <xf numFmtId="2" fontId="62" fillId="0" borderId="1" xfId="0" applyNumberFormat="1" applyFont="1" applyBorder="1" applyAlignment="1">
      <alignment horizontal="center" vertical="top" wrapText="1"/>
    </xf>
    <xf numFmtId="2" fontId="59" fillId="0" borderId="6" xfId="1" applyNumberFormat="1" applyFont="1" applyFill="1" applyBorder="1" applyAlignment="1">
      <alignment horizontal="center" vertical="top"/>
    </xf>
    <xf numFmtId="2" fontId="59" fillId="0" borderId="3" xfId="1" applyNumberFormat="1" applyFont="1" applyFill="1" applyBorder="1" applyAlignment="1">
      <alignment horizontal="center" vertical="top"/>
    </xf>
    <xf numFmtId="0" fontId="61" fillId="0" borderId="1" xfId="0" applyFont="1" applyBorder="1" applyAlignment="1">
      <alignment horizontal="center" vertical="top" wrapText="1"/>
    </xf>
    <xf numFmtId="0" fontId="6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vertical="center"/>
    </xf>
    <xf numFmtId="39" fontId="5" fillId="0" borderId="1" xfId="0" applyNumberFormat="1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2" fontId="59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13" fillId="0" borderId="1" xfId="0" applyFont="1" applyBorder="1" applyAlignment="1" applyProtection="1">
      <alignment vertical="top" wrapText="1"/>
      <protection locked="0"/>
    </xf>
    <xf numFmtId="2" fontId="60" fillId="0" borderId="1" xfId="1" applyNumberFormat="1" applyFont="1" applyFill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6" fillId="0" borderId="6" xfId="0" applyNumberFormat="1" applyFont="1" applyBorder="1" applyAlignment="1">
      <alignment horizontal="center" vertical="top"/>
    </xf>
    <xf numFmtId="2" fontId="20" fillId="0" borderId="6" xfId="1" applyNumberFormat="1" applyFont="1" applyBorder="1" applyAlignment="1">
      <alignment horizontal="center" vertical="top"/>
    </xf>
    <xf numFmtId="2" fontId="20" fillId="0" borderId="1" xfId="1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 wrapText="1"/>
    </xf>
    <xf numFmtId="0" fontId="62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64" fillId="0" borderId="1" xfId="0" applyFont="1" applyBorder="1" applyAlignment="1">
      <alignment vertical="center"/>
    </xf>
    <xf numFmtId="0" fontId="64" fillId="0" borderId="1" xfId="0" applyFont="1" applyBorder="1" applyAlignment="1">
      <alignment horizontal="center" vertical="top"/>
    </xf>
    <xf numFmtId="0" fontId="65" fillId="0" borderId="1" xfId="0" applyFont="1" applyBorder="1"/>
    <xf numFmtId="0" fontId="17" fillId="0" borderId="1" xfId="0" applyFont="1" applyBorder="1" applyAlignment="1">
      <alignment horizontal="center" vertical="top"/>
    </xf>
    <xf numFmtId="0" fontId="63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65" fillId="0" borderId="1" xfId="0" applyFont="1" applyBorder="1" applyAlignment="1">
      <alignment horizontal="center" vertical="top"/>
    </xf>
    <xf numFmtId="0" fontId="0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 wrapText="1"/>
    </xf>
    <xf numFmtId="2" fontId="59" fillId="5" borderId="1" xfId="1" applyNumberFormat="1" applyFont="1" applyFill="1" applyBorder="1" applyAlignment="1">
      <alignment horizontal="center" vertical="top"/>
    </xf>
    <xf numFmtId="2" fontId="60" fillId="5" borderId="1" xfId="1" applyNumberFormat="1" applyFont="1" applyFill="1" applyBorder="1" applyAlignment="1">
      <alignment horizontal="center" vertical="top"/>
    </xf>
    <xf numFmtId="2" fontId="6" fillId="5" borderId="0" xfId="0" applyNumberFormat="1" applyFont="1" applyFill="1" applyAlignment="1">
      <alignment horizontal="center" vertical="top"/>
    </xf>
    <xf numFmtId="2" fontId="6" fillId="5" borderId="1" xfId="0" applyNumberFormat="1" applyFont="1" applyFill="1" applyBorder="1" applyAlignment="1">
      <alignment horizontal="center" vertical="top"/>
    </xf>
    <xf numFmtId="2" fontId="6" fillId="5" borderId="2" xfId="0" applyNumberFormat="1" applyFont="1" applyFill="1" applyBorder="1" applyAlignment="1">
      <alignment horizontal="center" vertical="top"/>
    </xf>
    <xf numFmtId="2" fontId="4" fillId="5" borderId="1" xfId="0" applyNumberFormat="1" applyFont="1" applyFill="1" applyBorder="1" applyAlignment="1">
      <alignment horizontal="center" vertical="top"/>
    </xf>
    <xf numFmtId="2" fontId="5" fillId="5" borderId="1" xfId="0" applyNumberFormat="1" applyFont="1" applyFill="1" applyBorder="1" applyAlignment="1">
      <alignment horizontal="center" vertical="top"/>
    </xf>
    <xf numFmtId="0" fontId="61" fillId="5" borderId="1" xfId="0" applyFont="1" applyFill="1" applyBorder="1" applyAlignment="1">
      <alignment horizontal="center" vertical="top" wrapText="1"/>
    </xf>
    <xf numFmtId="2" fontId="61" fillId="5" borderId="1" xfId="0" applyNumberFormat="1" applyFont="1" applyFill="1" applyBorder="1" applyAlignment="1">
      <alignment horizontal="center" vertical="top"/>
    </xf>
    <xf numFmtId="0" fontId="62" fillId="5" borderId="1" xfId="0" applyFont="1" applyFill="1" applyBorder="1" applyAlignment="1">
      <alignment horizontal="center" vertical="top"/>
    </xf>
    <xf numFmtId="0" fontId="62" fillId="5" borderId="1" xfId="0" applyFont="1" applyFill="1" applyBorder="1" applyAlignment="1">
      <alignment horizontal="center" vertical="top" wrapText="1"/>
    </xf>
    <xf numFmtId="2" fontId="66" fillId="5" borderId="1" xfId="1" applyNumberFormat="1" applyFont="1" applyFill="1" applyBorder="1" applyAlignment="1">
      <alignment horizontal="center" vertical="top"/>
    </xf>
    <xf numFmtId="0" fontId="67" fillId="5" borderId="1" xfId="0" applyFont="1" applyFill="1" applyBorder="1" applyAlignment="1">
      <alignment horizontal="center" vertical="top" wrapText="1"/>
    </xf>
    <xf numFmtId="0" fontId="69" fillId="5" borderId="1" xfId="0" applyFont="1" applyFill="1" applyBorder="1" applyAlignment="1">
      <alignment horizontal="center" vertical="top" wrapText="1"/>
    </xf>
    <xf numFmtId="2" fontId="70" fillId="5" borderId="1" xfId="1" applyNumberFormat="1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 wrapText="1"/>
    </xf>
    <xf numFmtId="2" fontId="59" fillId="6" borderId="6" xfId="1" applyNumberFormat="1" applyFont="1" applyFill="1" applyBorder="1" applyAlignment="1">
      <alignment horizontal="center" vertical="top"/>
    </xf>
    <xf numFmtId="2" fontId="59" fillId="6" borderId="1" xfId="1" applyNumberFormat="1" applyFont="1" applyFill="1" applyBorder="1" applyAlignment="1">
      <alignment horizontal="center" vertical="top"/>
    </xf>
    <xf numFmtId="0" fontId="58" fillId="6" borderId="1" xfId="0" applyFont="1" applyFill="1" applyBorder="1" applyAlignment="1">
      <alignment horizontal="center" vertical="top" wrapText="1"/>
    </xf>
    <xf numFmtId="0" fontId="68" fillId="6" borderId="1" xfId="0" applyFont="1" applyFill="1" applyBorder="1" applyAlignment="1">
      <alignment horizontal="center" vertical="top" wrapText="1"/>
    </xf>
    <xf numFmtId="2" fontId="66" fillId="6" borderId="1" xfId="1" applyNumberFormat="1" applyFont="1" applyFill="1" applyBorder="1" applyAlignment="1">
      <alignment horizontal="center" vertical="top"/>
    </xf>
    <xf numFmtId="2" fontId="20" fillId="6" borderId="6" xfId="1" applyNumberFormat="1" applyFont="1" applyFill="1" applyBorder="1" applyAlignment="1">
      <alignment horizontal="center" vertical="top"/>
    </xf>
    <xf numFmtId="2" fontId="20" fillId="6" borderId="1" xfId="1" applyNumberFormat="1" applyFont="1" applyFill="1" applyBorder="1" applyAlignment="1">
      <alignment horizontal="center" vertical="top"/>
    </xf>
    <xf numFmtId="2" fontId="6" fillId="6" borderId="1" xfId="0" applyNumberFormat="1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0" fillId="7" borderId="0" xfId="0" applyFont="1" applyFill="1" applyAlignment="1">
      <alignment vertical="top"/>
    </xf>
    <xf numFmtId="2" fontId="59" fillId="7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0" fillId="0" borderId="1" xfId="0" applyNumberFormat="1" applyFont="1" applyBorder="1" applyAlignment="1">
      <alignment vertical="center"/>
    </xf>
    <xf numFmtId="2" fontId="72" fillId="0" borderId="1" xfId="1" applyNumberFormat="1" applyFont="1" applyFill="1" applyBorder="1" applyAlignment="1">
      <alignment horizontal="center" vertical="top"/>
    </xf>
    <xf numFmtId="2" fontId="71" fillId="0" borderId="0" xfId="0" applyNumberFormat="1" applyFont="1" applyAlignment="1">
      <alignment vertical="top"/>
    </xf>
    <xf numFmtId="0" fontId="0" fillId="0" borderId="20" xfId="0" applyFont="1" applyBorder="1"/>
    <xf numFmtId="0" fontId="0" fillId="0" borderId="1" xfId="0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66" fillId="6" borderId="3" xfId="1" applyNumberFormat="1" applyFont="1" applyFill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73" fillId="6" borderId="1" xfId="0" applyFont="1" applyFill="1" applyBorder="1" applyAlignment="1">
      <alignment horizontal="center" vertical="top" wrapText="1"/>
    </xf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top" wrapText="1"/>
    </xf>
    <xf numFmtId="2" fontId="66" fillId="6" borderId="6" xfId="1" applyNumberFormat="1" applyFont="1" applyFill="1" applyBorder="1" applyAlignment="1">
      <alignment horizontal="center" vertical="top"/>
    </xf>
    <xf numFmtId="2" fontId="59" fillId="6" borderId="3" xfId="1" applyNumberFormat="1" applyFont="1" applyFill="1" applyBorder="1" applyAlignment="1">
      <alignment horizontal="center" vertical="top"/>
    </xf>
    <xf numFmtId="0" fontId="74" fillId="6" borderId="1" xfId="0" applyFont="1" applyFill="1" applyBorder="1" applyAlignment="1">
      <alignment horizontal="center" vertical="top" wrapText="1"/>
    </xf>
    <xf numFmtId="0" fontId="74" fillId="5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10" fontId="0" fillId="5" borderId="0" xfId="5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/>
    <xf numFmtId="0" fontId="6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63" fillId="0" borderId="1" xfId="0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65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65" fillId="0" borderId="15" xfId="0" applyFont="1" applyBorder="1" applyAlignment="1"/>
    <xf numFmtId="0" fontId="73" fillId="0" borderId="1" xfId="0" applyFont="1" applyBorder="1" applyAlignment="1" applyProtection="1">
      <alignment horizontal="justify" vertical="top" wrapText="1"/>
      <protection locked="0"/>
    </xf>
    <xf numFmtId="0" fontId="65" fillId="0" borderId="23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65" fillId="0" borderId="25" xfId="0" applyFont="1" applyBorder="1" applyAlignment="1"/>
    <xf numFmtId="0" fontId="74" fillId="7" borderId="1" xfId="0" applyFont="1" applyFill="1" applyBorder="1" applyAlignment="1">
      <alignment horizontal="center" vertical="top" wrapText="1"/>
    </xf>
    <xf numFmtId="0" fontId="20" fillId="7" borderId="0" xfId="0" applyFont="1" applyFill="1" applyAlignment="1">
      <alignment vertical="top"/>
    </xf>
    <xf numFmtId="2" fontId="20" fillId="5" borderId="0" xfId="0" applyNumberFormat="1" applyFont="1" applyFill="1" applyAlignment="1">
      <alignment horizontal="center" vertical="top"/>
    </xf>
    <xf numFmtId="2" fontId="20" fillId="5" borderId="1" xfId="0" applyNumberFormat="1" applyFont="1" applyFill="1" applyBorder="1" applyAlignment="1">
      <alignment horizontal="center" vertical="top"/>
    </xf>
    <xf numFmtId="2" fontId="20" fillId="5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75" fillId="0" borderId="1" xfId="0" applyFont="1" applyBorder="1" applyAlignment="1" applyProtection="1">
      <alignment horizontal="justify" vertical="top" wrapText="1"/>
      <protection locked="0"/>
    </xf>
    <xf numFmtId="0" fontId="67" fillId="0" borderId="1" xfId="0" applyFont="1" applyBorder="1" applyAlignment="1">
      <alignment horizontal="center" vertical="top"/>
    </xf>
    <xf numFmtId="0" fontId="67" fillId="0" borderId="1" xfId="0" applyFont="1" applyBorder="1" applyAlignment="1">
      <alignment horizontal="center" vertical="top" wrapText="1"/>
    </xf>
    <xf numFmtId="0" fontId="71" fillId="0" borderId="1" xfId="0" applyFont="1" applyBorder="1" applyAlignment="1">
      <alignment vertical="top"/>
    </xf>
    <xf numFmtId="2" fontId="66" fillId="0" borderId="1" xfId="1" applyNumberFormat="1" applyFont="1" applyFill="1" applyBorder="1" applyAlignment="1">
      <alignment horizontal="center" vertical="top"/>
    </xf>
    <xf numFmtId="2" fontId="66" fillId="0" borderId="1" xfId="1" applyNumberFormat="1" applyFont="1" applyBorder="1" applyAlignment="1">
      <alignment horizontal="center" vertical="top"/>
    </xf>
    <xf numFmtId="2" fontId="66" fillId="0" borderId="6" xfId="1" applyNumberFormat="1" applyFont="1" applyFill="1" applyBorder="1" applyAlignment="1">
      <alignment horizontal="center" vertical="top"/>
    </xf>
    <xf numFmtId="0" fontId="67" fillId="6" borderId="1" xfId="0" applyFont="1" applyFill="1" applyBorder="1" applyAlignment="1">
      <alignment horizontal="center" vertical="top" wrapText="1"/>
    </xf>
    <xf numFmtId="39" fontId="67" fillId="0" borderId="1" xfId="0" applyNumberFormat="1" applyFont="1" applyBorder="1" applyAlignment="1">
      <alignment horizontal="center" vertical="top" wrapText="1"/>
    </xf>
    <xf numFmtId="0" fontId="71" fillId="0" borderId="0" xfId="0" applyFont="1" applyAlignment="1">
      <alignment vertical="top"/>
    </xf>
    <xf numFmtId="0" fontId="71" fillId="0" borderId="0" xfId="0" applyFont="1" applyAlignment="1">
      <alignment vertical="center"/>
    </xf>
    <xf numFmtId="2" fontId="71" fillId="0" borderId="0" xfId="0" applyNumberFormat="1" applyFont="1" applyAlignment="1">
      <alignment vertical="center"/>
    </xf>
    <xf numFmtId="2" fontId="66" fillId="0" borderId="3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 wrapText="1"/>
    </xf>
    <xf numFmtId="0" fontId="5" fillId="5" borderId="4" xfId="0" applyFont="1" applyFill="1" applyBorder="1" applyAlignment="1">
      <alignment horizontal="center" vertical="top" wrapText="1"/>
    </xf>
    <xf numFmtId="0" fontId="5" fillId="5" borderId="5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63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65" fillId="0" borderId="1" xfId="0" applyFont="1" applyBorder="1"/>
    <xf numFmtId="0" fontId="5" fillId="0" borderId="1" xfId="0" applyFont="1" applyBorder="1"/>
    <xf numFmtId="0" fontId="6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63" fillId="0" borderId="6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43" fontId="31" fillId="0" borderId="6" xfId="4" applyFont="1" applyBorder="1" applyAlignment="1" applyProtection="1">
      <alignment horizontal="center" vertical="center" wrapText="1"/>
    </xf>
    <xf numFmtId="43" fontId="31" fillId="0" borderId="7" xfId="4" applyFont="1" applyBorder="1" applyAlignment="1" applyProtection="1">
      <alignment horizontal="center" vertical="center"/>
    </xf>
    <xf numFmtId="43" fontId="31" fillId="0" borderId="3" xfId="4" applyFont="1" applyBorder="1" applyAlignment="1" applyProtection="1">
      <alignment horizontal="center" vertical="center"/>
    </xf>
    <xf numFmtId="0" fontId="33" fillId="0" borderId="6" xfId="0" applyFont="1" applyBorder="1" applyAlignment="1">
      <alignment horizontal="center" vertical="top" wrapText="1"/>
    </xf>
    <xf numFmtId="0" fontId="33" fillId="0" borderId="7" xfId="0" applyFont="1" applyBorder="1" applyAlignment="1">
      <alignment horizontal="center" vertical="top" wrapText="1"/>
    </xf>
    <xf numFmtId="0" fontId="33" fillId="0" borderId="3" xfId="0" applyFont="1" applyBorder="1" applyAlignment="1">
      <alignment horizontal="center" vertical="top" wrapText="1"/>
    </xf>
    <xf numFmtId="0" fontId="56" fillId="0" borderId="0" xfId="0" applyFont="1" applyAlignment="1">
      <alignment horizontal="center" vertical="center"/>
    </xf>
    <xf numFmtId="0" fontId="0" fillId="0" borderId="2" xfId="0" applyFont="1" applyBorder="1" applyAlignment="1" applyProtection="1">
      <alignment horizontal="right" vertical="center" wrapText="1"/>
      <protection locked="0"/>
    </xf>
    <xf numFmtId="0" fontId="0" fillId="0" borderId="4" xfId="0" applyFont="1" applyBorder="1" applyAlignment="1" applyProtection="1">
      <alignment horizontal="right" vertical="center" wrapText="1"/>
      <protection locked="0"/>
    </xf>
    <xf numFmtId="0" fontId="0" fillId="0" borderId="5" xfId="0" applyFont="1" applyBorder="1" applyAlignment="1" applyProtection="1">
      <alignment horizontal="right" vertical="center" wrapText="1"/>
      <protection locked="0"/>
    </xf>
    <xf numFmtId="0" fontId="16" fillId="0" borderId="0" xfId="2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9" fillId="0" borderId="6" xfId="0" applyFont="1" applyBorder="1" applyAlignment="1" applyProtection="1">
      <alignment horizontal="center" vertical="top"/>
      <protection locked="0"/>
    </xf>
    <xf numFmtId="0" fontId="9" fillId="0" borderId="3" xfId="0" applyFont="1" applyBorder="1" applyAlignment="1" applyProtection="1">
      <alignment horizontal="center" vertical="top"/>
      <protection locked="0"/>
    </xf>
    <xf numFmtId="0" fontId="16" fillId="0" borderId="2" xfId="0" applyFont="1" applyBorder="1" applyAlignment="1" applyProtection="1">
      <alignment horizontal="right" vertical="center"/>
      <protection locked="0"/>
    </xf>
    <xf numFmtId="0" fontId="16" fillId="0" borderId="4" xfId="0" applyFont="1" applyBorder="1" applyAlignment="1" applyProtection="1">
      <alignment horizontal="right" vertical="center"/>
      <protection locked="0"/>
    </xf>
    <xf numFmtId="0" fontId="16" fillId="0" borderId="5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/>
    <xf numFmtId="0" fontId="9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9" fillId="0" borderId="3" xfId="0" applyFont="1" applyBorder="1" applyAlignment="1" applyProtection="1">
      <alignment horizontal="center" vertical="top" wrapText="1"/>
    </xf>
    <xf numFmtId="0" fontId="21" fillId="0" borderId="6" xfId="0" applyFont="1" applyBorder="1" applyAlignment="1" applyProtection="1">
      <alignment horizontal="center" vertical="center" textRotation="90" wrapText="1"/>
    </xf>
    <xf numFmtId="0" fontId="21" fillId="0" borderId="7" xfId="0" applyFont="1" applyBorder="1" applyAlignment="1" applyProtection="1">
      <alignment horizontal="center" vertical="center" textRotation="90" wrapText="1"/>
    </xf>
    <xf numFmtId="0" fontId="21" fillId="0" borderId="3" xfId="0" applyFont="1" applyBorder="1" applyAlignment="1" applyProtection="1">
      <alignment horizontal="center" vertical="center" textRotation="90" wrapText="1"/>
    </xf>
    <xf numFmtId="0" fontId="9" fillId="0" borderId="1" xfId="0" applyFont="1" applyBorder="1" applyAlignment="1" applyProtection="1">
      <alignment horizontal="center" vertical="top" wrapText="1"/>
    </xf>
    <xf numFmtId="2" fontId="9" fillId="0" borderId="1" xfId="0" applyNumberFormat="1" applyFont="1" applyBorder="1" applyAlignment="1" applyProtection="1">
      <alignment horizontal="center" vertical="top" wrapText="1"/>
    </xf>
    <xf numFmtId="0" fontId="21" fillId="0" borderId="15" xfId="0" applyFont="1" applyBorder="1" applyAlignment="1" applyProtection="1">
      <alignment horizontal="center" vertical="center" textRotation="90" wrapText="1"/>
    </xf>
    <xf numFmtId="0" fontId="21" fillId="0" borderId="17" xfId="0" applyFont="1" applyBorder="1" applyAlignment="1" applyProtection="1">
      <alignment horizontal="center" vertical="center" textRotation="90" wrapText="1"/>
    </xf>
    <xf numFmtId="0" fontId="21" fillId="0" borderId="20" xfId="0" applyFont="1" applyBorder="1" applyAlignment="1" applyProtection="1">
      <alignment horizontal="center" vertical="center" textRotation="90" wrapText="1"/>
    </xf>
    <xf numFmtId="0" fontId="21" fillId="0" borderId="6" xfId="0" applyFont="1" applyBorder="1" applyAlignment="1" applyProtection="1">
      <alignment horizontal="center" vertical="top" wrapText="1"/>
    </xf>
    <xf numFmtId="0" fontId="21" fillId="0" borderId="7" xfId="0" applyFont="1" applyBorder="1" applyAlignment="1" applyProtection="1">
      <alignment horizontal="center" vertical="top" wrapText="1"/>
    </xf>
    <xf numFmtId="0" fontId="21" fillId="0" borderId="3" xfId="0" applyFont="1" applyBorder="1" applyAlignment="1" applyProtection="1">
      <alignment horizontal="center" vertical="top" wrapText="1"/>
    </xf>
    <xf numFmtId="0" fontId="21" fillId="0" borderId="1" xfId="0" applyFont="1" applyBorder="1" applyAlignment="1" applyProtection="1">
      <alignment horizontal="center" vertical="top" wrapText="1"/>
    </xf>
    <xf numFmtId="0" fontId="21" fillId="0" borderId="2" xfId="0" applyFont="1" applyBorder="1" applyAlignment="1" applyProtection="1">
      <alignment horizontal="center" vertical="top" wrapText="1"/>
    </xf>
    <xf numFmtId="0" fontId="21" fillId="0" borderId="12" xfId="0" applyFont="1" applyBorder="1" applyAlignment="1" applyProtection="1">
      <alignment horizontal="center" vertical="top" wrapText="1"/>
    </xf>
    <xf numFmtId="0" fontId="21" fillId="0" borderId="14" xfId="0" applyFont="1" applyBorder="1" applyAlignment="1" applyProtection="1">
      <alignment horizontal="center" vertical="top" wrapText="1"/>
    </xf>
    <xf numFmtId="0" fontId="21" fillId="0" borderId="19" xfId="0" applyFont="1" applyBorder="1" applyAlignment="1" applyProtection="1">
      <alignment horizontal="center" vertical="top" wrapText="1"/>
    </xf>
    <xf numFmtId="0" fontId="9" fillId="0" borderId="1" xfId="0" applyFont="1" applyBorder="1" applyAlignment="1" applyProtection="1">
      <alignment horizontal="left" vertical="center"/>
      <protection locked="0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7" fillId="0" borderId="3" xfId="0" applyFont="1" applyBorder="1" applyAlignment="1" applyProtection="1">
      <alignment horizontal="center" vertical="top" wrapText="1"/>
      <protection locked="0"/>
    </xf>
    <xf numFmtId="0" fontId="0" fillId="0" borderId="2" xfId="0" applyBorder="1" applyAlignment="1"/>
    <xf numFmtId="4" fontId="9" fillId="0" borderId="6" xfId="0" applyNumberFormat="1" applyFont="1" applyFill="1" applyBorder="1" applyAlignment="1" applyProtection="1">
      <alignment horizontal="center" vertical="center"/>
      <protection locked="0"/>
    </xf>
    <xf numFmtId="4" fontId="9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top" wrapText="1"/>
    </xf>
    <xf numFmtId="0" fontId="9" fillId="0" borderId="1" xfId="0" applyFont="1" applyFill="1" applyBorder="1" applyAlignment="1" applyProtection="1">
      <alignment horizontal="center" vertical="top" wrapText="1"/>
    </xf>
    <xf numFmtId="0" fontId="16" fillId="0" borderId="1" xfId="0" applyFont="1" applyBorder="1" applyAlignment="1" applyProtection="1">
      <alignment horizontal="center" vertical="top" wrapText="1"/>
    </xf>
    <xf numFmtId="0" fontId="9" fillId="0" borderId="2" xfId="0" applyFont="1" applyBorder="1" applyAlignment="1" applyProtection="1">
      <alignment horizontal="center" vertical="top" wrapText="1"/>
    </xf>
    <xf numFmtId="0" fontId="9" fillId="0" borderId="4" xfId="0" applyFont="1" applyBorder="1" applyAlignment="1" applyProtection="1">
      <alignment horizontal="center" vertical="top" wrapText="1"/>
    </xf>
    <xf numFmtId="0" fontId="9" fillId="0" borderId="8" xfId="0" applyFont="1" applyBorder="1" applyAlignment="1" applyProtection="1">
      <alignment horizontal="center" vertical="top" wrapText="1"/>
    </xf>
    <xf numFmtId="0" fontId="9" fillId="0" borderId="9" xfId="0" applyFont="1" applyFill="1" applyBorder="1" applyAlignment="1" applyProtection="1">
      <alignment horizontal="center" vertical="top" wrapText="1"/>
    </xf>
    <xf numFmtId="0" fontId="9" fillId="0" borderId="10" xfId="0" applyFont="1" applyFill="1" applyBorder="1" applyAlignment="1" applyProtection="1">
      <alignment horizontal="center" vertical="top" wrapText="1"/>
    </xf>
    <xf numFmtId="4" fontId="9" fillId="0" borderId="11" xfId="0" applyNumberFormat="1" applyFont="1" applyFill="1" applyBorder="1" applyAlignment="1" applyProtection="1">
      <alignment horizontal="center" vertical="center"/>
      <protection locked="0"/>
    </xf>
    <xf numFmtId="4" fontId="21" fillId="0" borderId="6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Fill="1" applyBorder="1" applyAlignment="1">
      <alignment vertical="center"/>
    </xf>
    <xf numFmtId="4" fontId="9" fillId="0" borderId="6" xfId="0" applyNumberFormat="1" applyFont="1" applyFill="1" applyBorder="1" applyAlignment="1" applyProtection="1">
      <alignment vertical="center"/>
      <protection locked="0"/>
    </xf>
    <xf numFmtId="0" fontId="0" fillId="0" borderId="3" xfId="0" applyFill="1" applyBorder="1" applyAlignment="1">
      <alignment vertical="center"/>
    </xf>
    <xf numFmtId="0" fontId="21" fillId="0" borderId="13" xfId="0" applyFont="1" applyBorder="1" applyAlignment="1" applyProtection="1">
      <alignment horizontal="center" vertical="center" textRotation="90" wrapText="1"/>
    </xf>
    <xf numFmtId="0" fontId="21" fillId="0" borderId="16" xfId="0" applyFont="1" applyBorder="1" applyAlignment="1" applyProtection="1">
      <alignment horizontal="center" vertical="center" textRotation="90" wrapText="1"/>
    </xf>
    <xf numFmtId="0" fontId="21" fillId="0" borderId="18" xfId="0" applyFont="1" applyBorder="1" applyAlignment="1" applyProtection="1">
      <alignment horizontal="center" vertical="center" textRotation="90" wrapText="1"/>
    </xf>
    <xf numFmtId="0" fontId="7" fillId="0" borderId="6" xfId="0" applyFont="1" applyBorder="1" applyAlignment="1" applyProtection="1">
      <alignment horizontal="center" vertical="top"/>
      <protection locked="0"/>
    </xf>
    <xf numFmtId="0" fontId="7" fillId="0" borderId="7" xfId="0" applyFont="1" applyBorder="1" applyAlignment="1" applyProtection="1">
      <alignment horizontal="center" vertical="top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4" fontId="21" fillId="0" borderId="6" xfId="0" applyNumberFormat="1" applyFont="1" applyBorder="1" applyAlignment="1" applyProtection="1">
      <alignment horizontal="center" vertical="center"/>
      <protection locked="0"/>
    </xf>
    <xf numFmtId="4" fontId="21" fillId="0" borderId="3" xfId="0" applyNumberFormat="1" applyFont="1" applyBorder="1" applyAlignment="1" applyProtection="1">
      <alignment horizontal="center" vertical="center"/>
      <protection locked="0"/>
    </xf>
    <xf numFmtId="4" fontId="9" fillId="0" borderId="6" xfId="0" applyNumberFormat="1" applyFont="1" applyBorder="1" applyAlignment="1" applyProtection="1">
      <alignment horizontal="center" vertical="center"/>
      <protection locked="0"/>
    </xf>
    <xf numFmtId="4" fontId="9" fillId="0" borderId="3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top"/>
      <protection locked="0"/>
    </xf>
    <xf numFmtId="0" fontId="9" fillId="0" borderId="2" xfId="0" applyFont="1" applyBorder="1" applyAlignment="1" applyProtection="1">
      <alignment horizontal="left" vertical="top" wrapText="1"/>
      <protection locked="0"/>
    </xf>
    <xf numFmtId="0" fontId="9" fillId="0" borderId="4" xfId="0" applyFont="1" applyBorder="1" applyAlignment="1" applyProtection="1">
      <alignment horizontal="left" vertical="top" wrapText="1"/>
      <protection locked="0"/>
    </xf>
    <xf numFmtId="0" fontId="7" fillId="0" borderId="6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left" vertical="top" wrapText="1"/>
    </xf>
    <xf numFmtId="0" fontId="20" fillId="0" borderId="0" xfId="0" applyFont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right" vertical="center"/>
    </xf>
    <xf numFmtId="0" fontId="2" fillId="0" borderId="1" xfId="0" applyFont="1" applyBorder="1" applyAlignment="1">
      <alignment horizontal="center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"/>
  <sheetViews>
    <sheetView zoomScale="85" zoomScaleNormal="85" workbookViewId="0">
      <pane ySplit="4" topLeftCell="A5" activePane="bottomLeft" state="frozen"/>
      <selection pane="bottomLeft" sqref="A1:XFD1048576"/>
    </sheetView>
  </sheetViews>
  <sheetFormatPr defaultRowHeight="15"/>
  <cols>
    <col min="1" max="1" width="8.7109375" style="6" customWidth="1"/>
    <col min="2" max="2" width="29.42578125" style="6" customWidth="1"/>
    <col min="3" max="3" width="8.7109375" style="6" hidden="1" customWidth="1"/>
    <col min="4" max="4" width="9" style="6" hidden="1" customWidth="1"/>
    <col min="5" max="5" width="7.42578125" style="6" hidden="1" customWidth="1"/>
    <col min="6" max="6" width="8.7109375" style="6" hidden="1" customWidth="1"/>
    <col min="7" max="7" width="8.28515625" style="6" customWidth="1"/>
    <col min="8" max="8" width="7.7109375" style="7" customWidth="1"/>
    <col min="9" max="10" width="7.42578125" style="7" customWidth="1"/>
    <col min="11" max="11" width="8.5703125" style="7" customWidth="1"/>
    <col min="12" max="12" width="9.140625" style="7" bestFit="1" customWidth="1"/>
    <col min="13" max="13" width="8.140625" style="7" customWidth="1"/>
    <col min="14" max="14" width="7.42578125" style="7" bestFit="1" customWidth="1"/>
    <col min="15" max="15" width="6.42578125" style="7" bestFit="1" customWidth="1"/>
    <col min="16" max="16" width="8.5703125" style="7" bestFit="1" customWidth="1"/>
    <col min="17" max="17" width="8.85546875" style="554" bestFit="1" customWidth="1"/>
    <col min="18" max="18" width="8" style="554" bestFit="1" customWidth="1"/>
    <col min="19" max="19" width="7.7109375" style="554" bestFit="1" customWidth="1"/>
    <col min="20" max="20" width="7.140625" style="554" bestFit="1" customWidth="1"/>
    <col min="21" max="21" width="8.5703125" style="554" bestFit="1" customWidth="1"/>
    <col min="22" max="22" width="9.140625" style="7"/>
    <col min="23" max="23" width="9.28515625" style="7" bestFit="1" customWidth="1"/>
    <col min="24" max="25" width="8.28515625" style="6" bestFit="1" customWidth="1"/>
    <col min="26" max="26" width="9.28515625" style="6" bestFit="1" customWidth="1"/>
    <col min="27" max="27" width="5.7109375" style="6" customWidth="1"/>
    <col min="28" max="16384" width="9.140625" style="6"/>
  </cols>
  <sheetData>
    <row r="1" spans="1:31">
      <c r="A1" s="8" t="s">
        <v>135</v>
      </c>
      <c r="Q1" s="514"/>
      <c r="R1" s="514"/>
      <c r="S1" s="514"/>
      <c r="T1" s="514"/>
      <c r="U1" s="514"/>
    </row>
    <row r="2" spans="1:31" ht="26.25" customHeight="1">
      <c r="A2" s="650" t="s">
        <v>87</v>
      </c>
      <c r="B2" s="650" t="s">
        <v>0</v>
      </c>
      <c r="C2" s="635" t="s">
        <v>136</v>
      </c>
      <c r="D2" s="635"/>
      <c r="E2" s="635"/>
      <c r="F2" s="635"/>
      <c r="G2" s="635" t="s">
        <v>344</v>
      </c>
      <c r="H2" s="635"/>
      <c r="I2" s="635"/>
      <c r="J2" s="635"/>
      <c r="K2" s="635"/>
      <c r="L2" s="635" t="s">
        <v>345</v>
      </c>
      <c r="M2" s="635"/>
      <c r="N2" s="635"/>
      <c r="O2" s="635"/>
      <c r="P2" s="635"/>
      <c r="Q2" s="639" t="s">
        <v>379</v>
      </c>
      <c r="R2" s="640"/>
      <c r="S2" s="640"/>
      <c r="T2" s="640"/>
      <c r="U2" s="641"/>
      <c r="V2" s="635" t="s">
        <v>349</v>
      </c>
      <c r="W2" s="635"/>
      <c r="X2" s="635"/>
      <c r="Y2" s="635"/>
      <c r="Z2" s="635"/>
      <c r="AB2" s="632" t="s">
        <v>346</v>
      </c>
      <c r="AC2" s="633"/>
      <c r="AD2" s="2"/>
      <c r="AE2" s="2"/>
    </row>
    <row r="3" spans="1:31">
      <c r="A3" s="650"/>
      <c r="B3" s="650"/>
      <c r="C3" s="650" t="s">
        <v>1</v>
      </c>
      <c r="D3" s="642" t="s">
        <v>137</v>
      </c>
      <c r="E3" s="642"/>
      <c r="F3" s="650" t="s">
        <v>96</v>
      </c>
      <c r="G3" s="634" t="s">
        <v>139</v>
      </c>
      <c r="H3" s="636" t="s">
        <v>138</v>
      </c>
      <c r="I3" s="636"/>
      <c r="J3" s="636"/>
      <c r="K3" s="636"/>
      <c r="L3" s="634" t="s">
        <v>139</v>
      </c>
      <c r="M3" s="636" t="s">
        <v>138</v>
      </c>
      <c r="N3" s="636"/>
      <c r="O3" s="636"/>
      <c r="P3" s="636"/>
      <c r="Q3" s="637" t="s">
        <v>139</v>
      </c>
      <c r="R3" s="638" t="s">
        <v>138</v>
      </c>
      <c r="S3" s="638"/>
      <c r="T3" s="638"/>
      <c r="U3" s="638"/>
      <c r="V3" s="634" t="s">
        <v>139</v>
      </c>
      <c r="W3" s="636" t="s">
        <v>138</v>
      </c>
      <c r="X3" s="636"/>
      <c r="Y3" s="636"/>
      <c r="Z3" s="636"/>
      <c r="AB3" s="553" t="s">
        <v>347</v>
      </c>
      <c r="AC3" s="553" t="s">
        <v>348</v>
      </c>
      <c r="AD3" s="553" t="s">
        <v>100</v>
      </c>
      <c r="AE3" s="553" t="s">
        <v>101</v>
      </c>
    </row>
    <row r="4" spans="1:31">
      <c r="A4" s="650"/>
      <c r="B4" s="650"/>
      <c r="C4" s="650"/>
      <c r="D4" s="321" t="s">
        <v>100</v>
      </c>
      <c r="E4" s="321" t="s">
        <v>101</v>
      </c>
      <c r="F4" s="650"/>
      <c r="G4" s="634"/>
      <c r="H4" s="485" t="s">
        <v>340</v>
      </c>
      <c r="I4" s="485" t="s">
        <v>100</v>
      </c>
      <c r="J4" s="485" t="s">
        <v>101</v>
      </c>
      <c r="K4" s="485" t="s">
        <v>96</v>
      </c>
      <c r="L4" s="634"/>
      <c r="M4" s="485" t="s">
        <v>340</v>
      </c>
      <c r="N4" s="485" t="s">
        <v>100</v>
      </c>
      <c r="O4" s="485" t="s">
        <v>101</v>
      </c>
      <c r="P4" s="485" t="s">
        <v>96</v>
      </c>
      <c r="Q4" s="637"/>
      <c r="R4" s="515" t="s">
        <v>340</v>
      </c>
      <c r="S4" s="515" t="s">
        <v>100</v>
      </c>
      <c r="T4" s="515" t="s">
        <v>101</v>
      </c>
      <c r="U4" s="515" t="s">
        <v>96</v>
      </c>
      <c r="V4" s="634"/>
      <c r="W4" s="485" t="s">
        <v>340</v>
      </c>
      <c r="X4" s="485" t="s">
        <v>100</v>
      </c>
      <c r="Y4" s="485" t="s">
        <v>101</v>
      </c>
      <c r="Z4" s="485" t="s">
        <v>96</v>
      </c>
      <c r="AB4" s="2"/>
      <c r="AC4" s="2"/>
      <c r="AD4" s="2"/>
      <c r="AE4" s="2"/>
    </row>
    <row r="5" spans="1:31">
      <c r="A5" s="648" t="s">
        <v>83</v>
      </c>
      <c r="B5" s="648"/>
      <c r="C5" s="2"/>
      <c r="D5" s="2"/>
      <c r="E5" s="323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516"/>
      <c r="R5" s="516"/>
      <c r="S5" s="516"/>
      <c r="T5" s="516"/>
      <c r="U5" s="516"/>
      <c r="V5" s="326"/>
      <c r="W5" s="487"/>
      <c r="X5" s="2"/>
      <c r="Y5" s="2"/>
      <c r="Z5" s="2"/>
    </row>
    <row r="6" spans="1:31" s="318" customFormat="1" ht="13.5" customHeight="1">
      <c r="A6" s="504">
        <v>4700</v>
      </c>
      <c r="B6" s="28" t="s">
        <v>6</v>
      </c>
      <c r="C6" s="324"/>
      <c r="D6" s="324"/>
      <c r="E6" s="322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517"/>
      <c r="R6" s="517"/>
      <c r="S6" s="517"/>
      <c r="T6" s="517"/>
      <c r="U6" s="517"/>
      <c r="V6" s="471"/>
      <c r="W6" s="485"/>
      <c r="X6" s="489"/>
      <c r="Y6" s="489"/>
      <c r="Z6" s="489"/>
      <c r="AB6" s="630">
        <f>SUM(P7:P9)</f>
        <v>25.28</v>
      </c>
      <c r="AC6" s="630">
        <f>SUM(U7:U9)</f>
        <v>25.28</v>
      </c>
    </row>
    <row r="7" spans="1:31" s="318" customFormat="1" ht="13.5" customHeight="1">
      <c r="A7" s="505">
        <v>4765</v>
      </c>
      <c r="B7" s="28" t="s">
        <v>3</v>
      </c>
      <c r="C7" s="331">
        <v>10</v>
      </c>
      <c r="D7" s="331"/>
      <c r="E7" s="491"/>
      <c r="F7" s="331">
        <f>C7+D7+E7</f>
        <v>10</v>
      </c>
      <c r="G7" s="486" t="s">
        <v>109</v>
      </c>
      <c r="H7" s="492">
        <v>0.43</v>
      </c>
      <c r="I7" s="492"/>
      <c r="J7" s="492"/>
      <c r="K7" s="492">
        <f>H7+I7+J7</f>
        <v>0.43</v>
      </c>
      <c r="L7" s="486" t="s">
        <v>109</v>
      </c>
      <c r="M7" s="492">
        <v>0.28000000000000003</v>
      </c>
      <c r="N7" s="492"/>
      <c r="O7" s="492"/>
      <c r="P7" s="480">
        <f>M7+N7+O7</f>
        <v>0.28000000000000003</v>
      </c>
      <c r="Q7" s="531" t="s">
        <v>109</v>
      </c>
      <c r="R7" s="530">
        <v>0.28000000000000003</v>
      </c>
      <c r="S7" s="530"/>
      <c r="T7" s="530"/>
      <c r="U7" s="530">
        <f>R7+S7+T7</f>
        <v>0.28000000000000003</v>
      </c>
      <c r="V7" s="486" t="s">
        <v>109</v>
      </c>
      <c r="W7" s="474">
        <f t="shared" ref="W7:Z9" si="0">R7+H7</f>
        <v>0.71</v>
      </c>
      <c r="X7" s="474">
        <f t="shared" si="0"/>
        <v>0</v>
      </c>
      <c r="Y7" s="474">
        <f t="shared" si="0"/>
        <v>0</v>
      </c>
      <c r="Z7" s="474">
        <f t="shared" si="0"/>
        <v>0.71</v>
      </c>
      <c r="AA7" s="493"/>
      <c r="AB7" s="631"/>
      <c r="AC7" s="631"/>
      <c r="AD7" s="493"/>
    </row>
    <row r="8" spans="1:31" s="318" customFormat="1" ht="13.5" customHeight="1">
      <c r="A8" s="505">
        <v>4769</v>
      </c>
      <c r="B8" s="28" t="s">
        <v>4</v>
      </c>
      <c r="C8" s="331">
        <v>10</v>
      </c>
      <c r="D8" s="331"/>
      <c r="E8" s="491"/>
      <c r="F8" s="331">
        <f t="shared" ref="F8:F50" si="1">C8+D8+E8</f>
        <v>10</v>
      </c>
      <c r="G8" s="486" t="s">
        <v>109</v>
      </c>
      <c r="H8" s="492">
        <v>0</v>
      </c>
      <c r="I8" s="492"/>
      <c r="J8" s="492"/>
      <c r="K8" s="492">
        <f>H8+I8+J8</f>
        <v>0</v>
      </c>
      <c r="L8" s="486" t="s">
        <v>109</v>
      </c>
      <c r="M8" s="492">
        <v>0</v>
      </c>
      <c r="N8" s="492"/>
      <c r="O8" s="492"/>
      <c r="P8" s="480">
        <f>M8+N8+O8</f>
        <v>0</v>
      </c>
      <c r="Q8" s="518" t="s">
        <v>109</v>
      </c>
      <c r="R8" s="519">
        <v>0</v>
      </c>
      <c r="S8" s="519"/>
      <c r="T8" s="519"/>
      <c r="U8" s="519">
        <f>R8+S8+T8</f>
        <v>0</v>
      </c>
      <c r="V8" s="486" t="s">
        <v>109</v>
      </c>
      <c r="W8" s="474">
        <f t="shared" si="0"/>
        <v>0</v>
      </c>
      <c r="X8" s="474">
        <f t="shared" si="0"/>
        <v>0</v>
      </c>
      <c r="Y8" s="474">
        <f t="shared" si="0"/>
        <v>0</v>
      </c>
      <c r="Z8" s="474">
        <f t="shared" si="0"/>
        <v>0</v>
      </c>
      <c r="AA8" s="493"/>
      <c r="AB8" s="631"/>
      <c r="AC8" s="631"/>
      <c r="AD8" s="493"/>
    </row>
    <row r="9" spans="1:31" s="318" customFormat="1" ht="13.5" customHeight="1">
      <c r="A9" s="505">
        <v>4795</v>
      </c>
      <c r="B9" s="28" t="s">
        <v>5</v>
      </c>
      <c r="C9" s="331">
        <v>140</v>
      </c>
      <c r="D9" s="331"/>
      <c r="E9" s="491"/>
      <c r="F9" s="331">
        <f t="shared" si="1"/>
        <v>140</v>
      </c>
      <c r="G9" s="486" t="s">
        <v>109</v>
      </c>
      <c r="H9" s="492">
        <v>0</v>
      </c>
      <c r="I9" s="492"/>
      <c r="J9" s="492"/>
      <c r="K9" s="492">
        <f>H9+I9+J9</f>
        <v>0</v>
      </c>
      <c r="L9" s="486" t="s">
        <v>109</v>
      </c>
      <c r="M9" s="492">
        <v>25</v>
      </c>
      <c r="N9" s="492"/>
      <c r="O9" s="492"/>
      <c r="P9" s="480">
        <f>M9+N9+O9</f>
        <v>25</v>
      </c>
      <c r="Q9" s="531" t="s">
        <v>109</v>
      </c>
      <c r="R9" s="530">
        <v>25</v>
      </c>
      <c r="S9" s="530"/>
      <c r="T9" s="530"/>
      <c r="U9" s="530">
        <f>R9+S9+T9</f>
        <v>25</v>
      </c>
      <c r="V9" s="486" t="s">
        <v>109</v>
      </c>
      <c r="W9" s="474">
        <f t="shared" si="0"/>
        <v>25</v>
      </c>
      <c r="X9" s="474">
        <f t="shared" si="0"/>
        <v>0</v>
      </c>
      <c r="Y9" s="474">
        <f t="shared" si="0"/>
        <v>0</v>
      </c>
      <c r="Z9" s="474">
        <f t="shared" si="0"/>
        <v>25</v>
      </c>
      <c r="AA9" s="493"/>
      <c r="AB9" s="631"/>
      <c r="AC9" s="631"/>
      <c r="AD9" s="493"/>
    </row>
    <row r="10" spans="1:31" s="318" customFormat="1" ht="13.5" customHeight="1">
      <c r="A10" s="504">
        <v>4700</v>
      </c>
      <c r="B10" s="325" t="s">
        <v>7</v>
      </c>
      <c r="C10" s="494"/>
      <c r="D10" s="484"/>
      <c r="E10" s="486"/>
      <c r="F10" s="484"/>
      <c r="G10" s="486"/>
      <c r="H10" s="488"/>
      <c r="I10" s="488"/>
      <c r="J10" s="488"/>
      <c r="K10" s="488"/>
      <c r="L10" s="486"/>
      <c r="M10" s="495"/>
      <c r="N10" s="495"/>
      <c r="O10" s="495"/>
      <c r="P10" s="495"/>
      <c r="Q10" s="518"/>
      <c r="R10" s="520"/>
      <c r="S10" s="520"/>
      <c r="T10" s="520"/>
      <c r="U10" s="520"/>
      <c r="V10" s="486"/>
      <c r="W10" s="486"/>
      <c r="X10" s="3"/>
      <c r="Y10" s="3"/>
      <c r="Z10" s="3"/>
      <c r="AA10" s="493"/>
      <c r="AD10" s="493"/>
    </row>
    <row r="11" spans="1:31" s="318" customFormat="1" ht="13.5" customHeight="1">
      <c r="A11" s="505">
        <v>4801</v>
      </c>
      <c r="B11" s="320" t="s">
        <v>8</v>
      </c>
      <c r="C11" s="331">
        <v>100</v>
      </c>
      <c r="D11" s="331"/>
      <c r="E11" s="491"/>
      <c r="F11" s="331">
        <f t="shared" si="1"/>
        <v>100</v>
      </c>
      <c r="G11" s="486" t="s">
        <v>109</v>
      </c>
      <c r="H11" s="473">
        <v>27.88</v>
      </c>
      <c r="I11" s="473"/>
      <c r="J11" s="473"/>
      <c r="K11" s="492">
        <f t="shared" ref="K11:K25" si="2">H11+I11+J11</f>
        <v>27.88</v>
      </c>
      <c r="L11" s="486" t="s">
        <v>109</v>
      </c>
      <c r="M11" s="473">
        <v>18</v>
      </c>
      <c r="N11" s="473"/>
      <c r="O11" s="473"/>
      <c r="P11" s="480">
        <f t="shared" ref="P11:P25" si="3">M11+N11+O11</f>
        <v>18</v>
      </c>
      <c r="Q11" s="572" t="s">
        <v>109</v>
      </c>
      <c r="R11" s="519">
        <v>17.96</v>
      </c>
      <c r="S11" s="519"/>
      <c r="T11" s="519"/>
      <c r="U11" s="519">
        <f t="shared" ref="U11:U25" si="4">R11+S11+T11</f>
        <v>17.96</v>
      </c>
      <c r="V11" s="486" t="s">
        <v>109</v>
      </c>
      <c r="W11" s="474">
        <f t="shared" ref="W11:W25" si="5">R11+H11</f>
        <v>45.84</v>
      </c>
      <c r="X11" s="474">
        <f t="shared" ref="X11:X25" si="6">S11+I11</f>
        <v>0</v>
      </c>
      <c r="Y11" s="474">
        <f t="shared" ref="Y11:Y25" si="7">T11+J11</f>
        <v>0</v>
      </c>
      <c r="Z11" s="474">
        <f t="shared" ref="Z11:Z25" si="8">U11+K11</f>
        <v>45.84</v>
      </c>
      <c r="AA11" s="493"/>
      <c r="AB11" s="549">
        <f>P11</f>
        <v>18</v>
      </c>
      <c r="AC11" s="549">
        <f>U11</f>
        <v>17.96</v>
      </c>
      <c r="AD11" s="493"/>
    </row>
    <row r="12" spans="1:31" s="318" customFormat="1" ht="22.5" customHeight="1">
      <c r="A12" s="505">
        <v>4806</v>
      </c>
      <c r="B12" s="319" t="s">
        <v>9</v>
      </c>
      <c r="C12" s="331">
        <v>245</v>
      </c>
      <c r="D12" s="331"/>
      <c r="E12" s="491"/>
      <c r="F12" s="331">
        <f t="shared" si="1"/>
        <v>245</v>
      </c>
      <c r="G12" s="486" t="s">
        <v>109</v>
      </c>
      <c r="H12" s="473">
        <v>47.6</v>
      </c>
      <c r="I12" s="473"/>
      <c r="J12" s="473"/>
      <c r="K12" s="492">
        <f t="shared" si="2"/>
        <v>47.6</v>
      </c>
      <c r="L12" s="486" t="s">
        <v>109</v>
      </c>
      <c r="M12" s="473">
        <v>35.5</v>
      </c>
      <c r="N12" s="473"/>
      <c r="O12" s="473"/>
      <c r="P12" s="480">
        <f t="shared" si="3"/>
        <v>35.5</v>
      </c>
      <c r="Q12" s="518" t="s">
        <v>109</v>
      </c>
      <c r="R12" s="519">
        <v>34.86</v>
      </c>
      <c r="S12" s="519"/>
      <c r="T12" s="519"/>
      <c r="U12" s="519">
        <f t="shared" si="4"/>
        <v>34.86</v>
      </c>
      <c r="V12" s="486" t="s">
        <v>109</v>
      </c>
      <c r="W12" s="474">
        <f t="shared" si="5"/>
        <v>82.460000000000008</v>
      </c>
      <c r="X12" s="474">
        <f t="shared" si="6"/>
        <v>0</v>
      </c>
      <c r="Y12" s="474">
        <f t="shared" si="7"/>
        <v>0</v>
      </c>
      <c r="Z12" s="474">
        <f t="shared" si="8"/>
        <v>82.460000000000008</v>
      </c>
      <c r="AA12" s="493"/>
      <c r="AB12" s="549">
        <f>P12</f>
        <v>35.5</v>
      </c>
      <c r="AC12" s="549">
        <f>U12</f>
        <v>34.86</v>
      </c>
      <c r="AD12" s="493"/>
    </row>
    <row r="13" spans="1:31" s="318" customFormat="1" ht="24.75" customHeight="1">
      <c r="A13" s="505">
        <v>4814</v>
      </c>
      <c r="B13" s="506" t="s">
        <v>10</v>
      </c>
      <c r="C13" s="331">
        <v>2596.27</v>
      </c>
      <c r="D13" s="331"/>
      <c r="E13" s="491"/>
      <c r="F13" s="331">
        <f t="shared" si="1"/>
        <v>2596.27</v>
      </c>
      <c r="G13" s="486" t="s">
        <v>109</v>
      </c>
      <c r="H13" s="473">
        <v>1016.1</v>
      </c>
      <c r="I13" s="473"/>
      <c r="J13" s="473"/>
      <c r="K13" s="492">
        <f t="shared" si="2"/>
        <v>1016.1</v>
      </c>
      <c r="L13" s="486" t="s">
        <v>109</v>
      </c>
      <c r="M13" s="473">
        <v>338</v>
      </c>
      <c r="N13" s="473"/>
      <c r="O13" s="473"/>
      <c r="P13" s="480">
        <f t="shared" si="3"/>
        <v>338</v>
      </c>
      <c r="Q13" s="532" t="s">
        <v>109</v>
      </c>
      <c r="R13" s="533">
        <v>337.33</v>
      </c>
      <c r="S13" s="533"/>
      <c r="T13" s="533"/>
      <c r="U13" s="533">
        <f t="shared" si="4"/>
        <v>337.33</v>
      </c>
      <c r="V13" s="486" t="s">
        <v>109</v>
      </c>
      <c r="W13" s="474">
        <f t="shared" si="5"/>
        <v>1353.43</v>
      </c>
      <c r="X13" s="474">
        <f t="shared" si="6"/>
        <v>0</v>
      </c>
      <c r="Y13" s="474">
        <f t="shared" si="7"/>
        <v>0</v>
      </c>
      <c r="Z13" s="474">
        <f t="shared" si="8"/>
        <v>1353.43</v>
      </c>
      <c r="AA13" s="493"/>
      <c r="AB13" s="549">
        <f>P13</f>
        <v>338</v>
      </c>
      <c r="AC13" s="549">
        <f>U13</f>
        <v>337.33</v>
      </c>
      <c r="AD13" s="493"/>
    </row>
    <row r="14" spans="1:31" s="318" customFormat="1" ht="13.5" customHeight="1">
      <c r="A14" s="505">
        <v>4815</v>
      </c>
      <c r="B14" s="319" t="s">
        <v>11</v>
      </c>
      <c r="C14" s="331">
        <v>25</v>
      </c>
      <c r="D14" s="331"/>
      <c r="E14" s="491"/>
      <c r="F14" s="331">
        <f t="shared" si="1"/>
        <v>25</v>
      </c>
      <c r="G14" s="486" t="s">
        <v>109</v>
      </c>
      <c r="H14" s="473">
        <v>0.18</v>
      </c>
      <c r="I14" s="473"/>
      <c r="J14" s="473"/>
      <c r="K14" s="492">
        <f t="shared" si="2"/>
        <v>0.18</v>
      </c>
      <c r="L14" s="486" t="s">
        <v>109</v>
      </c>
      <c r="M14" s="473">
        <v>0.22</v>
      </c>
      <c r="N14" s="473"/>
      <c r="O14" s="473"/>
      <c r="P14" s="480">
        <f t="shared" si="3"/>
        <v>0.22</v>
      </c>
      <c r="Q14" s="531" t="s">
        <v>109</v>
      </c>
      <c r="R14" s="530">
        <v>0.22</v>
      </c>
      <c r="S14" s="530"/>
      <c r="T14" s="530"/>
      <c r="U14" s="530">
        <f t="shared" si="4"/>
        <v>0.22</v>
      </c>
      <c r="V14" s="486" t="s">
        <v>109</v>
      </c>
      <c r="W14" s="474">
        <f t="shared" si="5"/>
        <v>0.4</v>
      </c>
      <c r="X14" s="474">
        <f t="shared" si="6"/>
        <v>0</v>
      </c>
      <c r="Y14" s="474">
        <f t="shared" si="7"/>
        <v>0</v>
      </c>
      <c r="Z14" s="474">
        <f t="shared" si="8"/>
        <v>0.4</v>
      </c>
      <c r="AA14" s="493"/>
      <c r="AB14" s="630">
        <f>SUM(P14:P16)</f>
        <v>0.42</v>
      </c>
      <c r="AC14" s="630">
        <f>SUM(U14:U16)</f>
        <v>0.42</v>
      </c>
      <c r="AD14" s="493"/>
    </row>
    <row r="15" spans="1:31" s="318" customFormat="1" ht="13.5" customHeight="1">
      <c r="A15" s="505">
        <v>4816</v>
      </c>
      <c r="B15" s="320" t="s">
        <v>12</v>
      </c>
      <c r="C15" s="331">
        <v>25</v>
      </c>
      <c r="D15" s="331"/>
      <c r="E15" s="491"/>
      <c r="F15" s="331">
        <f t="shared" si="1"/>
        <v>25</v>
      </c>
      <c r="G15" s="486" t="s">
        <v>109</v>
      </c>
      <c r="H15" s="473">
        <v>0.74</v>
      </c>
      <c r="I15" s="473"/>
      <c r="J15" s="473"/>
      <c r="K15" s="492">
        <f t="shared" si="2"/>
        <v>0.74</v>
      </c>
      <c r="L15" s="486" t="s">
        <v>109</v>
      </c>
      <c r="M15" s="473">
        <v>0.15</v>
      </c>
      <c r="N15" s="473"/>
      <c r="O15" s="473"/>
      <c r="P15" s="480">
        <f t="shared" si="3"/>
        <v>0.15</v>
      </c>
      <c r="Q15" s="531" t="s">
        <v>109</v>
      </c>
      <c r="R15" s="530">
        <v>0.15</v>
      </c>
      <c r="S15" s="530"/>
      <c r="T15" s="530"/>
      <c r="U15" s="530">
        <f t="shared" si="4"/>
        <v>0.15</v>
      </c>
      <c r="V15" s="486" t="s">
        <v>109</v>
      </c>
      <c r="W15" s="474">
        <f t="shared" si="5"/>
        <v>0.89</v>
      </c>
      <c r="X15" s="474">
        <f t="shared" si="6"/>
        <v>0</v>
      </c>
      <c r="Y15" s="474">
        <f t="shared" si="7"/>
        <v>0</v>
      </c>
      <c r="Z15" s="474">
        <f t="shared" si="8"/>
        <v>0.89</v>
      </c>
      <c r="AA15" s="493"/>
      <c r="AB15" s="631"/>
      <c r="AC15" s="631"/>
      <c r="AD15" s="493"/>
    </row>
    <row r="16" spans="1:31" s="318" customFormat="1" ht="13.5" customHeight="1">
      <c r="A16" s="505">
        <v>4817</v>
      </c>
      <c r="B16" s="320" t="s">
        <v>13</v>
      </c>
      <c r="C16" s="331">
        <v>25</v>
      </c>
      <c r="D16" s="331"/>
      <c r="E16" s="491"/>
      <c r="F16" s="331">
        <f t="shared" si="1"/>
        <v>25</v>
      </c>
      <c r="G16" s="486" t="s">
        <v>109</v>
      </c>
      <c r="H16" s="473">
        <v>0.34</v>
      </c>
      <c r="I16" s="473"/>
      <c r="J16" s="473"/>
      <c r="K16" s="492">
        <f t="shared" si="2"/>
        <v>0.34</v>
      </c>
      <c r="L16" s="486" t="s">
        <v>109</v>
      </c>
      <c r="M16" s="473">
        <v>0.05</v>
      </c>
      <c r="N16" s="473"/>
      <c r="O16" s="473"/>
      <c r="P16" s="480">
        <f t="shared" si="3"/>
        <v>0.05</v>
      </c>
      <c r="Q16" s="531" t="s">
        <v>109</v>
      </c>
      <c r="R16" s="530">
        <v>0.05</v>
      </c>
      <c r="S16" s="530"/>
      <c r="T16" s="530"/>
      <c r="U16" s="530">
        <f t="shared" si="4"/>
        <v>0.05</v>
      </c>
      <c r="V16" s="486" t="s">
        <v>109</v>
      </c>
      <c r="W16" s="474">
        <f t="shared" si="5"/>
        <v>0.39</v>
      </c>
      <c r="X16" s="474">
        <f t="shared" si="6"/>
        <v>0</v>
      </c>
      <c r="Y16" s="474">
        <f t="shared" si="7"/>
        <v>0</v>
      </c>
      <c r="Z16" s="474">
        <f t="shared" si="8"/>
        <v>0.39</v>
      </c>
      <c r="AA16" s="493"/>
      <c r="AB16" s="631"/>
      <c r="AC16" s="631"/>
      <c r="AD16" s="493"/>
    </row>
    <row r="17" spans="1:30" s="318" customFormat="1" ht="13.5" customHeight="1">
      <c r="A17" s="505">
        <v>4818</v>
      </c>
      <c r="B17" s="320" t="s">
        <v>14</v>
      </c>
      <c r="C17" s="331">
        <v>15</v>
      </c>
      <c r="D17" s="331"/>
      <c r="E17" s="491"/>
      <c r="F17" s="331">
        <f t="shared" si="1"/>
        <v>15</v>
      </c>
      <c r="G17" s="486" t="s">
        <v>109</v>
      </c>
      <c r="H17" s="473">
        <v>9.5500000000000007</v>
      </c>
      <c r="I17" s="473"/>
      <c r="J17" s="473"/>
      <c r="K17" s="492">
        <f t="shared" si="2"/>
        <v>9.5500000000000007</v>
      </c>
      <c r="L17" s="486" t="s">
        <v>109</v>
      </c>
      <c r="M17" s="473">
        <v>5.5</v>
      </c>
      <c r="N17" s="473"/>
      <c r="O17" s="473"/>
      <c r="P17" s="480">
        <f t="shared" si="3"/>
        <v>5.5</v>
      </c>
      <c r="Q17" s="518" t="s">
        <v>109</v>
      </c>
      <c r="R17" s="519">
        <v>0</v>
      </c>
      <c r="S17" s="519"/>
      <c r="T17" s="519"/>
      <c r="U17" s="519">
        <f t="shared" si="4"/>
        <v>0</v>
      </c>
      <c r="V17" s="486" t="s">
        <v>109</v>
      </c>
      <c r="W17" s="474">
        <f t="shared" si="5"/>
        <v>9.5500000000000007</v>
      </c>
      <c r="X17" s="474">
        <f t="shared" si="6"/>
        <v>0</v>
      </c>
      <c r="Y17" s="474">
        <f t="shared" si="7"/>
        <v>0</v>
      </c>
      <c r="Z17" s="474">
        <f t="shared" si="8"/>
        <v>9.5500000000000007</v>
      </c>
      <c r="AA17" s="493"/>
      <c r="AB17" s="549">
        <f>P17</f>
        <v>5.5</v>
      </c>
      <c r="AC17" s="549">
        <f>U17</f>
        <v>0</v>
      </c>
      <c r="AD17" s="493"/>
    </row>
    <row r="18" spans="1:30" s="318" customFormat="1" ht="13.5" customHeight="1">
      <c r="A18" s="505">
        <v>4819</v>
      </c>
      <c r="B18" s="320" t="s">
        <v>15</v>
      </c>
      <c r="C18" s="331">
        <v>10</v>
      </c>
      <c r="D18" s="331"/>
      <c r="E18" s="491"/>
      <c r="F18" s="331">
        <f t="shared" si="1"/>
        <v>10</v>
      </c>
      <c r="G18" s="486" t="s">
        <v>109</v>
      </c>
      <c r="H18" s="473">
        <v>0.34</v>
      </c>
      <c r="I18" s="473"/>
      <c r="J18" s="473"/>
      <c r="K18" s="492">
        <f t="shared" si="2"/>
        <v>0.34</v>
      </c>
      <c r="L18" s="486" t="s">
        <v>109</v>
      </c>
      <c r="M18" s="473">
        <v>0.4</v>
      </c>
      <c r="N18" s="473"/>
      <c r="O18" s="473"/>
      <c r="P18" s="480">
        <f t="shared" si="3"/>
        <v>0.4</v>
      </c>
      <c r="Q18" s="518" t="s">
        <v>109</v>
      </c>
      <c r="R18" s="519">
        <v>0.37</v>
      </c>
      <c r="S18" s="519"/>
      <c r="T18" s="519"/>
      <c r="U18" s="519">
        <f t="shared" si="4"/>
        <v>0.37</v>
      </c>
      <c r="V18" s="486" t="s">
        <v>109</v>
      </c>
      <c r="W18" s="474">
        <f t="shared" si="5"/>
        <v>0.71</v>
      </c>
      <c r="X18" s="474">
        <f t="shared" si="6"/>
        <v>0</v>
      </c>
      <c r="Y18" s="474">
        <f t="shared" si="7"/>
        <v>0</v>
      </c>
      <c r="Z18" s="474">
        <f t="shared" si="8"/>
        <v>0.71</v>
      </c>
      <c r="AA18" s="493"/>
      <c r="AB18" s="630">
        <f>SUM(P18:P19)</f>
        <v>2.9</v>
      </c>
      <c r="AC18" s="630">
        <f>SUM(U18:U19)</f>
        <v>2.68</v>
      </c>
      <c r="AD18" s="493"/>
    </row>
    <row r="19" spans="1:30" s="318" customFormat="1" ht="13.5" customHeight="1">
      <c r="A19" s="505">
        <v>4821</v>
      </c>
      <c r="B19" s="320" t="s">
        <v>16</v>
      </c>
      <c r="C19" s="331">
        <v>15</v>
      </c>
      <c r="D19" s="331"/>
      <c r="E19" s="491"/>
      <c r="F19" s="331">
        <f t="shared" si="1"/>
        <v>15</v>
      </c>
      <c r="G19" s="486" t="s">
        <v>109</v>
      </c>
      <c r="H19" s="473">
        <v>3.65</v>
      </c>
      <c r="I19" s="473"/>
      <c r="J19" s="473"/>
      <c r="K19" s="492">
        <f t="shared" si="2"/>
        <v>3.65</v>
      </c>
      <c r="L19" s="486" t="s">
        <v>109</v>
      </c>
      <c r="M19" s="473">
        <v>2.5</v>
      </c>
      <c r="N19" s="473"/>
      <c r="O19" s="473"/>
      <c r="P19" s="480">
        <f t="shared" si="3"/>
        <v>2.5</v>
      </c>
      <c r="Q19" s="518" t="s">
        <v>109</v>
      </c>
      <c r="R19" s="519">
        <v>2.31</v>
      </c>
      <c r="S19" s="519"/>
      <c r="T19" s="519"/>
      <c r="U19" s="519">
        <f t="shared" si="4"/>
        <v>2.31</v>
      </c>
      <c r="V19" s="486" t="s">
        <v>109</v>
      </c>
      <c r="W19" s="474">
        <f t="shared" si="5"/>
        <v>5.96</v>
      </c>
      <c r="X19" s="474">
        <f t="shared" si="6"/>
        <v>0</v>
      </c>
      <c r="Y19" s="474">
        <f t="shared" si="7"/>
        <v>0</v>
      </c>
      <c r="Z19" s="474">
        <f t="shared" si="8"/>
        <v>5.96</v>
      </c>
      <c r="AA19" s="493"/>
      <c r="AB19" s="630"/>
      <c r="AC19" s="631"/>
      <c r="AD19" s="493"/>
    </row>
    <row r="20" spans="1:30" s="318" customFormat="1" ht="13.5" customHeight="1">
      <c r="A20" s="505">
        <v>4822</v>
      </c>
      <c r="B20" s="28" t="s">
        <v>17</v>
      </c>
      <c r="C20" s="331">
        <v>200</v>
      </c>
      <c r="D20" s="331"/>
      <c r="E20" s="491"/>
      <c r="F20" s="331">
        <f t="shared" si="1"/>
        <v>200</v>
      </c>
      <c r="G20" s="486" t="s">
        <v>109</v>
      </c>
      <c r="H20" s="473">
        <v>7.63</v>
      </c>
      <c r="I20" s="473"/>
      <c r="J20" s="473"/>
      <c r="K20" s="492">
        <f t="shared" si="2"/>
        <v>7.63</v>
      </c>
      <c r="L20" s="486" t="s">
        <v>109</v>
      </c>
      <c r="M20" s="473">
        <v>4</v>
      </c>
      <c r="N20" s="473"/>
      <c r="O20" s="473"/>
      <c r="P20" s="480">
        <f t="shared" si="3"/>
        <v>4</v>
      </c>
      <c r="Q20" s="531" t="s">
        <v>109</v>
      </c>
      <c r="R20" s="530">
        <v>4</v>
      </c>
      <c r="S20" s="530"/>
      <c r="T20" s="530"/>
      <c r="U20" s="530">
        <f t="shared" si="4"/>
        <v>4</v>
      </c>
      <c r="V20" s="486" t="s">
        <v>109</v>
      </c>
      <c r="W20" s="474">
        <f t="shared" si="5"/>
        <v>11.629999999999999</v>
      </c>
      <c r="X20" s="474">
        <f t="shared" si="6"/>
        <v>0</v>
      </c>
      <c r="Y20" s="474">
        <f t="shared" si="7"/>
        <v>0</v>
      </c>
      <c r="Z20" s="474">
        <f t="shared" si="8"/>
        <v>11.629999999999999</v>
      </c>
      <c r="AA20" s="493"/>
      <c r="AB20" s="630">
        <f>SUM(P20:P21)</f>
        <v>22</v>
      </c>
      <c r="AC20" s="630">
        <f>SUM(U20:U21)</f>
        <v>22</v>
      </c>
      <c r="AD20" s="493"/>
    </row>
    <row r="21" spans="1:30" s="318" customFormat="1" ht="13.5" customHeight="1">
      <c r="A21" s="505">
        <v>4823</v>
      </c>
      <c r="B21" s="28" t="s">
        <v>18</v>
      </c>
      <c r="C21" s="331">
        <v>150</v>
      </c>
      <c r="D21" s="331"/>
      <c r="E21" s="491"/>
      <c r="F21" s="331">
        <f t="shared" si="1"/>
        <v>150</v>
      </c>
      <c r="G21" s="486" t="s">
        <v>109</v>
      </c>
      <c r="H21" s="473">
        <v>26.59</v>
      </c>
      <c r="I21" s="473"/>
      <c r="J21" s="473"/>
      <c r="K21" s="492">
        <f t="shared" si="2"/>
        <v>26.59</v>
      </c>
      <c r="L21" s="486" t="s">
        <v>109</v>
      </c>
      <c r="M21" s="473">
        <v>18</v>
      </c>
      <c r="N21" s="473"/>
      <c r="O21" s="473"/>
      <c r="P21" s="480">
        <f t="shared" si="3"/>
        <v>18</v>
      </c>
      <c r="Q21" s="531" t="s">
        <v>109</v>
      </c>
      <c r="R21" s="530">
        <v>18</v>
      </c>
      <c r="S21" s="530"/>
      <c r="T21" s="530"/>
      <c r="U21" s="530">
        <f t="shared" si="4"/>
        <v>18</v>
      </c>
      <c r="V21" s="486" t="s">
        <v>109</v>
      </c>
      <c r="W21" s="474">
        <f t="shared" si="5"/>
        <v>44.59</v>
      </c>
      <c r="X21" s="474">
        <f t="shared" si="6"/>
        <v>0</v>
      </c>
      <c r="Y21" s="474">
        <f t="shared" si="7"/>
        <v>0</v>
      </c>
      <c r="Z21" s="474">
        <f t="shared" si="8"/>
        <v>44.59</v>
      </c>
      <c r="AA21" s="493"/>
      <c r="AB21" s="631"/>
      <c r="AC21" s="631"/>
      <c r="AD21" s="493"/>
    </row>
    <row r="22" spans="1:30" s="318" customFormat="1" ht="22.5" customHeight="1">
      <c r="A22" s="505">
        <v>4824</v>
      </c>
      <c r="B22" s="28" t="s">
        <v>19</v>
      </c>
      <c r="C22" s="331">
        <v>3</v>
      </c>
      <c r="D22" s="331"/>
      <c r="E22" s="491"/>
      <c r="F22" s="331">
        <f t="shared" si="1"/>
        <v>3</v>
      </c>
      <c r="G22" s="486" t="s">
        <v>109</v>
      </c>
      <c r="H22" s="473">
        <v>0.84</v>
      </c>
      <c r="I22" s="473"/>
      <c r="J22" s="473"/>
      <c r="K22" s="492">
        <f t="shared" si="2"/>
        <v>0.84</v>
      </c>
      <c r="L22" s="486" t="s">
        <v>109</v>
      </c>
      <c r="M22" s="473">
        <v>0.25</v>
      </c>
      <c r="N22" s="473"/>
      <c r="O22" s="473"/>
      <c r="P22" s="480">
        <f t="shared" si="3"/>
        <v>0.25</v>
      </c>
      <c r="Q22" s="518" t="s">
        <v>109</v>
      </c>
      <c r="R22" s="519">
        <v>0.22</v>
      </c>
      <c r="S22" s="519"/>
      <c r="T22" s="519"/>
      <c r="U22" s="519">
        <f t="shared" si="4"/>
        <v>0.22</v>
      </c>
      <c r="V22" s="486" t="s">
        <v>109</v>
      </c>
      <c r="W22" s="474">
        <f t="shared" si="5"/>
        <v>1.06</v>
      </c>
      <c r="X22" s="474">
        <f t="shared" si="6"/>
        <v>0</v>
      </c>
      <c r="Y22" s="474">
        <f t="shared" si="7"/>
        <v>0</v>
      </c>
      <c r="Z22" s="474">
        <f t="shared" si="8"/>
        <v>1.06</v>
      </c>
      <c r="AA22" s="493"/>
      <c r="AB22" s="549">
        <f>P22</f>
        <v>0.25</v>
      </c>
      <c r="AC22" s="549">
        <f>U22</f>
        <v>0.22</v>
      </c>
      <c r="AD22" s="493"/>
    </row>
    <row r="23" spans="1:30" s="318" customFormat="1" ht="13.5" customHeight="1">
      <c r="A23" s="505">
        <v>4827</v>
      </c>
      <c r="B23" s="28" t="s">
        <v>20</v>
      </c>
      <c r="C23" s="331">
        <v>35</v>
      </c>
      <c r="D23" s="331"/>
      <c r="E23" s="491"/>
      <c r="F23" s="331">
        <f t="shared" si="1"/>
        <v>35</v>
      </c>
      <c r="G23" s="486" t="s">
        <v>109</v>
      </c>
      <c r="H23" s="473">
        <v>24.18</v>
      </c>
      <c r="I23" s="473"/>
      <c r="J23" s="473"/>
      <c r="K23" s="492">
        <f t="shared" si="2"/>
        <v>24.18</v>
      </c>
      <c r="L23" s="486" t="s">
        <v>109</v>
      </c>
      <c r="M23" s="473">
        <v>6</v>
      </c>
      <c r="N23" s="473"/>
      <c r="O23" s="473"/>
      <c r="P23" s="480">
        <f t="shared" si="3"/>
        <v>6</v>
      </c>
      <c r="Q23" s="531" t="s">
        <v>109</v>
      </c>
      <c r="R23" s="530">
        <v>6</v>
      </c>
      <c r="S23" s="530"/>
      <c r="T23" s="530"/>
      <c r="U23" s="530">
        <f t="shared" si="4"/>
        <v>6</v>
      </c>
      <c r="V23" s="486" t="s">
        <v>109</v>
      </c>
      <c r="W23" s="474">
        <f t="shared" si="5"/>
        <v>30.18</v>
      </c>
      <c r="X23" s="474">
        <f t="shared" si="6"/>
        <v>0</v>
      </c>
      <c r="Y23" s="474">
        <f t="shared" si="7"/>
        <v>0</v>
      </c>
      <c r="Z23" s="474">
        <f t="shared" si="8"/>
        <v>30.18</v>
      </c>
      <c r="AA23" s="493"/>
      <c r="AB23" s="549">
        <f>P23</f>
        <v>6</v>
      </c>
      <c r="AC23" s="549">
        <f>U23</f>
        <v>6</v>
      </c>
      <c r="AD23" s="493"/>
    </row>
    <row r="24" spans="1:30" s="318" customFormat="1" ht="13.5" customHeight="1">
      <c r="A24" s="505">
        <v>4828</v>
      </c>
      <c r="B24" s="28" t="s">
        <v>21</v>
      </c>
      <c r="C24" s="331">
        <v>150</v>
      </c>
      <c r="D24" s="331"/>
      <c r="E24" s="491"/>
      <c r="F24" s="331">
        <f t="shared" si="1"/>
        <v>150</v>
      </c>
      <c r="G24" s="486" t="s">
        <v>109</v>
      </c>
      <c r="H24" s="473">
        <v>19.940000000000001</v>
      </c>
      <c r="I24" s="473"/>
      <c r="J24" s="473"/>
      <c r="K24" s="492">
        <f t="shared" si="2"/>
        <v>19.940000000000001</v>
      </c>
      <c r="L24" s="486" t="s">
        <v>109</v>
      </c>
      <c r="M24" s="473">
        <v>12</v>
      </c>
      <c r="N24" s="473"/>
      <c r="O24" s="473"/>
      <c r="P24" s="480">
        <f t="shared" si="3"/>
        <v>12</v>
      </c>
      <c r="Q24" s="572" t="s">
        <v>109</v>
      </c>
      <c r="R24" s="519">
        <v>11.99</v>
      </c>
      <c r="S24" s="519"/>
      <c r="T24" s="519"/>
      <c r="U24" s="519">
        <f t="shared" si="4"/>
        <v>11.99</v>
      </c>
      <c r="V24" s="486" t="s">
        <v>109</v>
      </c>
      <c r="W24" s="474">
        <f t="shared" si="5"/>
        <v>31.93</v>
      </c>
      <c r="X24" s="474">
        <f t="shared" si="6"/>
        <v>0</v>
      </c>
      <c r="Y24" s="474">
        <f t="shared" si="7"/>
        <v>0</v>
      </c>
      <c r="Z24" s="474">
        <f t="shared" si="8"/>
        <v>31.93</v>
      </c>
      <c r="AA24" s="493"/>
      <c r="AB24" s="549">
        <f>P24</f>
        <v>12</v>
      </c>
      <c r="AC24" s="549">
        <f>U24</f>
        <v>11.99</v>
      </c>
      <c r="AD24" s="493"/>
    </row>
    <row r="25" spans="1:30" s="318" customFormat="1" ht="13.5" customHeight="1">
      <c r="A25" s="505">
        <v>4831</v>
      </c>
      <c r="B25" s="28" t="s">
        <v>22</v>
      </c>
      <c r="C25" s="331">
        <v>2</v>
      </c>
      <c r="D25" s="331"/>
      <c r="E25" s="491"/>
      <c r="F25" s="331">
        <f t="shared" si="1"/>
        <v>2</v>
      </c>
      <c r="G25" s="486" t="s">
        <v>109</v>
      </c>
      <c r="H25" s="473">
        <v>0.13</v>
      </c>
      <c r="I25" s="473"/>
      <c r="J25" s="473"/>
      <c r="K25" s="492">
        <f t="shared" si="2"/>
        <v>0.13</v>
      </c>
      <c r="L25" s="486" t="s">
        <v>109</v>
      </c>
      <c r="M25" s="473">
        <v>0.05</v>
      </c>
      <c r="N25" s="473"/>
      <c r="O25" s="473"/>
      <c r="P25" s="480">
        <f t="shared" si="3"/>
        <v>0.05</v>
      </c>
      <c r="Q25" s="531" t="s">
        <v>109</v>
      </c>
      <c r="R25" s="530">
        <v>0.05</v>
      </c>
      <c r="S25" s="530"/>
      <c r="T25" s="530"/>
      <c r="U25" s="530">
        <f t="shared" si="4"/>
        <v>0.05</v>
      </c>
      <c r="V25" s="486" t="s">
        <v>109</v>
      </c>
      <c r="W25" s="474">
        <f t="shared" si="5"/>
        <v>0.18</v>
      </c>
      <c r="X25" s="474">
        <f t="shared" si="6"/>
        <v>0</v>
      </c>
      <c r="Y25" s="474">
        <f t="shared" si="7"/>
        <v>0</v>
      </c>
      <c r="Z25" s="474">
        <f t="shared" si="8"/>
        <v>0.18</v>
      </c>
      <c r="AA25" s="493"/>
      <c r="AB25" s="549">
        <f>P25</f>
        <v>0.05</v>
      </c>
      <c r="AC25" s="549">
        <f>U25</f>
        <v>0.05</v>
      </c>
      <c r="AD25" s="493"/>
    </row>
    <row r="26" spans="1:30" s="318" customFormat="1" ht="11.25" customHeight="1">
      <c r="A26" s="649">
        <v>4840</v>
      </c>
      <c r="B26" s="325" t="s">
        <v>23</v>
      </c>
      <c r="C26" s="329"/>
      <c r="D26" s="329"/>
      <c r="E26" s="330"/>
      <c r="F26" s="329"/>
      <c r="G26" s="486"/>
      <c r="H26" s="473"/>
      <c r="I26" s="473"/>
      <c r="J26" s="473"/>
      <c r="K26" s="473"/>
      <c r="L26" s="486"/>
      <c r="M26" s="473"/>
      <c r="N26" s="473"/>
      <c r="O26" s="473"/>
      <c r="P26" s="473"/>
      <c r="Q26" s="534"/>
      <c r="R26" s="536"/>
      <c r="S26" s="536"/>
      <c r="T26" s="536"/>
      <c r="U26" s="536"/>
      <c r="V26" s="486"/>
      <c r="W26" s="330"/>
      <c r="X26" s="3"/>
      <c r="Y26" s="3"/>
      <c r="Z26" s="3"/>
      <c r="AA26" s="493"/>
      <c r="AB26" s="493"/>
      <c r="AC26" s="493"/>
      <c r="AD26" s="493"/>
    </row>
    <row r="27" spans="1:30" s="318" customFormat="1" ht="11.25" customHeight="1">
      <c r="A27" s="649"/>
      <c r="B27" s="28" t="s">
        <v>24</v>
      </c>
      <c r="C27" s="484"/>
      <c r="D27" s="484">
        <v>238.54</v>
      </c>
      <c r="E27" s="486"/>
      <c r="F27" s="484">
        <f t="shared" si="1"/>
        <v>238.54</v>
      </c>
      <c r="G27" s="486" t="s">
        <v>109</v>
      </c>
      <c r="H27" s="473"/>
      <c r="I27" s="473"/>
      <c r="J27" s="473"/>
      <c r="K27" s="492">
        <f t="shared" ref="K27:K39" si="9">H27+I27+J27</f>
        <v>0</v>
      </c>
      <c r="L27" s="486" t="s">
        <v>109</v>
      </c>
      <c r="M27" s="473"/>
      <c r="N27" s="473"/>
      <c r="O27" s="473"/>
      <c r="P27" s="473"/>
      <c r="Q27" s="534"/>
      <c r="R27" s="536"/>
      <c r="S27" s="536"/>
      <c r="T27" s="536"/>
      <c r="U27" s="536"/>
      <c r="V27" s="486" t="s">
        <v>109</v>
      </c>
      <c r="W27" s="486"/>
      <c r="X27" s="3"/>
      <c r="Y27" s="3"/>
      <c r="Z27" s="3"/>
      <c r="AA27" s="493"/>
      <c r="AB27" s="493"/>
      <c r="AC27" s="493"/>
      <c r="AD27" s="493"/>
    </row>
    <row r="28" spans="1:30" s="318" customFormat="1" ht="24" customHeight="1">
      <c r="A28" s="649"/>
      <c r="B28" s="506" t="s">
        <v>25</v>
      </c>
      <c r="C28" s="484">
        <v>47.81</v>
      </c>
      <c r="D28" s="484">
        <v>350.6</v>
      </c>
      <c r="E28" s="486"/>
      <c r="F28" s="484">
        <f t="shared" si="1"/>
        <v>398.41</v>
      </c>
      <c r="G28" s="486" t="s">
        <v>109</v>
      </c>
      <c r="H28" s="493"/>
      <c r="I28" s="473">
        <v>39.08</v>
      </c>
      <c r="J28" s="473"/>
      <c r="K28" s="492">
        <f t="shared" si="9"/>
        <v>39.08</v>
      </c>
      <c r="L28" s="486" t="s">
        <v>109</v>
      </c>
      <c r="M28" s="480">
        <v>6.92</v>
      </c>
      <c r="N28" s="480">
        <v>79.75</v>
      </c>
      <c r="O28" s="480"/>
      <c r="P28" s="480">
        <f>M28+N28+O28</f>
        <v>86.67</v>
      </c>
      <c r="Q28" s="534" t="s">
        <v>109</v>
      </c>
      <c r="R28" s="535">
        <v>6.8</v>
      </c>
      <c r="S28" s="569">
        <v>79.75</v>
      </c>
      <c r="T28" s="535"/>
      <c r="U28" s="536">
        <f t="shared" ref="U28:U33" si="10">R28+S28+T28</f>
        <v>86.55</v>
      </c>
      <c r="V28" s="486" t="s">
        <v>109</v>
      </c>
      <c r="W28" s="474">
        <f t="shared" ref="W28:W39" si="11">R28+H28</f>
        <v>6.8</v>
      </c>
      <c r="X28" s="474">
        <f t="shared" ref="X28:X39" si="12">S28+I28</f>
        <v>118.83</v>
      </c>
      <c r="Y28" s="474">
        <f t="shared" ref="Y28:Y39" si="13">T28+J28</f>
        <v>0</v>
      </c>
      <c r="Z28" s="474">
        <f t="shared" ref="Z28:Z39" si="14">U28+K28</f>
        <v>125.63</v>
      </c>
      <c r="AA28" s="493"/>
      <c r="AB28" s="626">
        <f>SUM(P28:P30)</f>
        <v>860.59999999999991</v>
      </c>
      <c r="AC28" s="626">
        <f>SUM(U28:U30)</f>
        <v>835.7299999999999</v>
      </c>
      <c r="AD28" s="624">
        <f>SUM(S28:S30)</f>
        <v>789.79</v>
      </c>
    </row>
    <row r="29" spans="1:30" s="318" customFormat="1" ht="44.25" customHeight="1">
      <c r="A29" s="649"/>
      <c r="B29" s="506" t="s">
        <v>26</v>
      </c>
      <c r="C29" s="484">
        <v>304</v>
      </c>
      <c r="D29" s="484">
        <v>2229.34</v>
      </c>
      <c r="E29" s="486"/>
      <c r="F29" s="484">
        <f t="shared" si="1"/>
        <v>2533.34</v>
      </c>
      <c r="G29" s="486" t="s">
        <v>109</v>
      </c>
      <c r="H29" s="493"/>
      <c r="I29" s="473">
        <v>199.49</v>
      </c>
      <c r="J29" s="473"/>
      <c r="K29" s="492">
        <f t="shared" si="9"/>
        <v>199.49</v>
      </c>
      <c r="L29" s="486" t="s">
        <v>109</v>
      </c>
      <c r="M29" s="473">
        <v>43.78</v>
      </c>
      <c r="N29" s="473">
        <v>500.46</v>
      </c>
      <c r="O29" s="473"/>
      <c r="P29" s="480">
        <f t="shared" ref="P29:P50" si="15">M29+N29+O29</f>
        <v>544.24</v>
      </c>
      <c r="Q29" s="534" t="s">
        <v>109</v>
      </c>
      <c r="R29" s="536">
        <v>24.64</v>
      </c>
      <c r="S29" s="536">
        <v>500.25</v>
      </c>
      <c r="T29" s="536"/>
      <c r="U29" s="536">
        <f t="shared" si="10"/>
        <v>524.89</v>
      </c>
      <c r="V29" s="486" t="s">
        <v>109</v>
      </c>
      <c r="W29" s="474">
        <f t="shared" si="11"/>
        <v>24.64</v>
      </c>
      <c r="X29" s="474">
        <f t="shared" si="12"/>
        <v>699.74</v>
      </c>
      <c r="Y29" s="474">
        <f t="shared" si="13"/>
        <v>0</v>
      </c>
      <c r="Z29" s="474">
        <f t="shared" si="14"/>
        <v>724.38</v>
      </c>
      <c r="AA29" s="493"/>
      <c r="AB29" s="627"/>
      <c r="AC29" s="627"/>
      <c r="AD29" s="625"/>
    </row>
    <row r="30" spans="1:30" s="318" customFormat="1" ht="48.75" customHeight="1">
      <c r="A30" s="649"/>
      <c r="B30" s="506" t="s">
        <v>27</v>
      </c>
      <c r="C30" s="484">
        <v>158.6</v>
      </c>
      <c r="D30" s="484">
        <v>1163.08</v>
      </c>
      <c r="E30" s="486"/>
      <c r="F30" s="484">
        <f t="shared" si="1"/>
        <v>1321.6799999999998</v>
      </c>
      <c r="G30" s="486" t="s">
        <v>109</v>
      </c>
      <c r="H30" s="493"/>
      <c r="I30" s="473">
        <v>119.7</v>
      </c>
      <c r="J30" s="473"/>
      <c r="K30" s="492">
        <f t="shared" si="9"/>
        <v>119.7</v>
      </c>
      <c r="L30" s="486" t="s">
        <v>109</v>
      </c>
      <c r="M30" s="481">
        <v>19.899999999999999</v>
      </c>
      <c r="N30" s="481">
        <v>209.79</v>
      </c>
      <c r="O30" s="481"/>
      <c r="P30" s="480">
        <f t="shared" si="15"/>
        <v>229.69</v>
      </c>
      <c r="Q30" s="571" t="s">
        <v>109</v>
      </c>
      <c r="R30" s="570">
        <v>14.5</v>
      </c>
      <c r="S30" s="556">
        <v>209.79</v>
      </c>
      <c r="T30" s="556"/>
      <c r="U30" s="539">
        <f t="shared" si="10"/>
        <v>224.29</v>
      </c>
      <c r="V30" s="486" t="s">
        <v>109</v>
      </c>
      <c r="W30" s="474">
        <f t="shared" si="11"/>
        <v>14.5</v>
      </c>
      <c r="X30" s="474">
        <f t="shared" si="12"/>
        <v>329.49</v>
      </c>
      <c r="Y30" s="474">
        <f t="shared" si="13"/>
        <v>0</v>
      </c>
      <c r="Z30" s="474">
        <f t="shared" si="14"/>
        <v>343.99</v>
      </c>
      <c r="AA30" s="493"/>
      <c r="AB30" s="627"/>
      <c r="AC30" s="627"/>
      <c r="AD30" s="625"/>
    </row>
    <row r="31" spans="1:30" s="318" customFormat="1" ht="11.25" customHeight="1">
      <c r="A31" s="505">
        <v>4851</v>
      </c>
      <c r="B31" s="28" t="s">
        <v>28</v>
      </c>
      <c r="C31" s="331">
        <v>15</v>
      </c>
      <c r="D31" s="331"/>
      <c r="E31" s="491"/>
      <c r="F31" s="331">
        <f t="shared" si="1"/>
        <v>15</v>
      </c>
      <c r="G31" s="486" t="s">
        <v>109</v>
      </c>
      <c r="H31" s="473">
        <v>4.71</v>
      </c>
      <c r="I31" s="473"/>
      <c r="J31" s="473"/>
      <c r="K31" s="492">
        <f t="shared" si="9"/>
        <v>4.71</v>
      </c>
      <c r="L31" s="486" t="s">
        <v>109</v>
      </c>
      <c r="M31" s="473">
        <v>2</v>
      </c>
      <c r="N31" s="473"/>
      <c r="O31" s="473"/>
      <c r="P31" s="480">
        <f t="shared" si="15"/>
        <v>2</v>
      </c>
      <c r="Q31" s="531" t="s">
        <v>109</v>
      </c>
      <c r="R31" s="530">
        <v>2</v>
      </c>
      <c r="S31" s="530"/>
      <c r="T31" s="530"/>
      <c r="U31" s="530">
        <f t="shared" si="10"/>
        <v>2</v>
      </c>
      <c r="V31" s="486" t="s">
        <v>109</v>
      </c>
      <c r="W31" s="474">
        <f t="shared" si="11"/>
        <v>6.71</v>
      </c>
      <c r="X31" s="474">
        <f t="shared" si="12"/>
        <v>0</v>
      </c>
      <c r="Y31" s="474">
        <f t="shared" si="13"/>
        <v>0</v>
      </c>
      <c r="Z31" s="474">
        <f t="shared" si="14"/>
        <v>6.71</v>
      </c>
      <c r="AA31" s="493"/>
      <c r="AB31" s="549">
        <f>P31</f>
        <v>2</v>
      </c>
      <c r="AC31" s="549">
        <f>U31</f>
        <v>2</v>
      </c>
      <c r="AD31" s="493"/>
    </row>
    <row r="32" spans="1:30" s="318" customFormat="1" ht="11.25" customHeight="1">
      <c r="A32" s="505">
        <v>4854</v>
      </c>
      <c r="B32" s="28" t="s">
        <v>29</v>
      </c>
      <c r="C32" s="331">
        <v>25</v>
      </c>
      <c r="D32" s="331"/>
      <c r="E32" s="491"/>
      <c r="F32" s="331">
        <f t="shared" si="1"/>
        <v>25</v>
      </c>
      <c r="G32" s="486" t="s">
        <v>109</v>
      </c>
      <c r="H32" s="473">
        <v>1.74</v>
      </c>
      <c r="I32" s="473"/>
      <c r="J32" s="473"/>
      <c r="K32" s="492">
        <f t="shared" si="9"/>
        <v>1.74</v>
      </c>
      <c r="L32" s="486" t="s">
        <v>109</v>
      </c>
      <c r="M32" s="473">
        <v>1</v>
      </c>
      <c r="N32" s="473"/>
      <c r="O32" s="473"/>
      <c r="P32" s="480">
        <f t="shared" si="15"/>
        <v>1</v>
      </c>
      <c r="Q32" s="531" t="s">
        <v>109</v>
      </c>
      <c r="R32" s="530">
        <v>1</v>
      </c>
      <c r="S32" s="530"/>
      <c r="T32" s="530"/>
      <c r="U32" s="530">
        <f t="shared" si="10"/>
        <v>1</v>
      </c>
      <c r="V32" s="486" t="s">
        <v>109</v>
      </c>
      <c r="W32" s="474">
        <f t="shared" si="11"/>
        <v>2.74</v>
      </c>
      <c r="X32" s="474">
        <f t="shared" si="12"/>
        <v>0</v>
      </c>
      <c r="Y32" s="474">
        <f t="shared" si="13"/>
        <v>0</v>
      </c>
      <c r="Z32" s="474">
        <f t="shared" si="14"/>
        <v>2.74</v>
      </c>
      <c r="AA32" s="493"/>
      <c r="AB32" s="549">
        <f>P32</f>
        <v>1</v>
      </c>
      <c r="AC32" s="549">
        <f>U32</f>
        <v>1</v>
      </c>
      <c r="AD32" s="493"/>
    </row>
    <row r="33" spans="1:31" s="318" customFormat="1" ht="22.5" customHeight="1">
      <c r="A33" s="505">
        <v>4874</v>
      </c>
      <c r="B33" s="28" t="s">
        <v>147</v>
      </c>
      <c r="C33" s="331"/>
      <c r="D33" s="331"/>
      <c r="E33" s="491">
        <v>7901.4</v>
      </c>
      <c r="F33" s="331">
        <f t="shared" si="1"/>
        <v>7901.4</v>
      </c>
      <c r="G33" s="486" t="s">
        <v>109</v>
      </c>
      <c r="H33" s="493"/>
      <c r="I33" s="473"/>
      <c r="J33" s="473">
        <v>3792.25</v>
      </c>
      <c r="K33" s="492">
        <f t="shared" si="9"/>
        <v>3792.25</v>
      </c>
      <c r="L33" s="486" t="s">
        <v>109</v>
      </c>
      <c r="M33" s="473"/>
      <c r="N33" s="473"/>
      <c r="O33" s="473">
        <v>700</v>
      </c>
      <c r="P33" s="480">
        <f t="shared" si="15"/>
        <v>700</v>
      </c>
      <c r="Q33" s="544" t="s">
        <v>109</v>
      </c>
      <c r="R33" s="545"/>
      <c r="S33" s="546"/>
      <c r="T33" s="546">
        <v>689.33</v>
      </c>
      <c r="U33" s="546">
        <f t="shared" si="10"/>
        <v>689.33</v>
      </c>
      <c r="V33" s="486" t="s">
        <v>109</v>
      </c>
      <c r="W33" s="474">
        <f t="shared" si="11"/>
        <v>0</v>
      </c>
      <c r="X33" s="474">
        <f t="shared" si="12"/>
        <v>0</v>
      </c>
      <c r="Y33" s="474">
        <f t="shared" si="13"/>
        <v>4481.58</v>
      </c>
      <c r="Z33" s="474">
        <f t="shared" si="14"/>
        <v>4481.58</v>
      </c>
      <c r="AA33" s="493"/>
      <c r="AB33" s="549">
        <f>P33</f>
        <v>700</v>
      </c>
      <c r="AC33" s="549">
        <f>U33</f>
        <v>689.33</v>
      </c>
      <c r="AD33" s="493"/>
      <c r="AE33" s="548">
        <f>T33</f>
        <v>689.33</v>
      </c>
    </row>
    <row r="34" spans="1:31" s="318" customFormat="1" ht="16.5" customHeight="1">
      <c r="A34" s="651">
        <v>4883</v>
      </c>
      <c r="B34" s="506" t="s">
        <v>31</v>
      </c>
      <c r="C34" s="331">
        <v>25</v>
      </c>
      <c r="D34" s="331"/>
      <c r="E34" s="491"/>
      <c r="F34" s="331">
        <f t="shared" si="1"/>
        <v>25</v>
      </c>
      <c r="G34" s="486" t="s">
        <v>109</v>
      </c>
      <c r="H34" s="473">
        <v>3.23</v>
      </c>
      <c r="I34" s="473"/>
      <c r="J34" s="473"/>
      <c r="K34" s="492">
        <f t="shared" si="9"/>
        <v>3.23</v>
      </c>
      <c r="L34" s="486" t="s">
        <v>109</v>
      </c>
      <c r="M34" s="473">
        <v>4.5</v>
      </c>
      <c r="N34" s="473"/>
      <c r="O34" s="473"/>
      <c r="P34" s="480">
        <f t="shared" si="15"/>
        <v>4.5</v>
      </c>
      <c r="Q34" s="531" t="s">
        <v>109</v>
      </c>
      <c r="R34" s="530">
        <v>4.5</v>
      </c>
      <c r="S34" s="530"/>
      <c r="T34" s="530"/>
      <c r="U34" s="530">
        <f t="shared" ref="U34:U39" si="16">R34+S34+T34</f>
        <v>4.5</v>
      </c>
      <c r="V34" s="486" t="s">
        <v>109</v>
      </c>
      <c r="W34" s="474">
        <f t="shared" si="11"/>
        <v>7.73</v>
      </c>
      <c r="X34" s="474">
        <f t="shared" si="12"/>
        <v>0</v>
      </c>
      <c r="Y34" s="474">
        <f t="shared" si="13"/>
        <v>0</v>
      </c>
      <c r="Z34" s="474">
        <f t="shared" si="14"/>
        <v>7.73</v>
      </c>
      <c r="AA34" s="493"/>
      <c r="AB34" s="626">
        <f>SUM(P34:P36)</f>
        <v>5</v>
      </c>
      <c r="AC34" s="626">
        <f>SUM(U34:U36)</f>
        <v>5</v>
      </c>
      <c r="AD34" s="493"/>
    </row>
    <row r="35" spans="1:31" s="318" customFormat="1" ht="21" customHeight="1">
      <c r="A35" s="652"/>
      <c r="B35" s="506" t="s">
        <v>32</v>
      </c>
      <c r="C35" s="331">
        <v>10</v>
      </c>
      <c r="D35" s="331"/>
      <c r="E35" s="491"/>
      <c r="F35" s="331">
        <f t="shared" si="1"/>
        <v>10</v>
      </c>
      <c r="G35" s="486" t="s">
        <v>109</v>
      </c>
      <c r="H35" s="473">
        <v>0.27</v>
      </c>
      <c r="I35" s="473"/>
      <c r="J35" s="473"/>
      <c r="K35" s="492">
        <f t="shared" si="9"/>
        <v>0.27</v>
      </c>
      <c r="L35" s="486" t="s">
        <v>109</v>
      </c>
      <c r="M35" s="473">
        <v>0.25</v>
      </c>
      <c r="N35" s="473"/>
      <c r="O35" s="473"/>
      <c r="P35" s="480">
        <f t="shared" si="15"/>
        <v>0.25</v>
      </c>
      <c r="Q35" s="531" t="s">
        <v>109</v>
      </c>
      <c r="R35" s="530">
        <v>0.25</v>
      </c>
      <c r="S35" s="530"/>
      <c r="T35" s="530"/>
      <c r="U35" s="530">
        <f t="shared" si="16"/>
        <v>0.25</v>
      </c>
      <c r="V35" s="486" t="s">
        <v>109</v>
      </c>
      <c r="W35" s="474">
        <f t="shared" si="11"/>
        <v>0.52</v>
      </c>
      <c r="X35" s="474">
        <f t="shared" si="12"/>
        <v>0</v>
      </c>
      <c r="Y35" s="474">
        <f t="shared" si="13"/>
        <v>0</v>
      </c>
      <c r="Z35" s="474">
        <f t="shared" si="14"/>
        <v>0.52</v>
      </c>
      <c r="AA35" s="493"/>
      <c r="AB35" s="627"/>
      <c r="AC35" s="627"/>
      <c r="AD35" s="493"/>
    </row>
    <row r="36" spans="1:31" s="318" customFormat="1" ht="13.5" customHeight="1">
      <c r="A36" s="653"/>
      <c r="B36" s="506" t="s">
        <v>33</v>
      </c>
      <c r="C36" s="331">
        <v>10</v>
      </c>
      <c r="D36" s="331"/>
      <c r="E36" s="491"/>
      <c r="F36" s="331">
        <f t="shared" si="1"/>
        <v>10</v>
      </c>
      <c r="G36" s="486" t="s">
        <v>109</v>
      </c>
      <c r="H36" s="473">
        <v>0.3</v>
      </c>
      <c r="I36" s="473"/>
      <c r="J36" s="473"/>
      <c r="K36" s="492">
        <f t="shared" si="9"/>
        <v>0.3</v>
      </c>
      <c r="L36" s="486" t="s">
        <v>109</v>
      </c>
      <c r="M36" s="473">
        <v>0.25</v>
      </c>
      <c r="N36" s="473"/>
      <c r="O36" s="473"/>
      <c r="P36" s="480">
        <f t="shared" si="15"/>
        <v>0.25</v>
      </c>
      <c r="Q36" s="531" t="s">
        <v>109</v>
      </c>
      <c r="R36" s="530">
        <v>0.25</v>
      </c>
      <c r="S36" s="530"/>
      <c r="T36" s="530"/>
      <c r="U36" s="530">
        <f t="shared" si="16"/>
        <v>0.25</v>
      </c>
      <c r="V36" s="486" t="s">
        <v>109</v>
      </c>
      <c r="W36" s="474">
        <f t="shared" si="11"/>
        <v>0.55000000000000004</v>
      </c>
      <c r="X36" s="474">
        <f t="shared" si="12"/>
        <v>0</v>
      </c>
      <c r="Y36" s="474">
        <f t="shared" si="13"/>
        <v>0</v>
      </c>
      <c r="Z36" s="474">
        <f t="shared" si="14"/>
        <v>0.55000000000000004</v>
      </c>
      <c r="AA36" s="493"/>
      <c r="AB36" s="627"/>
      <c r="AC36" s="627"/>
      <c r="AD36" s="493"/>
    </row>
    <row r="37" spans="1:31" s="318" customFormat="1">
      <c r="A37" s="505">
        <v>4886</v>
      </c>
      <c r="B37" s="319" t="s">
        <v>34</v>
      </c>
      <c r="C37" s="331">
        <v>162</v>
      </c>
      <c r="D37" s="331"/>
      <c r="E37" s="491"/>
      <c r="F37" s="331">
        <f t="shared" si="1"/>
        <v>162</v>
      </c>
      <c r="G37" s="486" t="s">
        <v>109</v>
      </c>
      <c r="H37" s="473">
        <v>25.09</v>
      </c>
      <c r="I37" s="473"/>
      <c r="J37" s="473"/>
      <c r="K37" s="492">
        <f t="shared" si="9"/>
        <v>25.09</v>
      </c>
      <c r="L37" s="486" t="s">
        <v>109</v>
      </c>
      <c r="M37" s="473">
        <v>30</v>
      </c>
      <c r="N37" s="473"/>
      <c r="O37" s="473"/>
      <c r="P37" s="480">
        <f t="shared" si="15"/>
        <v>30</v>
      </c>
      <c r="Q37" s="531" t="s">
        <v>109</v>
      </c>
      <c r="R37" s="530">
        <v>30</v>
      </c>
      <c r="S37" s="530"/>
      <c r="T37" s="530"/>
      <c r="U37" s="530">
        <f t="shared" si="16"/>
        <v>30</v>
      </c>
      <c r="V37" s="486" t="s">
        <v>109</v>
      </c>
      <c r="W37" s="474">
        <f t="shared" si="11"/>
        <v>55.09</v>
      </c>
      <c r="X37" s="474">
        <f t="shared" si="12"/>
        <v>0</v>
      </c>
      <c r="Y37" s="474">
        <f t="shared" si="13"/>
        <v>0</v>
      </c>
      <c r="Z37" s="474">
        <f t="shared" si="14"/>
        <v>55.09</v>
      </c>
      <c r="AA37" s="493"/>
      <c r="AB37" s="549">
        <f>P37</f>
        <v>30</v>
      </c>
      <c r="AC37" s="549">
        <f>U37</f>
        <v>30</v>
      </c>
      <c r="AD37" s="493"/>
    </row>
    <row r="38" spans="1:31" s="318" customFormat="1" ht="13.5" customHeight="1">
      <c r="A38" s="505">
        <v>4888</v>
      </c>
      <c r="B38" s="28" t="s">
        <v>35</v>
      </c>
      <c r="C38" s="331">
        <v>50</v>
      </c>
      <c r="D38" s="331"/>
      <c r="E38" s="491"/>
      <c r="F38" s="331">
        <f t="shared" si="1"/>
        <v>50</v>
      </c>
      <c r="G38" s="486" t="s">
        <v>109</v>
      </c>
      <c r="H38" s="473">
        <v>6.49</v>
      </c>
      <c r="I38" s="473"/>
      <c r="J38" s="473"/>
      <c r="K38" s="492">
        <f t="shared" si="9"/>
        <v>6.49</v>
      </c>
      <c r="L38" s="486" t="s">
        <v>109</v>
      </c>
      <c r="M38" s="473">
        <v>6.5</v>
      </c>
      <c r="N38" s="473"/>
      <c r="O38" s="473"/>
      <c r="P38" s="480">
        <f t="shared" si="15"/>
        <v>6.5</v>
      </c>
      <c r="Q38" s="572" t="s">
        <v>109</v>
      </c>
      <c r="R38" s="519">
        <v>6.48</v>
      </c>
      <c r="S38" s="519"/>
      <c r="T38" s="519"/>
      <c r="U38" s="519">
        <f t="shared" si="16"/>
        <v>6.48</v>
      </c>
      <c r="V38" s="486" t="s">
        <v>109</v>
      </c>
      <c r="W38" s="474">
        <f t="shared" si="11"/>
        <v>12.97</v>
      </c>
      <c r="X38" s="474">
        <f t="shared" si="12"/>
        <v>0</v>
      </c>
      <c r="Y38" s="474">
        <f t="shared" si="13"/>
        <v>0</v>
      </c>
      <c r="Z38" s="474">
        <f t="shared" si="14"/>
        <v>12.97</v>
      </c>
      <c r="AA38" s="493"/>
      <c r="AB38" s="549">
        <f>P38</f>
        <v>6.5</v>
      </c>
      <c r="AC38" s="549">
        <f>U38</f>
        <v>6.48</v>
      </c>
      <c r="AD38" s="493"/>
    </row>
    <row r="39" spans="1:31" s="318" customFormat="1" ht="13.5" customHeight="1">
      <c r="A39" s="505">
        <v>4899</v>
      </c>
      <c r="B39" s="28" t="s">
        <v>36</v>
      </c>
      <c r="C39" s="331">
        <v>1700</v>
      </c>
      <c r="D39" s="331"/>
      <c r="E39" s="491"/>
      <c r="F39" s="331">
        <f t="shared" si="1"/>
        <v>1700</v>
      </c>
      <c r="G39" s="486" t="s">
        <v>109</v>
      </c>
      <c r="H39" s="473">
        <v>312.29000000000002</v>
      </c>
      <c r="I39" s="473"/>
      <c r="J39" s="473"/>
      <c r="K39" s="492">
        <f t="shared" si="9"/>
        <v>312.29000000000002</v>
      </c>
      <c r="L39" s="486" t="s">
        <v>109</v>
      </c>
      <c r="M39" s="473">
        <v>263.25</v>
      </c>
      <c r="N39" s="473"/>
      <c r="O39" s="473"/>
      <c r="P39" s="473">
        <f t="shared" si="15"/>
        <v>263.25</v>
      </c>
      <c r="Q39" s="531" t="s">
        <v>109</v>
      </c>
      <c r="R39" s="530">
        <v>263.24</v>
      </c>
      <c r="S39" s="530"/>
      <c r="T39" s="530"/>
      <c r="U39" s="530">
        <f t="shared" si="16"/>
        <v>263.24</v>
      </c>
      <c r="V39" s="486" t="s">
        <v>109</v>
      </c>
      <c r="W39" s="474">
        <f t="shared" si="11"/>
        <v>575.53</v>
      </c>
      <c r="X39" s="474">
        <f t="shared" si="12"/>
        <v>0</v>
      </c>
      <c r="Y39" s="474">
        <f t="shared" si="13"/>
        <v>0</v>
      </c>
      <c r="Z39" s="474">
        <f t="shared" si="14"/>
        <v>575.53</v>
      </c>
      <c r="AA39" s="493"/>
      <c r="AB39" s="549">
        <f>P39</f>
        <v>263.25</v>
      </c>
      <c r="AC39" s="549">
        <f>U39</f>
        <v>263.24</v>
      </c>
      <c r="AD39" s="493"/>
    </row>
    <row r="40" spans="1:31" s="318" customFormat="1" ht="13.5" customHeight="1">
      <c r="A40" s="504">
        <v>4900</v>
      </c>
      <c r="B40" s="325" t="s">
        <v>37</v>
      </c>
      <c r="C40" s="494"/>
      <c r="D40" s="484"/>
      <c r="E40" s="486"/>
      <c r="F40" s="484"/>
      <c r="G40" s="486"/>
      <c r="H40" s="475"/>
      <c r="I40" s="475"/>
      <c r="J40" s="475"/>
      <c r="K40" s="475"/>
      <c r="L40" s="486"/>
      <c r="M40" s="488"/>
      <c r="N40" s="488"/>
      <c r="O40" s="488"/>
      <c r="P40" s="488"/>
      <c r="Q40" s="518"/>
      <c r="R40" s="521"/>
      <c r="S40" s="522"/>
      <c r="T40" s="523"/>
      <c r="U40" s="522"/>
      <c r="V40" s="486"/>
      <c r="W40" s="486"/>
      <c r="X40" s="3"/>
      <c r="Y40" s="3"/>
      <c r="Z40" s="3"/>
      <c r="AA40" s="493"/>
      <c r="AB40" s="493"/>
      <c r="AC40" s="493"/>
      <c r="AD40" s="493"/>
    </row>
    <row r="41" spans="1:31" s="318" customFormat="1" ht="13.5" customHeight="1">
      <c r="A41" s="505">
        <v>4901</v>
      </c>
      <c r="B41" s="28" t="s">
        <v>38</v>
      </c>
      <c r="C41" s="331">
        <v>100</v>
      </c>
      <c r="D41" s="331"/>
      <c r="E41" s="491"/>
      <c r="F41" s="331">
        <f t="shared" si="1"/>
        <v>100</v>
      </c>
      <c r="G41" s="486" t="s">
        <v>109</v>
      </c>
      <c r="H41" s="473">
        <v>18.95</v>
      </c>
      <c r="I41" s="473"/>
      <c r="J41" s="473"/>
      <c r="K41" s="492">
        <f t="shared" ref="K41:K50" si="17">H41+I41+J41</f>
        <v>18.95</v>
      </c>
      <c r="L41" s="486" t="s">
        <v>109</v>
      </c>
      <c r="M41" s="473">
        <v>22</v>
      </c>
      <c r="N41" s="473"/>
      <c r="O41" s="473"/>
      <c r="P41" s="480">
        <f t="shared" si="15"/>
        <v>22</v>
      </c>
      <c r="Q41" s="572" t="s">
        <v>109</v>
      </c>
      <c r="R41" s="519">
        <v>21.99</v>
      </c>
      <c r="S41" s="519"/>
      <c r="T41" s="519"/>
      <c r="U41" s="519">
        <f t="shared" ref="U41:U50" si="18">R41+S41+T41</f>
        <v>21.99</v>
      </c>
      <c r="V41" s="486" t="s">
        <v>109</v>
      </c>
      <c r="W41" s="474">
        <f t="shared" ref="W41:W47" si="19">R41+H41</f>
        <v>40.94</v>
      </c>
      <c r="X41" s="474">
        <f t="shared" ref="X41:X47" si="20">S41+I41</f>
        <v>0</v>
      </c>
      <c r="Y41" s="474">
        <f t="shared" ref="Y41:Y47" si="21">T41+J41</f>
        <v>0</v>
      </c>
      <c r="Z41" s="474">
        <f t="shared" ref="Z41:Z47" si="22">U41+K41</f>
        <v>40.94</v>
      </c>
      <c r="AA41" s="493"/>
      <c r="AB41" s="626">
        <f>SUM(P41:P50)</f>
        <v>85.75</v>
      </c>
      <c r="AC41" s="626">
        <f>SUM(U41:U50)</f>
        <v>72.490000000000009</v>
      </c>
      <c r="AD41" s="493"/>
    </row>
    <row r="42" spans="1:31" s="318" customFormat="1" ht="13.5" customHeight="1">
      <c r="A42" s="505">
        <v>4906</v>
      </c>
      <c r="B42" s="28" t="s">
        <v>39</v>
      </c>
      <c r="C42" s="331">
        <v>15</v>
      </c>
      <c r="D42" s="331"/>
      <c r="E42" s="491"/>
      <c r="F42" s="331">
        <f t="shared" si="1"/>
        <v>15</v>
      </c>
      <c r="G42" s="486" t="s">
        <v>109</v>
      </c>
      <c r="H42" s="473">
        <v>1.23</v>
      </c>
      <c r="I42" s="473"/>
      <c r="J42" s="473"/>
      <c r="K42" s="492">
        <f t="shared" si="17"/>
        <v>1.23</v>
      </c>
      <c r="L42" s="486" t="s">
        <v>109</v>
      </c>
      <c r="M42" s="473">
        <v>1</v>
      </c>
      <c r="N42" s="473"/>
      <c r="O42" s="473"/>
      <c r="P42" s="480">
        <f t="shared" si="15"/>
        <v>1</v>
      </c>
      <c r="Q42" s="572" t="s">
        <v>109</v>
      </c>
      <c r="R42" s="519">
        <v>0.98</v>
      </c>
      <c r="S42" s="519"/>
      <c r="T42" s="519"/>
      <c r="U42" s="519">
        <f t="shared" si="18"/>
        <v>0.98</v>
      </c>
      <c r="V42" s="486" t="s">
        <v>109</v>
      </c>
      <c r="W42" s="474">
        <f t="shared" si="19"/>
        <v>2.21</v>
      </c>
      <c r="X42" s="474">
        <f t="shared" si="20"/>
        <v>0</v>
      </c>
      <c r="Y42" s="474">
        <f t="shared" si="21"/>
        <v>0</v>
      </c>
      <c r="Z42" s="474">
        <f t="shared" si="22"/>
        <v>2.21</v>
      </c>
      <c r="AA42" s="493"/>
      <c r="AB42" s="627"/>
      <c r="AC42" s="627"/>
      <c r="AD42" s="493"/>
    </row>
    <row r="43" spans="1:31" s="318" customFormat="1" ht="13.5" customHeight="1">
      <c r="A43" s="505">
        <v>4911</v>
      </c>
      <c r="B43" s="28" t="s">
        <v>40</v>
      </c>
      <c r="C43" s="331">
        <v>25</v>
      </c>
      <c r="D43" s="331"/>
      <c r="E43" s="491"/>
      <c r="F43" s="331">
        <f t="shared" si="1"/>
        <v>25</v>
      </c>
      <c r="G43" s="486" t="s">
        <v>109</v>
      </c>
      <c r="H43" s="473">
        <v>1.35</v>
      </c>
      <c r="I43" s="473"/>
      <c r="J43" s="473"/>
      <c r="K43" s="492">
        <f t="shared" si="17"/>
        <v>1.35</v>
      </c>
      <c r="L43" s="486" t="s">
        <v>109</v>
      </c>
      <c r="M43" s="473">
        <v>2</v>
      </c>
      <c r="N43" s="473"/>
      <c r="O43" s="473"/>
      <c r="P43" s="480">
        <f t="shared" si="15"/>
        <v>2</v>
      </c>
      <c r="Q43" s="531" t="s">
        <v>109</v>
      </c>
      <c r="R43" s="530">
        <v>2</v>
      </c>
      <c r="S43" s="530"/>
      <c r="T43" s="530"/>
      <c r="U43" s="530">
        <f t="shared" si="18"/>
        <v>2</v>
      </c>
      <c r="V43" s="486" t="s">
        <v>109</v>
      </c>
      <c r="W43" s="474">
        <f t="shared" si="19"/>
        <v>3.35</v>
      </c>
      <c r="X43" s="474">
        <f t="shared" si="20"/>
        <v>0</v>
      </c>
      <c r="Y43" s="474">
        <f t="shared" si="21"/>
        <v>0</v>
      </c>
      <c r="Z43" s="474">
        <f t="shared" si="22"/>
        <v>3.35</v>
      </c>
      <c r="AA43" s="493"/>
      <c r="AB43" s="627"/>
      <c r="AC43" s="627"/>
      <c r="AD43" s="493"/>
    </row>
    <row r="44" spans="1:31" s="318" customFormat="1" ht="13.5" customHeight="1">
      <c r="A44" s="505">
        <v>4916</v>
      </c>
      <c r="B44" s="28" t="s">
        <v>41</v>
      </c>
      <c r="C44" s="331">
        <v>25</v>
      </c>
      <c r="D44" s="331"/>
      <c r="E44" s="491"/>
      <c r="F44" s="331">
        <f t="shared" si="1"/>
        <v>25</v>
      </c>
      <c r="G44" s="486" t="s">
        <v>109</v>
      </c>
      <c r="H44" s="473">
        <v>0.22</v>
      </c>
      <c r="I44" s="473"/>
      <c r="J44" s="473"/>
      <c r="K44" s="492">
        <f t="shared" si="17"/>
        <v>0.22</v>
      </c>
      <c r="L44" s="486" t="s">
        <v>109</v>
      </c>
      <c r="M44" s="473">
        <v>0.5</v>
      </c>
      <c r="N44" s="473"/>
      <c r="O44" s="473"/>
      <c r="P44" s="480">
        <f t="shared" si="15"/>
        <v>0.5</v>
      </c>
      <c r="Q44" s="531" t="s">
        <v>109</v>
      </c>
      <c r="R44" s="530">
        <v>0.5</v>
      </c>
      <c r="S44" s="530"/>
      <c r="T44" s="530"/>
      <c r="U44" s="530">
        <f t="shared" si="18"/>
        <v>0.5</v>
      </c>
      <c r="V44" s="486" t="s">
        <v>109</v>
      </c>
      <c r="W44" s="474">
        <f t="shared" si="19"/>
        <v>0.72</v>
      </c>
      <c r="X44" s="474">
        <f t="shared" si="20"/>
        <v>0</v>
      </c>
      <c r="Y44" s="474">
        <f t="shared" si="21"/>
        <v>0</v>
      </c>
      <c r="Z44" s="474">
        <f t="shared" si="22"/>
        <v>0.72</v>
      </c>
      <c r="AA44" s="493"/>
      <c r="AB44" s="627"/>
      <c r="AC44" s="627"/>
      <c r="AD44" s="493"/>
    </row>
    <row r="45" spans="1:31" s="318" customFormat="1" ht="13.5" customHeight="1">
      <c r="A45" s="505">
        <v>4921</v>
      </c>
      <c r="B45" s="28" t="s">
        <v>42</v>
      </c>
      <c r="C45" s="331">
        <v>20</v>
      </c>
      <c r="D45" s="331"/>
      <c r="E45" s="491"/>
      <c r="F45" s="331">
        <f t="shared" si="1"/>
        <v>20</v>
      </c>
      <c r="G45" s="486" t="s">
        <v>109</v>
      </c>
      <c r="H45" s="473">
        <v>0</v>
      </c>
      <c r="I45" s="473"/>
      <c r="J45" s="473"/>
      <c r="K45" s="492">
        <f t="shared" si="17"/>
        <v>0</v>
      </c>
      <c r="L45" s="486" t="s">
        <v>109</v>
      </c>
      <c r="M45" s="473">
        <v>11</v>
      </c>
      <c r="N45" s="473"/>
      <c r="O45" s="473"/>
      <c r="P45" s="480">
        <f t="shared" si="15"/>
        <v>11</v>
      </c>
      <c r="Q45" s="572" t="s">
        <v>109</v>
      </c>
      <c r="R45" s="519">
        <v>9.98</v>
      </c>
      <c r="S45" s="519"/>
      <c r="T45" s="519"/>
      <c r="U45" s="519">
        <f t="shared" si="18"/>
        <v>9.98</v>
      </c>
      <c r="V45" s="486" t="s">
        <v>109</v>
      </c>
      <c r="W45" s="474">
        <f t="shared" si="19"/>
        <v>9.98</v>
      </c>
      <c r="X45" s="474">
        <f t="shared" si="20"/>
        <v>0</v>
      </c>
      <c r="Y45" s="474">
        <f t="shared" si="21"/>
        <v>0</v>
      </c>
      <c r="Z45" s="474">
        <f t="shared" si="22"/>
        <v>9.98</v>
      </c>
      <c r="AA45" s="493"/>
      <c r="AB45" s="627"/>
      <c r="AC45" s="627"/>
      <c r="AD45" s="493"/>
    </row>
    <row r="46" spans="1:31" s="318" customFormat="1" ht="16.5" customHeight="1">
      <c r="A46" s="505">
        <v>4923</v>
      </c>
      <c r="B46" s="28" t="s">
        <v>43</v>
      </c>
      <c r="C46" s="331">
        <v>20</v>
      </c>
      <c r="D46" s="331"/>
      <c r="E46" s="491"/>
      <c r="F46" s="331">
        <f t="shared" si="1"/>
        <v>20</v>
      </c>
      <c r="G46" s="486" t="s">
        <v>109</v>
      </c>
      <c r="H46" s="473">
        <v>0</v>
      </c>
      <c r="I46" s="473"/>
      <c r="J46" s="473"/>
      <c r="K46" s="492">
        <f t="shared" si="17"/>
        <v>0</v>
      </c>
      <c r="L46" s="486" t="s">
        <v>109</v>
      </c>
      <c r="M46" s="473">
        <v>11</v>
      </c>
      <c r="N46" s="473"/>
      <c r="O46" s="473"/>
      <c r="P46" s="480">
        <f t="shared" si="15"/>
        <v>11</v>
      </c>
      <c r="Q46" s="518" t="s">
        <v>109</v>
      </c>
      <c r="R46" s="519">
        <v>8.9499999999999993</v>
      </c>
      <c r="S46" s="519"/>
      <c r="T46" s="519"/>
      <c r="U46" s="519">
        <f t="shared" si="18"/>
        <v>8.9499999999999993</v>
      </c>
      <c r="V46" s="486" t="s">
        <v>109</v>
      </c>
      <c r="W46" s="474">
        <f t="shared" si="19"/>
        <v>8.9499999999999993</v>
      </c>
      <c r="X46" s="474">
        <f t="shared" si="20"/>
        <v>0</v>
      </c>
      <c r="Y46" s="474">
        <f t="shared" si="21"/>
        <v>0</v>
      </c>
      <c r="Z46" s="474">
        <f t="shared" si="22"/>
        <v>8.9499999999999993</v>
      </c>
      <c r="AA46" s="493"/>
      <c r="AB46" s="627"/>
      <c r="AC46" s="627"/>
      <c r="AD46" s="493"/>
    </row>
    <row r="47" spans="1:31" s="318" customFormat="1" ht="13.5" customHeight="1">
      <c r="A47" s="505">
        <v>4932</v>
      </c>
      <c r="B47" s="28" t="s">
        <v>44</v>
      </c>
      <c r="C47" s="331">
        <v>25</v>
      </c>
      <c r="D47" s="331"/>
      <c r="E47" s="491"/>
      <c r="F47" s="331">
        <f t="shared" si="1"/>
        <v>25</v>
      </c>
      <c r="G47" s="486" t="s">
        <v>109</v>
      </c>
      <c r="H47" s="473">
        <v>0.39</v>
      </c>
      <c r="I47" s="473"/>
      <c r="J47" s="473"/>
      <c r="K47" s="492">
        <f t="shared" si="17"/>
        <v>0.39</v>
      </c>
      <c r="L47" s="486" t="s">
        <v>109</v>
      </c>
      <c r="M47" s="473">
        <v>0.5</v>
      </c>
      <c r="N47" s="473"/>
      <c r="O47" s="473"/>
      <c r="P47" s="480">
        <f t="shared" si="15"/>
        <v>0.5</v>
      </c>
      <c r="Q47" s="531" t="s">
        <v>109</v>
      </c>
      <c r="R47" s="530">
        <v>0.5</v>
      </c>
      <c r="S47" s="530"/>
      <c r="T47" s="530"/>
      <c r="U47" s="530">
        <f t="shared" si="18"/>
        <v>0.5</v>
      </c>
      <c r="V47" s="486" t="s">
        <v>109</v>
      </c>
      <c r="W47" s="474">
        <f t="shared" si="19"/>
        <v>0.89</v>
      </c>
      <c r="X47" s="474">
        <f t="shared" si="20"/>
        <v>0</v>
      </c>
      <c r="Y47" s="474">
        <f t="shared" si="21"/>
        <v>0</v>
      </c>
      <c r="Z47" s="474">
        <f t="shared" si="22"/>
        <v>0.89</v>
      </c>
      <c r="AA47" s="493"/>
      <c r="AB47" s="627"/>
      <c r="AC47" s="627"/>
      <c r="AD47" s="493"/>
    </row>
    <row r="48" spans="1:31" s="318" customFormat="1" ht="25.5" customHeight="1">
      <c r="A48" s="505">
        <v>4947</v>
      </c>
      <c r="B48" s="320" t="s">
        <v>46</v>
      </c>
      <c r="C48" s="331">
        <v>43.5</v>
      </c>
      <c r="D48" s="331">
        <v>319</v>
      </c>
      <c r="E48" s="491"/>
      <c r="F48" s="331">
        <f t="shared" si="1"/>
        <v>362.5</v>
      </c>
      <c r="G48" s="486" t="s">
        <v>109</v>
      </c>
      <c r="H48" s="473">
        <v>7.16</v>
      </c>
      <c r="I48" s="473">
        <v>52.54</v>
      </c>
      <c r="J48" s="473"/>
      <c r="K48" s="492">
        <f t="shared" si="17"/>
        <v>59.7</v>
      </c>
      <c r="L48" s="486" t="s">
        <v>109</v>
      </c>
      <c r="M48" s="473">
        <v>4</v>
      </c>
      <c r="N48" s="473">
        <v>30</v>
      </c>
      <c r="O48" s="473"/>
      <c r="P48" s="480">
        <f t="shared" si="15"/>
        <v>34</v>
      </c>
      <c r="Q48" s="534" t="s">
        <v>109</v>
      </c>
      <c r="R48" s="536">
        <v>2.68</v>
      </c>
      <c r="S48" s="536">
        <v>21.66</v>
      </c>
      <c r="T48" s="536"/>
      <c r="U48" s="536">
        <f t="shared" si="18"/>
        <v>24.34</v>
      </c>
      <c r="V48" s="486" t="s">
        <v>109</v>
      </c>
      <c r="W48" s="474">
        <f t="shared" ref="W48:Z51" si="23">R48+H48</f>
        <v>9.84</v>
      </c>
      <c r="X48" s="474">
        <f t="shared" si="23"/>
        <v>74.2</v>
      </c>
      <c r="Y48" s="474">
        <f t="shared" si="23"/>
        <v>0</v>
      </c>
      <c r="Z48" s="474">
        <f t="shared" si="23"/>
        <v>84.04</v>
      </c>
      <c r="AA48" s="493"/>
      <c r="AB48" s="627"/>
      <c r="AC48" s="627"/>
      <c r="AD48" s="547">
        <f>S48</f>
        <v>21.66</v>
      </c>
    </row>
    <row r="49" spans="1:31" s="318" customFormat="1">
      <c r="A49" s="505">
        <v>4976</v>
      </c>
      <c r="B49" s="28" t="s">
        <v>47</v>
      </c>
      <c r="C49" s="331">
        <v>10</v>
      </c>
      <c r="D49" s="331"/>
      <c r="E49" s="491"/>
      <c r="F49" s="331">
        <f t="shared" si="1"/>
        <v>10</v>
      </c>
      <c r="G49" s="486" t="s">
        <v>109</v>
      </c>
      <c r="H49" s="473">
        <v>0.9</v>
      </c>
      <c r="I49" s="473"/>
      <c r="J49" s="473"/>
      <c r="K49" s="492">
        <f t="shared" si="17"/>
        <v>0.9</v>
      </c>
      <c r="L49" s="486" t="s">
        <v>109</v>
      </c>
      <c r="M49" s="473">
        <v>0.75</v>
      </c>
      <c r="N49" s="473"/>
      <c r="O49" s="473"/>
      <c r="P49" s="480">
        <f t="shared" si="15"/>
        <v>0.75</v>
      </c>
      <c r="Q49" s="518" t="s">
        <v>109</v>
      </c>
      <c r="R49" s="519">
        <v>0.75</v>
      </c>
      <c r="S49" s="519"/>
      <c r="T49" s="519"/>
      <c r="U49" s="519">
        <f t="shared" si="18"/>
        <v>0.75</v>
      </c>
      <c r="V49" s="486" t="s">
        <v>109</v>
      </c>
      <c r="W49" s="474">
        <f t="shared" si="23"/>
        <v>1.65</v>
      </c>
      <c r="X49" s="474">
        <f t="shared" si="23"/>
        <v>0</v>
      </c>
      <c r="Y49" s="474">
        <f t="shared" si="23"/>
        <v>0</v>
      </c>
      <c r="Z49" s="474">
        <f t="shared" si="23"/>
        <v>1.65</v>
      </c>
      <c r="AA49" s="493"/>
      <c r="AB49" s="627"/>
      <c r="AC49" s="627"/>
      <c r="AD49" s="493"/>
    </row>
    <row r="50" spans="1:31" s="318" customFormat="1" ht="13.5" customHeight="1">
      <c r="A50" s="505">
        <v>4991</v>
      </c>
      <c r="B50" s="320" t="s">
        <v>48</v>
      </c>
      <c r="C50" s="331">
        <v>25</v>
      </c>
      <c r="D50" s="331"/>
      <c r="E50" s="491"/>
      <c r="F50" s="331">
        <f t="shared" si="1"/>
        <v>25</v>
      </c>
      <c r="G50" s="486" t="s">
        <v>109</v>
      </c>
      <c r="H50" s="473"/>
      <c r="I50" s="473"/>
      <c r="J50" s="473"/>
      <c r="K50" s="492">
        <f t="shared" si="17"/>
        <v>0</v>
      </c>
      <c r="L50" s="486" t="s">
        <v>109</v>
      </c>
      <c r="M50" s="473">
        <v>3</v>
      </c>
      <c r="N50" s="473"/>
      <c r="O50" s="473"/>
      <c r="P50" s="480">
        <f t="shared" si="15"/>
        <v>3</v>
      </c>
      <c r="Q50" s="518" t="s">
        <v>109</v>
      </c>
      <c r="R50" s="519">
        <v>2.5</v>
      </c>
      <c r="S50" s="519"/>
      <c r="T50" s="519"/>
      <c r="U50" s="519">
        <f t="shared" si="18"/>
        <v>2.5</v>
      </c>
      <c r="V50" s="486" t="s">
        <v>109</v>
      </c>
      <c r="W50" s="474">
        <f t="shared" si="23"/>
        <v>2.5</v>
      </c>
      <c r="X50" s="474">
        <f t="shared" si="23"/>
        <v>0</v>
      </c>
      <c r="Y50" s="474">
        <f t="shared" si="23"/>
        <v>0</v>
      </c>
      <c r="Z50" s="474">
        <f t="shared" si="23"/>
        <v>2.5</v>
      </c>
      <c r="AA50" s="493"/>
      <c r="AB50" s="627"/>
      <c r="AC50" s="627"/>
      <c r="AD50" s="493"/>
    </row>
    <row r="51" spans="1:31" s="318" customFormat="1" ht="13.5" customHeight="1">
      <c r="A51" s="507"/>
      <c r="B51" s="327" t="s">
        <v>82</v>
      </c>
      <c r="C51" s="496">
        <f>SUM(C7:C50)</f>
        <v>6572.18</v>
      </c>
      <c r="D51" s="496">
        <f>SUM(D7:D50)</f>
        <v>4300.5599999999995</v>
      </c>
      <c r="E51" s="496">
        <f>SUM(E7:E50)</f>
        <v>7901.4</v>
      </c>
      <c r="F51" s="496">
        <f>SUM(F7:F50)</f>
        <v>18774.14</v>
      </c>
      <c r="G51" s="486"/>
      <c r="H51" s="495">
        <f>SUM(H7:H50)</f>
        <v>1570.4400000000003</v>
      </c>
      <c r="I51" s="495">
        <f>SUM(I7:I50)</f>
        <v>410.81</v>
      </c>
      <c r="J51" s="495">
        <f>SUM(J7:J50)</f>
        <v>3792.25</v>
      </c>
      <c r="K51" s="495">
        <f>SUM(K7:K50)</f>
        <v>5773.5</v>
      </c>
      <c r="L51" s="486"/>
      <c r="M51" s="495">
        <f>SUM(M7:M50)</f>
        <v>900</v>
      </c>
      <c r="N51" s="495">
        <f>SUM(N7:N50)</f>
        <v>820</v>
      </c>
      <c r="O51" s="495">
        <f>SUM(O7:O50)</f>
        <v>700</v>
      </c>
      <c r="P51" s="495">
        <f>SUM(P7:P50)</f>
        <v>2420</v>
      </c>
      <c r="Q51" s="518"/>
      <c r="R51" s="520">
        <f>SUM(R7:R50)</f>
        <v>863.28000000000009</v>
      </c>
      <c r="S51" s="520">
        <f>SUM(S7:S50)</f>
        <v>811.44999999999993</v>
      </c>
      <c r="T51" s="520">
        <f>SUM(T7:T50)</f>
        <v>689.33</v>
      </c>
      <c r="U51" s="520">
        <f>SUM(U7:U50)</f>
        <v>2364.0599999999995</v>
      </c>
      <c r="V51" s="486"/>
      <c r="W51" s="490">
        <f t="shared" si="23"/>
        <v>2433.7200000000003</v>
      </c>
      <c r="X51" s="490">
        <f t="shared" si="23"/>
        <v>1222.26</v>
      </c>
      <c r="Y51" s="490">
        <f t="shared" si="23"/>
        <v>4481.58</v>
      </c>
      <c r="Z51" s="490">
        <f t="shared" si="23"/>
        <v>8137.5599999999995</v>
      </c>
      <c r="AA51" s="493"/>
      <c r="AB51" s="550">
        <f>SUM(AB6:AB50)</f>
        <v>2420</v>
      </c>
      <c r="AC51" s="550">
        <f>SUM(AC6:AC50)</f>
        <v>2364.0599999999995</v>
      </c>
      <c r="AD51" s="550">
        <f>SUM(AD6:AD50)</f>
        <v>811.44999999999993</v>
      </c>
      <c r="AE51" s="550">
        <f>SUM(AE6:AE50)</f>
        <v>689.33</v>
      </c>
    </row>
    <row r="52" spans="1:31" ht="14.25" customHeight="1">
      <c r="A52" s="647" t="s">
        <v>111</v>
      </c>
      <c r="B52" s="647"/>
      <c r="C52" s="645"/>
      <c r="D52" s="645"/>
      <c r="E52" s="642"/>
      <c r="F52" s="645"/>
      <c r="G52" s="484"/>
      <c r="H52" s="488"/>
      <c r="I52" s="488"/>
      <c r="J52" s="488"/>
      <c r="K52" s="488"/>
      <c r="L52" s="642"/>
      <c r="M52" s="331"/>
      <c r="N52" s="331"/>
      <c r="O52" s="331"/>
      <c r="P52" s="331"/>
      <c r="Q52" s="646"/>
      <c r="R52" s="524"/>
      <c r="S52" s="524"/>
      <c r="T52" s="524"/>
      <c r="U52" s="524"/>
      <c r="V52" s="642"/>
      <c r="W52" s="642"/>
      <c r="X52" s="3"/>
      <c r="Y52" s="3"/>
      <c r="Z52" s="3"/>
      <c r="AA52" s="493"/>
      <c r="AB52" s="493"/>
      <c r="AC52" s="493"/>
      <c r="AD52" s="493"/>
    </row>
    <row r="53" spans="1:31" hidden="1">
      <c r="A53" s="647"/>
      <c r="B53" s="647"/>
      <c r="C53" s="645"/>
      <c r="D53" s="645"/>
      <c r="E53" s="642"/>
      <c r="F53" s="645"/>
      <c r="G53" s="484"/>
      <c r="H53" s="475"/>
      <c r="I53" s="475"/>
      <c r="J53" s="475"/>
      <c r="K53" s="475"/>
      <c r="L53" s="642"/>
      <c r="M53" s="331"/>
      <c r="N53" s="331"/>
      <c r="O53" s="331"/>
      <c r="P53" s="331"/>
      <c r="Q53" s="646"/>
      <c r="R53" s="524"/>
      <c r="S53" s="524"/>
      <c r="T53" s="524"/>
      <c r="U53" s="524"/>
      <c r="V53" s="642"/>
      <c r="W53" s="642"/>
      <c r="X53" s="3"/>
      <c r="Y53" s="3"/>
      <c r="Z53" s="3"/>
      <c r="AA53" s="493"/>
      <c r="AB53" s="493"/>
      <c r="AC53" s="493"/>
      <c r="AD53" s="493"/>
    </row>
    <row r="54" spans="1:31">
      <c r="A54" s="508">
        <v>6800</v>
      </c>
      <c r="B54" s="509" t="s">
        <v>112</v>
      </c>
      <c r="C54" s="329"/>
      <c r="D54" s="329"/>
      <c r="E54" s="330"/>
      <c r="F54" s="329"/>
      <c r="G54" s="329"/>
      <c r="H54" s="475"/>
      <c r="I54" s="475"/>
      <c r="J54" s="475"/>
      <c r="K54" s="475"/>
      <c r="L54" s="486"/>
      <c r="M54" s="496"/>
      <c r="N54" s="496"/>
      <c r="O54" s="496"/>
      <c r="P54" s="496"/>
      <c r="Q54" s="518"/>
      <c r="R54" s="525"/>
      <c r="S54" s="525"/>
      <c r="T54" s="525"/>
      <c r="U54" s="525"/>
      <c r="V54" s="486"/>
      <c r="W54" s="330"/>
      <c r="X54" s="3"/>
      <c r="Y54" s="3"/>
      <c r="Z54" s="3"/>
      <c r="AA54" s="493"/>
      <c r="AB54" s="493"/>
      <c r="AC54" s="493"/>
      <c r="AD54" s="493"/>
    </row>
    <row r="55" spans="1:31" ht="66.75" customHeight="1">
      <c r="A55" s="643">
        <v>6807</v>
      </c>
      <c r="B55" s="506" t="s">
        <v>140</v>
      </c>
      <c r="C55" s="331">
        <v>702.5</v>
      </c>
      <c r="D55" s="484"/>
      <c r="E55" s="486"/>
      <c r="F55" s="331">
        <f t="shared" ref="F55:F70" si="24">C55+D55+E55</f>
        <v>702.5</v>
      </c>
      <c r="G55" s="486" t="s">
        <v>323</v>
      </c>
      <c r="H55" s="473">
        <v>484.9</v>
      </c>
      <c r="I55" s="473"/>
      <c r="J55" s="473"/>
      <c r="K55" s="492">
        <f t="shared" ref="K55:K68" si="25">H55+I55+J55</f>
        <v>484.9</v>
      </c>
      <c r="L55" s="486" t="s">
        <v>333</v>
      </c>
      <c r="M55" s="473">
        <v>217.6</v>
      </c>
      <c r="N55" s="473"/>
      <c r="O55" s="473"/>
      <c r="P55" s="480">
        <f t="shared" ref="P55:P68" si="26">M55+N55+O55</f>
        <v>217.6</v>
      </c>
      <c r="Q55" s="518"/>
      <c r="R55" s="519">
        <v>122</v>
      </c>
      <c r="S55" s="519"/>
      <c r="T55" s="519"/>
      <c r="U55" s="519">
        <f t="shared" ref="U55:U68" si="27">R55+S55+T55</f>
        <v>122</v>
      </c>
      <c r="V55" s="486" t="s">
        <v>323</v>
      </c>
      <c r="W55" s="474">
        <f t="shared" ref="W55:W68" si="28">R55+H55</f>
        <v>606.9</v>
      </c>
      <c r="X55" s="474">
        <f t="shared" ref="X55:X68" si="29">S55+I55</f>
        <v>0</v>
      </c>
      <c r="Y55" s="474">
        <f t="shared" ref="Y55:Y68" si="30">T55+J55</f>
        <v>0</v>
      </c>
      <c r="Z55" s="474">
        <f t="shared" ref="Z55:Z68" si="31">U55+K55</f>
        <v>606.9</v>
      </c>
      <c r="AA55" s="493"/>
      <c r="AB55" s="626">
        <f>SUM(P55:P56)</f>
        <v>226.35</v>
      </c>
      <c r="AC55" s="626">
        <f>SUM(U55:U56)</f>
        <v>130</v>
      </c>
      <c r="AD55" s="493"/>
    </row>
    <row r="56" spans="1:31" ht="26.25" customHeight="1">
      <c r="A56" s="643"/>
      <c r="B56" s="506" t="s">
        <v>50</v>
      </c>
      <c r="C56" s="331">
        <v>68.25</v>
      </c>
      <c r="D56" s="484"/>
      <c r="E56" s="486"/>
      <c r="F56" s="331">
        <f t="shared" si="24"/>
        <v>68.25</v>
      </c>
      <c r="G56" s="486" t="s">
        <v>332</v>
      </c>
      <c r="H56" s="473">
        <v>42.22</v>
      </c>
      <c r="I56" s="473"/>
      <c r="J56" s="473"/>
      <c r="K56" s="492">
        <f t="shared" si="25"/>
        <v>42.22</v>
      </c>
      <c r="L56" s="486" t="s">
        <v>341</v>
      </c>
      <c r="M56" s="473">
        <v>8.75</v>
      </c>
      <c r="N56" s="473"/>
      <c r="O56" s="473"/>
      <c r="P56" s="480">
        <f t="shared" si="26"/>
        <v>8.75</v>
      </c>
      <c r="Q56" s="518" t="s">
        <v>333</v>
      </c>
      <c r="R56" s="519">
        <v>8</v>
      </c>
      <c r="S56" s="519"/>
      <c r="T56" s="519"/>
      <c r="U56" s="519">
        <f t="shared" si="27"/>
        <v>8</v>
      </c>
      <c r="V56" s="486" t="s">
        <v>324</v>
      </c>
      <c r="W56" s="474">
        <f t="shared" si="28"/>
        <v>50.22</v>
      </c>
      <c r="X56" s="474">
        <f t="shared" si="29"/>
        <v>0</v>
      </c>
      <c r="Y56" s="474">
        <f t="shared" si="30"/>
        <v>0</v>
      </c>
      <c r="Z56" s="474">
        <f t="shared" si="31"/>
        <v>50.22</v>
      </c>
      <c r="AA56" s="493"/>
      <c r="AB56" s="627"/>
      <c r="AC56" s="627"/>
      <c r="AD56" s="493"/>
    </row>
    <row r="57" spans="1:31" ht="22.5">
      <c r="A57" s="510">
        <v>6809</v>
      </c>
      <c r="B57" s="506" t="s">
        <v>51</v>
      </c>
      <c r="C57" s="331">
        <v>100</v>
      </c>
      <c r="D57" s="484"/>
      <c r="E57" s="486"/>
      <c r="F57" s="331">
        <f t="shared" si="24"/>
        <v>100</v>
      </c>
      <c r="G57" s="486" t="s">
        <v>333</v>
      </c>
      <c r="H57" s="473">
        <v>40.29</v>
      </c>
      <c r="I57" s="473"/>
      <c r="J57" s="473"/>
      <c r="K57" s="492">
        <f t="shared" si="25"/>
        <v>40.29</v>
      </c>
      <c r="L57" s="486" t="s">
        <v>328</v>
      </c>
      <c r="M57" s="473">
        <v>21</v>
      </c>
      <c r="N57" s="473"/>
      <c r="O57" s="473"/>
      <c r="P57" s="480">
        <f t="shared" si="26"/>
        <v>21</v>
      </c>
      <c r="Q57" s="531" t="s">
        <v>328</v>
      </c>
      <c r="R57" s="530">
        <v>21</v>
      </c>
      <c r="S57" s="530"/>
      <c r="T57" s="530"/>
      <c r="U57" s="530">
        <f t="shared" si="27"/>
        <v>21</v>
      </c>
      <c r="V57" s="486" t="s">
        <v>325</v>
      </c>
      <c r="W57" s="474">
        <f t="shared" si="28"/>
        <v>61.29</v>
      </c>
      <c r="X57" s="474">
        <f t="shared" si="29"/>
        <v>0</v>
      </c>
      <c r="Y57" s="474">
        <f t="shared" si="30"/>
        <v>0</v>
      </c>
      <c r="Z57" s="474">
        <f t="shared" si="31"/>
        <v>61.29</v>
      </c>
      <c r="AA57" s="493"/>
      <c r="AB57" s="503">
        <f>R57</f>
        <v>21</v>
      </c>
      <c r="AC57" s="503">
        <f>U57</f>
        <v>21</v>
      </c>
      <c r="AD57" s="493"/>
    </row>
    <row r="58" spans="1:31" ht="33.75" customHeight="1">
      <c r="A58" s="644">
        <v>6813</v>
      </c>
      <c r="B58" s="506" t="s">
        <v>52</v>
      </c>
      <c r="C58" s="331">
        <v>8.9700000000000006</v>
      </c>
      <c r="D58" s="484"/>
      <c r="E58" s="486"/>
      <c r="F58" s="331">
        <f t="shared" si="24"/>
        <v>8.9700000000000006</v>
      </c>
      <c r="G58" s="486" t="s">
        <v>323</v>
      </c>
      <c r="H58" s="473">
        <v>8.9499999999999993</v>
      </c>
      <c r="I58" s="473"/>
      <c r="J58" s="473"/>
      <c r="K58" s="492">
        <f t="shared" si="25"/>
        <v>8.9499999999999993</v>
      </c>
      <c r="L58" s="486"/>
      <c r="M58" s="473"/>
      <c r="N58" s="473"/>
      <c r="O58" s="473"/>
      <c r="P58" s="480">
        <f t="shared" si="26"/>
        <v>0</v>
      </c>
      <c r="Q58" s="518"/>
      <c r="R58" s="519">
        <v>0</v>
      </c>
      <c r="S58" s="519"/>
      <c r="T58" s="519"/>
      <c r="U58" s="519">
        <f t="shared" si="27"/>
        <v>0</v>
      </c>
      <c r="V58" s="486" t="s">
        <v>323</v>
      </c>
      <c r="W58" s="474">
        <f t="shared" si="28"/>
        <v>8.9499999999999993</v>
      </c>
      <c r="X58" s="474">
        <f t="shared" si="29"/>
        <v>0</v>
      </c>
      <c r="Y58" s="474">
        <f t="shared" si="30"/>
        <v>0</v>
      </c>
      <c r="Z58" s="474">
        <f t="shared" si="31"/>
        <v>8.9499999999999993</v>
      </c>
      <c r="AA58" s="493"/>
      <c r="AB58" s="626">
        <f>SUM(P58:P59)</f>
        <v>0</v>
      </c>
      <c r="AC58" s="626">
        <f>SUM(U58:U59)</f>
        <v>0</v>
      </c>
      <c r="AD58" s="493"/>
    </row>
    <row r="59" spans="1:31" ht="24.75" customHeight="1">
      <c r="A59" s="644"/>
      <c r="B59" s="506" t="s">
        <v>53</v>
      </c>
      <c r="C59" s="331">
        <v>5</v>
      </c>
      <c r="D59" s="484"/>
      <c r="E59" s="486"/>
      <c r="F59" s="331">
        <f t="shared" si="24"/>
        <v>5</v>
      </c>
      <c r="G59" s="486" t="s">
        <v>326</v>
      </c>
      <c r="H59" s="473">
        <v>0.79</v>
      </c>
      <c r="I59" s="473"/>
      <c r="J59" s="473"/>
      <c r="K59" s="492">
        <f t="shared" si="25"/>
        <v>0.79</v>
      </c>
      <c r="L59" s="486"/>
      <c r="M59" s="473"/>
      <c r="N59" s="473"/>
      <c r="O59" s="473"/>
      <c r="P59" s="480">
        <f t="shared" si="26"/>
        <v>0</v>
      </c>
      <c r="Q59" s="518"/>
      <c r="R59" s="519">
        <v>0</v>
      </c>
      <c r="S59" s="519"/>
      <c r="T59" s="519"/>
      <c r="U59" s="519">
        <f t="shared" si="27"/>
        <v>0</v>
      </c>
      <c r="V59" s="486" t="s">
        <v>326</v>
      </c>
      <c r="W59" s="474">
        <f t="shared" si="28"/>
        <v>0.79</v>
      </c>
      <c r="X59" s="474">
        <f t="shared" si="29"/>
        <v>0</v>
      </c>
      <c r="Y59" s="474">
        <f t="shared" si="30"/>
        <v>0</v>
      </c>
      <c r="Z59" s="474">
        <f t="shared" si="31"/>
        <v>0.79</v>
      </c>
      <c r="AA59" s="493"/>
      <c r="AB59" s="627"/>
      <c r="AC59" s="627"/>
      <c r="AD59" s="493"/>
    </row>
    <row r="60" spans="1:31" ht="25.5" customHeight="1">
      <c r="A60" s="644">
        <v>6814</v>
      </c>
      <c r="B60" s="506" t="s">
        <v>54</v>
      </c>
      <c r="C60" s="331">
        <v>20.5</v>
      </c>
      <c r="D60" s="484"/>
      <c r="E60" s="486"/>
      <c r="F60" s="331">
        <f t="shared" si="24"/>
        <v>20.5</v>
      </c>
      <c r="G60" s="486" t="s">
        <v>327</v>
      </c>
      <c r="H60" s="473">
        <v>16.7</v>
      </c>
      <c r="I60" s="473"/>
      <c r="J60" s="473"/>
      <c r="K60" s="492">
        <f t="shared" si="25"/>
        <v>16.7</v>
      </c>
      <c r="L60" s="486" t="s">
        <v>342</v>
      </c>
      <c r="M60" s="473">
        <v>3.8</v>
      </c>
      <c r="N60" s="473"/>
      <c r="O60" s="473"/>
      <c r="P60" s="480">
        <f t="shared" si="26"/>
        <v>3.8</v>
      </c>
      <c r="Q60" s="518"/>
      <c r="R60" s="519">
        <v>3.48</v>
      </c>
      <c r="S60" s="519"/>
      <c r="T60" s="519"/>
      <c r="U60" s="519">
        <f t="shared" si="27"/>
        <v>3.48</v>
      </c>
      <c r="V60" s="486" t="s">
        <v>327</v>
      </c>
      <c r="W60" s="474">
        <f t="shared" si="28"/>
        <v>20.18</v>
      </c>
      <c r="X60" s="474">
        <f t="shared" si="29"/>
        <v>0</v>
      </c>
      <c r="Y60" s="474">
        <f t="shared" si="30"/>
        <v>0</v>
      </c>
      <c r="Z60" s="474">
        <f t="shared" si="31"/>
        <v>20.18</v>
      </c>
      <c r="AA60" s="493"/>
      <c r="AB60" s="626">
        <f>SUM(P60:P62)</f>
        <v>17.3</v>
      </c>
      <c r="AC60" s="626">
        <f>SUM(U60:U62)</f>
        <v>13.5</v>
      </c>
      <c r="AD60" s="493"/>
    </row>
    <row r="61" spans="1:31" ht="34.5" customHeight="1">
      <c r="A61" s="644"/>
      <c r="B61" s="506" t="s">
        <v>55</v>
      </c>
      <c r="C61" s="331">
        <v>6</v>
      </c>
      <c r="D61" s="484"/>
      <c r="E61" s="486"/>
      <c r="F61" s="331">
        <f t="shared" si="24"/>
        <v>6</v>
      </c>
      <c r="G61" s="486"/>
      <c r="H61" s="473">
        <v>0</v>
      </c>
      <c r="I61" s="473"/>
      <c r="J61" s="473"/>
      <c r="K61" s="492">
        <f t="shared" si="25"/>
        <v>0</v>
      </c>
      <c r="L61" s="486" t="s">
        <v>328</v>
      </c>
      <c r="M61" s="473">
        <v>2.5</v>
      </c>
      <c r="N61" s="473"/>
      <c r="O61" s="473"/>
      <c r="P61" s="480">
        <f t="shared" si="26"/>
        <v>2.5</v>
      </c>
      <c r="Q61" s="518" t="s">
        <v>328</v>
      </c>
      <c r="R61" s="519">
        <v>2.13</v>
      </c>
      <c r="S61" s="519"/>
      <c r="T61" s="519"/>
      <c r="U61" s="519">
        <f t="shared" si="27"/>
        <v>2.13</v>
      </c>
      <c r="V61" s="486" t="s">
        <v>328</v>
      </c>
      <c r="W61" s="474">
        <f t="shared" si="28"/>
        <v>2.13</v>
      </c>
      <c r="X61" s="474">
        <f t="shared" si="29"/>
        <v>0</v>
      </c>
      <c r="Y61" s="474">
        <f t="shared" si="30"/>
        <v>0</v>
      </c>
      <c r="Z61" s="474">
        <f t="shared" si="31"/>
        <v>2.13</v>
      </c>
      <c r="AA61" s="493"/>
      <c r="AB61" s="627"/>
      <c r="AC61" s="627"/>
      <c r="AD61" s="493"/>
    </row>
    <row r="62" spans="1:31" ht="22.5">
      <c r="A62" s="644"/>
      <c r="B62" s="506" t="s">
        <v>56</v>
      </c>
      <c r="C62" s="331">
        <v>50</v>
      </c>
      <c r="D62" s="484"/>
      <c r="E62" s="486"/>
      <c r="F62" s="331">
        <f t="shared" si="24"/>
        <v>50</v>
      </c>
      <c r="G62" s="486"/>
      <c r="H62" s="473">
        <v>0</v>
      </c>
      <c r="I62" s="473"/>
      <c r="J62" s="473"/>
      <c r="K62" s="492">
        <f t="shared" si="25"/>
        <v>0</v>
      </c>
      <c r="L62" s="486" t="s">
        <v>109</v>
      </c>
      <c r="M62" s="473">
        <v>11</v>
      </c>
      <c r="N62" s="473"/>
      <c r="O62" s="473"/>
      <c r="P62" s="480">
        <f t="shared" si="26"/>
        <v>11</v>
      </c>
      <c r="Q62" s="518" t="s">
        <v>109</v>
      </c>
      <c r="R62" s="519">
        <v>7.89</v>
      </c>
      <c r="S62" s="519"/>
      <c r="T62" s="519"/>
      <c r="U62" s="519">
        <f t="shared" si="27"/>
        <v>7.89</v>
      </c>
      <c r="V62" s="486" t="s">
        <v>109</v>
      </c>
      <c r="W62" s="474">
        <f t="shared" si="28"/>
        <v>7.89</v>
      </c>
      <c r="X62" s="474">
        <f t="shared" si="29"/>
        <v>0</v>
      </c>
      <c r="Y62" s="474">
        <f t="shared" si="30"/>
        <v>0</v>
      </c>
      <c r="Z62" s="474">
        <f t="shared" si="31"/>
        <v>7.89</v>
      </c>
      <c r="AA62" s="493"/>
      <c r="AB62" s="627"/>
      <c r="AC62" s="627"/>
      <c r="AD62" s="493"/>
    </row>
    <row r="63" spans="1:31" ht="81" customHeight="1">
      <c r="A63" s="644">
        <v>6815</v>
      </c>
      <c r="B63" s="506" t="s">
        <v>57</v>
      </c>
      <c r="C63" s="331">
        <v>19.5</v>
      </c>
      <c r="D63" s="484"/>
      <c r="E63" s="486"/>
      <c r="F63" s="331">
        <f t="shared" si="24"/>
        <v>19.5</v>
      </c>
      <c r="G63" s="486" t="s">
        <v>329</v>
      </c>
      <c r="H63" s="473">
        <v>17.2</v>
      </c>
      <c r="I63" s="473"/>
      <c r="J63" s="473"/>
      <c r="K63" s="492">
        <f t="shared" si="25"/>
        <v>17.2</v>
      </c>
      <c r="L63" s="486" t="s">
        <v>333</v>
      </c>
      <c r="M63" s="473">
        <v>2.2999999999999998</v>
      </c>
      <c r="N63" s="473"/>
      <c r="O63" s="473"/>
      <c r="P63" s="480">
        <f t="shared" si="26"/>
        <v>2.2999999999999998</v>
      </c>
      <c r="Q63" s="574" t="s">
        <v>380</v>
      </c>
      <c r="R63" s="519">
        <v>2.27</v>
      </c>
      <c r="S63" s="519"/>
      <c r="T63" s="519"/>
      <c r="U63" s="519">
        <f t="shared" si="27"/>
        <v>2.27</v>
      </c>
      <c r="V63" s="573" t="s">
        <v>332</v>
      </c>
      <c r="W63" s="474">
        <f t="shared" si="28"/>
        <v>19.47</v>
      </c>
      <c r="X63" s="474">
        <f t="shared" si="29"/>
        <v>0</v>
      </c>
      <c r="Y63" s="474">
        <f t="shared" si="30"/>
        <v>0</v>
      </c>
      <c r="Z63" s="474">
        <f t="shared" si="31"/>
        <v>19.47</v>
      </c>
      <c r="AA63" s="493"/>
      <c r="AB63" s="626">
        <f>SUM(P63:P66)</f>
        <v>7.3</v>
      </c>
      <c r="AC63" s="626">
        <f>SUM(U63:U66)</f>
        <v>6.33</v>
      </c>
      <c r="AD63" s="493"/>
    </row>
    <row r="64" spans="1:31" ht="45">
      <c r="A64" s="644"/>
      <c r="B64" s="506" t="s">
        <v>58</v>
      </c>
      <c r="C64" s="331">
        <v>13.75</v>
      </c>
      <c r="D64" s="484"/>
      <c r="E64" s="486"/>
      <c r="F64" s="331">
        <f t="shared" si="24"/>
        <v>13.75</v>
      </c>
      <c r="G64" s="486" t="s">
        <v>323</v>
      </c>
      <c r="H64" s="473">
        <v>6.73</v>
      </c>
      <c r="I64" s="473"/>
      <c r="J64" s="473"/>
      <c r="K64" s="492">
        <f t="shared" si="25"/>
        <v>6.73</v>
      </c>
      <c r="L64" s="486" t="s">
        <v>325</v>
      </c>
      <c r="M64" s="473">
        <v>4</v>
      </c>
      <c r="N64" s="473"/>
      <c r="O64" s="473"/>
      <c r="P64" s="480">
        <f t="shared" si="26"/>
        <v>4</v>
      </c>
      <c r="Q64" s="574" t="s">
        <v>381</v>
      </c>
      <c r="R64" s="519">
        <v>3.15</v>
      </c>
      <c r="S64" s="519"/>
      <c r="T64" s="519"/>
      <c r="U64" s="519">
        <f t="shared" si="27"/>
        <v>3.15</v>
      </c>
      <c r="V64" s="573" t="s">
        <v>327</v>
      </c>
      <c r="W64" s="474">
        <f t="shared" si="28"/>
        <v>9.8800000000000008</v>
      </c>
      <c r="X64" s="474">
        <f t="shared" si="29"/>
        <v>0</v>
      </c>
      <c r="Y64" s="474">
        <f t="shared" si="30"/>
        <v>0</v>
      </c>
      <c r="Z64" s="474">
        <f t="shared" si="31"/>
        <v>9.8800000000000008</v>
      </c>
      <c r="AA64" s="493"/>
      <c r="AB64" s="627"/>
      <c r="AC64" s="627"/>
      <c r="AD64" s="493"/>
    </row>
    <row r="65" spans="1:30" ht="12" customHeight="1">
      <c r="A65" s="644"/>
      <c r="B65" s="506" t="s">
        <v>59</v>
      </c>
      <c r="C65" s="331">
        <v>1.5</v>
      </c>
      <c r="D65" s="484"/>
      <c r="E65" s="486"/>
      <c r="F65" s="331">
        <f t="shared" si="24"/>
        <v>1.5</v>
      </c>
      <c r="G65" s="486" t="s">
        <v>328</v>
      </c>
      <c r="H65" s="473">
        <v>0.2</v>
      </c>
      <c r="I65" s="473"/>
      <c r="J65" s="473"/>
      <c r="K65" s="492">
        <f t="shared" si="25"/>
        <v>0.2</v>
      </c>
      <c r="L65" s="486"/>
      <c r="M65" s="473"/>
      <c r="N65" s="473"/>
      <c r="O65" s="473"/>
      <c r="P65" s="480">
        <f t="shared" si="26"/>
        <v>0</v>
      </c>
      <c r="Q65" s="518"/>
      <c r="R65" s="519"/>
      <c r="S65" s="519"/>
      <c r="T65" s="519"/>
      <c r="U65" s="519">
        <f t="shared" si="27"/>
        <v>0</v>
      </c>
      <c r="V65" s="486" t="s">
        <v>328</v>
      </c>
      <c r="W65" s="474">
        <f t="shared" si="28"/>
        <v>0.2</v>
      </c>
      <c r="X65" s="474">
        <f t="shared" si="29"/>
        <v>0</v>
      </c>
      <c r="Y65" s="474">
        <f t="shared" si="30"/>
        <v>0</v>
      </c>
      <c r="Z65" s="474">
        <f t="shared" si="31"/>
        <v>0.2</v>
      </c>
      <c r="AA65" s="493"/>
      <c r="AB65" s="627"/>
      <c r="AC65" s="627"/>
      <c r="AD65" s="493"/>
    </row>
    <row r="66" spans="1:30" ht="35.25" customHeight="1">
      <c r="A66" s="644"/>
      <c r="B66" s="506" t="s">
        <v>60</v>
      </c>
      <c r="C66" s="331">
        <v>5.25</v>
      </c>
      <c r="D66" s="484"/>
      <c r="E66" s="486"/>
      <c r="F66" s="331">
        <f t="shared" si="24"/>
        <v>5.25</v>
      </c>
      <c r="G66" s="486" t="s">
        <v>323</v>
      </c>
      <c r="H66" s="473">
        <v>3.17</v>
      </c>
      <c r="I66" s="473"/>
      <c r="J66" s="473"/>
      <c r="K66" s="492">
        <f t="shared" si="25"/>
        <v>3.17</v>
      </c>
      <c r="L66" s="486" t="s">
        <v>325</v>
      </c>
      <c r="M66" s="473">
        <v>1</v>
      </c>
      <c r="N66" s="473"/>
      <c r="O66" s="473"/>
      <c r="P66" s="480">
        <f t="shared" si="26"/>
        <v>1</v>
      </c>
      <c r="Q66" s="574" t="s">
        <v>381</v>
      </c>
      <c r="R66" s="519">
        <v>0.91</v>
      </c>
      <c r="S66" s="519"/>
      <c r="T66" s="519"/>
      <c r="U66" s="519">
        <f t="shared" si="27"/>
        <v>0.91</v>
      </c>
      <c r="V66" s="573" t="s">
        <v>327</v>
      </c>
      <c r="W66" s="474">
        <f t="shared" si="28"/>
        <v>4.08</v>
      </c>
      <c r="X66" s="474">
        <f t="shared" si="29"/>
        <v>0</v>
      </c>
      <c r="Y66" s="474">
        <f t="shared" si="30"/>
        <v>0</v>
      </c>
      <c r="Z66" s="474">
        <f t="shared" si="31"/>
        <v>4.08</v>
      </c>
      <c r="AA66" s="493"/>
      <c r="AB66" s="627"/>
      <c r="AC66" s="627"/>
      <c r="AD66" s="493"/>
    </row>
    <row r="67" spans="1:30">
      <c r="A67" s="511">
        <v>6821</v>
      </c>
      <c r="B67" s="28" t="s">
        <v>39</v>
      </c>
      <c r="C67" s="331">
        <v>50</v>
      </c>
      <c r="D67" s="484"/>
      <c r="E67" s="486"/>
      <c r="F67" s="331">
        <f t="shared" si="24"/>
        <v>50</v>
      </c>
      <c r="G67" s="486" t="s">
        <v>109</v>
      </c>
      <c r="H67" s="473">
        <v>25.39</v>
      </c>
      <c r="I67" s="473"/>
      <c r="J67" s="473"/>
      <c r="K67" s="492">
        <f t="shared" si="25"/>
        <v>25.39</v>
      </c>
      <c r="L67" s="486" t="s">
        <v>109</v>
      </c>
      <c r="M67" s="473">
        <v>10</v>
      </c>
      <c r="N67" s="473"/>
      <c r="O67" s="473"/>
      <c r="P67" s="480">
        <f t="shared" si="26"/>
        <v>10</v>
      </c>
      <c r="Q67" s="518" t="s">
        <v>109</v>
      </c>
      <c r="R67" s="519">
        <v>9.9600000000000009</v>
      </c>
      <c r="S67" s="519"/>
      <c r="T67" s="519"/>
      <c r="U67" s="519">
        <f t="shared" si="27"/>
        <v>9.9600000000000009</v>
      </c>
      <c r="V67" s="486" t="s">
        <v>109</v>
      </c>
      <c r="W67" s="474">
        <f t="shared" si="28"/>
        <v>35.35</v>
      </c>
      <c r="X67" s="474">
        <f t="shared" si="29"/>
        <v>0</v>
      </c>
      <c r="Y67" s="474">
        <f t="shared" si="30"/>
        <v>0</v>
      </c>
      <c r="Z67" s="474">
        <f t="shared" si="31"/>
        <v>35.35</v>
      </c>
      <c r="AA67" s="493"/>
      <c r="AB67" s="628">
        <f>SUM(P67:P68)</f>
        <v>14</v>
      </c>
      <c r="AC67" s="628">
        <f>SUM(U67:U68)</f>
        <v>11.96</v>
      </c>
      <c r="AD67" s="493"/>
    </row>
    <row r="68" spans="1:30">
      <c r="A68" s="511">
        <v>6869</v>
      </c>
      <c r="B68" s="28" t="s">
        <v>61</v>
      </c>
      <c r="C68" s="331">
        <v>15</v>
      </c>
      <c r="D68" s="484"/>
      <c r="E68" s="486"/>
      <c r="F68" s="331">
        <f t="shared" si="24"/>
        <v>15</v>
      </c>
      <c r="G68" s="486" t="s">
        <v>325</v>
      </c>
      <c r="H68" s="473">
        <v>3.77</v>
      </c>
      <c r="I68" s="473"/>
      <c r="J68" s="473"/>
      <c r="K68" s="492">
        <f t="shared" si="25"/>
        <v>3.77</v>
      </c>
      <c r="L68" s="486" t="s">
        <v>325</v>
      </c>
      <c r="M68" s="473">
        <v>4</v>
      </c>
      <c r="N68" s="473"/>
      <c r="O68" s="473"/>
      <c r="P68" s="480">
        <f t="shared" si="26"/>
        <v>4</v>
      </c>
      <c r="Q68" s="568" t="s">
        <v>109</v>
      </c>
      <c r="R68" s="519">
        <v>2</v>
      </c>
      <c r="S68" s="519"/>
      <c r="T68" s="519"/>
      <c r="U68" s="519">
        <f t="shared" si="27"/>
        <v>2</v>
      </c>
      <c r="V68" s="486" t="s">
        <v>325</v>
      </c>
      <c r="W68" s="474">
        <f t="shared" si="28"/>
        <v>5.77</v>
      </c>
      <c r="X68" s="474">
        <f t="shared" si="29"/>
        <v>0</v>
      </c>
      <c r="Y68" s="474">
        <f t="shared" si="30"/>
        <v>0</v>
      </c>
      <c r="Z68" s="474">
        <f t="shared" si="31"/>
        <v>5.77</v>
      </c>
      <c r="AA68" s="493"/>
      <c r="AB68" s="629"/>
      <c r="AC68" s="629"/>
      <c r="AD68" s="493"/>
    </row>
    <row r="69" spans="1:30" ht="22.5">
      <c r="A69" s="512">
        <v>6900</v>
      </c>
      <c r="B69" s="27" t="s">
        <v>120</v>
      </c>
      <c r="C69" s="484"/>
      <c r="D69" s="484"/>
      <c r="E69" s="486"/>
      <c r="F69" s="484"/>
      <c r="G69" s="486"/>
      <c r="H69" s="488"/>
      <c r="I69" s="488"/>
      <c r="J69" s="488"/>
      <c r="K69" s="488"/>
      <c r="L69" s="486"/>
      <c r="M69" s="497"/>
      <c r="N69" s="497"/>
      <c r="O69" s="497"/>
      <c r="P69" s="497"/>
      <c r="Q69" s="518"/>
      <c r="R69" s="521"/>
      <c r="S69" s="521"/>
      <c r="T69" s="521"/>
      <c r="U69" s="521"/>
      <c r="V69" s="486"/>
      <c r="W69" s="486"/>
      <c r="X69" s="3"/>
      <c r="Y69" s="3"/>
      <c r="Z69" s="3"/>
      <c r="AA69" s="493"/>
      <c r="AB69" s="547"/>
      <c r="AC69" s="547"/>
      <c r="AD69" s="493"/>
    </row>
    <row r="70" spans="1:30">
      <c r="A70" s="510">
        <v>6901</v>
      </c>
      <c r="B70" s="27" t="s">
        <v>62</v>
      </c>
      <c r="C70" s="484">
        <v>24000</v>
      </c>
      <c r="D70" s="484"/>
      <c r="E70" s="486"/>
      <c r="F70" s="331">
        <f t="shared" si="24"/>
        <v>24000</v>
      </c>
      <c r="G70" s="486" t="s">
        <v>109</v>
      </c>
      <c r="H70" s="473">
        <v>4649.6499999999996</v>
      </c>
      <c r="I70" s="473"/>
      <c r="J70" s="473"/>
      <c r="K70" s="492">
        <f>H70+I70+J70</f>
        <v>4649.6499999999996</v>
      </c>
      <c r="L70" s="486" t="s">
        <v>109</v>
      </c>
      <c r="M70" s="488">
        <v>5794.05</v>
      </c>
      <c r="N70" s="488"/>
      <c r="O70" s="488"/>
      <c r="P70" s="480">
        <f>M70+N70+O70</f>
        <v>5794.05</v>
      </c>
      <c r="Q70" s="531" t="s">
        <v>109</v>
      </c>
      <c r="R70" s="530">
        <v>5794.05</v>
      </c>
      <c r="S70" s="530"/>
      <c r="T70" s="530"/>
      <c r="U70" s="530">
        <f>R70+S70+T70</f>
        <v>5794.05</v>
      </c>
      <c r="V70" s="486" t="s">
        <v>109</v>
      </c>
      <c r="W70" s="474">
        <f>R70+H70</f>
        <v>10443.700000000001</v>
      </c>
      <c r="X70" s="474">
        <f>S70+I70</f>
        <v>0</v>
      </c>
      <c r="Y70" s="474">
        <f>T70+J70</f>
        <v>0</v>
      </c>
      <c r="Z70" s="474">
        <f>U70+K70</f>
        <v>10443.700000000001</v>
      </c>
      <c r="AA70" s="493"/>
      <c r="AB70" s="547">
        <f>P70</f>
        <v>5794.05</v>
      </c>
      <c r="AC70" s="547">
        <f>U70</f>
        <v>5794.05</v>
      </c>
      <c r="AD70" s="493"/>
    </row>
    <row r="71" spans="1:30" ht="12" customHeight="1">
      <c r="A71" s="513">
        <v>7000</v>
      </c>
      <c r="B71" s="509" t="s">
        <v>123</v>
      </c>
      <c r="C71" s="329"/>
      <c r="D71" s="329"/>
      <c r="E71" s="330"/>
      <c r="F71" s="329"/>
      <c r="G71" s="486"/>
      <c r="H71" s="488"/>
      <c r="I71" s="488"/>
      <c r="J71" s="488"/>
      <c r="K71" s="488"/>
      <c r="L71" s="486"/>
      <c r="M71" s="473"/>
      <c r="N71" s="473"/>
      <c r="O71" s="473"/>
      <c r="P71" s="473"/>
      <c r="Q71" s="518"/>
      <c r="R71" s="519"/>
      <c r="S71" s="519"/>
      <c r="T71" s="519"/>
      <c r="U71" s="519"/>
      <c r="V71" s="486"/>
      <c r="W71" s="330"/>
      <c r="X71" s="3"/>
      <c r="Y71" s="3"/>
      <c r="Z71" s="3"/>
      <c r="AA71" s="493"/>
      <c r="AB71" s="493"/>
      <c r="AC71" s="493"/>
      <c r="AD71" s="493"/>
    </row>
    <row r="72" spans="1:30">
      <c r="A72" s="513">
        <v>7036</v>
      </c>
      <c r="B72" s="325" t="s">
        <v>63</v>
      </c>
      <c r="C72" s="484"/>
      <c r="D72" s="484"/>
      <c r="E72" s="486"/>
      <c r="F72" s="484"/>
      <c r="G72" s="486"/>
      <c r="H72" s="498"/>
      <c r="I72" s="498"/>
      <c r="J72" s="498"/>
      <c r="K72" s="498"/>
      <c r="L72" s="486"/>
      <c r="M72" s="488"/>
      <c r="N72" s="488"/>
      <c r="O72" s="488"/>
      <c r="P72" s="488"/>
      <c r="Q72" s="534"/>
      <c r="R72" s="542"/>
      <c r="S72" s="542"/>
      <c r="T72" s="542"/>
      <c r="U72" s="542"/>
      <c r="V72" s="486"/>
      <c r="W72" s="486"/>
      <c r="X72" s="3"/>
      <c r="Y72" s="3"/>
      <c r="Z72" s="3"/>
      <c r="AA72" s="493"/>
      <c r="AB72" s="626">
        <f>SUM(P72:P85)</f>
        <v>8500</v>
      </c>
      <c r="AC72" s="626">
        <f>SUM(U72:U85)</f>
        <v>7523.9</v>
      </c>
      <c r="AD72" s="626">
        <f>SUM(S72:S85)</f>
        <v>6542.04</v>
      </c>
    </row>
    <row r="73" spans="1:30" ht="12" customHeight="1">
      <c r="A73" s="510">
        <v>7036</v>
      </c>
      <c r="B73" s="506" t="s">
        <v>64</v>
      </c>
      <c r="C73" s="484">
        <v>151.32</v>
      </c>
      <c r="D73" s="484">
        <v>1109.68</v>
      </c>
      <c r="E73" s="486"/>
      <c r="F73" s="331">
        <f t="shared" ref="F73:F85" si="32">C73+D73+E73</f>
        <v>1261</v>
      </c>
      <c r="G73" s="486"/>
      <c r="H73" s="498"/>
      <c r="I73" s="498"/>
      <c r="J73" s="498"/>
      <c r="K73" s="492">
        <f>H73+I73+J73</f>
        <v>0</v>
      </c>
      <c r="L73" s="486"/>
      <c r="M73" s="473"/>
      <c r="N73" s="473"/>
      <c r="O73" s="473"/>
      <c r="P73" s="473"/>
      <c r="Q73" s="534"/>
      <c r="R73" s="536"/>
      <c r="S73" s="536"/>
      <c r="T73" s="536"/>
      <c r="U73" s="536"/>
      <c r="V73" s="486"/>
      <c r="W73" s="486"/>
      <c r="X73" s="3"/>
      <c r="Y73" s="3"/>
      <c r="Z73" s="3"/>
      <c r="AA73" s="493"/>
      <c r="AB73" s="627"/>
      <c r="AC73" s="627"/>
      <c r="AD73" s="627"/>
    </row>
    <row r="74" spans="1:30" ht="12" customHeight="1">
      <c r="A74" s="513">
        <v>7041</v>
      </c>
      <c r="B74" s="506" t="s">
        <v>45</v>
      </c>
      <c r="C74" s="484"/>
      <c r="D74" s="484"/>
      <c r="E74" s="486"/>
      <c r="F74" s="484"/>
      <c r="G74" s="486"/>
      <c r="H74" s="488"/>
      <c r="I74" s="488"/>
      <c r="J74" s="488"/>
      <c r="K74" s="492">
        <f>H74+I74+J74</f>
        <v>0</v>
      </c>
      <c r="L74" s="486"/>
      <c r="M74" s="473"/>
      <c r="N74" s="473"/>
      <c r="O74" s="473"/>
      <c r="P74" s="473"/>
      <c r="Q74" s="534"/>
      <c r="R74" s="536"/>
      <c r="S74" s="536"/>
      <c r="T74" s="536"/>
      <c r="U74" s="536"/>
      <c r="V74" s="486"/>
      <c r="W74" s="486"/>
      <c r="X74" s="3"/>
      <c r="Y74" s="3"/>
      <c r="Z74" s="3"/>
      <c r="AA74" s="493"/>
      <c r="AB74" s="627"/>
      <c r="AC74" s="627"/>
      <c r="AD74" s="627"/>
    </row>
    <row r="75" spans="1:30" ht="25.5" customHeight="1">
      <c r="A75" s="510">
        <v>7041</v>
      </c>
      <c r="B75" s="27" t="s">
        <v>141</v>
      </c>
      <c r="C75" s="331">
        <v>181.8</v>
      </c>
      <c r="D75" s="331">
        <v>1333.2</v>
      </c>
      <c r="E75" s="486"/>
      <c r="F75" s="331">
        <f t="shared" si="32"/>
        <v>1515</v>
      </c>
      <c r="G75" s="486"/>
      <c r="H75" s="488"/>
      <c r="I75" s="488"/>
      <c r="J75" s="488"/>
      <c r="K75" s="492">
        <f>H75+I75+J75</f>
        <v>0</v>
      </c>
      <c r="L75" s="486"/>
      <c r="M75" s="473"/>
      <c r="N75" s="473"/>
      <c r="O75" s="473"/>
      <c r="P75" s="473"/>
      <c r="Q75" s="534"/>
      <c r="R75" s="536"/>
      <c r="S75" s="536"/>
      <c r="T75" s="536"/>
      <c r="U75" s="536"/>
      <c r="V75" s="486"/>
      <c r="W75" s="486"/>
      <c r="X75" s="3"/>
      <c r="Y75" s="3"/>
      <c r="Z75" s="3"/>
      <c r="AA75" s="493"/>
      <c r="AB75" s="627"/>
      <c r="AC75" s="627"/>
      <c r="AD75" s="627"/>
    </row>
    <row r="76" spans="1:30" ht="33.75">
      <c r="A76" s="510">
        <v>7041</v>
      </c>
      <c r="B76" s="27" t="s">
        <v>142</v>
      </c>
      <c r="C76" s="484">
        <v>2437.3200000000002</v>
      </c>
      <c r="D76" s="484">
        <v>17873.68</v>
      </c>
      <c r="E76" s="486"/>
      <c r="F76" s="331">
        <f t="shared" si="32"/>
        <v>20311</v>
      </c>
      <c r="G76" s="472" t="s">
        <v>334</v>
      </c>
      <c r="H76" s="473">
        <v>38.11</v>
      </c>
      <c r="I76" s="473">
        <v>255.04</v>
      </c>
      <c r="J76" s="473"/>
      <c r="K76" s="492">
        <f>H76+I76+J76</f>
        <v>293.14999999999998</v>
      </c>
      <c r="L76" s="472" t="s">
        <v>343</v>
      </c>
      <c r="M76" s="473">
        <v>450</v>
      </c>
      <c r="N76" s="473">
        <v>3300</v>
      </c>
      <c r="O76" s="473"/>
      <c r="P76" s="480">
        <f>M76+N76+O76</f>
        <v>3750</v>
      </c>
      <c r="Q76" s="537" t="s">
        <v>339</v>
      </c>
      <c r="R76" s="536">
        <v>411.86</v>
      </c>
      <c r="S76" s="536">
        <v>2362.04</v>
      </c>
      <c r="T76" s="536"/>
      <c r="U76" s="536">
        <f>R76+S76+T76</f>
        <v>2773.9</v>
      </c>
      <c r="V76" s="472" t="s">
        <v>382</v>
      </c>
      <c r="W76" s="474">
        <f t="shared" ref="W76:Z77" si="33">R76+H76</f>
        <v>449.97</v>
      </c>
      <c r="X76" s="474">
        <f t="shared" si="33"/>
        <v>2617.08</v>
      </c>
      <c r="Y76" s="474">
        <f t="shared" si="33"/>
        <v>0</v>
      </c>
      <c r="Z76" s="474">
        <f t="shared" si="33"/>
        <v>3067.05</v>
      </c>
      <c r="AA76" s="493"/>
      <c r="AB76" s="627"/>
      <c r="AC76" s="627"/>
      <c r="AD76" s="627"/>
    </row>
    <row r="77" spans="1:30">
      <c r="A77" s="510">
        <v>7041</v>
      </c>
      <c r="B77" s="506" t="s">
        <v>143</v>
      </c>
      <c r="C77" s="484">
        <v>1167.48</v>
      </c>
      <c r="D77" s="484">
        <v>8561.52</v>
      </c>
      <c r="E77" s="486"/>
      <c r="F77" s="331">
        <f t="shared" si="32"/>
        <v>9729</v>
      </c>
      <c r="G77" s="472" t="s">
        <v>335</v>
      </c>
      <c r="H77" s="473">
        <v>40.49</v>
      </c>
      <c r="I77" s="473">
        <v>308.67</v>
      </c>
      <c r="J77" s="473"/>
      <c r="K77" s="492">
        <f>H77+I77+J77</f>
        <v>349.16</v>
      </c>
      <c r="L77" s="472" t="s">
        <v>330</v>
      </c>
      <c r="M77" s="473">
        <v>100</v>
      </c>
      <c r="N77" s="473">
        <v>740</v>
      </c>
      <c r="O77" s="473"/>
      <c r="P77" s="480">
        <f>M77+N77+O77</f>
        <v>840</v>
      </c>
      <c r="Q77" s="538" t="s">
        <v>338</v>
      </c>
      <c r="R77" s="539">
        <v>100</v>
      </c>
      <c r="S77" s="539">
        <v>740</v>
      </c>
      <c r="T77" s="539"/>
      <c r="U77" s="539">
        <f>R77+S77+T77</f>
        <v>840</v>
      </c>
      <c r="V77" s="472" t="s">
        <v>383</v>
      </c>
      <c r="W77" s="474">
        <f t="shared" si="33"/>
        <v>140.49</v>
      </c>
      <c r="X77" s="474">
        <f t="shared" si="33"/>
        <v>1048.67</v>
      </c>
      <c r="Y77" s="474">
        <f t="shared" si="33"/>
        <v>0</v>
      </c>
      <c r="Z77" s="474">
        <f t="shared" si="33"/>
        <v>1189.1600000000001</v>
      </c>
      <c r="AA77" s="493"/>
      <c r="AB77" s="627"/>
      <c r="AC77" s="627"/>
      <c r="AD77" s="627"/>
    </row>
    <row r="78" spans="1:30" ht="12.75" customHeight="1">
      <c r="A78" s="510"/>
      <c r="B78" s="325" t="s">
        <v>68</v>
      </c>
      <c r="C78" s="484"/>
      <c r="D78" s="484"/>
      <c r="E78" s="486"/>
      <c r="F78" s="484"/>
      <c r="G78" s="486"/>
      <c r="H78" s="488"/>
      <c r="I78" s="488"/>
      <c r="J78" s="488"/>
      <c r="K78" s="475"/>
      <c r="L78" s="486"/>
      <c r="M78" s="499"/>
      <c r="N78" s="499"/>
      <c r="O78" s="499"/>
      <c r="P78" s="499"/>
      <c r="Q78" s="534"/>
      <c r="R78" s="540"/>
      <c r="S78" s="540"/>
      <c r="T78" s="540"/>
      <c r="U78" s="540"/>
      <c r="V78" s="486"/>
      <c r="W78" s="486"/>
      <c r="X78" s="3"/>
      <c r="Y78" s="3"/>
      <c r="Z78" s="3"/>
      <c r="AA78" s="493"/>
      <c r="AB78" s="627"/>
      <c r="AC78" s="627"/>
      <c r="AD78" s="627"/>
    </row>
    <row r="79" spans="1:30" ht="22.5">
      <c r="A79" s="510">
        <v>7081</v>
      </c>
      <c r="B79" s="27" t="s">
        <v>144</v>
      </c>
      <c r="C79" s="331">
        <v>301.8</v>
      </c>
      <c r="D79" s="331">
        <v>2213.1999999999998</v>
      </c>
      <c r="E79" s="486"/>
      <c r="F79" s="331">
        <f t="shared" si="32"/>
        <v>2515</v>
      </c>
      <c r="G79" s="486"/>
      <c r="H79" s="488"/>
      <c r="I79" s="488"/>
      <c r="J79" s="488"/>
      <c r="K79" s="492">
        <f t="shared" ref="K79:K85" si="34">H79+I79+J79</f>
        <v>0</v>
      </c>
      <c r="L79" s="486"/>
      <c r="M79" s="500"/>
      <c r="N79" s="500"/>
      <c r="O79" s="500"/>
      <c r="P79" s="500"/>
      <c r="Q79" s="534"/>
      <c r="R79" s="541"/>
      <c r="S79" s="541"/>
      <c r="T79" s="541"/>
      <c r="U79" s="541"/>
      <c r="V79" s="486"/>
      <c r="W79" s="486"/>
      <c r="X79" s="3"/>
      <c r="Y79" s="3"/>
      <c r="Z79" s="3"/>
      <c r="AA79" s="493"/>
      <c r="AB79" s="627"/>
      <c r="AC79" s="627"/>
      <c r="AD79" s="627"/>
    </row>
    <row r="80" spans="1:30" ht="25.5" customHeight="1">
      <c r="A80" s="510">
        <v>7081</v>
      </c>
      <c r="B80" s="27" t="s">
        <v>146</v>
      </c>
      <c r="C80" s="331">
        <v>306</v>
      </c>
      <c r="D80" s="331">
        <v>2244</v>
      </c>
      <c r="E80" s="486"/>
      <c r="F80" s="331">
        <f t="shared" si="32"/>
        <v>2550</v>
      </c>
      <c r="G80" s="486"/>
      <c r="H80" s="488"/>
      <c r="I80" s="488"/>
      <c r="J80" s="488"/>
      <c r="K80" s="492">
        <f t="shared" si="34"/>
        <v>0</v>
      </c>
      <c r="L80" s="486"/>
      <c r="M80" s="500"/>
      <c r="N80" s="500"/>
      <c r="O80" s="500"/>
      <c r="P80" s="500"/>
      <c r="Q80" s="534"/>
      <c r="R80" s="541"/>
      <c r="S80" s="541"/>
      <c r="T80" s="541"/>
      <c r="U80" s="541"/>
      <c r="V80" s="486"/>
      <c r="W80" s="486"/>
      <c r="X80" s="3"/>
      <c r="Y80" s="3"/>
      <c r="Z80" s="3"/>
      <c r="AA80" s="493"/>
      <c r="AB80" s="627"/>
      <c r="AC80" s="627"/>
      <c r="AD80" s="627"/>
    </row>
    <row r="81" spans="1:31" ht="33.75">
      <c r="A81" s="510">
        <v>7081</v>
      </c>
      <c r="B81" s="27" t="s">
        <v>145</v>
      </c>
      <c r="C81" s="331">
        <v>214.2</v>
      </c>
      <c r="D81" s="331">
        <v>1570.8</v>
      </c>
      <c r="E81" s="486"/>
      <c r="F81" s="331">
        <f t="shared" si="32"/>
        <v>1785</v>
      </c>
      <c r="G81" s="486"/>
      <c r="H81" s="488"/>
      <c r="I81" s="488"/>
      <c r="J81" s="488"/>
      <c r="K81" s="492">
        <f t="shared" si="34"/>
        <v>0</v>
      </c>
      <c r="L81" s="486"/>
      <c r="M81" s="473"/>
      <c r="N81" s="473"/>
      <c r="O81" s="473"/>
      <c r="P81" s="473"/>
      <c r="Q81" s="534"/>
      <c r="R81" s="536"/>
      <c r="S81" s="536"/>
      <c r="T81" s="536"/>
      <c r="U81" s="536"/>
      <c r="V81" s="486"/>
      <c r="W81" s="486"/>
      <c r="X81" s="3"/>
      <c r="Y81" s="3"/>
      <c r="Z81" s="3"/>
      <c r="AA81" s="493"/>
      <c r="AB81" s="627"/>
      <c r="AC81" s="627"/>
      <c r="AD81" s="627"/>
    </row>
    <row r="82" spans="1:31" ht="24.75" customHeight="1">
      <c r="A82" s="510">
        <v>7081</v>
      </c>
      <c r="B82" s="506" t="s">
        <v>72</v>
      </c>
      <c r="C82" s="331">
        <v>1434.3</v>
      </c>
      <c r="D82" s="331">
        <v>10518.2</v>
      </c>
      <c r="E82" s="486"/>
      <c r="F82" s="331">
        <f t="shared" si="32"/>
        <v>11952.5</v>
      </c>
      <c r="G82" s="472" t="s">
        <v>336</v>
      </c>
      <c r="H82" s="473">
        <v>40.43</v>
      </c>
      <c r="I82" s="473">
        <v>296.48</v>
      </c>
      <c r="J82" s="473"/>
      <c r="K82" s="492">
        <f t="shared" si="34"/>
        <v>336.91</v>
      </c>
      <c r="L82" s="472" t="s">
        <v>331</v>
      </c>
      <c r="M82" s="473">
        <v>470</v>
      </c>
      <c r="N82" s="473">
        <v>3440</v>
      </c>
      <c r="O82" s="473"/>
      <c r="P82" s="480">
        <f>M82+N82+O82</f>
        <v>3910</v>
      </c>
      <c r="Q82" s="565" t="s">
        <v>337</v>
      </c>
      <c r="R82" s="536">
        <v>470</v>
      </c>
      <c r="S82" s="536">
        <v>3440</v>
      </c>
      <c r="T82" s="536"/>
      <c r="U82" s="536">
        <f>R82+S82+T82</f>
        <v>3910</v>
      </c>
      <c r="V82" s="472" t="s">
        <v>337</v>
      </c>
      <c r="W82" s="474">
        <f>R82+H82</f>
        <v>510.43</v>
      </c>
      <c r="X82" s="474">
        <f>S82+I82</f>
        <v>3736.48</v>
      </c>
      <c r="Y82" s="474">
        <f>T82+J82</f>
        <v>0</v>
      </c>
      <c r="Z82" s="474">
        <f>U82+K82</f>
        <v>4246.91</v>
      </c>
      <c r="AA82" s="493"/>
      <c r="AB82" s="627"/>
      <c r="AC82" s="627"/>
      <c r="AD82" s="627"/>
    </row>
    <row r="83" spans="1:31">
      <c r="A83" s="510">
        <v>7081</v>
      </c>
      <c r="B83" s="506" t="s">
        <v>73</v>
      </c>
      <c r="C83" s="331">
        <v>19.920000000000002</v>
      </c>
      <c r="D83" s="331">
        <v>146.08000000000001</v>
      </c>
      <c r="E83" s="486"/>
      <c r="F83" s="331">
        <f t="shared" si="32"/>
        <v>166</v>
      </c>
      <c r="G83" s="486"/>
      <c r="H83" s="488"/>
      <c r="I83" s="488"/>
      <c r="J83" s="488"/>
      <c r="K83" s="492">
        <f t="shared" si="34"/>
        <v>0</v>
      </c>
      <c r="L83" s="501"/>
      <c r="M83" s="480"/>
      <c r="N83" s="480"/>
      <c r="O83" s="480"/>
      <c r="P83" s="480"/>
      <c r="Q83" s="543"/>
      <c r="R83" s="535"/>
      <c r="S83" s="535"/>
      <c r="T83" s="535"/>
      <c r="U83" s="535"/>
      <c r="V83" s="486"/>
      <c r="W83" s="486"/>
      <c r="X83" s="3"/>
      <c r="Y83" s="3"/>
      <c r="Z83" s="3"/>
      <c r="AA83" s="493"/>
      <c r="AB83" s="627"/>
      <c r="AC83" s="627"/>
      <c r="AD83" s="627"/>
    </row>
    <row r="84" spans="1:31" ht="11.25" customHeight="1">
      <c r="A84" s="510">
        <v>7081</v>
      </c>
      <c r="B84" s="506" t="s">
        <v>74</v>
      </c>
      <c r="C84" s="331">
        <v>165.6</v>
      </c>
      <c r="D84" s="331">
        <v>1214.4000000000001</v>
      </c>
      <c r="E84" s="486"/>
      <c r="F84" s="331">
        <f t="shared" si="32"/>
        <v>1380</v>
      </c>
      <c r="G84" s="486"/>
      <c r="H84" s="488"/>
      <c r="I84" s="488"/>
      <c r="J84" s="488"/>
      <c r="K84" s="492">
        <f t="shared" si="34"/>
        <v>0</v>
      </c>
      <c r="L84" s="486"/>
      <c r="M84" s="473"/>
      <c r="N84" s="473"/>
      <c r="O84" s="473"/>
      <c r="P84" s="473"/>
      <c r="Q84" s="534"/>
      <c r="R84" s="536"/>
      <c r="S84" s="536"/>
      <c r="T84" s="536"/>
      <c r="U84" s="536"/>
      <c r="V84" s="486"/>
      <c r="W84" s="486"/>
      <c r="X84" s="3"/>
      <c r="Y84" s="3"/>
      <c r="Z84" s="3"/>
      <c r="AA84" s="493"/>
      <c r="AB84" s="627"/>
      <c r="AC84" s="627"/>
      <c r="AD84" s="627"/>
    </row>
    <row r="85" spans="1:31" ht="11.25" customHeight="1">
      <c r="A85" s="510">
        <v>7081</v>
      </c>
      <c r="B85" s="506" t="s">
        <v>75</v>
      </c>
      <c r="C85" s="331">
        <v>200</v>
      </c>
      <c r="D85" s="331"/>
      <c r="E85" s="486"/>
      <c r="F85" s="331">
        <f t="shared" si="32"/>
        <v>200</v>
      </c>
      <c r="G85" s="486"/>
      <c r="H85" s="488"/>
      <c r="I85" s="488"/>
      <c r="J85" s="488"/>
      <c r="K85" s="492">
        <f t="shared" si="34"/>
        <v>0</v>
      </c>
      <c r="L85" s="486"/>
      <c r="M85" s="473"/>
      <c r="N85" s="473"/>
      <c r="O85" s="473"/>
      <c r="P85" s="473"/>
      <c r="Q85" s="534"/>
      <c r="R85" s="536"/>
      <c r="S85" s="536"/>
      <c r="T85" s="536"/>
      <c r="U85" s="536"/>
      <c r="V85" s="486"/>
      <c r="W85" s="486"/>
      <c r="X85" s="3"/>
      <c r="Y85" s="3"/>
      <c r="Z85" s="3"/>
      <c r="AA85" s="493"/>
      <c r="AB85" s="627"/>
      <c r="AC85" s="627"/>
      <c r="AD85" s="627"/>
      <c r="AE85" s="552"/>
    </row>
    <row r="86" spans="1:31" ht="15.75" customHeight="1">
      <c r="A86" s="328"/>
      <c r="B86" s="327" t="s">
        <v>76</v>
      </c>
      <c r="C86" s="476">
        <f>SUM(C55:C85)</f>
        <v>31645.959999999995</v>
      </c>
      <c r="D86" s="476">
        <f>SUM(D55:D85)</f>
        <v>46784.76</v>
      </c>
      <c r="E86" s="476">
        <f>SUM(E55:E85)</f>
        <v>0</v>
      </c>
      <c r="F86" s="476">
        <f>SUM(F55:F85)</f>
        <v>78430.720000000001</v>
      </c>
      <c r="G86" s="482"/>
      <c r="H86" s="476">
        <f>SUM(H52:H85)</f>
        <v>5418.99</v>
      </c>
      <c r="I86" s="476">
        <f>SUM(I52:I85)</f>
        <v>860.19</v>
      </c>
      <c r="J86" s="476">
        <f>SUM(J52:J85)</f>
        <v>0</v>
      </c>
      <c r="K86" s="476">
        <f>SUM(K52:K85)</f>
        <v>6279.1799999999994</v>
      </c>
      <c r="L86" s="482"/>
      <c r="M86" s="476">
        <f>SUM(M55:M85)</f>
        <v>7100</v>
      </c>
      <c r="N86" s="476">
        <f>SUM(N55:N85)</f>
        <v>7480</v>
      </c>
      <c r="O86" s="476">
        <f>SUM(O55:O85)</f>
        <v>0</v>
      </c>
      <c r="P86" s="476">
        <f>SUM(P55:P85)</f>
        <v>14580</v>
      </c>
      <c r="Q86" s="526"/>
      <c r="R86" s="527">
        <f>SUM(R55:R85)</f>
        <v>6958.7</v>
      </c>
      <c r="S86" s="527">
        <f>SUM(S55:S85)</f>
        <v>6542.04</v>
      </c>
      <c r="T86" s="527">
        <f>SUM(T55:T85)</f>
        <v>0</v>
      </c>
      <c r="U86" s="527">
        <f>SUM(U55:U85)</f>
        <v>13500.74</v>
      </c>
      <c r="V86" s="482"/>
      <c r="W86" s="490">
        <f t="shared" ref="W86:Z87" si="35">R86+H86</f>
        <v>12377.689999999999</v>
      </c>
      <c r="X86" s="490">
        <f t="shared" si="35"/>
        <v>7402.23</v>
      </c>
      <c r="Y86" s="490">
        <f t="shared" si="35"/>
        <v>0</v>
      </c>
      <c r="Z86" s="490">
        <f t="shared" si="35"/>
        <v>19779.919999999998</v>
      </c>
      <c r="AA86" s="493"/>
      <c r="AB86" s="551">
        <f>SUM(AB55:AB85)</f>
        <v>14580</v>
      </c>
      <c r="AC86" s="551">
        <f>SUM(AC55:AC85)</f>
        <v>13500.74</v>
      </c>
      <c r="AD86" s="551">
        <f>SUM(AD55:AD85)</f>
        <v>6542.04</v>
      </c>
      <c r="AE86" s="551">
        <f>SUM(AE55:AE85)</f>
        <v>0</v>
      </c>
    </row>
    <row r="87" spans="1:31" ht="15.75" customHeight="1">
      <c r="A87" s="328"/>
      <c r="B87" s="327" t="s">
        <v>77</v>
      </c>
      <c r="C87" s="476">
        <f>C51+C86</f>
        <v>38218.14</v>
      </c>
      <c r="D87" s="476">
        <f>D51+D86</f>
        <v>51085.32</v>
      </c>
      <c r="E87" s="476">
        <f>E51+E86</f>
        <v>7901.4</v>
      </c>
      <c r="F87" s="476">
        <f>F51+F86</f>
        <v>97204.86</v>
      </c>
      <c r="G87" s="482"/>
      <c r="H87" s="476">
        <f>H86+H51</f>
        <v>6989.43</v>
      </c>
      <c r="I87" s="476">
        <f>I86+I51</f>
        <v>1271</v>
      </c>
      <c r="J87" s="476">
        <f>J86+J51</f>
        <v>3792.25</v>
      </c>
      <c r="K87" s="476">
        <f>K86+K51</f>
        <v>12052.68</v>
      </c>
      <c r="L87" s="482"/>
      <c r="M87" s="476">
        <f>M86+M51</f>
        <v>8000</v>
      </c>
      <c r="N87" s="476">
        <f>N86+N51</f>
        <v>8300</v>
      </c>
      <c r="O87" s="476">
        <f>O86+O51</f>
        <v>700</v>
      </c>
      <c r="P87" s="476">
        <f>P86+P51</f>
        <v>17000</v>
      </c>
      <c r="Q87" s="526"/>
      <c r="R87" s="527">
        <f>R86+R51</f>
        <v>7821.98</v>
      </c>
      <c r="S87" s="527">
        <f>S86+S51</f>
        <v>7353.49</v>
      </c>
      <c r="T87" s="527">
        <f>T86+T51</f>
        <v>689.33</v>
      </c>
      <c r="U87" s="527">
        <f>U86+U51</f>
        <v>15864.8</v>
      </c>
      <c r="V87" s="482"/>
      <c r="W87" s="490">
        <f t="shared" si="35"/>
        <v>14811.41</v>
      </c>
      <c r="X87" s="490">
        <f t="shared" si="35"/>
        <v>8624.49</v>
      </c>
      <c r="Y87" s="490">
        <f t="shared" si="35"/>
        <v>4481.58</v>
      </c>
      <c r="Z87" s="490">
        <f t="shared" si="35"/>
        <v>27917.48</v>
      </c>
      <c r="AA87" s="493"/>
      <c r="AB87" s="547">
        <f>AB51+AB86</f>
        <v>17000</v>
      </c>
      <c r="AC87" s="547">
        <f>AC51+AC86</f>
        <v>15864.8</v>
      </c>
      <c r="AD87" s="547">
        <f>AD51+AD86</f>
        <v>7353.49</v>
      </c>
      <c r="AE87" s="547">
        <f>AE51+AE86</f>
        <v>689.33</v>
      </c>
    </row>
    <row r="88" spans="1:31" ht="15" customHeight="1">
      <c r="A88" s="332"/>
      <c r="B88" s="333" t="s">
        <v>78</v>
      </c>
      <c r="C88" s="478">
        <v>100</v>
      </c>
      <c r="D88" s="478">
        <v>158</v>
      </c>
      <c r="E88" s="477"/>
      <c r="F88" s="478">
        <f>C88+D88+E88</f>
        <v>258</v>
      </c>
      <c r="G88" s="482"/>
      <c r="H88" s="478"/>
      <c r="I88" s="478"/>
      <c r="J88" s="478"/>
      <c r="K88" s="478"/>
      <c r="L88" s="482"/>
      <c r="M88" s="502"/>
      <c r="N88" s="502"/>
      <c r="O88" s="502"/>
      <c r="P88" s="502"/>
      <c r="Q88" s="526"/>
      <c r="R88" s="528"/>
      <c r="S88" s="528"/>
      <c r="T88" s="528"/>
      <c r="U88" s="528"/>
      <c r="V88" s="482"/>
      <c r="W88" s="482"/>
      <c r="X88" s="3"/>
      <c r="Y88" s="3"/>
      <c r="Z88" s="503"/>
      <c r="AA88" s="493"/>
      <c r="AB88" s="493"/>
      <c r="AC88" s="493"/>
      <c r="AD88" s="493"/>
    </row>
    <row r="89" spans="1:31" ht="13.5" customHeight="1">
      <c r="A89" s="332"/>
      <c r="B89" s="333" t="s">
        <v>79</v>
      </c>
      <c r="C89" s="478">
        <v>100.76</v>
      </c>
      <c r="D89" s="478">
        <v>301.38</v>
      </c>
      <c r="E89" s="479"/>
      <c r="F89" s="478">
        <f>C89+D89+E89</f>
        <v>402.14</v>
      </c>
      <c r="G89" s="483"/>
      <c r="H89" s="478"/>
      <c r="I89" s="478"/>
      <c r="J89" s="478"/>
      <c r="K89" s="478"/>
      <c r="L89" s="483"/>
      <c r="M89" s="502"/>
      <c r="N89" s="502"/>
      <c r="O89" s="502"/>
      <c r="P89" s="502"/>
      <c r="Q89" s="529"/>
      <c r="R89" s="528"/>
      <c r="S89" s="528"/>
      <c r="T89" s="528"/>
      <c r="U89" s="528"/>
      <c r="V89" s="483"/>
      <c r="W89" s="483"/>
      <c r="X89" s="3"/>
      <c r="Y89" s="3"/>
      <c r="Z89" s="3"/>
      <c r="AA89" s="493"/>
      <c r="AB89" s="493"/>
      <c r="AC89" s="493"/>
      <c r="AD89" s="624">
        <f>AD87+AE87</f>
        <v>8042.82</v>
      </c>
      <c r="AE89" s="625"/>
    </row>
    <row r="90" spans="1:31">
      <c r="A90" s="328"/>
      <c r="B90" s="334" t="s">
        <v>81</v>
      </c>
      <c r="C90" s="476">
        <f>SUM(C87:C89)</f>
        <v>38418.9</v>
      </c>
      <c r="D90" s="476">
        <f>SUM(D87:D89)</f>
        <v>51544.7</v>
      </c>
      <c r="E90" s="476">
        <f>SUM(E87:E89)</f>
        <v>7901.4</v>
      </c>
      <c r="F90" s="476">
        <f>SUM(F87:F89)</f>
        <v>97865</v>
      </c>
      <c r="G90" s="483"/>
      <c r="H90" s="476">
        <f>SUM(H87:H89)</f>
        <v>6989.43</v>
      </c>
      <c r="I90" s="476">
        <f>SUM(I87:I89)</f>
        <v>1271</v>
      </c>
      <c r="J90" s="476">
        <f>SUM(J87:J89)</f>
        <v>3792.25</v>
      </c>
      <c r="K90" s="476">
        <f>SUM(K87:K89)</f>
        <v>12052.68</v>
      </c>
      <c r="L90" s="483"/>
      <c r="M90" s="476">
        <f>SUM(M87:M89)</f>
        <v>8000</v>
      </c>
      <c r="N90" s="476">
        <f>SUM(N87:N89)</f>
        <v>8300</v>
      </c>
      <c r="O90" s="476">
        <f>SUM(O87:O89)</f>
        <v>700</v>
      </c>
      <c r="P90" s="476">
        <f>SUM(P87:P89)</f>
        <v>17000</v>
      </c>
      <c r="Q90" s="529"/>
      <c r="R90" s="527">
        <f>SUM(R87:R89)</f>
        <v>7821.98</v>
      </c>
      <c r="S90" s="527">
        <f>SUM(S87:S89)</f>
        <v>7353.49</v>
      </c>
      <c r="T90" s="527">
        <f>SUM(T87:T89)</f>
        <v>689.33</v>
      </c>
      <c r="U90" s="527">
        <f>SUM(U87:U89)</f>
        <v>15864.8</v>
      </c>
      <c r="V90" s="483"/>
      <c r="W90" s="490">
        <f>R90+H90</f>
        <v>14811.41</v>
      </c>
      <c r="X90" s="490">
        <f>S90+I90</f>
        <v>8624.49</v>
      </c>
      <c r="Y90" s="490">
        <f>T90+J90</f>
        <v>4481.58</v>
      </c>
      <c r="Z90" s="490">
        <f>U90+K90</f>
        <v>27917.48</v>
      </c>
      <c r="AA90" s="493"/>
      <c r="AB90" s="493"/>
      <c r="AC90" s="493"/>
      <c r="AD90" s="493"/>
    </row>
    <row r="91" spans="1:31" ht="4.5" customHeight="1">
      <c r="A91" s="8"/>
      <c r="Q91" s="514"/>
      <c r="R91" s="514"/>
      <c r="S91" s="514"/>
      <c r="T91" s="514"/>
      <c r="U91" s="514"/>
    </row>
    <row r="92" spans="1:31">
      <c r="M92" s="555"/>
      <c r="Q92" s="514"/>
      <c r="R92" s="575">
        <f>R90/M90</f>
        <v>0.97774749999999999</v>
      </c>
      <c r="S92" s="575">
        <f>S90/N90</f>
        <v>0.88596265060240964</v>
      </c>
      <c r="T92" s="575">
        <f>T90/O90</f>
        <v>0.98475714285714289</v>
      </c>
      <c r="U92" s="575">
        <f>U90/P90</f>
        <v>0.93322352941176467</v>
      </c>
    </row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  <row r="109" s="6" customFormat="1"/>
    <row r="110" s="6" customFormat="1"/>
    <row r="111" s="6" customFormat="1"/>
    <row r="112" s="6" customFormat="1"/>
    <row r="113" s="6" customFormat="1"/>
    <row r="114" s="6" customFormat="1"/>
  </sheetData>
  <mergeCells count="64">
    <mergeCell ref="G2:K2"/>
    <mergeCell ref="G3:G4"/>
    <mergeCell ref="H3:K3"/>
    <mergeCell ref="A63:A66"/>
    <mergeCell ref="F52:F53"/>
    <mergeCell ref="A60:A62"/>
    <mergeCell ref="A5:B5"/>
    <mergeCell ref="A26:A30"/>
    <mergeCell ref="A2:A4"/>
    <mergeCell ref="B2:B4"/>
    <mergeCell ref="C2:F2"/>
    <mergeCell ref="C3:C4"/>
    <mergeCell ref="D3:E3"/>
    <mergeCell ref="F3:F4"/>
    <mergeCell ref="A34:A36"/>
    <mergeCell ref="V52:V53"/>
    <mergeCell ref="W52:W53"/>
    <mergeCell ref="A55:A56"/>
    <mergeCell ref="A58:A59"/>
    <mergeCell ref="D52:D53"/>
    <mergeCell ref="E52:E53"/>
    <mergeCell ref="Q52:Q53"/>
    <mergeCell ref="L52:L53"/>
    <mergeCell ref="A52:B53"/>
    <mergeCell ref="C52:C53"/>
    <mergeCell ref="V3:V4"/>
    <mergeCell ref="V2:Z2"/>
    <mergeCell ref="W3:Z3"/>
    <mergeCell ref="L3:L4"/>
    <mergeCell ref="M3:P3"/>
    <mergeCell ref="L2:P2"/>
    <mergeCell ref="Q3:Q4"/>
    <mergeCell ref="R3:U3"/>
    <mergeCell ref="Q2:U2"/>
    <mergeCell ref="AB2:AC2"/>
    <mergeCell ref="AB6:AB9"/>
    <mergeCell ref="AC6:AC9"/>
    <mergeCell ref="AB14:AB16"/>
    <mergeCell ref="AC14:AC16"/>
    <mergeCell ref="AB18:AB19"/>
    <mergeCell ref="AC18:AC19"/>
    <mergeCell ref="AB20:AB21"/>
    <mergeCell ref="AC20:AC21"/>
    <mergeCell ref="AB28:AB30"/>
    <mergeCell ref="AC28:AC30"/>
    <mergeCell ref="AD28:AD30"/>
    <mergeCell ref="AB34:AB36"/>
    <mergeCell ref="AC34:AC36"/>
    <mergeCell ref="AB41:AB50"/>
    <mergeCell ref="AC41:AC50"/>
    <mergeCell ref="AB55:AB56"/>
    <mergeCell ref="AC55:AC56"/>
    <mergeCell ref="AB58:AB59"/>
    <mergeCell ref="AC58:AC59"/>
    <mergeCell ref="AB60:AB62"/>
    <mergeCell ref="AC60:AC62"/>
    <mergeCell ref="AD89:AE89"/>
    <mergeCell ref="AB63:AB66"/>
    <mergeCell ref="AC63:AC66"/>
    <mergeCell ref="AB72:AB85"/>
    <mergeCell ref="AC72:AC85"/>
    <mergeCell ref="AD72:AD85"/>
    <mergeCell ref="AB67:AB68"/>
    <mergeCell ref="AC67:AC68"/>
  </mergeCells>
  <printOptions horizontalCentered="1"/>
  <pageMargins left="0" right="0" top="0" bottom="0" header="0" footer="0"/>
  <pageSetup paperSize="9" scale="61" orientation="landscape" r:id="rId1"/>
  <headerFooter scaleWithDoc="0" alignWithMargins="0"/>
  <rowBreaks count="1" manualBreakCount="1">
    <brk id="51" max="3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13"/>
  <sheetViews>
    <sheetView tabSelected="1" view="pageBreakPreview" topLeftCell="A2" zoomScale="115" zoomScaleNormal="100" zoomScaleSheetLayoutView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Z9" sqref="Z9"/>
    </sheetView>
  </sheetViews>
  <sheetFormatPr defaultRowHeight="15"/>
  <cols>
    <col min="1" max="1" width="8.7109375" style="6" customWidth="1"/>
    <col min="2" max="2" width="29.42578125" style="6" customWidth="1"/>
    <col min="3" max="3" width="8.7109375" style="6" hidden="1" customWidth="1"/>
    <col min="4" max="4" width="9" style="6" hidden="1" customWidth="1"/>
    <col min="5" max="5" width="7.42578125" style="6" hidden="1" customWidth="1"/>
    <col min="6" max="6" width="8.7109375" style="6" hidden="1" customWidth="1"/>
    <col min="7" max="7" width="8.28515625" style="6" hidden="1" customWidth="1"/>
    <col min="8" max="8" width="9.28515625" style="7" hidden="1" customWidth="1"/>
    <col min="9" max="10" width="7.42578125" style="7" hidden="1" customWidth="1"/>
    <col min="11" max="11" width="8.5703125" style="7" hidden="1" customWidth="1"/>
    <col min="12" max="12" width="9.140625" style="7" hidden="1" customWidth="1"/>
    <col min="13" max="13" width="8.140625" style="7" hidden="1" customWidth="1"/>
    <col min="14" max="14" width="8.7109375" style="7" hidden="1" customWidth="1"/>
    <col min="15" max="15" width="6.42578125" style="7" hidden="1" customWidth="1"/>
    <col min="16" max="16" width="0.28515625" style="7" hidden="1" customWidth="1"/>
    <col min="17" max="17" width="9.140625" style="7" bestFit="1" customWidth="1"/>
    <col min="18" max="18" width="8.140625" style="7" customWidth="1"/>
    <col min="19" max="19" width="8.7109375" style="7" customWidth="1"/>
    <col min="20" max="20" width="6.42578125" style="7" bestFit="1" customWidth="1"/>
    <col min="21" max="21" width="8.5703125" style="7" bestFit="1" customWidth="1"/>
    <col min="22" max="22" width="8.85546875" style="554" bestFit="1" customWidth="1"/>
    <col min="23" max="23" width="8" style="554" bestFit="1" customWidth="1"/>
    <col min="24" max="24" width="7.7109375" style="554" bestFit="1" customWidth="1"/>
    <col min="25" max="25" width="7.140625" style="554" bestFit="1" customWidth="1"/>
    <col min="26" max="26" width="8.5703125" style="554" bestFit="1" customWidth="1"/>
    <col min="27" max="27" width="0" style="7" hidden="1" customWidth="1"/>
    <col min="28" max="28" width="9.28515625" style="7" hidden="1" customWidth="1"/>
    <col min="29" max="30" width="8.28515625" style="6" hidden="1" customWidth="1"/>
    <col min="31" max="31" width="9.28515625" style="6" hidden="1" customWidth="1"/>
    <col min="32" max="32" width="5.7109375" style="6" customWidth="1"/>
    <col min="33" max="35" width="9.140625" style="6"/>
    <col min="36" max="36" width="14" style="6" customWidth="1"/>
    <col min="37" max="37" width="15.28515625" style="6" customWidth="1"/>
    <col min="38" max="38" width="23.28515625" style="6" customWidth="1"/>
    <col min="39" max="16384" width="9.140625" style="6"/>
  </cols>
  <sheetData>
    <row r="1" spans="1:36">
      <c r="A1" s="8" t="s">
        <v>135</v>
      </c>
      <c r="V1" s="514"/>
      <c r="W1" s="514"/>
      <c r="X1" s="514"/>
      <c r="Y1" s="514"/>
      <c r="Z1" s="514"/>
    </row>
    <row r="2" spans="1:36" ht="26.25" customHeight="1">
      <c r="A2" s="650" t="s">
        <v>87</v>
      </c>
      <c r="B2" s="650" t="s">
        <v>0</v>
      </c>
      <c r="C2" s="635" t="s">
        <v>136</v>
      </c>
      <c r="D2" s="635"/>
      <c r="E2" s="635"/>
      <c r="F2" s="635"/>
      <c r="G2" s="635" t="s">
        <v>384</v>
      </c>
      <c r="H2" s="635"/>
      <c r="I2" s="635"/>
      <c r="J2" s="635"/>
      <c r="K2" s="635"/>
      <c r="L2" s="635" t="s">
        <v>385</v>
      </c>
      <c r="M2" s="635"/>
      <c r="N2" s="635"/>
      <c r="O2" s="635"/>
      <c r="P2" s="635"/>
      <c r="Q2" s="635" t="s">
        <v>399</v>
      </c>
      <c r="R2" s="635"/>
      <c r="S2" s="635"/>
      <c r="T2" s="635"/>
      <c r="U2" s="635"/>
      <c r="V2" s="639" t="s">
        <v>400</v>
      </c>
      <c r="W2" s="640"/>
      <c r="X2" s="640"/>
      <c r="Y2" s="640"/>
      <c r="Z2" s="641"/>
      <c r="AA2" s="635" t="s">
        <v>398</v>
      </c>
      <c r="AB2" s="635"/>
      <c r="AC2" s="635"/>
      <c r="AD2" s="635"/>
      <c r="AE2" s="635"/>
      <c r="AG2" s="632" t="s">
        <v>346</v>
      </c>
      <c r="AH2" s="633"/>
      <c r="AI2" s="2"/>
      <c r="AJ2" s="2"/>
    </row>
    <row r="3" spans="1:36">
      <c r="A3" s="650"/>
      <c r="B3" s="650"/>
      <c r="C3" s="650" t="s">
        <v>1</v>
      </c>
      <c r="D3" s="642" t="s">
        <v>137</v>
      </c>
      <c r="E3" s="642"/>
      <c r="F3" s="650" t="s">
        <v>96</v>
      </c>
      <c r="G3" s="634" t="s">
        <v>139</v>
      </c>
      <c r="H3" s="636" t="s">
        <v>138</v>
      </c>
      <c r="I3" s="636"/>
      <c r="J3" s="636"/>
      <c r="K3" s="636"/>
      <c r="L3" s="634" t="s">
        <v>139</v>
      </c>
      <c r="M3" s="636" t="s">
        <v>138</v>
      </c>
      <c r="N3" s="636"/>
      <c r="O3" s="636"/>
      <c r="P3" s="636"/>
      <c r="Q3" s="634" t="s">
        <v>139</v>
      </c>
      <c r="R3" s="636" t="s">
        <v>138</v>
      </c>
      <c r="S3" s="636"/>
      <c r="T3" s="636"/>
      <c r="U3" s="636"/>
      <c r="V3" s="637" t="s">
        <v>139</v>
      </c>
      <c r="W3" s="638" t="s">
        <v>138</v>
      </c>
      <c r="X3" s="638"/>
      <c r="Y3" s="638"/>
      <c r="Z3" s="638"/>
      <c r="AA3" s="634" t="s">
        <v>139</v>
      </c>
      <c r="AB3" s="636" t="s">
        <v>138</v>
      </c>
      <c r="AC3" s="636"/>
      <c r="AD3" s="636"/>
      <c r="AE3" s="636"/>
      <c r="AG3" s="589" t="s">
        <v>347</v>
      </c>
      <c r="AH3" s="589" t="s">
        <v>348</v>
      </c>
      <c r="AI3" s="589" t="s">
        <v>100</v>
      </c>
      <c r="AJ3" s="589" t="s">
        <v>101</v>
      </c>
    </row>
    <row r="4" spans="1:36" ht="63.75">
      <c r="A4" s="650"/>
      <c r="B4" s="650"/>
      <c r="C4" s="650"/>
      <c r="D4" s="583" t="s">
        <v>100</v>
      </c>
      <c r="E4" s="583" t="s">
        <v>101</v>
      </c>
      <c r="F4" s="650"/>
      <c r="G4" s="634"/>
      <c r="H4" s="577" t="s">
        <v>340</v>
      </c>
      <c r="I4" s="577" t="s">
        <v>100</v>
      </c>
      <c r="J4" s="577" t="s">
        <v>101</v>
      </c>
      <c r="K4" s="577" t="s">
        <v>96</v>
      </c>
      <c r="L4" s="634"/>
      <c r="M4" s="606" t="s">
        <v>340</v>
      </c>
      <c r="N4" s="606" t="s">
        <v>100</v>
      </c>
      <c r="O4" s="606" t="s">
        <v>101</v>
      </c>
      <c r="P4" s="606" t="s">
        <v>96</v>
      </c>
      <c r="Q4" s="634"/>
      <c r="R4" s="577" t="s">
        <v>340</v>
      </c>
      <c r="S4" s="577" t="s">
        <v>100</v>
      </c>
      <c r="T4" s="577" t="s">
        <v>101</v>
      </c>
      <c r="U4" s="577" t="s">
        <v>96</v>
      </c>
      <c r="V4" s="637"/>
      <c r="W4" s="588" t="s">
        <v>340</v>
      </c>
      <c r="X4" s="588" t="s">
        <v>100</v>
      </c>
      <c r="Y4" s="588" t="s">
        <v>101</v>
      </c>
      <c r="Z4" s="588" t="s">
        <v>96</v>
      </c>
      <c r="AA4" s="634"/>
      <c r="AB4" s="577" t="s">
        <v>340</v>
      </c>
      <c r="AC4" s="577" t="s">
        <v>100</v>
      </c>
      <c r="AD4" s="577" t="s">
        <v>101</v>
      </c>
      <c r="AE4" s="577" t="s">
        <v>96</v>
      </c>
      <c r="AG4" s="2"/>
      <c r="AH4" s="2"/>
      <c r="AI4" s="2"/>
      <c r="AJ4" s="2"/>
    </row>
    <row r="5" spans="1:36">
      <c r="A5" s="648" t="s">
        <v>83</v>
      </c>
      <c r="B5" s="648"/>
      <c r="C5" s="2"/>
      <c r="D5" s="2"/>
      <c r="E5" s="323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16"/>
      <c r="W5" s="516"/>
      <c r="X5" s="516"/>
      <c r="Y5" s="516"/>
      <c r="Z5" s="516"/>
      <c r="AA5" s="578"/>
      <c r="AB5" s="578"/>
      <c r="AC5" s="2"/>
      <c r="AD5" s="2"/>
      <c r="AE5" s="2"/>
    </row>
    <row r="6" spans="1:36" s="318" customFormat="1" ht="13.5" customHeight="1">
      <c r="A6" s="504"/>
      <c r="B6" s="28" t="s">
        <v>6</v>
      </c>
      <c r="C6" s="324"/>
      <c r="D6" s="324"/>
      <c r="E6" s="577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517"/>
      <c r="W6" s="517"/>
      <c r="X6" s="517"/>
      <c r="Y6" s="517"/>
      <c r="Z6" s="517"/>
      <c r="AA6" s="577"/>
      <c r="AB6" s="577"/>
      <c r="AC6" s="591"/>
      <c r="AD6" s="591"/>
      <c r="AE6" s="591"/>
      <c r="AG6" s="630">
        <f>SUM(U7:U9)</f>
        <v>12.3</v>
      </c>
      <c r="AH6" s="630">
        <f>SUM(Z7:Z9)</f>
        <v>7.06</v>
      </c>
    </row>
    <row r="7" spans="1:36" s="318" customFormat="1" ht="13.5" customHeight="1">
      <c r="A7" s="582">
        <v>3111302</v>
      </c>
      <c r="B7" s="28" t="s">
        <v>3</v>
      </c>
      <c r="C7" s="331">
        <v>10</v>
      </c>
      <c r="D7" s="331"/>
      <c r="E7" s="491"/>
      <c r="F7" s="331">
        <f>C7+D7+E7</f>
        <v>10</v>
      </c>
      <c r="G7" s="584" t="s">
        <v>109</v>
      </c>
      <c r="H7" s="492">
        <v>0.71</v>
      </c>
      <c r="I7" s="492">
        <v>0</v>
      </c>
      <c r="J7" s="492">
        <v>0</v>
      </c>
      <c r="K7" s="492">
        <f>H7+I7+J7</f>
        <v>0.71</v>
      </c>
      <c r="L7" s="607" t="s">
        <v>109</v>
      </c>
      <c r="M7" s="492">
        <v>0.3</v>
      </c>
      <c r="N7" s="492"/>
      <c r="O7" s="492"/>
      <c r="P7" s="480">
        <f>M7+N7+O7</f>
        <v>0.3</v>
      </c>
      <c r="Q7" s="584" t="s">
        <v>109</v>
      </c>
      <c r="R7" s="492">
        <v>0.3</v>
      </c>
      <c r="S7" s="492"/>
      <c r="T7" s="492"/>
      <c r="U7" s="480">
        <f>R7+S7+T7</f>
        <v>0.3</v>
      </c>
      <c r="V7" s="519" t="s">
        <v>109</v>
      </c>
      <c r="W7" s="519">
        <v>0.17</v>
      </c>
      <c r="X7" s="519"/>
      <c r="Y7" s="519"/>
      <c r="Z7" s="519">
        <f>W7+X7+Y7</f>
        <v>0.17</v>
      </c>
      <c r="AA7" s="584" t="s">
        <v>109</v>
      </c>
      <c r="AB7" s="474">
        <f t="shared" ref="AB7:AE9" si="0">W7+H7</f>
        <v>0.88</v>
      </c>
      <c r="AC7" s="474">
        <f t="shared" si="0"/>
        <v>0</v>
      </c>
      <c r="AD7" s="474">
        <f t="shared" si="0"/>
        <v>0</v>
      </c>
      <c r="AE7" s="474">
        <f t="shared" si="0"/>
        <v>0.88</v>
      </c>
      <c r="AF7" s="493"/>
      <c r="AG7" s="631"/>
      <c r="AH7" s="631"/>
      <c r="AI7" s="493"/>
    </row>
    <row r="8" spans="1:36" s="318" customFormat="1" ht="13.5" customHeight="1">
      <c r="A8" s="582">
        <v>3111327</v>
      </c>
      <c r="B8" s="28" t="s">
        <v>4</v>
      </c>
      <c r="C8" s="331">
        <v>10</v>
      </c>
      <c r="D8" s="331"/>
      <c r="E8" s="491"/>
      <c r="F8" s="331">
        <f t="shared" ref="F8:F50" si="1">C8+D8+E8</f>
        <v>10</v>
      </c>
      <c r="G8" s="584" t="s">
        <v>109</v>
      </c>
      <c r="H8" s="492">
        <v>0</v>
      </c>
      <c r="I8" s="492">
        <v>0</v>
      </c>
      <c r="J8" s="492">
        <v>0</v>
      </c>
      <c r="K8" s="492">
        <f>H8+I8+J8</f>
        <v>0</v>
      </c>
      <c r="L8" s="607" t="s">
        <v>109</v>
      </c>
      <c r="M8" s="492"/>
      <c r="N8" s="492"/>
      <c r="O8" s="492"/>
      <c r="P8" s="480">
        <f>M8+N8+O8</f>
        <v>0</v>
      </c>
      <c r="Q8" s="584" t="s">
        <v>109</v>
      </c>
      <c r="R8" s="492"/>
      <c r="S8" s="492"/>
      <c r="T8" s="492"/>
      <c r="U8" s="480">
        <f>R8+S8+T8</f>
        <v>0</v>
      </c>
      <c r="V8" s="519" t="s">
        <v>109</v>
      </c>
      <c r="W8" s="519">
        <v>0</v>
      </c>
      <c r="X8" s="519"/>
      <c r="Y8" s="519"/>
      <c r="Z8" s="519">
        <f>W8+X8+Y8</f>
        <v>0</v>
      </c>
      <c r="AA8" s="584" t="s">
        <v>109</v>
      </c>
      <c r="AB8" s="474">
        <f t="shared" si="0"/>
        <v>0</v>
      </c>
      <c r="AC8" s="474">
        <f t="shared" si="0"/>
        <v>0</v>
      </c>
      <c r="AD8" s="474">
        <f t="shared" si="0"/>
        <v>0</v>
      </c>
      <c r="AE8" s="474">
        <f t="shared" si="0"/>
        <v>0</v>
      </c>
      <c r="AF8" s="493"/>
      <c r="AG8" s="631"/>
      <c r="AH8" s="631"/>
      <c r="AI8" s="493"/>
    </row>
    <row r="9" spans="1:36" s="318" customFormat="1" ht="13.5" customHeight="1">
      <c r="A9" s="582">
        <v>3111338</v>
      </c>
      <c r="B9" s="28" t="s">
        <v>5</v>
      </c>
      <c r="C9" s="331">
        <v>140</v>
      </c>
      <c r="D9" s="331"/>
      <c r="E9" s="491"/>
      <c r="F9" s="331">
        <f t="shared" si="1"/>
        <v>140</v>
      </c>
      <c r="G9" s="584" t="s">
        <v>109</v>
      </c>
      <c r="H9" s="492">
        <v>25</v>
      </c>
      <c r="I9" s="492">
        <v>0</v>
      </c>
      <c r="J9" s="492">
        <v>0</v>
      </c>
      <c r="K9" s="492">
        <f>H9+I9+J9</f>
        <v>25</v>
      </c>
      <c r="L9" s="607" t="s">
        <v>109</v>
      </c>
      <c r="M9" s="492">
        <v>14</v>
      </c>
      <c r="N9" s="492"/>
      <c r="O9" s="492"/>
      <c r="P9" s="480">
        <f>M9+N9+O9</f>
        <v>14</v>
      </c>
      <c r="Q9" s="584" t="s">
        <v>109</v>
      </c>
      <c r="R9" s="492">
        <v>12</v>
      </c>
      <c r="S9" s="492"/>
      <c r="T9" s="492"/>
      <c r="U9" s="480">
        <f>R9+S9+T9</f>
        <v>12</v>
      </c>
      <c r="V9" s="519" t="s">
        <v>109</v>
      </c>
      <c r="W9" s="519">
        <v>6.89</v>
      </c>
      <c r="X9" s="519"/>
      <c r="Y9" s="519"/>
      <c r="Z9" s="519">
        <f>W9+X9+Y9</f>
        <v>6.89</v>
      </c>
      <c r="AA9" s="584" t="s">
        <v>109</v>
      </c>
      <c r="AB9" s="474">
        <f t="shared" si="0"/>
        <v>31.89</v>
      </c>
      <c r="AC9" s="474">
        <f t="shared" si="0"/>
        <v>0</v>
      </c>
      <c r="AD9" s="474">
        <f t="shared" si="0"/>
        <v>0</v>
      </c>
      <c r="AE9" s="474">
        <f t="shared" si="0"/>
        <v>31.89</v>
      </c>
      <c r="AF9" s="493"/>
      <c r="AG9" s="631"/>
      <c r="AH9" s="631"/>
      <c r="AI9" s="493"/>
    </row>
    <row r="10" spans="1:36" s="318" customFormat="1" ht="13.5" customHeight="1">
      <c r="A10" s="504"/>
      <c r="B10" s="325" t="s">
        <v>7</v>
      </c>
      <c r="C10" s="494"/>
      <c r="D10" s="580"/>
      <c r="E10" s="584"/>
      <c r="F10" s="580"/>
      <c r="G10" s="584"/>
      <c r="H10" s="488"/>
      <c r="I10" s="488"/>
      <c r="J10" s="488"/>
      <c r="K10" s="488"/>
      <c r="L10" s="607"/>
      <c r="M10" s="495"/>
      <c r="N10" s="495"/>
      <c r="O10" s="495"/>
      <c r="P10" s="495"/>
      <c r="Q10" s="584"/>
      <c r="R10" s="495"/>
      <c r="S10" s="495"/>
      <c r="T10" s="495"/>
      <c r="U10" s="495"/>
      <c r="V10" s="572"/>
      <c r="W10" s="520"/>
      <c r="X10" s="520"/>
      <c r="Y10" s="520"/>
      <c r="Z10" s="520"/>
      <c r="AA10" s="584"/>
      <c r="AB10" s="584"/>
      <c r="AC10" s="3"/>
      <c r="AD10" s="3"/>
      <c r="AE10" s="3"/>
      <c r="AF10" s="493"/>
      <c r="AI10" s="493"/>
    </row>
    <row r="11" spans="1:36" s="318" customFormat="1" ht="13.5" customHeight="1">
      <c r="A11" s="582">
        <v>3241101</v>
      </c>
      <c r="B11" s="320" t="s">
        <v>8</v>
      </c>
      <c r="C11" s="331">
        <v>100</v>
      </c>
      <c r="D11" s="331"/>
      <c r="E11" s="491"/>
      <c r="F11" s="331">
        <f t="shared" si="1"/>
        <v>100</v>
      </c>
      <c r="G11" s="584" t="s">
        <v>109</v>
      </c>
      <c r="H11" s="473">
        <v>45.84</v>
      </c>
      <c r="I11" s="473">
        <v>0</v>
      </c>
      <c r="J11" s="473">
        <v>0</v>
      </c>
      <c r="K11" s="492">
        <f t="shared" ref="K11:K25" si="2">H11+I11+J11</f>
        <v>45.84</v>
      </c>
      <c r="L11" s="607" t="s">
        <v>109</v>
      </c>
      <c r="M11" s="473">
        <v>18</v>
      </c>
      <c r="N11" s="473"/>
      <c r="O11" s="473"/>
      <c r="P11" s="480">
        <f t="shared" ref="P11:P25" si="3">M11+N11+O11</f>
        <v>18</v>
      </c>
      <c r="Q11" s="584" t="s">
        <v>109</v>
      </c>
      <c r="R11" s="473">
        <v>15</v>
      </c>
      <c r="S11" s="473"/>
      <c r="T11" s="473"/>
      <c r="U11" s="480">
        <f t="shared" ref="U11:U25" si="4">R11+S11+T11</f>
        <v>15</v>
      </c>
      <c r="V11" s="572" t="s">
        <v>109</v>
      </c>
      <c r="W11" s="519">
        <v>6.68</v>
      </c>
      <c r="X11" s="519"/>
      <c r="Y11" s="519"/>
      <c r="Z11" s="519">
        <f t="shared" ref="Z11:Z25" si="5">W11+X11+Y11</f>
        <v>6.68</v>
      </c>
      <c r="AA11" s="584" t="s">
        <v>109</v>
      </c>
      <c r="AB11" s="474">
        <f t="shared" ref="AB11:AB25" si="6">W11+H11</f>
        <v>52.52</v>
      </c>
      <c r="AC11" s="474">
        <f t="shared" ref="AC11:AC25" si="7">X11+I11</f>
        <v>0</v>
      </c>
      <c r="AD11" s="474">
        <f t="shared" ref="AD11:AD25" si="8">Y11+J11</f>
        <v>0</v>
      </c>
      <c r="AE11" s="474">
        <f t="shared" ref="AE11:AE25" si="9">Z11+K11</f>
        <v>52.52</v>
      </c>
      <c r="AF11" s="493"/>
      <c r="AG11" s="590">
        <f>U11</f>
        <v>15</v>
      </c>
      <c r="AH11" s="590">
        <f>Z11</f>
        <v>6.68</v>
      </c>
      <c r="AI11" s="493"/>
    </row>
    <row r="12" spans="1:36" s="318" customFormat="1" ht="22.5" customHeight="1">
      <c r="A12" s="582">
        <v>3211129</v>
      </c>
      <c r="B12" s="319" t="s">
        <v>9</v>
      </c>
      <c r="C12" s="331">
        <v>245</v>
      </c>
      <c r="D12" s="331"/>
      <c r="E12" s="491"/>
      <c r="F12" s="331">
        <f t="shared" si="1"/>
        <v>245</v>
      </c>
      <c r="G12" s="584" t="s">
        <v>109</v>
      </c>
      <c r="H12" s="473">
        <v>82.460000000000008</v>
      </c>
      <c r="I12" s="473">
        <v>0</v>
      </c>
      <c r="J12" s="473">
        <v>0</v>
      </c>
      <c r="K12" s="492">
        <f t="shared" si="2"/>
        <v>82.460000000000008</v>
      </c>
      <c r="L12" s="607" t="s">
        <v>109</v>
      </c>
      <c r="M12" s="473">
        <v>34.25</v>
      </c>
      <c r="N12" s="473"/>
      <c r="O12" s="473"/>
      <c r="P12" s="480">
        <f t="shared" si="3"/>
        <v>34.25</v>
      </c>
      <c r="Q12" s="584" t="s">
        <v>109</v>
      </c>
      <c r="R12" s="473">
        <v>34.25</v>
      </c>
      <c r="S12" s="473"/>
      <c r="T12" s="473"/>
      <c r="U12" s="480">
        <f t="shared" si="4"/>
        <v>34.25</v>
      </c>
      <c r="V12" s="572" t="s">
        <v>109</v>
      </c>
      <c r="W12" s="519">
        <v>22.81</v>
      </c>
      <c r="X12" s="519"/>
      <c r="Y12" s="519"/>
      <c r="Z12" s="519">
        <f t="shared" si="5"/>
        <v>22.81</v>
      </c>
      <c r="AA12" s="584" t="s">
        <v>109</v>
      </c>
      <c r="AB12" s="474">
        <f t="shared" si="6"/>
        <v>105.27000000000001</v>
      </c>
      <c r="AC12" s="474">
        <f t="shared" si="7"/>
        <v>0</v>
      </c>
      <c r="AD12" s="474">
        <f t="shared" si="8"/>
        <v>0</v>
      </c>
      <c r="AE12" s="474">
        <f t="shared" si="9"/>
        <v>105.27000000000001</v>
      </c>
      <c r="AF12" s="493"/>
      <c r="AG12" s="590">
        <f>U12</f>
        <v>34.25</v>
      </c>
      <c r="AH12" s="590">
        <f>Z12</f>
        <v>22.81</v>
      </c>
      <c r="AI12" s="493"/>
    </row>
    <row r="13" spans="1:36" s="318" customFormat="1" ht="24.75" customHeight="1">
      <c r="A13" s="582">
        <v>3821103</v>
      </c>
      <c r="B13" s="506" t="s">
        <v>10</v>
      </c>
      <c r="C13" s="331">
        <v>2596.27</v>
      </c>
      <c r="D13" s="331"/>
      <c r="E13" s="491"/>
      <c r="F13" s="331">
        <f t="shared" si="1"/>
        <v>2596.27</v>
      </c>
      <c r="G13" s="584" t="s">
        <v>109</v>
      </c>
      <c r="H13" s="473">
        <v>1353.43</v>
      </c>
      <c r="I13" s="473">
        <v>0</v>
      </c>
      <c r="J13" s="473">
        <v>0</v>
      </c>
      <c r="K13" s="492">
        <f t="shared" si="2"/>
        <v>1353.43</v>
      </c>
      <c r="L13" s="607" t="s">
        <v>109</v>
      </c>
      <c r="M13" s="473">
        <v>252.44</v>
      </c>
      <c r="N13" s="473"/>
      <c r="O13" s="473"/>
      <c r="P13" s="480">
        <f t="shared" si="3"/>
        <v>252.44</v>
      </c>
      <c r="Q13" s="584" t="s">
        <v>109</v>
      </c>
      <c r="R13" s="473">
        <v>254.1</v>
      </c>
      <c r="S13" s="473"/>
      <c r="T13" s="473"/>
      <c r="U13" s="480">
        <f t="shared" si="4"/>
        <v>254.1</v>
      </c>
      <c r="V13" s="572" t="s">
        <v>109</v>
      </c>
      <c r="W13" s="519">
        <v>109.5</v>
      </c>
      <c r="X13" s="519"/>
      <c r="Y13" s="519"/>
      <c r="Z13" s="519">
        <f t="shared" si="5"/>
        <v>109.5</v>
      </c>
      <c r="AA13" s="584" t="s">
        <v>109</v>
      </c>
      <c r="AB13" s="474">
        <f t="shared" si="6"/>
        <v>1462.93</v>
      </c>
      <c r="AC13" s="474">
        <f t="shared" si="7"/>
        <v>0</v>
      </c>
      <c r="AD13" s="474">
        <f t="shared" si="8"/>
        <v>0</v>
      </c>
      <c r="AE13" s="474">
        <f t="shared" si="9"/>
        <v>1462.93</v>
      </c>
      <c r="AF13" s="493"/>
      <c r="AG13" s="590">
        <f>U13</f>
        <v>254.1</v>
      </c>
      <c r="AH13" s="590">
        <f>Z13</f>
        <v>109.5</v>
      </c>
      <c r="AI13" s="493"/>
    </row>
    <row r="14" spans="1:36" s="318" customFormat="1" ht="13.5" customHeight="1">
      <c r="A14" s="582">
        <v>3211119</v>
      </c>
      <c r="B14" s="319" t="s">
        <v>11</v>
      </c>
      <c r="C14" s="331">
        <v>25</v>
      </c>
      <c r="D14" s="331"/>
      <c r="E14" s="491"/>
      <c r="F14" s="331">
        <f t="shared" si="1"/>
        <v>25</v>
      </c>
      <c r="G14" s="584" t="s">
        <v>109</v>
      </c>
      <c r="H14" s="473">
        <v>0.4</v>
      </c>
      <c r="I14" s="473">
        <v>0</v>
      </c>
      <c r="J14" s="473">
        <v>0</v>
      </c>
      <c r="K14" s="492">
        <f t="shared" si="2"/>
        <v>0.4</v>
      </c>
      <c r="L14" s="607" t="s">
        <v>109</v>
      </c>
      <c r="M14" s="473">
        <v>0.22</v>
      </c>
      <c r="N14" s="473"/>
      <c r="O14" s="473"/>
      <c r="P14" s="480">
        <f t="shared" si="3"/>
        <v>0.22</v>
      </c>
      <c r="Q14" s="584" t="s">
        <v>109</v>
      </c>
      <c r="R14" s="473">
        <v>0.4</v>
      </c>
      <c r="S14" s="473"/>
      <c r="T14" s="473"/>
      <c r="U14" s="480">
        <f t="shared" si="4"/>
        <v>0.4</v>
      </c>
      <c r="V14" s="572" t="s">
        <v>109</v>
      </c>
      <c r="W14" s="519">
        <v>0.22</v>
      </c>
      <c r="X14" s="519"/>
      <c r="Y14" s="519"/>
      <c r="Z14" s="519">
        <f t="shared" si="5"/>
        <v>0.22</v>
      </c>
      <c r="AA14" s="584" t="s">
        <v>109</v>
      </c>
      <c r="AB14" s="474">
        <f t="shared" si="6"/>
        <v>0.62</v>
      </c>
      <c r="AC14" s="474">
        <f t="shared" si="7"/>
        <v>0</v>
      </c>
      <c r="AD14" s="474">
        <f t="shared" si="8"/>
        <v>0</v>
      </c>
      <c r="AE14" s="474">
        <f t="shared" si="9"/>
        <v>0.62</v>
      </c>
      <c r="AF14" s="493"/>
      <c r="AG14" s="630">
        <f>SUM(U14:U16)</f>
        <v>0.65</v>
      </c>
      <c r="AH14" s="630">
        <f>SUM(Z14:Z16)</f>
        <v>0.33</v>
      </c>
      <c r="AI14" s="493"/>
    </row>
    <row r="15" spans="1:36" s="318" customFormat="1" ht="13.5" customHeight="1">
      <c r="A15" s="582">
        <v>3211120</v>
      </c>
      <c r="B15" s="320" t="s">
        <v>12</v>
      </c>
      <c r="C15" s="331">
        <v>25</v>
      </c>
      <c r="D15" s="331"/>
      <c r="E15" s="491"/>
      <c r="F15" s="331">
        <f t="shared" si="1"/>
        <v>25</v>
      </c>
      <c r="G15" s="584" t="s">
        <v>109</v>
      </c>
      <c r="H15" s="473">
        <v>0.89</v>
      </c>
      <c r="I15" s="473">
        <v>0</v>
      </c>
      <c r="J15" s="473">
        <v>0</v>
      </c>
      <c r="K15" s="492">
        <f t="shared" si="2"/>
        <v>0.89</v>
      </c>
      <c r="L15" s="607" t="s">
        <v>109</v>
      </c>
      <c r="M15" s="473">
        <v>0.15</v>
      </c>
      <c r="N15" s="473"/>
      <c r="O15" s="473"/>
      <c r="P15" s="480">
        <f t="shared" si="3"/>
        <v>0.15</v>
      </c>
      <c r="Q15" s="584" t="s">
        <v>109</v>
      </c>
      <c r="R15" s="473">
        <v>0.15</v>
      </c>
      <c r="S15" s="473"/>
      <c r="T15" s="473"/>
      <c r="U15" s="480">
        <f t="shared" si="4"/>
        <v>0.15</v>
      </c>
      <c r="V15" s="572" t="s">
        <v>109</v>
      </c>
      <c r="W15" s="519">
        <v>0.06</v>
      </c>
      <c r="X15" s="519"/>
      <c r="Y15" s="519"/>
      <c r="Z15" s="519">
        <f t="shared" si="5"/>
        <v>0.06</v>
      </c>
      <c r="AA15" s="584" t="s">
        <v>109</v>
      </c>
      <c r="AB15" s="474">
        <f t="shared" si="6"/>
        <v>0.95</v>
      </c>
      <c r="AC15" s="474">
        <f t="shared" si="7"/>
        <v>0</v>
      </c>
      <c r="AD15" s="474">
        <f t="shared" si="8"/>
        <v>0</v>
      </c>
      <c r="AE15" s="474">
        <f t="shared" si="9"/>
        <v>0.95</v>
      </c>
      <c r="AF15" s="493"/>
      <c r="AG15" s="631"/>
      <c r="AH15" s="631"/>
      <c r="AI15" s="493"/>
    </row>
    <row r="16" spans="1:36" s="318" customFormat="1" ht="13.5" customHeight="1">
      <c r="A16" s="582">
        <v>3211117</v>
      </c>
      <c r="B16" s="320" t="s">
        <v>13</v>
      </c>
      <c r="C16" s="331">
        <v>25</v>
      </c>
      <c r="D16" s="331"/>
      <c r="E16" s="491"/>
      <c r="F16" s="331">
        <f t="shared" si="1"/>
        <v>25</v>
      </c>
      <c r="G16" s="584" t="s">
        <v>109</v>
      </c>
      <c r="H16" s="473">
        <v>0.39</v>
      </c>
      <c r="I16" s="473">
        <v>0</v>
      </c>
      <c r="J16" s="473">
        <v>0</v>
      </c>
      <c r="K16" s="492">
        <f t="shared" si="2"/>
        <v>0.39</v>
      </c>
      <c r="L16" s="607" t="s">
        <v>109</v>
      </c>
      <c r="M16" s="473">
        <v>0.05</v>
      </c>
      <c r="N16" s="473"/>
      <c r="O16" s="473"/>
      <c r="P16" s="480">
        <f t="shared" si="3"/>
        <v>0.05</v>
      </c>
      <c r="Q16" s="584" t="s">
        <v>109</v>
      </c>
      <c r="R16" s="473">
        <v>0.1</v>
      </c>
      <c r="S16" s="473"/>
      <c r="T16" s="473"/>
      <c r="U16" s="480">
        <f t="shared" si="4"/>
        <v>0.1</v>
      </c>
      <c r="V16" s="572" t="s">
        <v>109</v>
      </c>
      <c r="W16" s="519">
        <v>0.05</v>
      </c>
      <c r="X16" s="519"/>
      <c r="Y16" s="519"/>
      <c r="Z16" s="519">
        <f t="shared" si="5"/>
        <v>0.05</v>
      </c>
      <c r="AA16" s="584" t="s">
        <v>109</v>
      </c>
      <c r="AB16" s="474">
        <f t="shared" si="6"/>
        <v>0.44</v>
      </c>
      <c r="AC16" s="474">
        <f t="shared" si="7"/>
        <v>0</v>
      </c>
      <c r="AD16" s="474">
        <f t="shared" si="8"/>
        <v>0</v>
      </c>
      <c r="AE16" s="474">
        <f t="shared" si="9"/>
        <v>0.44</v>
      </c>
      <c r="AF16" s="493"/>
      <c r="AG16" s="631"/>
      <c r="AH16" s="631"/>
      <c r="AI16" s="493"/>
    </row>
    <row r="17" spans="1:39" s="318" customFormat="1">
      <c r="A17" s="582">
        <v>3221104</v>
      </c>
      <c r="B17" s="320" t="s">
        <v>14</v>
      </c>
      <c r="C17" s="331">
        <v>15</v>
      </c>
      <c r="D17" s="331"/>
      <c r="E17" s="491"/>
      <c r="F17" s="331">
        <f t="shared" si="1"/>
        <v>15</v>
      </c>
      <c r="G17" s="584" t="s">
        <v>109</v>
      </c>
      <c r="H17" s="473">
        <v>9.5500000000000007</v>
      </c>
      <c r="I17" s="473">
        <v>0</v>
      </c>
      <c r="J17" s="473">
        <v>0</v>
      </c>
      <c r="K17" s="492">
        <f t="shared" si="2"/>
        <v>9.5500000000000007</v>
      </c>
      <c r="L17" s="607" t="s">
        <v>109</v>
      </c>
      <c r="M17" s="473">
        <v>5.45</v>
      </c>
      <c r="N17" s="473"/>
      <c r="O17" s="473"/>
      <c r="P17" s="480">
        <f t="shared" si="3"/>
        <v>5.45</v>
      </c>
      <c r="Q17" s="584" t="s">
        <v>109</v>
      </c>
      <c r="R17" s="473">
        <v>3</v>
      </c>
      <c r="S17" s="473"/>
      <c r="T17" s="473"/>
      <c r="U17" s="480">
        <f t="shared" si="4"/>
        <v>3</v>
      </c>
      <c r="V17" s="572" t="s">
        <v>109</v>
      </c>
      <c r="W17" s="519">
        <v>2.8</v>
      </c>
      <c r="X17" s="519"/>
      <c r="Y17" s="519"/>
      <c r="Z17" s="519">
        <f t="shared" si="5"/>
        <v>2.8</v>
      </c>
      <c r="AA17" s="584" t="s">
        <v>109</v>
      </c>
      <c r="AB17" s="474">
        <f t="shared" si="6"/>
        <v>12.350000000000001</v>
      </c>
      <c r="AC17" s="474">
        <f t="shared" si="7"/>
        <v>0</v>
      </c>
      <c r="AD17" s="474">
        <f t="shared" si="8"/>
        <v>0</v>
      </c>
      <c r="AE17" s="474">
        <f t="shared" si="9"/>
        <v>12.350000000000001</v>
      </c>
      <c r="AF17" s="493"/>
      <c r="AG17" s="590">
        <f>U17</f>
        <v>3</v>
      </c>
      <c r="AH17" s="590">
        <f>Z17</f>
        <v>2.8</v>
      </c>
      <c r="AI17" s="493"/>
    </row>
    <row r="18" spans="1:39" s="318" customFormat="1">
      <c r="A18" s="582">
        <v>3211115</v>
      </c>
      <c r="B18" s="320" t="s">
        <v>15</v>
      </c>
      <c r="C18" s="331">
        <v>10</v>
      </c>
      <c r="D18" s="331"/>
      <c r="E18" s="491"/>
      <c r="F18" s="331">
        <f t="shared" si="1"/>
        <v>10</v>
      </c>
      <c r="G18" s="584" t="s">
        <v>109</v>
      </c>
      <c r="H18" s="473">
        <v>0.71</v>
      </c>
      <c r="I18" s="473">
        <v>0</v>
      </c>
      <c r="J18" s="473">
        <v>0</v>
      </c>
      <c r="K18" s="492">
        <f t="shared" si="2"/>
        <v>0.71</v>
      </c>
      <c r="L18" s="607" t="s">
        <v>109</v>
      </c>
      <c r="M18" s="473">
        <v>0.4</v>
      </c>
      <c r="N18" s="473"/>
      <c r="O18" s="473"/>
      <c r="P18" s="480">
        <f t="shared" si="3"/>
        <v>0.4</v>
      </c>
      <c r="Q18" s="584" t="s">
        <v>109</v>
      </c>
      <c r="R18" s="473">
        <v>0.4</v>
      </c>
      <c r="S18" s="473"/>
      <c r="T18" s="473"/>
      <c r="U18" s="480">
        <f t="shared" si="4"/>
        <v>0.4</v>
      </c>
      <c r="V18" s="572" t="s">
        <v>109</v>
      </c>
      <c r="W18" s="519">
        <v>0.25</v>
      </c>
      <c r="X18" s="519"/>
      <c r="Y18" s="519"/>
      <c r="Z18" s="519">
        <f t="shared" si="5"/>
        <v>0.25</v>
      </c>
      <c r="AA18" s="584" t="s">
        <v>109</v>
      </c>
      <c r="AB18" s="474">
        <f t="shared" si="6"/>
        <v>0.96</v>
      </c>
      <c r="AC18" s="474">
        <f t="shared" si="7"/>
        <v>0</v>
      </c>
      <c r="AD18" s="474">
        <f t="shared" si="8"/>
        <v>0</v>
      </c>
      <c r="AE18" s="474">
        <f t="shared" si="9"/>
        <v>0.96</v>
      </c>
      <c r="AF18" s="493"/>
      <c r="AG18" s="630">
        <f>SUM(U18:U19)</f>
        <v>3.6</v>
      </c>
      <c r="AH18" s="630">
        <f>SUM(Z18:Z19)</f>
        <v>2.06</v>
      </c>
      <c r="AI18" s="493"/>
    </row>
    <row r="19" spans="1:39" s="318" customFormat="1">
      <c r="A19" s="582">
        <v>3211113</v>
      </c>
      <c r="B19" s="320" t="s">
        <v>16</v>
      </c>
      <c r="C19" s="331">
        <v>15</v>
      </c>
      <c r="D19" s="331"/>
      <c r="E19" s="491"/>
      <c r="F19" s="331">
        <f t="shared" si="1"/>
        <v>15</v>
      </c>
      <c r="G19" s="584" t="s">
        <v>109</v>
      </c>
      <c r="H19" s="473">
        <v>5.96</v>
      </c>
      <c r="I19" s="473">
        <v>0</v>
      </c>
      <c r="J19" s="473">
        <v>0</v>
      </c>
      <c r="K19" s="492">
        <f t="shared" si="2"/>
        <v>5.96</v>
      </c>
      <c r="L19" s="607" t="s">
        <v>109</v>
      </c>
      <c r="M19" s="473">
        <v>2.5</v>
      </c>
      <c r="N19" s="473"/>
      <c r="O19" s="473"/>
      <c r="P19" s="480">
        <f t="shared" si="3"/>
        <v>2.5</v>
      </c>
      <c r="Q19" s="584" t="s">
        <v>109</v>
      </c>
      <c r="R19" s="473">
        <v>3.2</v>
      </c>
      <c r="S19" s="473"/>
      <c r="T19" s="473"/>
      <c r="U19" s="480">
        <f t="shared" si="4"/>
        <v>3.2</v>
      </c>
      <c r="V19" s="572" t="s">
        <v>109</v>
      </c>
      <c r="W19" s="519">
        <v>1.81</v>
      </c>
      <c r="X19" s="519"/>
      <c r="Y19" s="519"/>
      <c r="Z19" s="519">
        <f t="shared" si="5"/>
        <v>1.81</v>
      </c>
      <c r="AA19" s="584" t="s">
        <v>109</v>
      </c>
      <c r="AB19" s="474">
        <f t="shared" si="6"/>
        <v>7.77</v>
      </c>
      <c r="AC19" s="474">
        <f t="shared" si="7"/>
        <v>0</v>
      </c>
      <c r="AD19" s="474">
        <f t="shared" si="8"/>
        <v>0</v>
      </c>
      <c r="AE19" s="474">
        <f t="shared" si="9"/>
        <v>7.77</v>
      </c>
      <c r="AF19" s="493"/>
      <c r="AG19" s="630"/>
      <c r="AH19" s="631"/>
      <c r="AI19" s="493"/>
    </row>
    <row r="20" spans="1:39" s="318" customFormat="1">
      <c r="A20" s="582">
        <v>3243102</v>
      </c>
      <c r="B20" s="28" t="s">
        <v>17</v>
      </c>
      <c r="C20" s="331">
        <v>200</v>
      </c>
      <c r="D20" s="331"/>
      <c r="E20" s="491"/>
      <c r="F20" s="331">
        <f t="shared" si="1"/>
        <v>200</v>
      </c>
      <c r="G20" s="584" t="s">
        <v>109</v>
      </c>
      <c r="H20" s="473">
        <v>11.629999999999999</v>
      </c>
      <c r="I20" s="473">
        <v>0</v>
      </c>
      <c r="J20" s="473">
        <v>0</v>
      </c>
      <c r="K20" s="492">
        <f t="shared" si="2"/>
        <v>11.629999999999999</v>
      </c>
      <c r="L20" s="607" t="s">
        <v>109</v>
      </c>
      <c r="M20" s="473">
        <v>4</v>
      </c>
      <c r="N20" s="473"/>
      <c r="O20" s="473"/>
      <c r="P20" s="480">
        <f t="shared" si="3"/>
        <v>4</v>
      </c>
      <c r="Q20" s="584" t="s">
        <v>109</v>
      </c>
      <c r="R20" s="473">
        <v>6</v>
      </c>
      <c r="S20" s="473"/>
      <c r="T20" s="473"/>
      <c r="U20" s="480">
        <f t="shared" si="4"/>
        <v>6</v>
      </c>
      <c r="V20" s="572" t="s">
        <v>109</v>
      </c>
      <c r="W20" s="519">
        <v>3.24</v>
      </c>
      <c r="X20" s="519"/>
      <c r="Y20" s="519"/>
      <c r="Z20" s="519">
        <f t="shared" si="5"/>
        <v>3.24</v>
      </c>
      <c r="AA20" s="584" t="s">
        <v>109</v>
      </c>
      <c r="AB20" s="474">
        <f t="shared" si="6"/>
        <v>14.87</v>
      </c>
      <c r="AC20" s="474">
        <f t="shared" si="7"/>
        <v>0</v>
      </c>
      <c r="AD20" s="474">
        <f t="shared" si="8"/>
        <v>0</v>
      </c>
      <c r="AE20" s="474">
        <f t="shared" si="9"/>
        <v>14.87</v>
      </c>
      <c r="AF20" s="493"/>
      <c r="AG20" s="630">
        <f>SUM(U20:U21)</f>
        <v>26</v>
      </c>
      <c r="AH20" s="630">
        <f>SUM(Z20:Z21)</f>
        <v>16.170000000000002</v>
      </c>
      <c r="AI20" s="493"/>
    </row>
    <row r="21" spans="1:39" s="318" customFormat="1">
      <c r="A21" s="582">
        <v>3243101</v>
      </c>
      <c r="B21" s="28" t="s">
        <v>18</v>
      </c>
      <c r="C21" s="331">
        <v>150</v>
      </c>
      <c r="D21" s="331"/>
      <c r="E21" s="491"/>
      <c r="F21" s="331">
        <f t="shared" si="1"/>
        <v>150</v>
      </c>
      <c r="G21" s="584" t="s">
        <v>109</v>
      </c>
      <c r="H21" s="473">
        <v>44.59</v>
      </c>
      <c r="I21" s="473">
        <v>0</v>
      </c>
      <c r="J21" s="473">
        <v>0</v>
      </c>
      <c r="K21" s="492">
        <f t="shared" si="2"/>
        <v>44.59</v>
      </c>
      <c r="L21" s="607" t="s">
        <v>109</v>
      </c>
      <c r="M21" s="473">
        <v>18</v>
      </c>
      <c r="N21" s="473"/>
      <c r="O21" s="473"/>
      <c r="P21" s="480">
        <f t="shared" si="3"/>
        <v>18</v>
      </c>
      <c r="Q21" s="584" t="s">
        <v>109</v>
      </c>
      <c r="R21" s="473">
        <v>20</v>
      </c>
      <c r="S21" s="473"/>
      <c r="T21" s="473"/>
      <c r="U21" s="480">
        <f t="shared" si="4"/>
        <v>20</v>
      </c>
      <c r="V21" s="572" t="s">
        <v>109</v>
      </c>
      <c r="W21" s="519">
        <v>12.93</v>
      </c>
      <c r="X21" s="519"/>
      <c r="Y21" s="519"/>
      <c r="Z21" s="519">
        <f t="shared" si="5"/>
        <v>12.93</v>
      </c>
      <c r="AA21" s="584" t="s">
        <v>109</v>
      </c>
      <c r="AB21" s="474">
        <f t="shared" si="6"/>
        <v>57.52</v>
      </c>
      <c r="AC21" s="474">
        <f t="shared" si="7"/>
        <v>0</v>
      </c>
      <c r="AD21" s="474">
        <f t="shared" si="8"/>
        <v>0</v>
      </c>
      <c r="AE21" s="474">
        <f t="shared" si="9"/>
        <v>57.52</v>
      </c>
      <c r="AF21" s="493"/>
      <c r="AG21" s="631"/>
      <c r="AH21" s="631"/>
      <c r="AI21" s="493"/>
    </row>
    <row r="22" spans="1:39" s="318" customFormat="1" ht="22.5">
      <c r="A22" s="582">
        <v>3221108</v>
      </c>
      <c r="B22" s="28" t="s">
        <v>19</v>
      </c>
      <c r="C22" s="331">
        <v>3</v>
      </c>
      <c r="D22" s="331"/>
      <c r="E22" s="491"/>
      <c r="F22" s="331">
        <f t="shared" si="1"/>
        <v>3</v>
      </c>
      <c r="G22" s="584" t="s">
        <v>109</v>
      </c>
      <c r="H22" s="473">
        <v>1.06</v>
      </c>
      <c r="I22" s="473">
        <v>0</v>
      </c>
      <c r="J22" s="473">
        <v>0</v>
      </c>
      <c r="K22" s="492">
        <f t="shared" si="2"/>
        <v>1.06</v>
      </c>
      <c r="L22" s="607" t="s">
        <v>109</v>
      </c>
      <c r="M22" s="473">
        <v>0.25</v>
      </c>
      <c r="N22" s="473"/>
      <c r="O22" s="473"/>
      <c r="P22" s="480">
        <f t="shared" si="3"/>
        <v>0.25</v>
      </c>
      <c r="Q22" s="584" t="s">
        <v>109</v>
      </c>
      <c r="R22" s="473">
        <v>0.15</v>
      </c>
      <c r="S22" s="473"/>
      <c r="T22" s="473"/>
      <c r="U22" s="480">
        <f t="shared" si="4"/>
        <v>0.15</v>
      </c>
      <c r="V22" s="572" t="s">
        <v>109</v>
      </c>
      <c r="W22" s="519">
        <v>0.1</v>
      </c>
      <c r="X22" s="519"/>
      <c r="Y22" s="519"/>
      <c r="Z22" s="519">
        <f t="shared" si="5"/>
        <v>0.1</v>
      </c>
      <c r="AA22" s="584" t="s">
        <v>109</v>
      </c>
      <c r="AB22" s="474">
        <f t="shared" si="6"/>
        <v>1.1600000000000001</v>
      </c>
      <c r="AC22" s="474">
        <f t="shared" si="7"/>
        <v>0</v>
      </c>
      <c r="AD22" s="474">
        <f t="shared" si="8"/>
        <v>0</v>
      </c>
      <c r="AE22" s="474">
        <f t="shared" si="9"/>
        <v>1.1600000000000001</v>
      </c>
      <c r="AF22" s="493"/>
      <c r="AG22" s="590">
        <f>U22</f>
        <v>0.15</v>
      </c>
      <c r="AH22" s="590">
        <f>Z22</f>
        <v>0.1</v>
      </c>
      <c r="AI22" s="493"/>
    </row>
    <row r="23" spans="1:39" s="318" customFormat="1">
      <c r="A23" s="582">
        <v>3255102</v>
      </c>
      <c r="B23" s="28" t="s">
        <v>20</v>
      </c>
      <c r="C23" s="331">
        <v>35</v>
      </c>
      <c r="D23" s="331"/>
      <c r="E23" s="491"/>
      <c r="F23" s="331">
        <f t="shared" si="1"/>
        <v>35</v>
      </c>
      <c r="G23" s="584" t="s">
        <v>109</v>
      </c>
      <c r="H23" s="473">
        <v>30.18</v>
      </c>
      <c r="I23" s="473">
        <v>0</v>
      </c>
      <c r="J23" s="473">
        <v>0</v>
      </c>
      <c r="K23" s="492">
        <f t="shared" si="2"/>
        <v>30.18</v>
      </c>
      <c r="L23" s="607" t="s">
        <v>109</v>
      </c>
      <c r="M23" s="473">
        <v>4</v>
      </c>
      <c r="N23" s="473"/>
      <c r="O23" s="473"/>
      <c r="P23" s="480">
        <f t="shared" si="3"/>
        <v>4</v>
      </c>
      <c r="Q23" s="584" t="s">
        <v>109</v>
      </c>
      <c r="R23" s="473">
        <v>4</v>
      </c>
      <c r="S23" s="473"/>
      <c r="T23" s="473"/>
      <c r="U23" s="480">
        <f t="shared" si="4"/>
        <v>4</v>
      </c>
      <c r="V23" s="572" t="s">
        <v>109</v>
      </c>
      <c r="W23" s="519">
        <v>3.13</v>
      </c>
      <c r="X23" s="519"/>
      <c r="Y23" s="519"/>
      <c r="Z23" s="519">
        <f t="shared" si="5"/>
        <v>3.13</v>
      </c>
      <c r="AA23" s="584" t="s">
        <v>109</v>
      </c>
      <c r="AB23" s="474">
        <f t="shared" si="6"/>
        <v>33.31</v>
      </c>
      <c r="AC23" s="474">
        <f t="shared" si="7"/>
        <v>0</v>
      </c>
      <c r="AD23" s="474">
        <f t="shared" si="8"/>
        <v>0</v>
      </c>
      <c r="AE23" s="474">
        <f t="shared" si="9"/>
        <v>33.31</v>
      </c>
      <c r="AF23" s="493"/>
      <c r="AG23" s="590">
        <f>U23</f>
        <v>4</v>
      </c>
      <c r="AH23" s="590">
        <f>Z23</f>
        <v>3.13</v>
      </c>
      <c r="AI23" s="493"/>
    </row>
    <row r="24" spans="1:39" s="318" customFormat="1">
      <c r="A24" s="582">
        <v>3255104</v>
      </c>
      <c r="B24" s="28" t="s">
        <v>21</v>
      </c>
      <c r="C24" s="331">
        <v>150</v>
      </c>
      <c r="D24" s="331"/>
      <c r="E24" s="491"/>
      <c r="F24" s="331">
        <f t="shared" si="1"/>
        <v>150</v>
      </c>
      <c r="G24" s="584" t="s">
        <v>109</v>
      </c>
      <c r="H24" s="473">
        <v>31.93</v>
      </c>
      <c r="I24" s="473">
        <v>0</v>
      </c>
      <c r="J24" s="473">
        <v>0</v>
      </c>
      <c r="K24" s="492">
        <f t="shared" si="2"/>
        <v>31.93</v>
      </c>
      <c r="L24" s="607" t="s">
        <v>109</v>
      </c>
      <c r="M24" s="473">
        <v>15</v>
      </c>
      <c r="N24" s="473"/>
      <c r="O24" s="473"/>
      <c r="P24" s="480">
        <f t="shared" si="3"/>
        <v>15</v>
      </c>
      <c r="Q24" s="584" t="s">
        <v>109</v>
      </c>
      <c r="R24" s="473">
        <v>18</v>
      </c>
      <c r="S24" s="473"/>
      <c r="T24" s="473"/>
      <c r="U24" s="480">
        <f t="shared" si="4"/>
        <v>18</v>
      </c>
      <c r="V24" s="572" t="s">
        <v>109</v>
      </c>
      <c r="W24" s="519">
        <v>13.6</v>
      </c>
      <c r="X24" s="519"/>
      <c r="Y24" s="519"/>
      <c r="Z24" s="519">
        <f t="shared" si="5"/>
        <v>13.6</v>
      </c>
      <c r="AA24" s="584" t="s">
        <v>109</v>
      </c>
      <c r="AB24" s="474">
        <f t="shared" si="6"/>
        <v>45.53</v>
      </c>
      <c r="AC24" s="474">
        <f t="shared" si="7"/>
        <v>0</v>
      </c>
      <c r="AD24" s="474">
        <f t="shared" si="8"/>
        <v>0</v>
      </c>
      <c r="AE24" s="474">
        <f t="shared" si="9"/>
        <v>45.53</v>
      </c>
      <c r="AF24" s="493"/>
      <c r="AG24" s="590">
        <f>U24</f>
        <v>18</v>
      </c>
      <c r="AH24" s="590">
        <f>Z24</f>
        <v>13.6</v>
      </c>
      <c r="AI24" s="493"/>
    </row>
    <row r="25" spans="1:39" s="318" customFormat="1">
      <c r="A25" s="582">
        <v>3211127</v>
      </c>
      <c r="B25" s="28" t="s">
        <v>22</v>
      </c>
      <c r="C25" s="331">
        <v>2</v>
      </c>
      <c r="D25" s="331"/>
      <c r="E25" s="491"/>
      <c r="F25" s="331">
        <f t="shared" si="1"/>
        <v>2</v>
      </c>
      <c r="G25" s="584" t="s">
        <v>109</v>
      </c>
      <c r="H25" s="473">
        <v>0.18</v>
      </c>
      <c r="I25" s="473">
        <v>0</v>
      </c>
      <c r="J25" s="473">
        <v>0</v>
      </c>
      <c r="K25" s="492">
        <f t="shared" si="2"/>
        <v>0.18</v>
      </c>
      <c r="L25" s="607" t="s">
        <v>109</v>
      </c>
      <c r="M25" s="473">
        <v>0.05</v>
      </c>
      <c r="N25" s="473"/>
      <c r="O25" s="473"/>
      <c r="P25" s="480">
        <f t="shared" si="3"/>
        <v>0.05</v>
      </c>
      <c r="Q25" s="584" t="s">
        <v>109</v>
      </c>
      <c r="R25" s="473">
        <v>0.1</v>
      </c>
      <c r="S25" s="473"/>
      <c r="T25" s="473"/>
      <c r="U25" s="480">
        <f t="shared" si="4"/>
        <v>0.1</v>
      </c>
      <c r="V25" s="572" t="s">
        <v>109</v>
      </c>
      <c r="W25" s="519">
        <v>0.04</v>
      </c>
      <c r="X25" s="519"/>
      <c r="Y25" s="519"/>
      <c r="Z25" s="519">
        <f t="shared" si="5"/>
        <v>0.04</v>
      </c>
      <c r="AA25" s="584" t="s">
        <v>109</v>
      </c>
      <c r="AB25" s="474">
        <f t="shared" si="6"/>
        <v>0.22</v>
      </c>
      <c r="AC25" s="474">
        <f t="shared" si="7"/>
        <v>0</v>
      </c>
      <c r="AD25" s="474">
        <f t="shared" si="8"/>
        <v>0</v>
      </c>
      <c r="AE25" s="474">
        <f t="shared" si="9"/>
        <v>0.22</v>
      </c>
      <c r="AF25" s="493"/>
      <c r="AG25" s="590">
        <f>U25</f>
        <v>0.1</v>
      </c>
      <c r="AH25" s="590">
        <f>Z25</f>
        <v>0.04</v>
      </c>
      <c r="AI25" s="493"/>
    </row>
    <row r="26" spans="1:39" s="318" customFormat="1">
      <c r="A26" s="649">
        <v>3231201</v>
      </c>
      <c r="B26" s="325" t="s">
        <v>23</v>
      </c>
      <c r="C26" s="329"/>
      <c r="D26" s="329"/>
      <c r="E26" s="576"/>
      <c r="F26" s="329"/>
      <c r="G26" s="584"/>
      <c r="H26" s="473"/>
      <c r="I26" s="473"/>
      <c r="J26" s="473"/>
      <c r="K26" s="473"/>
      <c r="L26" s="607"/>
      <c r="M26" s="473"/>
      <c r="N26" s="473"/>
      <c r="O26" s="473"/>
      <c r="P26" s="473"/>
      <c r="Q26" s="584"/>
      <c r="R26" s="473"/>
      <c r="S26" s="473"/>
      <c r="T26" s="473"/>
      <c r="U26" s="473"/>
      <c r="V26" s="534"/>
      <c r="W26" s="536"/>
      <c r="X26" s="536"/>
      <c r="Y26" s="536"/>
      <c r="Z26" s="536"/>
      <c r="AA26" s="584"/>
      <c r="AB26" s="576"/>
      <c r="AC26" s="3"/>
      <c r="AD26" s="3"/>
      <c r="AE26" s="3"/>
      <c r="AF26" s="493"/>
      <c r="AG26" s="493"/>
      <c r="AH26" s="493"/>
      <c r="AI26" s="493"/>
    </row>
    <row r="27" spans="1:39" s="318" customFormat="1" ht="22.5">
      <c r="A27" s="649"/>
      <c r="B27" s="28" t="s">
        <v>24</v>
      </c>
      <c r="C27" s="580"/>
      <c r="D27" s="580">
        <v>238.54</v>
      </c>
      <c r="E27" s="584"/>
      <c r="F27" s="580">
        <f t="shared" si="1"/>
        <v>238.54</v>
      </c>
      <c r="G27" s="584" t="s">
        <v>109</v>
      </c>
      <c r="H27" s="473"/>
      <c r="I27" s="473"/>
      <c r="J27" s="473"/>
      <c r="K27" s="492">
        <f t="shared" ref="K27:K39" si="10">H27+I27+J27</f>
        <v>0</v>
      </c>
      <c r="L27" s="607" t="s">
        <v>109</v>
      </c>
      <c r="M27" s="473"/>
      <c r="N27" s="473"/>
      <c r="O27" s="473"/>
      <c r="P27" s="473"/>
      <c r="Q27" s="584" t="s">
        <v>109</v>
      </c>
      <c r="R27" s="473"/>
      <c r="S27" s="473"/>
      <c r="T27" s="473"/>
      <c r="U27" s="473"/>
      <c r="V27" s="534"/>
      <c r="W27" s="536"/>
      <c r="X27" s="536"/>
      <c r="Y27" s="536"/>
      <c r="Z27" s="536"/>
      <c r="AA27" s="584" t="s">
        <v>109</v>
      </c>
      <c r="AB27" s="584"/>
      <c r="AC27" s="3"/>
      <c r="AD27" s="3"/>
      <c r="AE27" s="3"/>
      <c r="AF27" s="493"/>
      <c r="AG27" s="493"/>
      <c r="AH27" s="493"/>
      <c r="AI27" s="493"/>
    </row>
    <row r="28" spans="1:39" s="318" customFormat="1" ht="33.75">
      <c r="A28" s="649"/>
      <c r="B28" s="611" t="s">
        <v>25</v>
      </c>
      <c r="C28" s="612">
        <v>47.81</v>
      </c>
      <c r="D28" s="612">
        <v>350.6</v>
      </c>
      <c r="E28" s="613"/>
      <c r="F28" s="612">
        <f t="shared" si="1"/>
        <v>398.41</v>
      </c>
      <c r="G28" s="613" t="s">
        <v>109</v>
      </c>
      <c r="H28" s="614">
        <v>6.8</v>
      </c>
      <c r="I28" s="615">
        <v>118.83</v>
      </c>
      <c r="J28" s="615">
        <v>0</v>
      </c>
      <c r="K28" s="616">
        <f t="shared" si="10"/>
        <v>125.63</v>
      </c>
      <c r="L28" s="613" t="s">
        <v>109</v>
      </c>
      <c r="M28" s="617">
        <v>10.41</v>
      </c>
      <c r="N28" s="617">
        <v>93.68</v>
      </c>
      <c r="O28" s="617"/>
      <c r="P28" s="617">
        <f>M28+N28+O28</f>
        <v>104.09</v>
      </c>
      <c r="Q28" s="613" t="s">
        <v>109</v>
      </c>
      <c r="R28" s="617">
        <v>20.100000000000001</v>
      </c>
      <c r="S28" s="617">
        <v>155</v>
      </c>
      <c r="T28" s="617"/>
      <c r="U28" s="617">
        <f>R28+S28+T28</f>
        <v>175.1</v>
      </c>
      <c r="V28" s="618" t="s">
        <v>109</v>
      </c>
      <c r="W28" s="539">
        <v>6.55</v>
      </c>
      <c r="X28" s="539">
        <v>67.849999999999994</v>
      </c>
      <c r="Y28" s="569"/>
      <c r="Z28" s="539">
        <f t="shared" ref="Z28:Z39" si="11">W28+X28+Y28</f>
        <v>74.399999999999991</v>
      </c>
      <c r="AA28" s="584" t="s">
        <v>109</v>
      </c>
      <c r="AB28" s="474">
        <f t="shared" ref="AB28:AB39" si="12">W28+H28</f>
        <v>13.35</v>
      </c>
      <c r="AC28" s="474">
        <f t="shared" ref="AC28:AC39" si="13">X28+I28</f>
        <v>186.68</v>
      </c>
      <c r="AD28" s="474">
        <f t="shared" ref="AD28:AD39" si="14">Y28+J28</f>
        <v>0</v>
      </c>
      <c r="AE28" s="474">
        <f t="shared" ref="AE28:AE39" si="15">Z28+K28</f>
        <v>200.02999999999997</v>
      </c>
      <c r="AF28" s="493"/>
      <c r="AG28" s="626">
        <f>SUM(U28:U30)</f>
        <v>1065.6500000000001</v>
      </c>
      <c r="AH28" s="626">
        <f>SUM(Z28:Z30)</f>
        <v>710.89</v>
      </c>
      <c r="AI28" s="624">
        <f>SUM(X28:X30)</f>
        <v>648.30999999999995</v>
      </c>
      <c r="AL28" s="318">
        <f>X28/0.88</f>
        <v>77.10227272727272</v>
      </c>
      <c r="AM28" s="548">
        <f>AL28-X28</f>
        <v>9.2522727272727252</v>
      </c>
    </row>
    <row r="29" spans="1:39" s="621" customFormat="1" ht="78.75">
      <c r="A29" s="649"/>
      <c r="B29" s="611" t="s">
        <v>26</v>
      </c>
      <c r="C29" s="612">
        <v>304</v>
      </c>
      <c r="D29" s="612">
        <v>2229.34</v>
      </c>
      <c r="E29" s="613"/>
      <c r="F29" s="612">
        <f t="shared" si="1"/>
        <v>2533.34</v>
      </c>
      <c r="G29" s="613" t="s">
        <v>109</v>
      </c>
      <c r="H29" s="614">
        <v>24.64</v>
      </c>
      <c r="I29" s="615">
        <v>699.74</v>
      </c>
      <c r="J29" s="615">
        <v>0</v>
      </c>
      <c r="K29" s="616">
        <f t="shared" si="10"/>
        <v>724.38</v>
      </c>
      <c r="L29" s="613" t="s">
        <v>109</v>
      </c>
      <c r="M29" s="615">
        <v>59.38</v>
      </c>
      <c r="N29" s="615">
        <v>534.47</v>
      </c>
      <c r="O29" s="615"/>
      <c r="P29" s="617">
        <f t="shared" ref="P29:P39" si="16">M29+N29+O29</f>
        <v>593.85</v>
      </c>
      <c r="Q29" s="613" t="s">
        <v>109</v>
      </c>
      <c r="R29" s="615">
        <v>78</v>
      </c>
      <c r="S29" s="615">
        <v>583</v>
      </c>
      <c r="T29" s="615"/>
      <c r="U29" s="617">
        <f t="shared" ref="U29:U50" si="17">R29+S29+T29</f>
        <v>661</v>
      </c>
      <c r="V29" s="618" t="s">
        <v>109</v>
      </c>
      <c r="W29" s="569">
        <v>40.950000000000003</v>
      </c>
      <c r="X29" s="569">
        <v>424.31</v>
      </c>
      <c r="Y29" s="539"/>
      <c r="Z29" s="539">
        <f t="shared" si="11"/>
        <v>465.26</v>
      </c>
      <c r="AA29" s="613" t="s">
        <v>109</v>
      </c>
      <c r="AB29" s="619">
        <f t="shared" si="12"/>
        <v>65.59</v>
      </c>
      <c r="AC29" s="619">
        <f t="shared" si="13"/>
        <v>1124.05</v>
      </c>
      <c r="AD29" s="619">
        <f t="shared" si="14"/>
        <v>0</v>
      </c>
      <c r="AE29" s="619">
        <f t="shared" si="15"/>
        <v>1189.6399999999999</v>
      </c>
      <c r="AF29" s="620"/>
      <c r="AG29" s="627"/>
      <c r="AH29" s="627"/>
      <c r="AI29" s="625"/>
      <c r="AK29" s="622">
        <f>SUM(X28:X30)</f>
        <v>648.30999999999995</v>
      </c>
      <c r="AL29" s="621">
        <f t="shared" ref="AL29:AL30" si="18">X29/0.88</f>
        <v>482.17045454545456</v>
      </c>
      <c r="AM29" s="622">
        <f t="shared" ref="AM29:AM30" si="19">AL29-X29</f>
        <v>57.860454545454559</v>
      </c>
    </row>
    <row r="30" spans="1:39" s="621" customFormat="1" ht="78.75">
      <c r="A30" s="649"/>
      <c r="B30" s="611" t="s">
        <v>27</v>
      </c>
      <c r="C30" s="612">
        <v>158.6</v>
      </c>
      <c r="D30" s="612">
        <v>1163.08</v>
      </c>
      <c r="E30" s="613"/>
      <c r="F30" s="612">
        <f t="shared" si="1"/>
        <v>1321.6799999999998</v>
      </c>
      <c r="G30" s="613" t="s">
        <v>109</v>
      </c>
      <c r="H30" s="614">
        <v>14.5</v>
      </c>
      <c r="I30" s="615">
        <v>329.49</v>
      </c>
      <c r="J30" s="615">
        <v>0</v>
      </c>
      <c r="K30" s="616">
        <f t="shared" si="10"/>
        <v>343.99</v>
      </c>
      <c r="L30" s="613" t="s">
        <v>109</v>
      </c>
      <c r="M30" s="623">
        <v>23.54</v>
      </c>
      <c r="N30" s="623">
        <v>211.85</v>
      </c>
      <c r="O30" s="623"/>
      <c r="P30" s="617">
        <f t="shared" si="16"/>
        <v>235.39</v>
      </c>
      <c r="Q30" s="613" t="s">
        <v>109</v>
      </c>
      <c r="R30" s="623">
        <v>27.55</v>
      </c>
      <c r="S30" s="623">
        <v>202</v>
      </c>
      <c r="T30" s="623"/>
      <c r="U30" s="617">
        <f t="shared" si="17"/>
        <v>229.55</v>
      </c>
      <c r="V30" s="618" t="s">
        <v>109</v>
      </c>
      <c r="W30" s="539">
        <v>15.08</v>
      </c>
      <c r="X30" s="539">
        <v>156.15</v>
      </c>
      <c r="Y30" s="556"/>
      <c r="Z30" s="539">
        <f t="shared" si="11"/>
        <v>171.23000000000002</v>
      </c>
      <c r="AA30" s="613" t="s">
        <v>109</v>
      </c>
      <c r="AB30" s="619">
        <f t="shared" si="12"/>
        <v>29.58</v>
      </c>
      <c r="AC30" s="619">
        <f t="shared" si="13"/>
        <v>485.64</v>
      </c>
      <c r="AD30" s="619">
        <f t="shared" si="14"/>
        <v>0</v>
      </c>
      <c r="AE30" s="619">
        <f t="shared" si="15"/>
        <v>515.22</v>
      </c>
      <c r="AF30" s="620"/>
      <c r="AG30" s="627"/>
      <c r="AH30" s="627"/>
      <c r="AI30" s="625"/>
      <c r="AL30" s="621">
        <f t="shared" si="18"/>
        <v>177.44318181818181</v>
      </c>
      <c r="AM30" s="622">
        <f t="shared" si="19"/>
        <v>21.293181818181807</v>
      </c>
    </row>
    <row r="31" spans="1:39" s="318" customFormat="1">
      <c r="A31" s="582">
        <v>3211109</v>
      </c>
      <c r="B31" s="28" t="s">
        <v>28</v>
      </c>
      <c r="C31" s="331">
        <v>15</v>
      </c>
      <c r="D31" s="331"/>
      <c r="E31" s="491"/>
      <c r="F31" s="331">
        <f t="shared" si="1"/>
        <v>15</v>
      </c>
      <c r="G31" s="584" t="s">
        <v>109</v>
      </c>
      <c r="H31" s="473">
        <v>6.71</v>
      </c>
      <c r="I31" s="473">
        <v>0</v>
      </c>
      <c r="J31" s="473">
        <v>0</v>
      </c>
      <c r="K31" s="492">
        <f t="shared" si="10"/>
        <v>6.71</v>
      </c>
      <c r="L31" s="607" t="s">
        <v>109</v>
      </c>
      <c r="M31" s="473">
        <v>4</v>
      </c>
      <c r="N31" s="473"/>
      <c r="O31" s="473"/>
      <c r="P31" s="480">
        <f t="shared" si="16"/>
        <v>4</v>
      </c>
      <c r="Q31" s="584" t="s">
        <v>109</v>
      </c>
      <c r="R31" s="473">
        <v>4.25</v>
      </c>
      <c r="S31" s="473"/>
      <c r="T31" s="473"/>
      <c r="U31" s="480">
        <f t="shared" si="17"/>
        <v>4.25</v>
      </c>
      <c r="V31" s="572" t="s">
        <v>109</v>
      </c>
      <c r="W31" s="519">
        <v>2.68</v>
      </c>
      <c r="X31" s="519"/>
      <c r="Y31" s="519"/>
      <c r="Z31" s="539">
        <f t="shared" si="11"/>
        <v>2.68</v>
      </c>
      <c r="AA31" s="584" t="s">
        <v>109</v>
      </c>
      <c r="AB31" s="474">
        <f t="shared" si="12"/>
        <v>9.39</v>
      </c>
      <c r="AC31" s="474">
        <f t="shared" si="13"/>
        <v>0</v>
      </c>
      <c r="AD31" s="474">
        <f t="shared" si="14"/>
        <v>0</v>
      </c>
      <c r="AE31" s="474">
        <f t="shared" si="15"/>
        <v>9.39</v>
      </c>
      <c r="AF31" s="493"/>
      <c r="AG31" s="590">
        <f>U31</f>
        <v>4.25</v>
      </c>
      <c r="AH31" s="590">
        <f>Z31</f>
        <v>2.68</v>
      </c>
      <c r="AI31" s="493"/>
    </row>
    <row r="32" spans="1:39" s="318" customFormat="1">
      <c r="A32" s="582">
        <v>3256103</v>
      </c>
      <c r="B32" s="28" t="s">
        <v>29</v>
      </c>
      <c r="C32" s="331">
        <v>25</v>
      </c>
      <c r="D32" s="331"/>
      <c r="E32" s="491"/>
      <c r="F32" s="331">
        <f t="shared" si="1"/>
        <v>25</v>
      </c>
      <c r="G32" s="584" t="s">
        <v>109</v>
      </c>
      <c r="H32" s="473">
        <v>2.74</v>
      </c>
      <c r="I32" s="473">
        <v>0</v>
      </c>
      <c r="J32" s="473">
        <v>0</v>
      </c>
      <c r="K32" s="492">
        <f t="shared" si="10"/>
        <v>2.74</v>
      </c>
      <c r="L32" s="607" t="s">
        <v>109</v>
      </c>
      <c r="M32" s="473">
        <v>1</v>
      </c>
      <c r="N32" s="473"/>
      <c r="O32" s="473"/>
      <c r="P32" s="480">
        <f t="shared" si="16"/>
        <v>1</v>
      </c>
      <c r="Q32" s="584" t="s">
        <v>109</v>
      </c>
      <c r="R32" s="473">
        <v>1</v>
      </c>
      <c r="S32" s="473"/>
      <c r="T32" s="473"/>
      <c r="U32" s="480">
        <f t="shared" si="17"/>
        <v>1</v>
      </c>
      <c r="V32" s="572" t="s">
        <v>109</v>
      </c>
      <c r="W32" s="519"/>
      <c r="X32" s="519"/>
      <c r="Y32" s="519"/>
      <c r="Z32" s="519">
        <f t="shared" si="11"/>
        <v>0</v>
      </c>
      <c r="AA32" s="584" t="s">
        <v>109</v>
      </c>
      <c r="AB32" s="474">
        <f t="shared" si="12"/>
        <v>2.74</v>
      </c>
      <c r="AC32" s="474">
        <f t="shared" si="13"/>
        <v>0</v>
      </c>
      <c r="AD32" s="474">
        <f t="shared" si="14"/>
        <v>0</v>
      </c>
      <c r="AE32" s="474">
        <f t="shared" si="15"/>
        <v>2.74</v>
      </c>
      <c r="AF32" s="493"/>
      <c r="AG32" s="590">
        <f>U32</f>
        <v>1</v>
      </c>
      <c r="AH32" s="590">
        <f>Z32</f>
        <v>0</v>
      </c>
      <c r="AI32" s="493"/>
    </row>
    <row r="33" spans="1:36" s="318" customFormat="1" ht="22.5">
      <c r="A33" s="582">
        <v>3257101</v>
      </c>
      <c r="B33" s="28" t="s">
        <v>147</v>
      </c>
      <c r="C33" s="331"/>
      <c r="D33" s="331"/>
      <c r="E33" s="491">
        <v>7901.4</v>
      </c>
      <c r="F33" s="331">
        <f t="shared" si="1"/>
        <v>7901.4</v>
      </c>
      <c r="G33" s="584" t="s">
        <v>109</v>
      </c>
      <c r="H33" s="493">
        <v>0</v>
      </c>
      <c r="I33" s="473">
        <v>0</v>
      </c>
      <c r="J33" s="473">
        <v>4481.58</v>
      </c>
      <c r="K33" s="492">
        <f t="shared" si="10"/>
        <v>4481.58</v>
      </c>
      <c r="L33" s="607" t="s">
        <v>109</v>
      </c>
      <c r="M33" s="473"/>
      <c r="N33" s="473"/>
      <c r="O33" s="473">
        <v>500</v>
      </c>
      <c r="P33" s="480">
        <f t="shared" si="16"/>
        <v>500</v>
      </c>
      <c r="Q33" s="584" t="s">
        <v>109</v>
      </c>
      <c r="R33" s="473"/>
      <c r="S33" s="473"/>
      <c r="T33" s="473">
        <v>700</v>
      </c>
      <c r="U33" s="480">
        <f t="shared" si="17"/>
        <v>700</v>
      </c>
      <c r="V33" s="600" t="s">
        <v>109</v>
      </c>
      <c r="W33" s="601"/>
      <c r="X33" s="546"/>
      <c r="Y33" s="546">
        <v>262.68</v>
      </c>
      <c r="Z33" s="546">
        <f t="shared" si="11"/>
        <v>262.68</v>
      </c>
      <c r="AA33" s="584" t="s">
        <v>109</v>
      </c>
      <c r="AB33" s="474">
        <f t="shared" si="12"/>
        <v>0</v>
      </c>
      <c r="AC33" s="474">
        <f t="shared" si="13"/>
        <v>0</v>
      </c>
      <c r="AD33" s="474">
        <f t="shared" si="14"/>
        <v>4744.26</v>
      </c>
      <c r="AE33" s="474">
        <f t="shared" si="15"/>
        <v>4744.26</v>
      </c>
      <c r="AF33" s="493"/>
      <c r="AG33" s="590">
        <f>U33</f>
        <v>700</v>
      </c>
      <c r="AH33" s="590">
        <f>Z33</f>
        <v>262.68</v>
      </c>
      <c r="AI33" s="493"/>
      <c r="AJ33" s="548">
        <f>Y33</f>
        <v>262.68</v>
      </c>
    </row>
    <row r="34" spans="1:36" s="318" customFormat="1" ht="22.5">
      <c r="A34" s="651">
        <v>3111332</v>
      </c>
      <c r="B34" s="506" t="s">
        <v>31</v>
      </c>
      <c r="C34" s="331">
        <v>25</v>
      </c>
      <c r="D34" s="331"/>
      <c r="E34" s="491"/>
      <c r="F34" s="331">
        <f t="shared" si="1"/>
        <v>25</v>
      </c>
      <c r="G34" s="584" t="s">
        <v>109</v>
      </c>
      <c r="H34" s="473">
        <v>7.73</v>
      </c>
      <c r="I34" s="473">
        <v>0</v>
      </c>
      <c r="J34" s="473">
        <v>0</v>
      </c>
      <c r="K34" s="492">
        <f t="shared" si="10"/>
        <v>7.73</v>
      </c>
      <c r="L34" s="607" t="s">
        <v>109</v>
      </c>
      <c r="M34" s="473">
        <v>5</v>
      </c>
      <c r="N34" s="473"/>
      <c r="O34" s="473"/>
      <c r="P34" s="480">
        <f t="shared" si="16"/>
        <v>5</v>
      </c>
      <c r="Q34" s="584" t="s">
        <v>109</v>
      </c>
      <c r="R34" s="473">
        <v>5</v>
      </c>
      <c r="S34" s="473"/>
      <c r="T34" s="473"/>
      <c r="U34" s="480">
        <f t="shared" si="17"/>
        <v>5</v>
      </c>
      <c r="V34" s="572" t="s">
        <v>109</v>
      </c>
      <c r="W34" s="519">
        <v>3.26</v>
      </c>
      <c r="X34" s="519"/>
      <c r="Y34" s="519"/>
      <c r="Z34" s="519">
        <f t="shared" si="11"/>
        <v>3.26</v>
      </c>
      <c r="AA34" s="584" t="s">
        <v>109</v>
      </c>
      <c r="AB34" s="474">
        <f t="shared" si="12"/>
        <v>10.99</v>
      </c>
      <c r="AC34" s="474">
        <f t="shared" si="13"/>
        <v>0</v>
      </c>
      <c r="AD34" s="474">
        <f t="shared" si="14"/>
        <v>0</v>
      </c>
      <c r="AE34" s="474">
        <f t="shared" si="15"/>
        <v>10.99</v>
      </c>
      <c r="AF34" s="493"/>
      <c r="AG34" s="626">
        <f>SUM(U34:U36)</f>
        <v>7</v>
      </c>
      <c r="AH34" s="626">
        <f>SUM(Z34:Z36)</f>
        <v>3.26</v>
      </c>
      <c r="AI34" s="493"/>
    </row>
    <row r="35" spans="1:36" s="318" customFormat="1">
      <c r="A35" s="652"/>
      <c r="B35" s="506" t="s">
        <v>32</v>
      </c>
      <c r="C35" s="331">
        <v>10</v>
      </c>
      <c r="D35" s="331"/>
      <c r="E35" s="491"/>
      <c r="F35" s="331">
        <f t="shared" si="1"/>
        <v>10</v>
      </c>
      <c r="G35" s="584" t="s">
        <v>109</v>
      </c>
      <c r="H35" s="473">
        <v>0.52</v>
      </c>
      <c r="I35" s="473">
        <v>0</v>
      </c>
      <c r="J35" s="473">
        <v>0</v>
      </c>
      <c r="K35" s="492">
        <f t="shared" si="10"/>
        <v>0.52</v>
      </c>
      <c r="L35" s="607" t="s">
        <v>109</v>
      </c>
      <c r="M35" s="473">
        <v>1</v>
      </c>
      <c r="N35" s="473"/>
      <c r="O35" s="473"/>
      <c r="P35" s="480">
        <f t="shared" si="16"/>
        <v>1</v>
      </c>
      <c r="Q35" s="584" t="s">
        <v>109</v>
      </c>
      <c r="R35" s="473">
        <v>1</v>
      </c>
      <c r="S35" s="473"/>
      <c r="T35" s="473"/>
      <c r="U35" s="480">
        <f t="shared" si="17"/>
        <v>1</v>
      </c>
      <c r="V35" s="572" t="s">
        <v>109</v>
      </c>
      <c r="W35" s="519"/>
      <c r="X35" s="519"/>
      <c r="Y35" s="519"/>
      <c r="Z35" s="519">
        <f t="shared" si="11"/>
        <v>0</v>
      </c>
      <c r="AA35" s="584" t="s">
        <v>109</v>
      </c>
      <c r="AB35" s="474">
        <f t="shared" si="12"/>
        <v>0.52</v>
      </c>
      <c r="AC35" s="474">
        <f t="shared" si="13"/>
        <v>0</v>
      </c>
      <c r="AD35" s="474">
        <f t="shared" si="14"/>
        <v>0</v>
      </c>
      <c r="AE35" s="474">
        <f t="shared" si="15"/>
        <v>0.52</v>
      </c>
      <c r="AF35" s="493"/>
      <c r="AG35" s="627"/>
      <c r="AH35" s="627"/>
      <c r="AI35" s="493"/>
    </row>
    <row r="36" spans="1:36" s="318" customFormat="1">
      <c r="A36" s="653"/>
      <c r="B36" s="506" t="s">
        <v>33</v>
      </c>
      <c r="C36" s="331">
        <v>10</v>
      </c>
      <c r="D36" s="331"/>
      <c r="E36" s="491"/>
      <c r="F36" s="331">
        <f t="shared" si="1"/>
        <v>10</v>
      </c>
      <c r="G36" s="584" t="s">
        <v>109</v>
      </c>
      <c r="H36" s="473">
        <v>0.55000000000000004</v>
      </c>
      <c r="I36" s="473">
        <v>0</v>
      </c>
      <c r="J36" s="473">
        <v>0</v>
      </c>
      <c r="K36" s="492">
        <f t="shared" si="10"/>
        <v>0.55000000000000004</v>
      </c>
      <c r="L36" s="607" t="s">
        <v>109</v>
      </c>
      <c r="M36" s="473">
        <v>1</v>
      </c>
      <c r="N36" s="473"/>
      <c r="O36" s="473"/>
      <c r="P36" s="480">
        <f t="shared" si="16"/>
        <v>1</v>
      </c>
      <c r="Q36" s="584" t="s">
        <v>109</v>
      </c>
      <c r="R36" s="473">
        <v>1</v>
      </c>
      <c r="S36" s="473"/>
      <c r="T36" s="473"/>
      <c r="U36" s="480">
        <f t="shared" si="17"/>
        <v>1</v>
      </c>
      <c r="V36" s="572" t="s">
        <v>109</v>
      </c>
      <c r="W36" s="519"/>
      <c r="X36" s="519"/>
      <c r="Y36" s="519"/>
      <c r="Z36" s="519">
        <f t="shared" si="11"/>
        <v>0</v>
      </c>
      <c r="AA36" s="584" t="s">
        <v>109</v>
      </c>
      <c r="AB36" s="474">
        <f t="shared" si="12"/>
        <v>0.55000000000000004</v>
      </c>
      <c r="AC36" s="474">
        <f t="shared" si="13"/>
        <v>0</v>
      </c>
      <c r="AD36" s="474">
        <f t="shared" si="14"/>
        <v>0</v>
      </c>
      <c r="AE36" s="474">
        <f t="shared" si="15"/>
        <v>0.55000000000000004</v>
      </c>
      <c r="AF36" s="493"/>
      <c r="AG36" s="627"/>
      <c r="AH36" s="627"/>
      <c r="AI36" s="493"/>
    </row>
    <row r="37" spans="1:36" s="318" customFormat="1">
      <c r="A37" s="582">
        <v>3257104</v>
      </c>
      <c r="B37" s="319" t="s">
        <v>34</v>
      </c>
      <c r="C37" s="331">
        <v>162</v>
      </c>
      <c r="D37" s="331"/>
      <c r="E37" s="491"/>
      <c r="F37" s="331">
        <f t="shared" si="1"/>
        <v>162</v>
      </c>
      <c r="G37" s="584" t="s">
        <v>109</v>
      </c>
      <c r="H37" s="473">
        <v>55.09</v>
      </c>
      <c r="I37" s="473">
        <v>0</v>
      </c>
      <c r="J37" s="473">
        <v>0</v>
      </c>
      <c r="K37" s="492">
        <f t="shared" si="10"/>
        <v>55.09</v>
      </c>
      <c r="L37" s="607" t="s">
        <v>109</v>
      </c>
      <c r="M37" s="473">
        <v>30</v>
      </c>
      <c r="N37" s="473"/>
      <c r="O37" s="473"/>
      <c r="P37" s="480">
        <f t="shared" si="16"/>
        <v>30</v>
      </c>
      <c r="Q37" s="584" t="s">
        <v>109</v>
      </c>
      <c r="R37" s="473">
        <v>30</v>
      </c>
      <c r="S37" s="473"/>
      <c r="T37" s="473"/>
      <c r="U37" s="480">
        <f t="shared" si="17"/>
        <v>30</v>
      </c>
      <c r="V37" s="572" t="s">
        <v>109</v>
      </c>
      <c r="W37" s="519">
        <v>21.01</v>
      </c>
      <c r="X37" s="519"/>
      <c r="Y37" s="519"/>
      <c r="Z37" s="519">
        <f t="shared" si="11"/>
        <v>21.01</v>
      </c>
      <c r="AA37" s="584" t="s">
        <v>109</v>
      </c>
      <c r="AB37" s="474">
        <f t="shared" si="12"/>
        <v>76.100000000000009</v>
      </c>
      <c r="AC37" s="474">
        <f t="shared" si="13"/>
        <v>0</v>
      </c>
      <c r="AD37" s="474">
        <f t="shared" si="14"/>
        <v>0</v>
      </c>
      <c r="AE37" s="474">
        <f t="shared" si="15"/>
        <v>76.100000000000009</v>
      </c>
      <c r="AF37" s="493"/>
      <c r="AG37" s="590">
        <f>U37</f>
        <v>30</v>
      </c>
      <c r="AH37" s="590">
        <f>Z37</f>
        <v>21.01</v>
      </c>
      <c r="AI37" s="493"/>
    </row>
    <row r="38" spans="1:36" s="318" customFormat="1">
      <c r="A38" s="582">
        <v>3255101</v>
      </c>
      <c r="B38" s="28" t="s">
        <v>35</v>
      </c>
      <c r="C38" s="331">
        <v>50</v>
      </c>
      <c r="D38" s="331"/>
      <c r="E38" s="491"/>
      <c r="F38" s="331">
        <f t="shared" si="1"/>
        <v>50</v>
      </c>
      <c r="G38" s="584" t="s">
        <v>109</v>
      </c>
      <c r="H38" s="473">
        <v>12.97</v>
      </c>
      <c r="I38" s="473">
        <v>0</v>
      </c>
      <c r="J38" s="473">
        <v>0</v>
      </c>
      <c r="K38" s="492">
        <f t="shared" si="10"/>
        <v>12.97</v>
      </c>
      <c r="L38" s="607" t="s">
        <v>109</v>
      </c>
      <c r="M38" s="473">
        <v>6.5</v>
      </c>
      <c r="N38" s="473"/>
      <c r="O38" s="473"/>
      <c r="P38" s="480">
        <f t="shared" si="16"/>
        <v>6.5</v>
      </c>
      <c r="Q38" s="584" t="s">
        <v>109</v>
      </c>
      <c r="R38" s="473">
        <v>7.5</v>
      </c>
      <c r="S38" s="473"/>
      <c r="T38" s="473"/>
      <c r="U38" s="480">
        <f t="shared" si="17"/>
        <v>7.5</v>
      </c>
      <c r="V38" s="572" t="s">
        <v>109</v>
      </c>
      <c r="W38" s="519">
        <v>6.45</v>
      </c>
      <c r="X38" s="519"/>
      <c r="Y38" s="519"/>
      <c r="Z38" s="519">
        <f t="shared" si="11"/>
        <v>6.45</v>
      </c>
      <c r="AA38" s="584" t="s">
        <v>109</v>
      </c>
      <c r="AB38" s="474">
        <f t="shared" si="12"/>
        <v>19.420000000000002</v>
      </c>
      <c r="AC38" s="474">
        <f t="shared" si="13"/>
        <v>0</v>
      </c>
      <c r="AD38" s="474">
        <f t="shared" si="14"/>
        <v>0</v>
      </c>
      <c r="AE38" s="474">
        <f t="shared" si="15"/>
        <v>19.420000000000002</v>
      </c>
      <c r="AF38" s="493"/>
      <c r="AG38" s="590">
        <f>U38</f>
        <v>7.5</v>
      </c>
      <c r="AH38" s="590">
        <f>Z38</f>
        <v>6.45</v>
      </c>
      <c r="AI38" s="493"/>
    </row>
    <row r="39" spans="1:36" s="318" customFormat="1" ht="22.5">
      <c r="A39" s="582">
        <v>3256101</v>
      </c>
      <c r="B39" s="28" t="s">
        <v>36</v>
      </c>
      <c r="C39" s="331">
        <v>1700</v>
      </c>
      <c r="D39" s="331"/>
      <c r="E39" s="491"/>
      <c r="F39" s="331">
        <f t="shared" si="1"/>
        <v>1700</v>
      </c>
      <c r="G39" s="584" t="s">
        <v>109</v>
      </c>
      <c r="H39" s="473">
        <v>575.53</v>
      </c>
      <c r="I39" s="473">
        <v>0</v>
      </c>
      <c r="J39" s="473">
        <v>0</v>
      </c>
      <c r="K39" s="492">
        <f t="shared" si="10"/>
        <v>575.53</v>
      </c>
      <c r="L39" s="607" t="s">
        <v>109</v>
      </c>
      <c r="M39" s="473">
        <v>300</v>
      </c>
      <c r="N39" s="473"/>
      <c r="O39" s="473"/>
      <c r="P39" s="473">
        <f t="shared" si="16"/>
        <v>300</v>
      </c>
      <c r="Q39" s="584" t="s">
        <v>109</v>
      </c>
      <c r="R39" s="473">
        <v>300</v>
      </c>
      <c r="S39" s="473"/>
      <c r="T39" s="473"/>
      <c r="U39" s="473">
        <f t="shared" si="17"/>
        <v>300</v>
      </c>
      <c r="V39" s="572" t="s">
        <v>109</v>
      </c>
      <c r="W39" s="519">
        <v>171.17</v>
      </c>
      <c r="X39" s="519"/>
      <c r="Y39" s="519"/>
      <c r="Z39" s="519">
        <f t="shared" si="11"/>
        <v>171.17</v>
      </c>
      <c r="AA39" s="584" t="s">
        <v>109</v>
      </c>
      <c r="AB39" s="474">
        <f t="shared" si="12"/>
        <v>746.69999999999993</v>
      </c>
      <c r="AC39" s="474">
        <f t="shared" si="13"/>
        <v>0</v>
      </c>
      <c r="AD39" s="474">
        <f t="shared" si="14"/>
        <v>0</v>
      </c>
      <c r="AE39" s="474">
        <f t="shared" si="15"/>
        <v>746.69999999999993</v>
      </c>
      <c r="AF39" s="493"/>
      <c r="AG39" s="590">
        <f>U39</f>
        <v>300</v>
      </c>
      <c r="AH39" s="590">
        <f>Z39</f>
        <v>171.17</v>
      </c>
      <c r="AI39" s="493"/>
    </row>
    <row r="40" spans="1:36" s="318" customFormat="1">
      <c r="A40" s="504"/>
      <c r="B40" s="325" t="s">
        <v>37</v>
      </c>
      <c r="C40" s="494"/>
      <c r="D40" s="580"/>
      <c r="E40" s="584"/>
      <c r="F40" s="580"/>
      <c r="G40" s="584"/>
      <c r="H40" s="475"/>
      <c r="I40" s="475"/>
      <c r="J40" s="475"/>
      <c r="K40" s="475"/>
      <c r="L40" s="607"/>
      <c r="M40" s="488"/>
      <c r="N40" s="488"/>
      <c r="O40" s="488"/>
      <c r="P40" s="488"/>
      <c r="Q40" s="584"/>
      <c r="R40" s="488"/>
      <c r="S40" s="488"/>
      <c r="T40" s="488"/>
      <c r="U40" s="488"/>
      <c r="V40" s="572"/>
      <c r="W40" s="602"/>
      <c r="X40" s="603"/>
      <c r="Y40" s="604"/>
      <c r="Z40" s="603"/>
      <c r="AA40" s="584"/>
      <c r="AB40" s="584"/>
      <c r="AC40" s="3"/>
      <c r="AD40" s="3"/>
      <c r="AE40" s="3"/>
      <c r="AF40" s="493"/>
      <c r="AG40" s="493"/>
      <c r="AH40" s="493"/>
      <c r="AI40" s="493"/>
    </row>
    <row r="41" spans="1:36" s="318" customFormat="1">
      <c r="A41" s="582">
        <v>3258101</v>
      </c>
      <c r="B41" s="28" t="s">
        <v>38</v>
      </c>
      <c r="C41" s="331">
        <v>100</v>
      </c>
      <c r="D41" s="331"/>
      <c r="E41" s="491"/>
      <c r="F41" s="331">
        <f t="shared" si="1"/>
        <v>100</v>
      </c>
      <c r="G41" s="584" t="s">
        <v>109</v>
      </c>
      <c r="H41" s="473">
        <v>40.94</v>
      </c>
      <c r="I41" s="473">
        <v>0</v>
      </c>
      <c r="J41" s="473">
        <v>0</v>
      </c>
      <c r="K41" s="492">
        <f t="shared" ref="K41:K50" si="20">H41+I41+J41</f>
        <v>40.94</v>
      </c>
      <c r="L41" s="607" t="s">
        <v>109</v>
      </c>
      <c r="M41" s="473">
        <v>20</v>
      </c>
      <c r="N41" s="473"/>
      <c r="O41" s="473"/>
      <c r="P41" s="480">
        <f t="shared" ref="P41:P50" si="21">M41+N41+O41</f>
        <v>20</v>
      </c>
      <c r="Q41" s="584" t="s">
        <v>109</v>
      </c>
      <c r="R41" s="473">
        <v>21</v>
      </c>
      <c r="S41" s="473"/>
      <c r="T41" s="473"/>
      <c r="U41" s="480">
        <f t="shared" si="17"/>
        <v>21</v>
      </c>
      <c r="V41" s="572" t="s">
        <v>109</v>
      </c>
      <c r="W41" s="519">
        <v>12.55</v>
      </c>
      <c r="X41" s="519"/>
      <c r="Y41" s="519"/>
      <c r="Z41" s="519">
        <f t="shared" ref="Z41:Z50" si="22">W41+X41+Y41</f>
        <v>12.55</v>
      </c>
      <c r="AA41" s="584" t="s">
        <v>109</v>
      </c>
      <c r="AB41" s="474">
        <f t="shared" ref="AB41:AB51" si="23">W41+H41</f>
        <v>53.489999999999995</v>
      </c>
      <c r="AC41" s="474">
        <f t="shared" ref="AC41:AC51" si="24">X41+I41</f>
        <v>0</v>
      </c>
      <c r="AD41" s="474">
        <f t="shared" ref="AD41:AD51" si="25">Y41+J41</f>
        <v>0</v>
      </c>
      <c r="AE41" s="474">
        <f t="shared" ref="AE41:AE51" si="26">Z41+K41</f>
        <v>53.489999999999995</v>
      </c>
      <c r="AF41" s="493"/>
      <c r="AG41" s="626">
        <f>SUM(U41:U50)</f>
        <v>63.45</v>
      </c>
      <c r="AH41" s="626">
        <f>SUM(Z41:Z50)</f>
        <v>31.980000000000004</v>
      </c>
      <c r="AI41" s="493"/>
    </row>
    <row r="42" spans="1:36" s="318" customFormat="1">
      <c r="A42" s="582">
        <v>3258102</v>
      </c>
      <c r="B42" s="28" t="s">
        <v>39</v>
      </c>
      <c r="C42" s="331">
        <v>15</v>
      </c>
      <c r="D42" s="331"/>
      <c r="E42" s="491"/>
      <c r="F42" s="331">
        <f t="shared" si="1"/>
        <v>15</v>
      </c>
      <c r="G42" s="584" t="s">
        <v>109</v>
      </c>
      <c r="H42" s="473">
        <v>2.21</v>
      </c>
      <c r="I42" s="473">
        <v>0</v>
      </c>
      <c r="J42" s="473">
        <v>0</v>
      </c>
      <c r="K42" s="492">
        <f t="shared" si="20"/>
        <v>2.21</v>
      </c>
      <c r="L42" s="607" t="s">
        <v>109</v>
      </c>
      <c r="M42" s="473">
        <v>1</v>
      </c>
      <c r="N42" s="473"/>
      <c r="O42" s="473"/>
      <c r="P42" s="480">
        <f t="shared" si="21"/>
        <v>1</v>
      </c>
      <c r="Q42" s="584" t="s">
        <v>109</v>
      </c>
      <c r="R42" s="473">
        <v>1</v>
      </c>
      <c r="S42" s="473"/>
      <c r="T42" s="473"/>
      <c r="U42" s="480">
        <f t="shared" si="17"/>
        <v>1</v>
      </c>
      <c r="V42" s="572" t="s">
        <v>109</v>
      </c>
      <c r="W42" s="519">
        <v>0.32</v>
      </c>
      <c r="X42" s="519"/>
      <c r="Y42" s="519"/>
      <c r="Z42" s="519">
        <f t="shared" si="22"/>
        <v>0.32</v>
      </c>
      <c r="AA42" s="584" t="s">
        <v>109</v>
      </c>
      <c r="AB42" s="474">
        <f t="shared" si="23"/>
        <v>2.5299999999999998</v>
      </c>
      <c r="AC42" s="474">
        <f t="shared" si="24"/>
        <v>0</v>
      </c>
      <c r="AD42" s="474">
        <f t="shared" si="25"/>
        <v>0</v>
      </c>
      <c r="AE42" s="474">
        <f t="shared" si="26"/>
        <v>2.5299999999999998</v>
      </c>
      <c r="AF42" s="493"/>
      <c r="AG42" s="627"/>
      <c r="AH42" s="627"/>
      <c r="AI42" s="493"/>
    </row>
    <row r="43" spans="1:36" s="318" customFormat="1">
      <c r="A43" s="582">
        <v>3258103</v>
      </c>
      <c r="B43" s="28" t="s">
        <v>40</v>
      </c>
      <c r="C43" s="331">
        <v>25</v>
      </c>
      <c r="D43" s="331"/>
      <c r="E43" s="491"/>
      <c r="F43" s="331">
        <f t="shared" si="1"/>
        <v>25</v>
      </c>
      <c r="G43" s="584" t="s">
        <v>109</v>
      </c>
      <c r="H43" s="473">
        <v>3.35</v>
      </c>
      <c r="I43" s="473">
        <v>0</v>
      </c>
      <c r="J43" s="473">
        <v>0</v>
      </c>
      <c r="K43" s="492">
        <f t="shared" si="20"/>
        <v>3.35</v>
      </c>
      <c r="L43" s="607" t="s">
        <v>109</v>
      </c>
      <c r="M43" s="473">
        <v>2</v>
      </c>
      <c r="N43" s="473"/>
      <c r="O43" s="473"/>
      <c r="P43" s="480">
        <f t="shared" si="21"/>
        <v>2</v>
      </c>
      <c r="Q43" s="584" t="s">
        <v>109</v>
      </c>
      <c r="R43" s="473">
        <v>2</v>
      </c>
      <c r="S43" s="473"/>
      <c r="T43" s="473"/>
      <c r="U43" s="480">
        <f t="shared" si="17"/>
        <v>2</v>
      </c>
      <c r="V43" s="572" t="s">
        <v>109</v>
      </c>
      <c r="W43" s="519">
        <v>0.91</v>
      </c>
      <c r="X43" s="519"/>
      <c r="Y43" s="519"/>
      <c r="Z43" s="519">
        <f t="shared" si="22"/>
        <v>0.91</v>
      </c>
      <c r="AA43" s="584" t="s">
        <v>109</v>
      </c>
      <c r="AB43" s="474">
        <f t="shared" si="23"/>
        <v>4.26</v>
      </c>
      <c r="AC43" s="474">
        <f t="shared" si="24"/>
        <v>0</v>
      </c>
      <c r="AD43" s="474">
        <f t="shared" si="25"/>
        <v>0</v>
      </c>
      <c r="AE43" s="474">
        <f t="shared" si="26"/>
        <v>4.26</v>
      </c>
      <c r="AF43" s="493"/>
      <c r="AG43" s="627"/>
      <c r="AH43" s="627"/>
      <c r="AI43" s="493"/>
    </row>
    <row r="44" spans="1:36" s="318" customFormat="1">
      <c r="A44" s="582">
        <v>3258105</v>
      </c>
      <c r="B44" s="28" t="s">
        <v>41</v>
      </c>
      <c r="C44" s="331">
        <v>25</v>
      </c>
      <c r="D44" s="331"/>
      <c r="E44" s="491"/>
      <c r="F44" s="331">
        <f t="shared" si="1"/>
        <v>25</v>
      </c>
      <c r="G44" s="584" t="s">
        <v>109</v>
      </c>
      <c r="H44" s="473">
        <v>0.72</v>
      </c>
      <c r="I44" s="473">
        <v>0</v>
      </c>
      <c r="J44" s="473">
        <v>0</v>
      </c>
      <c r="K44" s="492">
        <f t="shared" si="20"/>
        <v>0.72</v>
      </c>
      <c r="L44" s="607" t="s">
        <v>109</v>
      </c>
      <c r="M44" s="473">
        <v>0.5</v>
      </c>
      <c r="N44" s="473"/>
      <c r="O44" s="473"/>
      <c r="P44" s="480">
        <f t="shared" si="21"/>
        <v>0.5</v>
      </c>
      <c r="Q44" s="584" t="s">
        <v>109</v>
      </c>
      <c r="R44" s="473">
        <v>0.5</v>
      </c>
      <c r="S44" s="473"/>
      <c r="T44" s="473"/>
      <c r="U44" s="480">
        <f t="shared" si="17"/>
        <v>0.5</v>
      </c>
      <c r="V44" s="572" t="s">
        <v>109</v>
      </c>
      <c r="W44" s="519">
        <v>0.14000000000000001</v>
      </c>
      <c r="X44" s="519"/>
      <c r="Y44" s="519"/>
      <c r="Z44" s="519">
        <f t="shared" si="22"/>
        <v>0.14000000000000001</v>
      </c>
      <c r="AA44" s="584" t="s">
        <v>109</v>
      </c>
      <c r="AB44" s="474">
        <f t="shared" si="23"/>
        <v>0.86</v>
      </c>
      <c r="AC44" s="474">
        <f t="shared" si="24"/>
        <v>0</v>
      </c>
      <c r="AD44" s="474">
        <f t="shared" si="25"/>
        <v>0</v>
      </c>
      <c r="AE44" s="474">
        <f t="shared" si="26"/>
        <v>0.86</v>
      </c>
      <c r="AF44" s="493"/>
      <c r="AG44" s="627"/>
      <c r="AH44" s="627"/>
      <c r="AI44" s="493"/>
    </row>
    <row r="45" spans="1:36" s="318" customFormat="1">
      <c r="A45" s="582">
        <v>3258107</v>
      </c>
      <c r="B45" s="28" t="s">
        <v>42</v>
      </c>
      <c r="C45" s="331">
        <v>20</v>
      </c>
      <c r="D45" s="331"/>
      <c r="E45" s="491"/>
      <c r="F45" s="331">
        <f t="shared" si="1"/>
        <v>20</v>
      </c>
      <c r="G45" s="584" t="s">
        <v>109</v>
      </c>
      <c r="H45" s="473">
        <v>9.98</v>
      </c>
      <c r="I45" s="473">
        <v>0</v>
      </c>
      <c r="J45" s="473">
        <v>0</v>
      </c>
      <c r="K45" s="492">
        <f t="shared" si="20"/>
        <v>9.98</v>
      </c>
      <c r="L45" s="607" t="s">
        <v>109</v>
      </c>
      <c r="M45" s="473">
        <v>5</v>
      </c>
      <c r="N45" s="473"/>
      <c r="O45" s="473"/>
      <c r="P45" s="480">
        <f t="shared" si="21"/>
        <v>5</v>
      </c>
      <c r="Q45" s="584" t="s">
        <v>109</v>
      </c>
      <c r="R45" s="473">
        <v>6</v>
      </c>
      <c r="S45" s="473"/>
      <c r="T45" s="473"/>
      <c r="U45" s="480">
        <f t="shared" si="17"/>
        <v>6</v>
      </c>
      <c r="V45" s="572" t="s">
        <v>109</v>
      </c>
      <c r="W45" s="519">
        <v>9.91</v>
      </c>
      <c r="X45" s="519"/>
      <c r="Y45" s="519"/>
      <c r="Z45" s="519">
        <f t="shared" si="22"/>
        <v>9.91</v>
      </c>
      <c r="AA45" s="584" t="s">
        <v>109</v>
      </c>
      <c r="AB45" s="474">
        <f t="shared" si="23"/>
        <v>19.89</v>
      </c>
      <c r="AC45" s="474">
        <f t="shared" si="24"/>
        <v>0</v>
      </c>
      <c r="AD45" s="474">
        <f t="shared" si="25"/>
        <v>0</v>
      </c>
      <c r="AE45" s="474">
        <f t="shared" si="26"/>
        <v>19.89</v>
      </c>
      <c r="AF45" s="493"/>
      <c r="AG45" s="627"/>
      <c r="AH45" s="627"/>
      <c r="AI45" s="493"/>
    </row>
    <row r="46" spans="1:36" s="318" customFormat="1" ht="22.5">
      <c r="A46" s="582">
        <v>3258106</v>
      </c>
      <c r="B46" s="28" t="s">
        <v>43</v>
      </c>
      <c r="C46" s="331">
        <v>20</v>
      </c>
      <c r="D46" s="331"/>
      <c r="E46" s="491"/>
      <c r="F46" s="331">
        <f t="shared" si="1"/>
        <v>20</v>
      </c>
      <c r="G46" s="584" t="s">
        <v>109</v>
      </c>
      <c r="H46" s="473">
        <v>8.9499999999999993</v>
      </c>
      <c r="I46" s="473">
        <v>0</v>
      </c>
      <c r="J46" s="473">
        <v>0</v>
      </c>
      <c r="K46" s="492">
        <f t="shared" si="20"/>
        <v>8.9499999999999993</v>
      </c>
      <c r="L46" s="607" t="s">
        <v>109</v>
      </c>
      <c r="M46" s="473">
        <v>5</v>
      </c>
      <c r="N46" s="473"/>
      <c r="O46" s="473"/>
      <c r="P46" s="480">
        <f t="shared" si="21"/>
        <v>5</v>
      </c>
      <c r="Q46" s="584" t="s">
        <v>109</v>
      </c>
      <c r="R46" s="473">
        <v>10</v>
      </c>
      <c r="S46" s="473"/>
      <c r="T46" s="473"/>
      <c r="U46" s="480">
        <f t="shared" si="17"/>
        <v>10</v>
      </c>
      <c r="V46" s="572" t="s">
        <v>109</v>
      </c>
      <c r="W46" s="519">
        <v>4.9800000000000004</v>
      </c>
      <c r="X46" s="519"/>
      <c r="Y46" s="519"/>
      <c r="Z46" s="519">
        <f t="shared" si="22"/>
        <v>4.9800000000000004</v>
      </c>
      <c r="AA46" s="584" t="s">
        <v>109</v>
      </c>
      <c r="AB46" s="474">
        <f t="shared" si="23"/>
        <v>13.93</v>
      </c>
      <c r="AC46" s="474">
        <f t="shared" si="24"/>
        <v>0</v>
      </c>
      <c r="AD46" s="474">
        <f t="shared" si="25"/>
        <v>0</v>
      </c>
      <c r="AE46" s="474">
        <f t="shared" si="26"/>
        <v>13.93</v>
      </c>
      <c r="AF46" s="493"/>
      <c r="AG46" s="627"/>
      <c r="AH46" s="627"/>
      <c r="AI46" s="493"/>
    </row>
    <row r="47" spans="1:36" s="318" customFormat="1">
      <c r="A47" s="582">
        <v>3258105</v>
      </c>
      <c r="B47" s="28" t="s">
        <v>44</v>
      </c>
      <c r="C47" s="331">
        <v>25</v>
      </c>
      <c r="D47" s="331"/>
      <c r="E47" s="491"/>
      <c r="F47" s="331">
        <f t="shared" si="1"/>
        <v>25</v>
      </c>
      <c r="G47" s="584" t="s">
        <v>109</v>
      </c>
      <c r="H47" s="473">
        <v>0.89</v>
      </c>
      <c r="I47" s="473">
        <v>0</v>
      </c>
      <c r="J47" s="473">
        <v>0</v>
      </c>
      <c r="K47" s="492">
        <f t="shared" si="20"/>
        <v>0.89</v>
      </c>
      <c r="L47" s="607" t="s">
        <v>109</v>
      </c>
      <c r="M47" s="473">
        <v>0.5</v>
      </c>
      <c r="N47" s="473"/>
      <c r="O47" s="473"/>
      <c r="P47" s="480">
        <f t="shared" si="21"/>
        <v>0.5</v>
      </c>
      <c r="Q47" s="584" t="s">
        <v>109</v>
      </c>
      <c r="R47" s="473">
        <v>0.5</v>
      </c>
      <c r="S47" s="473"/>
      <c r="T47" s="473"/>
      <c r="U47" s="480">
        <f t="shared" si="17"/>
        <v>0.5</v>
      </c>
      <c r="V47" s="572" t="s">
        <v>109</v>
      </c>
      <c r="W47" s="519">
        <v>0.18</v>
      </c>
      <c r="X47" s="519"/>
      <c r="Y47" s="519"/>
      <c r="Z47" s="519">
        <f t="shared" si="22"/>
        <v>0.18</v>
      </c>
      <c r="AA47" s="584" t="s">
        <v>109</v>
      </c>
      <c r="AB47" s="474">
        <f t="shared" si="23"/>
        <v>1.07</v>
      </c>
      <c r="AC47" s="474">
        <f t="shared" si="24"/>
        <v>0</v>
      </c>
      <c r="AD47" s="474">
        <f t="shared" si="25"/>
        <v>0</v>
      </c>
      <c r="AE47" s="474">
        <f t="shared" si="26"/>
        <v>1.07</v>
      </c>
      <c r="AF47" s="493"/>
      <c r="AG47" s="627"/>
      <c r="AH47" s="627"/>
      <c r="AI47" s="493"/>
    </row>
    <row r="48" spans="1:36" s="318" customFormat="1" ht="33.75">
      <c r="A48" s="582">
        <v>3258114</v>
      </c>
      <c r="B48" s="320" t="s">
        <v>46</v>
      </c>
      <c r="C48" s="331">
        <v>43.5</v>
      </c>
      <c r="D48" s="331">
        <v>319</v>
      </c>
      <c r="E48" s="491"/>
      <c r="F48" s="331">
        <f t="shared" si="1"/>
        <v>362.5</v>
      </c>
      <c r="G48" s="584" t="s">
        <v>109</v>
      </c>
      <c r="H48" s="473">
        <v>9.84</v>
      </c>
      <c r="I48" s="473">
        <v>74.2</v>
      </c>
      <c r="J48" s="473">
        <v>0</v>
      </c>
      <c r="K48" s="492">
        <f t="shared" si="20"/>
        <v>84.04</v>
      </c>
      <c r="L48" s="607" t="s">
        <v>109</v>
      </c>
      <c r="M48" s="473">
        <v>1.36</v>
      </c>
      <c r="N48" s="473">
        <v>10</v>
      </c>
      <c r="O48" s="473"/>
      <c r="P48" s="480">
        <f t="shared" si="21"/>
        <v>11.36</v>
      </c>
      <c r="Q48" s="584" t="s">
        <v>109</v>
      </c>
      <c r="R48" s="473">
        <v>1.7</v>
      </c>
      <c r="S48" s="473">
        <v>10</v>
      </c>
      <c r="T48" s="473"/>
      <c r="U48" s="480">
        <f t="shared" si="17"/>
        <v>11.7</v>
      </c>
      <c r="V48" s="571" t="s">
        <v>109</v>
      </c>
      <c r="W48" s="536"/>
      <c r="X48" s="536"/>
      <c r="Y48" s="536"/>
      <c r="Z48" s="536">
        <f t="shared" si="22"/>
        <v>0</v>
      </c>
      <c r="AA48" s="584" t="s">
        <v>109</v>
      </c>
      <c r="AB48" s="474">
        <f t="shared" si="23"/>
        <v>9.84</v>
      </c>
      <c r="AC48" s="474">
        <f t="shared" si="24"/>
        <v>74.2</v>
      </c>
      <c r="AD48" s="474">
        <f t="shared" si="25"/>
        <v>0</v>
      </c>
      <c r="AE48" s="474">
        <f t="shared" si="26"/>
        <v>84.04</v>
      </c>
      <c r="AF48" s="493"/>
      <c r="AG48" s="627"/>
      <c r="AH48" s="627"/>
      <c r="AI48" s="547">
        <f>X48</f>
        <v>0</v>
      </c>
    </row>
    <row r="49" spans="1:36" s="318" customFormat="1">
      <c r="A49" s="582">
        <v>3258128</v>
      </c>
      <c r="B49" s="28" t="s">
        <v>47</v>
      </c>
      <c r="C49" s="331">
        <v>10</v>
      </c>
      <c r="D49" s="331"/>
      <c r="E49" s="491"/>
      <c r="F49" s="331">
        <f t="shared" si="1"/>
        <v>10</v>
      </c>
      <c r="G49" s="584" t="s">
        <v>109</v>
      </c>
      <c r="H49" s="473">
        <v>1.65</v>
      </c>
      <c r="I49" s="473">
        <v>0</v>
      </c>
      <c r="J49" s="473">
        <v>0</v>
      </c>
      <c r="K49" s="492">
        <f t="shared" si="20"/>
        <v>1.65</v>
      </c>
      <c r="L49" s="607" t="s">
        <v>109</v>
      </c>
      <c r="M49" s="473">
        <v>0.75</v>
      </c>
      <c r="N49" s="473"/>
      <c r="O49" s="473"/>
      <c r="P49" s="480">
        <f t="shared" si="21"/>
        <v>0.75</v>
      </c>
      <c r="Q49" s="584" t="s">
        <v>109</v>
      </c>
      <c r="R49" s="473">
        <v>0.75</v>
      </c>
      <c r="S49" s="473"/>
      <c r="T49" s="473"/>
      <c r="U49" s="480">
        <f t="shared" si="17"/>
        <v>0.75</v>
      </c>
      <c r="V49" s="586" t="s">
        <v>109</v>
      </c>
      <c r="W49" s="519"/>
      <c r="X49" s="519"/>
      <c r="Y49" s="519"/>
      <c r="Z49" s="519">
        <f t="shared" si="22"/>
        <v>0</v>
      </c>
      <c r="AA49" s="584" t="s">
        <v>109</v>
      </c>
      <c r="AB49" s="474">
        <f t="shared" si="23"/>
        <v>1.65</v>
      </c>
      <c r="AC49" s="474">
        <f t="shared" si="24"/>
        <v>0</v>
      </c>
      <c r="AD49" s="474">
        <f t="shared" si="25"/>
        <v>0</v>
      </c>
      <c r="AE49" s="474">
        <f t="shared" si="26"/>
        <v>1.65</v>
      </c>
      <c r="AF49" s="493"/>
      <c r="AG49" s="627"/>
      <c r="AH49" s="627"/>
      <c r="AI49" s="493"/>
    </row>
    <row r="50" spans="1:36" s="318" customFormat="1">
      <c r="A50" s="582">
        <v>3258107</v>
      </c>
      <c r="B50" s="320" t="s">
        <v>48</v>
      </c>
      <c r="C50" s="331">
        <v>25</v>
      </c>
      <c r="D50" s="331"/>
      <c r="E50" s="491"/>
      <c r="F50" s="331">
        <f t="shared" si="1"/>
        <v>25</v>
      </c>
      <c r="G50" s="584" t="s">
        <v>109</v>
      </c>
      <c r="H50" s="473">
        <v>2.5</v>
      </c>
      <c r="I50" s="473">
        <v>0</v>
      </c>
      <c r="J50" s="473">
        <v>0</v>
      </c>
      <c r="K50" s="492">
        <f t="shared" si="20"/>
        <v>2.5</v>
      </c>
      <c r="L50" s="607" t="s">
        <v>109</v>
      </c>
      <c r="M50" s="473">
        <v>3</v>
      </c>
      <c r="N50" s="473"/>
      <c r="O50" s="473"/>
      <c r="P50" s="480">
        <f t="shared" si="21"/>
        <v>3</v>
      </c>
      <c r="Q50" s="584" t="s">
        <v>109</v>
      </c>
      <c r="R50" s="473">
        <v>10</v>
      </c>
      <c r="S50" s="473"/>
      <c r="T50" s="473"/>
      <c r="U50" s="480">
        <f t="shared" si="17"/>
        <v>10</v>
      </c>
      <c r="V50" s="586" t="s">
        <v>109</v>
      </c>
      <c r="W50" s="519">
        <v>2.99</v>
      </c>
      <c r="X50" s="519"/>
      <c r="Y50" s="519"/>
      <c r="Z50" s="519">
        <f t="shared" si="22"/>
        <v>2.99</v>
      </c>
      <c r="AA50" s="584" t="s">
        <v>109</v>
      </c>
      <c r="AB50" s="474">
        <f t="shared" si="23"/>
        <v>5.49</v>
      </c>
      <c r="AC50" s="474">
        <f t="shared" si="24"/>
        <v>0</v>
      </c>
      <c r="AD50" s="474">
        <f t="shared" si="25"/>
        <v>0</v>
      </c>
      <c r="AE50" s="474">
        <f t="shared" si="26"/>
        <v>5.49</v>
      </c>
      <c r="AF50" s="493"/>
      <c r="AG50" s="627"/>
      <c r="AH50" s="627"/>
      <c r="AI50" s="493"/>
    </row>
    <row r="51" spans="1:36" s="318" customFormat="1">
      <c r="A51" s="507"/>
      <c r="B51" s="327" t="s">
        <v>82</v>
      </c>
      <c r="C51" s="496">
        <f>SUM(C7:C50)</f>
        <v>6572.18</v>
      </c>
      <c r="D51" s="496">
        <f>SUM(D7:D50)</f>
        <v>4300.5599999999995</v>
      </c>
      <c r="E51" s="496">
        <f>SUM(E7:E50)</f>
        <v>7901.4</v>
      </c>
      <c r="F51" s="496">
        <f>SUM(F7:F50)</f>
        <v>18774.14</v>
      </c>
      <c r="G51" s="584"/>
      <c r="H51" s="495">
        <f>SUM(H7:H50)</f>
        <v>2433.7200000000003</v>
      </c>
      <c r="I51" s="495">
        <f>SUM(I7:I50)</f>
        <v>1222.26</v>
      </c>
      <c r="J51" s="495">
        <f>SUM(J7:J50)</f>
        <v>4481.58</v>
      </c>
      <c r="K51" s="495">
        <f>SUM(K7:K50)</f>
        <v>8137.56</v>
      </c>
      <c r="L51" s="607"/>
      <c r="M51" s="495">
        <f>SUM(M7:M50)</f>
        <v>850.00000000000011</v>
      </c>
      <c r="N51" s="495">
        <f>SUM(N7:N50)</f>
        <v>850.00000000000011</v>
      </c>
      <c r="O51" s="495">
        <f>SUM(O7:O50)</f>
        <v>500</v>
      </c>
      <c r="P51" s="495">
        <f>SUM(P7:P50)</f>
        <v>2200</v>
      </c>
      <c r="Q51" s="584"/>
      <c r="R51" s="495">
        <f>SUM(R7:R50)</f>
        <v>900</v>
      </c>
      <c r="S51" s="495">
        <f>SUM(S7:S50)</f>
        <v>950</v>
      </c>
      <c r="T51" s="495">
        <f>SUM(T7:T50)</f>
        <v>700</v>
      </c>
      <c r="U51" s="495">
        <f>SUM(U7:U50)</f>
        <v>2550</v>
      </c>
      <c r="V51" s="586"/>
      <c r="W51" s="520">
        <f>SUM(W7:W50)</f>
        <v>483.41000000000014</v>
      </c>
      <c r="X51" s="520">
        <f>SUM(X7:X50)</f>
        <v>648.30999999999995</v>
      </c>
      <c r="Y51" s="520">
        <f>SUM(Y7:Y50)</f>
        <v>262.68</v>
      </c>
      <c r="Z51" s="520">
        <f>SUM(Z7:Z50)</f>
        <v>1394.4000000000003</v>
      </c>
      <c r="AA51" s="584"/>
      <c r="AB51" s="490">
        <f t="shared" si="23"/>
        <v>2917.1300000000006</v>
      </c>
      <c r="AC51" s="490">
        <f t="shared" si="24"/>
        <v>1870.57</v>
      </c>
      <c r="AD51" s="490">
        <f t="shared" si="25"/>
        <v>4744.26</v>
      </c>
      <c r="AE51" s="490">
        <f t="shared" si="26"/>
        <v>9531.9600000000009</v>
      </c>
      <c r="AF51" s="493"/>
      <c r="AG51" s="550">
        <f>SUM(AG6:AG50)</f>
        <v>2550</v>
      </c>
      <c r="AH51" s="550">
        <f>SUM(AH6:AH50)</f>
        <v>1394.4</v>
      </c>
      <c r="AI51" s="550">
        <f>SUM(AI6:AI50)</f>
        <v>648.30999999999995</v>
      </c>
      <c r="AJ51" s="550">
        <f>SUM(AJ6:AJ50)</f>
        <v>262.68</v>
      </c>
    </row>
    <row r="52" spans="1:36" s="598" customFormat="1" ht="28.5" customHeight="1">
      <c r="A52" s="596"/>
      <c r="B52" s="596"/>
      <c r="C52" s="655"/>
      <c r="D52" s="655"/>
      <c r="E52" s="654"/>
      <c r="F52" s="655"/>
      <c r="G52" s="655"/>
      <c r="H52" s="655"/>
      <c r="I52" s="654"/>
      <c r="J52" s="655"/>
      <c r="K52" s="655"/>
      <c r="L52" s="655"/>
      <c r="M52" s="654"/>
      <c r="N52" s="655"/>
      <c r="O52" s="654"/>
      <c r="P52" s="655"/>
      <c r="Q52" s="655"/>
      <c r="R52" s="654"/>
      <c r="S52" s="655"/>
      <c r="T52" s="654"/>
      <c r="U52" s="655"/>
      <c r="V52" s="656"/>
      <c r="W52" s="656"/>
      <c r="X52" s="656"/>
      <c r="Y52" s="656"/>
      <c r="Z52" s="656"/>
      <c r="AA52" s="654"/>
      <c r="AB52" s="654"/>
      <c r="AC52" s="654"/>
      <c r="AD52" s="654"/>
      <c r="AE52" s="654"/>
      <c r="AF52" s="597"/>
      <c r="AG52" s="597"/>
      <c r="AH52" s="597"/>
      <c r="AI52" s="597"/>
    </row>
    <row r="53" spans="1:36">
      <c r="A53" s="594" t="s">
        <v>111</v>
      </c>
      <c r="B53" s="599"/>
      <c r="C53" s="655"/>
      <c r="D53" s="655"/>
      <c r="E53" s="654"/>
      <c r="F53" s="655"/>
      <c r="G53" s="655"/>
      <c r="H53" s="655"/>
      <c r="I53" s="654"/>
      <c r="J53" s="655"/>
      <c r="K53" s="655"/>
      <c r="L53" s="655"/>
      <c r="M53" s="654"/>
      <c r="N53" s="655"/>
      <c r="O53" s="654"/>
      <c r="P53" s="655"/>
      <c r="Q53" s="655"/>
      <c r="R53" s="654"/>
      <c r="S53" s="655"/>
      <c r="T53" s="654"/>
      <c r="U53" s="655"/>
      <c r="V53" s="656"/>
      <c r="W53" s="656"/>
      <c r="X53" s="656"/>
      <c r="Y53" s="656"/>
      <c r="Z53" s="656"/>
      <c r="AA53" s="654"/>
      <c r="AB53" s="654"/>
      <c r="AC53" s="654"/>
      <c r="AD53" s="654"/>
      <c r="AE53" s="654"/>
      <c r="AF53" s="493"/>
      <c r="AG53" s="493"/>
      <c r="AH53" s="493"/>
      <c r="AI53" s="493"/>
    </row>
    <row r="54" spans="1:36">
      <c r="A54" s="508"/>
      <c r="B54" s="587" t="s">
        <v>112</v>
      </c>
      <c r="C54" s="329"/>
      <c r="D54" s="329"/>
      <c r="E54" s="576"/>
      <c r="F54" s="329"/>
      <c r="G54" s="329"/>
      <c r="H54" s="475"/>
      <c r="I54" s="475"/>
      <c r="J54" s="475"/>
      <c r="K54" s="475"/>
      <c r="L54" s="607"/>
      <c r="M54" s="496"/>
      <c r="N54" s="496"/>
      <c r="O54" s="496"/>
      <c r="P54" s="496"/>
      <c r="Q54" s="584"/>
      <c r="R54" s="496"/>
      <c r="S54" s="496"/>
      <c r="T54" s="496"/>
      <c r="U54" s="496"/>
      <c r="V54" s="586"/>
      <c r="W54" s="525"/>
      <c r="X54" s="525"/>
      <c r="Y54" s="525"/>
      <c r="Z54" s="525"/>
      <c r="AA54" s="584"/>
      <c r="AB54" s="576"/>
      <c r="AC54" s="3"/>
      <c r="AD54" s="3"/>
      <c r="AE54" s="3"/>
      <c r="AF54" s="493"/>
      <c r="AG54" s="493"/>
      <c r="AH54" s="493"/>
      <c r="AI54" s="493"/>
    </row>
    <row r="55" spans="1:36" ht="81">
      <c r="A55" s="643">
        <v>4112101</v>
      </c>
      <c r="B55" s="595" t="s">
        <v>140</v>
      </c>
      <c r="C55" s="331">
        <v>702.5</v>
      </c>
      <c r="D55" s="580"/>
      <c r="E55" s="584"/>
      <c r="F55" s="331">
        <f t="shared" ref="F55:F70" si="27">C55+D55+E55</f>
        <v>702.5</v>
      </c>
      <c r="G55" s="584" t="s">
        <v>386</v>
      </c>
      <c r="H55" s="473">
        <v>606.9</v>
      </c>
      <c r="I55" s="473">
        <v>0</v>
      </c>
      <c r="J55" s="473">
        <v>0</v>
      </c>
      <c r="K55" s="492">
        <f t="shared" ref="K55:K68" si="28">H55+I55+J55</f>
        <v>606.9</v>
      </c>
      <c r="L55" s="607" t="s">
        <v>328</v>
      </c>
      <c r="M55" s="473">
        <v>95.6</v>
      </c>
      <c r="N55" s="473"/>
      <c r="O55" s="473"/>
      <c r="P55" s="480">
        <f t="shared" ref="P55:P68" si="29">M55+N55+O55</f>
        <v>95.6</v>
      </c>
      <c r="Q55" s="584" t="s">
        <v>328</v>
      </c>
      <c r="R55" s="473">
        <v>95.6</v>
      </c>
      <c r="S55" s="473"/>
      <c r="T55" s="473"/>
      <c r="U55" s="480">
        <f t="shared" ref="U55:U68" si="30">R55+S55+T55</f>
        <v>95.6</v>
      </c>
      <c r="V55" s="586"/>
      <c r="W55" s="519"/>
      <c r="X55" s="519"/>
      <c r="Y55" s="519"/>
      <c r="Z55" s="519">
        <f t="shared" ref="Z55:Z68" si="31">W55+X55+Y55</f>
        <v>0</v>
      </c>
      <c r="AA55" s="584" t="s">
        <v>323</v>
      </c>
      <c r="AB55" s="474">
        <f t="shared" ref="AB55:AB68" si="32">W55+H55</f>
        <v>606.9</v>
      </c>
      <c r="AC55" s="474">
        <f t="shared" ref="AC55:AC68" si="33">X55+I55</f>
        <v>0</v>
      </c>
      <c r="AD55" s="474">
        <f t="shared" ref="AD55:AD68" si="34">Y55+J55</f>
        <v>0</v>
      </c>
      <c r="AE55" s="474">
        <f t="shared" ref="AE55:AE68" si="35">Z55+K55</f>
        <v>606.9</v>
      </c>
      <c r="AF55" s="493"/>
      <c r="AG55" s="626">
        <f>SUM(U55:U56)</f>
        <v>95.6</v>
      </c>
      <c r="AH55" s="626">
        <f>SUM(Z55:Z56)</f>
        <v>0</v>
      </c>
      <c r="AI55" s="493"/>
    </row>
    <row r="56" spans="1:36" ht="45">
      <c r="A56" s="643"/>
      <c r="B56" s="506" t="s">
        <v>50</v>
      </c>
      <c r="C56" s="331">
        <v>68.25</v>
      </c>
      <c r="D56" s="580"/>
      <c r="E56" s="584"/>
      <c r="F56" s="331">
        <f t="shared" si="27"/>
        <v>68.25</v>
      </c>
      <c r="G56" s="584" t="s">
        <v>387</v>
      </c>
      <c r="H56" s="473">
        <v>50.22</v>
      </c>
      <c r="I56" s="473">
        <v>0</v>
      </c>
      <c r="J56" s="473">
        <v>0</v>
      </c>
      <c r="K56" s="492">
        <f t="shared" si="28"/>
        <v>50.22</v>
      </c>
      <c r="L56" s="607"/>
      <c r="M56" s="473"/>
      <c r="N56" s="473"/>
      <c r="O56" s="473"/>
      <c r="P56" s="480">
        <f t="shared" si="29"/>
        <v>0</v>
      </c>
      <c r="Q56" s="584"/>
      <c r="R56" s="473"/>
      <c r="S56" s="473"/>
      <c r="T56" s="473"/>
      <c r="U56" s="480">
        <f t="shared" si="30"/>
        <v>0</v>
      </c>
      <c r="V56" s="586" t="s">
        <v>333</v>
      </c>
      <c r="W56" s="519"/>
      <c r="X56" s="519"/>
      <c r="Y56" s="519"/>
      <c r="Z56" s="519">
        <f t="shared" si="31"/>
        <v>0</v>
      </c>
      <c r="AA56" s="584" t="s">
        <v>324</v>
      </c>
      <c r="AB56" s="474">
        <f t="shared" si="32"/>
        <v>50.22</v>
      </c>
      <c r="AC56" s="474">
        <f t="shared" si="33"/>
        <v>0</v>
      </c>
      <c r="AD56" s="474">
        <f t="shared" si="34"/>
        <v>0</v>
      </c>
      <c r="AE56" s="474">
        <f t="shared" si="35"/>
        <v>50.22</v>
      </c>
      <c r="AF56" s="493"/>
      <c r="AG56" s="627"/>
      <c r="AH56" s="627"/>
      <c r="AI56" s="493"/>
    </row>
    <row r="57" spans="1:36" ht="22.5">
      <c r="A57" s="579">
        <v>4112102</v>
      </c>
      <c r="B57" s="506" t="s">
        <v>51</v>
      </c>
      <c r="C57" s="331">
        <v>100</v>
      </c>
      <c r="D57" s="580"/>
      <c r="E57" s="584"/>
      <c r="F57" s="331">
        <f t="shared" si="27"/>
        <v>100</v>
      </c>
      <c r="G57" s="584" t="s">
        <v>325</v>
      </c>
      <c r="H57" s="473">
        <v>61.29</v>
      </c>
      <c r="I57" s="473">
        <v>0</v>
      </c>
      <c r="J57" s="473">
        <v>0</v>
      </c>
      <c r="K57" s="492">
        <f t="shared" si="28"/>
        <v>61.29</v>
      </c>
      <c r="L57" s="607"/>
      <c r="M57" s="473"/>
      <c r="N57" s="473"/>
      <c r="O57" s="473"/>
      <c r="P57" s="480">
        <f t="shared" si="29"/>
        <v>0</v>
      </c>
      <c r="Q57" s="584"/>
      <c r="R57" s="473"/>
      <c r="S57" s="473"/>
      <c r="T57" s="473"/>
      <c r="U57" s="480">
        <f t="shared" si="30"/>
        <v>0</v>
      </c>
      <c r="V57" s="572" t="s">
        <v>328</v>
      </c>
      <c r="W57" s="530"/>
      <c r="X57" s="530"/>
      <c r="Y57" s="530"/>
      <c r="Z57" s="519">
        <f t="shared" si="31"/>
        <v>0</v>
      </c>
      <c r="AA57" s="584" t="s">
        <v>325</v>
      </c>
      <c r="AB57" s="474">
        <f t="shared" si="32"/>
        <v>61.29</v>
      </c>
      <c r="AC57" s="474">
        <f t="shared" si="33"/>
        <v>0</v>
      </c>
      <c r="AD57" s="474">
        <f t="shared" si="34"/>
        <v>0</v>
      </c>
      <c r="AE57" s="474">
        <f t="shared" si="35"/>
        <v>61.29</v>
      </c>
      <c r="AF57" s="493"/>
      <c r="AG57" s="593">
        <f>W57</f>
        <v>0</v>
      </c>
      <c r="AH57" s="593">
        <f>Z57</f>
        <v>0</v>
      </c>
      <c r="AI57" s="493"/>
    </row>
    <row r="58" spans="1:36" ht="45">
      <c r="A58" s="644">
        <v>4112316</v>
      </c>
      <c r="B58" s="506" t="s">
        <v>52</v>
      </c>
      <c r="C58" s="331">
        <v>8.9700000000000006</v>
      </c>
      <c r="D58" s="580"/>
      <c r="E58" s="584"/>
      <c r="F58" s="331">
        <f t="shared" si="27"/>
        <v>8.9700000000000006</v>
      </c>
      <c r="G58" s="584" t="s">
        <v>323</v>
      </c>
      <c r="H58" s="473">
        <v>8.9499999999999993</v>
      </c>
      <c r="I58" s="473">
        <v>0</v>
      </c>
      <c r="J58" s="473">
        <v>0</v>
      </c>
      <c r="K58" s="492">
        <f t="shared" si="28"/>
        <v>8.9499999999999993</v>
      </c>
      <c r="L58" s="607"/>
      <c r="M58" s="473"/>
      <c r="N58" s="473"/>
      <c r="O58" s="473"/>
      <c r="P58" s="480">
        <f t="shared" si="29"/>
        <v>0</v>
      </c>
      <c r="Q58" s="584"/>
      <c r="R58" s="473"/>
      <c r="S58" s="473"/>
      <c r="T58" s="473"/>
      <c r="U58" s="480">
        <f t="shared" si="30"/>
        <v>0</v>
      </c>
      <c r="V58" s="586"/>
      <c r="W58" s="519"/>
      <c r="X58" s="519"/>
      <c r="Y58" s="519"/>
      <c r="Z58" s="519">
        <f t="shared" si="31"/>
        <v>0</v>
      </c>
      <c r="AA58" s="584" t="s">
        <v>323</v>
      </c>
      <c r="AB58" s="474">
        <f t="shared" si="32"/>
        <v>8.9499999999999993</v>
      </c>
      <c r="AC58" s="474">
        <f t="shared" si="33"/>
        <v>0</v>
      </c>
      <c r="AD58" s="474">
        <f t="shared" si="34"/>
        <v>0</v>
      </c>
      <c r="AE58" s="474">
        <f t="shared" si="35"/>
        <v>8.9499999999999993</v>
      </c>
      <c r="AF58" s="493"/>
      <c r="AG58" s="626">
        <f>SUM(U58:U59)</f>
        <v>0</v>
      </c>
      <c r="AH58" s="626">
        <f>SUM(Z58:Z59)</f>
        <v>0</v>
      </c>
      <c r="AI58" s="493"/>
    </row>
    <row r="59" spans="1:36" ht="33.75">
      <c r="A59" s="644"/>
      <c r="B59" s="506" t="s">
        <v>53</v>
      </c>
      <c r="C59" s="331">
        <v>5</v>
      </c>
      <c r="D59" s="580"/>
      <c r="E59" s="584"/>
      <c r="F59" s="331">
        <f t="shared" si="27"/>
        <v>5</v>
      </c>
      <c r="G59" s="584" t="s">
        <v>326</v>
      </c>
      <c r="H59" s="473">
        <v>0.79</v>
      </c>
      <c r="I59" s="473">
        <v>0</v>
      </c>
      <c r="J59" s="473">
        <v>0</v>
      </c>
      <c r="K59" s="492">
        <f t="shared" si="28"/>
        <v>0.79</v>
      </c>
      <c r="L59" s="607"/>
      <c r="M59" s="473"/>
      <c r="N59" s="473"/>
      <c r="O59" s="473"/>
      <c r="P59" s="480">
        <f t="shared" si="29"/>
        <v>0</v>
      </c>
      <c r="Q59" s="584"/>
      <c r="R59" s="473"/>
      <c r="S59" s="473"/>
      <c r="T59" s="473"/>
      <c r="U59" s="480">
        <f t="shared" si="30"/>
        <v>0</v>
      </c>
      <c r="V59" s="586"/>
      <c r="W59" s="519"/>
      <c r="X59" s="519"/>
      <c r="Y59" s="519"/>
      <c r="Z59" s="519">
        <f t="shared" si="31"/>
        <v>0</v>
      </c>
      <c r="AA59" s="584" t="s">
        <v>326</v>
      </c>
      <c r="AB59" s="474">
        <f t="shared" si="32"/>
        <v>0.79</v>
      </c>
      <c r="AC59" s="474">
        <f t="shared" si="33"/>
        <v>0</v>
      </c>
      <c r="AD59" s="474">
        <f t="shared" si="34"/>
        <v>0</v>
      </c>
      <c r="AE59" s="474">
        <f t="shared" si="35"/>
        <v>0.79</v>
      </c>
      <c r="AF59" s="493"/>
      <c r="AG59" s="627"/>
      <c r="AH59" s="627"/>
      <c r="AI59" s="493"/>
    </row>
    <row r="60" spans="1:36" ht="33.75">
      <c r="A60" s="644">
        <v>4112304</v>
      </c>
      <c r="B60" s="506" t="s">
        <v>54</v>
      </c>
      <c r="C60" s="331">
        <v>20.5</v>
      </c>
      <c r="D60" s="580"/>
      <c r="E60" s="584"/>
      <c r="F60" s="331">
        <f t="shared" si="27"/>
        <v>20.5</v>
      </c>
      <c r="G60" s="584" t="s">
        <v>327</v>
      </c>
      <c r="H60" s="473">
        <v>20.18</v>
      </c>
      <c r="I60" s="473">
        <v>0</v>
      </c>
      <c r="J60" s="473">
        <v>0</v>
      </c>
      <c r="K60" s="492">
        <f t="shared" si="28"/>
        <v>20.18</v>
      </c>
      <c r="L60" s="607"/>
      <c r="M60" s="473"/>
      <c r="N60" s="473"/>
      <c r="O60" s="473"/>
      <c r="P60" s="480">
        <f t="shared" si="29"/>
        <v>0</v>
      </c>
      <c r="Q60" s="584"/>
      <c r="R60" s="473"/>
      <c r="S60" s="473"/>
      <c r="T60" s="473"/>
      <c r="U60" s="480">
        <f t="shared" si="30"/>
        <v>0</v>
      </c>
      <c r="V60" s="586"/>
      <c r="W60" s="519"/>
      <c r="X60" s="519"/>
      <c r="Y60" s="519"/>
      <c r="Z60" s="519">
        <f t="shared" si="31"/>
        <v>0</v>
      </c>
      <c r="AA60" s="584" t="s">
        <v>327</v>
      </c>
      <c r="AB60" s="474">
        <f t="shared" si="32"/>
        <v>20.18</v>
      </c>
      <c r="AC60" s="474">
        <f t="shared" si="33"/>
        <v>0</v>
      </c>
      <c r="AD60" s="474">
        <f t="shared" si="34"/>
        <v>0</v>
      </c>
      <c r="AE60" s="474">
        <f t="shared" si="35"/>
        <v>20.18</v>
      </c>
      <c r="AF60" s="493"/>
      <c r="AG60" s="626">
        <f>SUM(U60:U62)</f>
        <v>2</v>
      </c>
      <c r="AH60" s="626">
        <f>SUM(Z60:Z62)</f>
        <v>0</v>
      </c>
      <c r="AI60" s="493"/>
    </row>
    <row r="61" spans="1:36" ht="45">
      <c r="A61" s="644"/>
      <c r="B61" s="506" t="s">
        <v>55</v>
      </c>
      <c r="C61" s="331">
        <v>6</v>
      </c>
      <c r="D61" s="580"/>
      <c r="E61" s="584"/>
      <c r="F61" s="331">
        <f t="shared" si="27"/>
        <v>6</v>
      </c>
      <c r="G61" s="584" t="s">
        <v>328</v>
      </c>
      <c r="H61" s="473">
        <v>2.13</v>
      </c>
      <c r="I61" s="473">
        <v>0</v>
      </c>
      <c r="J61" s="473">
        <v>0</v>
      </c>
      <c r="K61" s="492">
        <f t="shared" si="28"/>
        <v>2.13</v>
      </c>
      <c r="L61" s="607"/>
      <c r="M61" s="473"/>
      <c r="N61" s="473"/>
      <c r="O61" s="473"/>
      <c r="P61" s="480">
        <f t="shared" si="29"/>
        <v>0</v>
      </c>
      <c r="Q61" s="584"/>
      <c r="R61" s="473"/>
      <c r="S61" s="473"/>
      <c r="T61" s="473"/>
      <c r="U61" s="480">
        <f t="shared" si="30"/>
        <v>0</v>
      </c>
      <c r="V61" s="586" t="s">
        <v>328</v>
      </c>
      <c r="W61" s="519"/>
      <c r="X61" s="519"/>
      <c r="Y61" s="519"/>
      <c r="Z61" s="519">
        <f t="shared" si="31"/>
        <v>0</v>
      </c>
      <c r="AA61" s="584" t="s">
        <v>328</v>
      </c>
      <c r="AB61" s="474">
        <f t="shared" si="32"/>
        <v>2.13</v>
      </c>
      <c r="AC61" s="474">
        <f t="shared" si="33"/>
        <v>0</v>
      </c>
      <c r="AD61" s="474">
        <f t="shared" si="34"/>
        <v>0</v>
      </c>
      <c r="AE61" s="474">
        <f t="shared" si="35"/>
        <v>2.13</v>
      </c>
      <c r="AF61" s="493"/>
      <c r="AG61" s="627"/>
      <c r="AH61" s="627"/>
      <c r="AI61" s="493"/>
    </row>
    <row r="62" spans="1:36" ht="22.5">
      <c r="A62" s="644"/>
      <c r="B62" s="506" t="s">
        <v>56</v>
      </c>
      <c r="C62" s="331">
        <v>50</v>
      </c>
      <c r="D62" s="580"/>
      <c r="E62" s="584"/>
      <c r="F62" s="331">
        <f t="shared" si="27"/>
        <v>50</v>
      </c>
      <c r="G62" s="584" t="s">
        <v>109</v>
      </c>
      <c r="H62" s="473">
        <v>7.89</v>
      </c>
      <c r="I62" s="473">
        <v>0</v>
      </c>
      <c r="J62" s="473">
        <v>0</v>
      </c>
      <c r="K62" s="492">
        <f t="shared" si="28"/>
        <v>7.89</v>
      </c>
      <c r="L62" s="607" t="s">
        <v>109</v>
      </c>
      <c r="M62" s="473">
        <v>2</v>
      </c>
      <c r="N62" s="473"/>
      <c r="O62" s="473"/>
      <c r="P62" s="480">
        <f t="shared" si="29"/>
        <v>2</v>
      </c>
      <c r="Q62" s="584" t="s">
        <v>109</v>
      </c>
      <c r="R62" s="473">
        <v>2</v>
      </c>
      <c r="S62" s="473"/>
      <c r="T62" s="473"/>
      <c r="U62" s="480">
        <f t="shared" si="30"/>
        <v>2</v>
      </c>
      <c r="V62" s="586" t="s">
        <v>109</v>
      </c>
      <c r="W62" s="519"/>
      <c r="X62" s="519"/>
      <c r="Y62" s="519"/>
      <c r="Z62" s="519">
        <f t="shared" si="31"/>
        <v>0</v>
      </c>
      <c r="AA62" s="584" t="s">
        <v>109</v>
      </c>
      <c r="AB62" s="474">
        <f t="shared" si="32"/>
        <v>7.89</v>
      </c>
      <c r="AC62" s="474">
        <f t="shared" si="33"/>
        <v>0</v>
      </c>
      <c r="AD62" s="474">
        <f t="shared" si="34"/>
        <v>0</v>
      </c>
      <c r="AE62" s="474">
        <f t="shared" si="35"/>
        <v>7.89</v>
      </c>
      <c r="AF62" s="493"/>
      <c r="AG62" s="627"/>
      <c r="AH62" s="627"/>
      <c r="AI62" s="493"/>
    </row>
    <row r="63" spans="1:36" ht="63">
      <c r="A63" s="644">
        <v>4112202</v>
      </c>
      <c r="B63" s="595" t="s">
        <v>57</v>
      </c>
      <c r="C63" s="331">
        <v>19.5</v>
      </c>
      <c r="D63" s="580"/>
      <c r="E63" s="584"/>
      <c r="F63" s="331">
        <f t="shared" si="27"/>
        <v>19.5</v>
      </c>
      <c r="G63" s="584" t="s">
        <v>332</v>
      </c>
      <c r="H63" s="473">
        <v>19.47</v>
      </c>
      <c r="I63" s="473">
        <v>0</v>
      </c>
      <c r="J63" s="473">
        <v>0</v>
      </c>
      <c r="K63" s="492">
        <f t="shared" si="28"/>
        <v>19.47</v>
      </c>
      <c r="L63" s="607"/>
      <c r="M63" s="473"/>
      <c r="N63" s="473"/>
      <c r="O63" s="473"/>
      <c r="P63" s="480">
        <f t="shared" si="29"/>
        <v>0</v>
      </c>
      <c r="Q63" s="584"/>
      <c r="R63" s="473"/>
      <c r="S63" s="473"/>
      <c r="T63" s="473"/>
      <c r="U63" s="480">
        <f t="shared" si="30"/>
        <v>0</v>
      </c>
      <c r="V63" s="586" t="s">
        <v>380</v>
      </c>
      <c r="W63" s="519"/>
      <c r="X63" s="519"/>
      <c r="Y63" s="519"/>
      <c r="Z63" s="519">
        <f t="shared" si="31"/>
        <v>0</v>
      </c>
      <c r="AA63" s="584" t="s">
        <v>332</v>
      </c>
      <c r="AB63" s="474">
        <f t="shared" si="32"/>
        <v>19.47</v>
      </c>
      <c r="AC63" s="474">
        <f t="shared" si="33"/>
        <v>0</v>
      </c>
      <c r="AD63" s="474">
        <f t="shared" si="34"/>
        <v>0</v>
      </c>
      <c r="AE63" s="474">
        <f t="shared" si="35"/>
        <v>19.47</v>
      </c>
      <c r="AF63" s="493"/>
      <c r="AG63" s="626">
        <f>SUM(U63:U66)</f>
        <v>0</v>
      </c>
      <c r="AH63" s="626">
        <f>SUM(Z63:Z66)</f>
        <v>0</v>
      </c>
      <c r="AI63" s="493"/>
    </row>
    <row r="64" spans="1:36" ht="45">
      <c r="A64" s="644"/>
      <c r="B64" s="506" t="s">
        <v>58</v>
      </c>
      <c r="C64" s="331">
        <v>13.75</v>
      </c>
      <c r="D64" s="580"/>
      <c r="E64" s="584"/>
      <c r="F64" s="331">
        <f t="shared" si="27"/>
        <v>13.75</v>
      </c>
      <c r="G64" s="584" t="s">
        <v>327</v>
      </c>
      <c r="H64" s="473">
        <v>9.8800000000000008</v>
      </c>
      <c r="I64" s="473">
        <v>0</v>
      </c>
      <c r="J64" s="473">
        <v>0</v>
      </c>
      <c r="K64" s="492">
        <f t="shared" si="28"/>
        <v>9.8800000000000008</v>
      </c>
      <c r="L64" s="607"/>
      <c r="M64" s="473"/>
      <c r="N64" s="473"/>
      <c r="O64" s="473"/>
      <c r="P64" s="480">
        <f t="shared" si="29"/>
        <v>0</v>
      </c>
      <c r="Q64" s="584"/>
      <c r="R64" s="473"/>
      <c r="S64" s="473"/>
      <c r="T64" s="473"/>
      <c r="U64" s="480">
        <f t="shared" si="30"/>
        <v>0</v>
      </c>
      <c r="V64" s="586" t="s">
        <v>381</v>
      </c>
      <c r="W64" s="519"/>
      <c r="X64" s="519"/>
      <c r="Y64" s="519"/>
      <c r="Z64" s="519">
        <f t="shared" si="31"/>
        <v>0</v>
      </c>
      <c r="AA64" s="584" t="s">
        <v>327</v>
      </c>
      <c r="AB64" s="474">
        <f t="shared" si="32"/>
        <v>9.8800000000000008</v>
      </c>
      <c r="AC64" s="474">
        <f t="shared" si="33"/>
        <v>0</v>
      </c>
      <c r="AD64" s="474">
        <f t="shared" si="34"/>
        <v>0</v>
      </c>
      <c r="AE64" s="474">
        <f t="shared" si="35"/>
        <v>9.8800000000000008</v>
      </c>
      <c r="AF64" s="493"/>
      <c r="AG64" s="627"/>
      <c r="AH64" s="627"/>
      <c r="AI64" s="493"/>
    </row>
    <row r="65" spans="1:38">
      <c r="A65" s="644"/>
      <c r="B65" s="506" t="s">
        <v>59</v>
      </c>
      <c r="C65" s="331">
        <v>1.5</v>
      </c>
      <c r="D65" s="580"/>
      <c r="E65" s="584"/>
      <c r="F65" s="331">
        <f t="shared" si="27"/>
        <v>1.5</v>
      </c>
      <c r="G65" s="584" t="s">
        <v>328</v>
      </c>
      <c r="H65" s="473">
        <v>0.2</v>
      </c>
      <c r="I65" s="473">
        <v>0</v>
      </c>
      <c r="J65" s="473">
        <v>0</v>
      </c>
      <c r="K65" s="492">
        <f t="shared" si="28"/>
        <v>0.2</v>
      </c>
      <c r="L65" s="607"/>
      <c r="M65" s="473"/>
      <c r="N65" s="473"/>
      <c r="O65" s="473"/>
      <c r="P65" s="480">
        <f t="shared" si="29"/>
        <v>0</v>
      </c>
      <c r="Q65" s="584"/>
      <c r="R65" s="473"/>
      <c r="S65" s="473"/>
      <c r="T65" s="473"/>
      <c r="U65" s="480">
        <f t="shared" si="30"/>
        <v>0</v>
      </c>
      <c r="V65" s="586"/>
      <c r="W65" s="519"/>
      <c r="X65" s="519"/>
      <c r="Y65" s="519"/>
      <c r="Z65" s="519">
        <f t="shared" si="31"/>
        <v>0</v>
      </c>
      <c r="AA65" s="584" t="s">
        <v>328</v>
      </c>
      <c r="AB65" s="474">
        <f t="shared" si="32"/>
        <v>0.2</v>
      </c>
      <c r="AC65" s="474">
        <f t="shared" si="33"/>
        <v>0</v>
      </c>
      <c r="AD65" s="474">
        <f t="shared" si="34"/>
        <v>0</v>
      </c>
      <c r="AE65" s="474">
        <f t="shared" si="35"/>
        <v>0.2</v>
      </c>
      <c r="AF65" s="493"/>
      <c r="AG65" s="627"/>
      <c r="AH65" s="627"/>
      <c r="AI65" s="493"/>
    </row>
    <row r="66" spans="1:38" ht="45">
      <c r="A66" s="644"/>
      <c r="B66" s="506" t="s">
        <v>60</v>
      </c>
      <c r="C66" s="331">
        <v>5.25</v>
      </c>
      <c r="D66" s="580"/>
      <c r="E66" s="584"/>
      <c r="F66" s="331">
        <f t="shared" si="27"/>
        <v>5.25</v>
      </c>
      <c r="G66" s="584" t="s">
        <v>327</v>
      </c>
      <c r="H66" s="473">
        <v>4.08</v>
      </c>
      <c r="I66" s="473">
        <v>0</v>
      </c>
      <c r="J66" s="473">
        <v>0</v>
      </c>
      <c r="K66" s="492">
        <f t="shared" si="28"/>
        <v>4.08</v>
      </c>
      <c r="L66" s="607"/>
      <c r="M66" s="473"/>
      <c r="N66" s="473"/>
      <c r="O66" s="473"/>
      <c r="P66" s="480">
        <f t="shared" si="29"/>
        <v>0</v>
      </c>
      <c r="Q66" s="584"/>
      <c r="R66" s="473"/>
      <c r="S66" s="473"/>
      <c r="T66" s="473"/>
      <c r="U66" s="480">
        <f t="shared" si="30"/>
        <v>0</v>
      </c>
      <c r="V66" s="586" t="s">
        <v>381</v>
      </c>
      <c r="W66" s="519"/>
      <c r="X66" s="519"/>
      <c r="Y66" s="519"/>
      <c r="Z66" s="519">
        <f t="shared" si="31"/>
        <v>0</v>
      </c>
      <c r="AA66" s="584" t="s">
        <v>327</v>
      </c>
      <c r="AB66" s="474">
        <f t="shared" si="32"/>
        <v>4.08</v>
      </c>
      <c r="AC66" s="474">
        <f t="shared" si="33"/>
        <v>0</v>
      </c>
      <c r="AD66" s="474">
        <f t="shared" si="34"/>
        <v>0</v>
      </c>
      <c r="AE66" s="474">
        <f t="shared" si="35"/>
        <v>4.08</v>
      </c>
      <c r="AF66" s="493"/>
      <c r="AG66" s="627"/>
      <c r="AH66" s="627"/>
      <c r="AI66" s="493"/>
    </row>
    <row r="67" spans="1:38">
      <c r="A67" s="585">
        <v>4112314</v>
      </c>
      <c r="B67" s="28" t="s">
        <v>39</v>
      </c>
      <c r="C67" s="331">
        <v>50</v>
      </c>
      <c r="D67" s="580"/>
      <c r="E67" s="584"/>
      <c r="F67" s="331">
        <f t="shared" si="27"/>
        <v>50</v>
      </c>
      <c r="G67" s="584" t="s">
        <v>109</v>
      </c>
      <c r="H67" s="473">
        <v>35.35</v>
      </c>
      <c r="I67" s="473">
        <v>0</v>
      </c>
      <c r="J67" s="473">
        <v>0</v>
      </c>
      <c r="K67" s="492">
        <f t="shared" si="28"/>
        <v>35.35</v>
      </c>
      <c r="L67" s="607" t="s">
        <v>109</v>
      </c>
      <c r="M67" s="473">
        <v>10</v>
      </c>
      <c r="N67" s="473"/>
      <c r="O67" s="473"/>
      <c r="P67" s="480">
        <f t="shared" si="29"/>
        <v>10</v>
      </c>
      <c r="Q67" s="584" t="s">
        <v>109</v>
      </c>
      <c r="R67" s="473">
        <v>10</v>
      </c>
      <c r="S67" s="473"/>
      <c r="T67" s="473"/>
      <c r="U67" s="480">
        <f t="shared" si="30"/>
        <v>10</v>
      </c>
      <c r="V67" s="586" t="s">
        <v>109</v>
      </c>
      <c r="W67" s="519">
        <v>5.97</v>
      </c>
      <c r="X67" s="519"/>
      <c r="Y67" s="519"/>
      <c r="Z67" s="519">
        <f t="shared" si="31"/>
        <v>5.97</v>
      </c>
      <c r="AA67" s="584" t="s">
        <v>109</v>
      </c>
      <c r="AB67" s="474">
        <f t="shared" si="32"/>
        <v>41.32</v>
      </c>
      <c r="AC67" s="474">
        <f t="shared" si="33"/>
        <v>0</v>
      </c>
      <c r="AD67" s="474">
        <f t="shared" si="34"/>
        <v>0</v>
      </c>
      <c r="AE67" s="474">
        <f t="shared" si="35"/>
        <v>41.32</v>
      </c>
      <c r="AF67" s="493"/>
      <c r="AG67" s="628">
        <f>SUM(U67:U68)</f>
        <v>14</v>
      </c>
      <c r="AH67" s="628">
        <f>SUM(Z67:Z68)</f>
        <v>5.97</v>
      </c>
      <c r="AI67" s="493"/>
    </row>
    <row r="68" spans="1:38">
      <c r="A68" s="585">
        <v>4112303</v>
      </c>
      <c r="B68" s="28" t="s">
        <v>61</v>
      </c>
      <c r="C68" s="331">
        <v>15</v>
      </c>
      <c r="D68" s="580"/>
      <c r="E68" s="584"/>
      <c r="F68" s="331">
        <f t="shared" si="27"/>
        <v>15</v>
      </c>
      <c r="G68" s="584" t="s">
        <v>325</v>
      </c>
      <c r="H68" s="473">
        <v>5.77</v>
      </c>
      <c r="I68" s="473">
        <v>0</v>
      </c>
      <c r="J68" s="473">
        <v>0</v>
      </c>
      <c r="K68" s="492">
        <f t="shared" si="28"/>
        <v>5.77</v>
      </c>
      <c r="L68" s="607" t="s">
        <v>325</v>
      </c>
      <c r="M68" s="473">
        <v>4</v>
      </c>
      <c r="N68" s="473"/>
      <c r="O68" s="473"/>
      <c r="P68" s="480">
        <f t="shared" si="29"/>
        <v>4</v>
      </c>
      <c r="Q68" s="584" t="s">
        <v>325</v>
      </c>
      <c r="R68" s="473">
        <v>4</v>
      </c>
      <c r="S68" s="473"/>
      <c r="T68" s="473"/>
      <c r="U68" s="480">
        <f t="shared" si="30"/>
        <v>4</v>
      </c>
      <c r="V68" s="586" t="s">
        <v>109</v>
      </c>
      <c r="W68" s="519"/>
      <c r="X68" s="519"/>
      <c r="Y68" s="519"/>
      <c r="Z68" s="519">
        <f t="shared" si="31"/>
        <v>0</v>
      </c>
      <c r="AA68" s="584" t="s">
        <v>325</v>
      </c>
      <c r="AB68" s="474">
        <f t="shared" si="32"/>
        <v>5.77</v>
      </c>
      <c r="AC68" s="474">
        <f t="shared" si="33"/>
        <v>0</v>
      </c>
      <c r="AD68" s="474">
        <f t="shared" si="34"/>
        <v>0</v>
      </c>
      <c r="AE68" s="474">
        <f t="shared" si="35"/>
        <v>5.77</v>
      </c>
      <c r="AF68" s="493"/>
      <c r="AG68" s="629"/>
      <c r="AH68" s="629"/>
      <c r="AI68" s="493"/>
    </row>
    <row r="69" spans="1:38" ht="22.5">
      <c r="A69" s="512"/>
      <c r="B69" s="27" t="s">
        <v>120</v>
      </c>
      <c r="C69" s="580"/>
      <c r="D69" s="580"/>
      <c r="E69" s="584"/>
      <c r="F69" s="580"/>
      <c r="G69" s="584"/>
      <c r="H69" s="488"/>
      <c r="I69" s="488"/>
      <c r="J69" s="488"/>
      <c r="K69" s="488"/>
      <c r="L69" s="607"/>
      <c r="M69" s="605"/>
      <c r="N69" s="605"/>
      <c r="O69" s="605"/>
      <c r="P69" s="605"/>
      <c r="Q69" s="584"/>
      <c r="R69" s="592"/>
      <c r="S69" s="592"/>
      <c r="T69" s="592"/>
      <c r="U69" s="592"/>
      <c r="V69" s="586"/>
      <c r="W69" s="521"/>
      <c r="X69" s="521"/>
      <c r="Y69" s="521"/>
      <c r="Z69" s="521"/>
      <c r="AA69" s="584"/>
      <c r="AB69" s="584"/>
      <c r="AC69" s="3"/>
      <c r="AD69" s="3"/>
      <c r="AE69" s="3"/>
      <c r="AF69" s="493"/>
      <c r="AG69" s="547"/>
      <c r="AH69" s="547"/>
      <c r="AI69" s="493"/>
    </row>
    <row r="70" spans="1:38">
      <c r="A70" s="512">
        <v>4141101</v>
      </c>
      <c r="B70" s="27" t="s">
        <v>388</v>
      </c>
      <c r="C70" s="580">
        <v>24000</v>
      </c>
      <c r="D70" s="580"/>
      <c r="E70" s="584"/>
      <c r="F70" s="331">
        <f t="shared" si="27"/>
        <v>24000</v>
      </c>
      <c r="G70" s="584" t="s">
        <v>109</v>
      </c>
      <c r="H70" s="473">
        <v>10443.700000000001</v>
      </c>
      <c r="I70" s="473">
        <v>0</v>
      </c>
      <c r="J70" s="473">
        <v>0</v>
      </c>
      <c r="K70" s="492">
        <f>H70+I70+J70</f>
        <v>10443.700000000001</v>
      </c>
      <c r="L70" s="607" t="s">
        <v>109</v>
      </c>
      <c r="M70" s="488">
        <v>7852.4</v>
      </c>
      <c r="N70" s="488"/>
      <c r="O70" s="488"/>
      <c r="P70" s="480">
        <f>M70+N70+O70</f>
        <v>7852.4</v>
      </c>
      <c r="Q70" s="584" t="s">
        <v>109</v>
      </c>
      <c r="R70" s="488">
        <v>8287.4</v>
      </c>
      <c r="S70" s="488"/>
      <c r="T70" s="488"/>
      <c r="U70" s="480">
        <f>R70+S70+T70</f>
        <v>8287.4</v>
      </c>
      <c r="V70" s="572" t="s">
        <v>109</v>
      </c>
      <c r="W70" s="530">
        <v>730.52</v>
      </c>
      <c r="X70" s="530"/>
      <c r="Y70" s="530"/>
      <c r="Z70" s="519">
        <f>W70+X70+Y70</f>
        <v>730.52</v>
      </c>
      <c r="AA70" s="584" t="s">
        <v>109</v>
      </c>
      <c r="AB70" s="474">
        <f>W70+H70</f>
        <v>11174.220000000001</v>
      </c>
      <c r="AC70" s="474">
        <f>X70+I70</f>
        <v>0</v>
      </c>
      <c r="AD70" s="474">
        <f>Y70+J70</f>
        <v>0</v>
      </c>
      <c r="AE70" s="474">
        <f>Z70+K70</f>
        <v>11174.220000000001</v>
      </c>
      <c r="AF70" s="493"/>
      <c r="AG70" s="547">
        <f>U70</f>
        <v>8287.4</v>
      </c>
      <c r="AH70" s="547">
        <f>Z70</f>
        <v>730.52</v>
      </c>
      <c r="AI70" s="493"/>
    </row>
    <row r="71" spans="1:38">
      <c r="A71" s="513"/>
      <c r="B71" s="587" t="s">
        <v>123</v>
      </c>
      <c r="C71" s="329"/>
      <c r="D71" s="329"/>
      <c r="E71" s="576"/>
      <c r="F71" s="329"/>
      <c r="G71" s="584"/>
      <c r="H71" s="488"/>
      <c r="I71" s="488"/>
      <c r="J71" s="488"/>
      <c r="K71" s="488"/>
      <c r="L71" s="607"/>
      <c r="M71" s="473"/>
      <c r="N71" s="473"/>
      <c r="O71" s="473"/>
      <c r="P71" s="473"/>
      <c r="Q71" s="584"/>
      <c r="R71" s="473"/>
      <c r="S71" s="473"/>
      <c r="T71" s="473"/>
      <c r="U71" s="473"/>
      <c r="V71" s="572"/>
      <c r="W71" s="519"/>
      <c r="X71" s="519"/>
      <c r="Y71" s="519"/>
      <c r="Z71" s="519"/>
      <c r="AA71" s="584"/>
      <c r="AB71" s="576"/>
      <c r="AC71" s="3"/>
      <c r="AD71" s="3"/>
      <c r="AE71" s="3"/>
      <c r="AF71" s="493"/>
      <c r="AG71" s="493"/>
      <c r="AH71" s="493"/>
      <c r="AI71" s="493"/>
    </row>
    <row r="72" spans="1:38">
      <c r="A72" s="513">
        <v>4111306</v>
      </c>
      <c r="B72" s="325" t="s">
        <v>63</v>
      </c>
      <c r="C72" s="580"/>
      <c r="D72" s="580"/>
      <c r="E72" s="584"/>
      <c r="F72" s="580"/>
      <c r="G72" s="584"/>
      <c r="H72" s="498"/>
      <c r="I72" s="498"/>
      <c r="J72" s="498"/>
      <c r="K72" s="498"/>
      <c r="L72" s="607"/>
      <c r="M72" s="488"/>
      <c r="N72" s="488"/>
      <c r="O72" s="488"/>
      <c r="P72" s="488"/>
      <c r="Q72" s="584"/>
      <c r="R72" s="488"/>
      <c r="S72" s="488"/>
      <c r="T72" s="488"/>
      <c r="U72" s="488"/>
      <c r="V72" s="571"/>
      <c r="W72" s="542"/>
      <c r="X72" s="542"/>
      <c r="Y72" s="542"/>
      <c r="Z72" s="542"/>
      <c r="AA72" s="584"/>
      <c r="AB72" s="584"/>
      <c r="AC72" s="3"/>
      <c r="AD72" s="3"/>
      <c r="AE72" s="3"/>
      <c r="AF72" s="493"/>
      <c r="AG72" s="626">
        <f>SUM(U72:U85)</f>
        <v>12051</v>
      </c>
      <c r="AH72" s="626">
        <f>SUM(Z72:Z85)</f>
        <v>3931.58</v>
      </c>
      <c r="AI72" s="626">
        <f>SUM(X72:X85)</f>
        <v>3382.2700000000004</v>
      </c>
    </row>
    <row r="73" spans="1:38" ht="22.5">
      <c r="A73" s="513">
        <v>4111306</v>
      </c>
      <c r="B73" s="506" t="s">
        <v>64</v>
      </c>
      <c r="C73" s="580">
        <v>151.32</v>
      </c>
      <c r="D73" s="580">
        <v>1109.68</v>
      </c>
      <c r="E73" s="584"/>
      <c r="F73" s="331">
        <f t="shared" ref="F73:F85" si="36">C73+D73+E73</f>
        <v>1261</v>
      </c>
      <c r="G73" s="584"/>
      <c r="H73" s="498"/>
      <c r="I73" s="498"/>
      <c r="J73" s="498"/>
      <c r="K73" s="492">
        <f>H73+I73+J73</f>
        <v>0</v>
      </c>
      <c r="L73" s="472" t="s">
        <v>389</v>
      </c>
      <c r="M73" s="473">
        <v>90</v>
      </c>
      <c r="N73" s="473">
        <v>610</v>
      </c>
      <c r="O73" s="473"/>
      <c r="P73" s="480">
        <f>M73+N73+O73</f>
        <v>700</v>
      </c>
      <c r="Q73" s="472" t="s">
        <v>389</v>
      </c>
      <c r="R73" s="473">
        <v>75</v>
      </c>
      <c r="S73" s="473">
        <v>460</v>
      </c>
      <c r="T73" s="473"/>
      <c r="U73" s="480">
        <f>R73+S73+T73</f>
        <v>535</v>
      </c>
      <c r="V73" s="571"/>
      <c r="W73" s="536"/>
      <c r="X73" s="536"/>
      <c r="Y73" s="536"/>
      <c r="Z73" s="536"/>
      <c r="AA73" s="584"/>
      <c r="AB73" s="584"/>
      <c r="AC73" s="3"/>
      <c r="AD73" s="3"/>
      <c r="AE73" s="3"/>
      <c r="AF73" s="493"/>
      <c r="AG73" s="627"/>
      <c r="AH73" s="627"/>
      <c r="AI73" s="627"/>
    </row>
    <row r="74" spans="1:38">
      <c r="A74" s="513">
        <v>4111307</v>
      </c>
      <c r="B74" s="506" t="s">
        <v>45</v>
      </c>
      <c r="C74" s="580"/>
      <c r="D74" s="580"/>
      <c r="E74" s="584"/>
      <c r="F74" s="580"/>
      <c r="G74" s="584"/>
      <c r="H74" s="488"/>
      <c r="I74" s="488"/>
      <c r="J74" s="488"/>
      <c r="K74" s="492">
        <f>H74+I74+J74</f>
        <v>0</v>
      </c>
      <c r="L74" s="607"/>
      <c r="M74" s="473"/>
      <c r="N74" s="473"/>
      <c r="O74" s="473"/>
      <c r="P74" s="473"/>
      <c r="Q74" s="584"/>
      <c r="R74" s="473"/>
      <c r="S74" s="473"/>
      <c r="T74" s="473"/>
      <c r="U74" s="473"/>
      <c r="V74" s="571"/>
      <c r="W74" s="536"/>
      <c r="X74" s="536"/>
      <c r="Y74" s="536"/>
      <c r="Z74" s="536"/>
      <c r="AA74" s="584"/>
      <c r="AB74" s="584"/>
      <c r="AC74" s="3"/>
      <c r="AD74" s="3"/>
      <c r="AE74" s="3"/>
      <c r="AF74" s="493"/>
      <c r="AG74" s="627"/>
      <c r="AH74" s="627"/>
      <c r="AI74" s="627"/>
    </row>
    <row r="75" spans="1:38" ht="25.5" customHeight="1">
      <c r="A75" s="513">
        <v>4111307</v>
      </c>
      <c r="B75" s="27" t="s">
        <v>141</v>
      </c>
      <c r="C75" s="331">
        <v>181.8</v>
      </c>
      <c r="D75" s="331">
        <v>1333.2</v>
      </c>
      <c r="E75" s="584"/>
      <c r="F75" s="331">
        <f t="shared" si="36"/>
        <v>1515</v>
      </c>
      <c r="G75" s="584"/>
      <c r="H75" s="488"/>
      <c r="I75" s="488"/>
      <c r="J75" s="488"/>
      <c r="K75" s="492">
        <f>H75+I75+J75</f>
        <v>0</v>
      </c>
      <c r="L75" s="472" t="s">
        <v>334</v>
      </c>
      <c r="M75" s="473">
        <v>90</v>
      </c>
      <c r="N75" s="473">
        <v>610</v>
      </c>
      <c r="O75" s="473"/>
      <c r="P75" s="480">
        <f>M75+N75+O75</f>
        <v>700</v>
      </c>
      <c r="Q75" s="472" t="s">
        <v>334</v>
      </c>
      <c r="R75" s="473">
        <v>75</v>
      </c>
      <c r="S75" s="473">
        <v>450</v>
      </c>
      <c r="T75" s="473"/>
      <c r="U75" s="480">
        <f>R75+S75+T75</f>
        <v>525</v>
      </c>
      <c r="V75" s="571"/>
      <c r="W75" s="536"/>
      <c r="X75" s="536"/>
      <c r="Y75" s="536"/>
      <c r="Z75" s="536"/>
      <c r="AA75" s="584"/>
      <c r="AB75" s="584"/>
      <c r="AC75" s="3"/>
      <c r="AD75" s="3"/>
      <c r="AE75" s="3"/>
      <c r="AF75" s="493"/>
      <c r="AG75" s="627"/>
      <c r="AH75" s="627"/>
      <c r="AI75" s="627"/>
    </row>
    <row r="76" spans="1:38" ht="33.75">
      <c r="A76" s="513">
        <v>4111307</v>
      </c>
      <c r="B76" s="27" t="s">
        <v>142</v>
      </c>
      <c r="C76" s="580">
        <v>2437.3200000000002</v>
      </c>
      <c r="D76" s="580">
        <v>17873.68</v>
      </c>
      <c r="E76" s="584"/>
      <c r="F76" s="331">
        <f t="shared" si="36"/>
        <v>20311</v>
      </c>
      <c r="G76" s="472" t="s">
        <v>382</v>
      </c>
      <c r="H76" s="473">
        <v>449.97</v>
      </c>
      <c r="I76" s="473">
        <v>2617.08</v>
      </c>
      <c r="J76" s="473">
        <v>0</v>
      </c>
      <c r="K76" s="492">
        <f>H76+I76+J76</f>
        <v>3067.05</v>
      </c>
      <c r="L76" s="472" t="s">
        <v>390</v>
      </c>
      <c r="M76" s="473">
        <v>600</v>
      </c>
      <c r="N76" s="473">
        <v>4000</v>
      </c>
      <c r="O76" s="473"/>
      <c r="P76" s="480">
        <f>M76+N76+O76</f>
        <v>4600</v>
      </c>
      <c r="Q76" s="472" t="s">
        <v>390</v>
      </c>
      <c r="R76" s="473">
        <v>450</v>
      </c>
      <c r="S76" s="473">
        <v>2700</v>
      </c>
      <c r="T76" s="473"/>
      <c r="U76" s="480">
        <f>R76+S76+T76</f>
        <v>3150</v>
      </c>
      <c r="V76" s="565" t="s">
        <v>339</v>
      </c>
      <c r="W76" s="536">
        <v>146.28</v>
      </c>
      <c r="X76" s="536">
        <v>900.65</v>
      </c>
      <c r="Y76" s="536"/>
      <c r="Z76" s="536">
        <f>W76+X76+Y76</f>
        <v>1046.93</v>
      </c>
      <c r="AA76" s="472" t="s">
        <v>382</v>
      </c>
      <c r="AB76" s="474">
        <f t="shared" ref="AB76:AE77" si="37">W76+H76</f>
        <v>596.25</v>
      </c>
      <c r="AC76" s="474">
        <f t="shared" si="37"/>
        <v>3517.73</v>
      </c>
      <c r="AD76" s="474">
        <f t="shared" si="37"/>
        <v>0</v>
      </c>
      <c r="AE76" s="474">
        <f t="shared" si="37"/>
        <v>4113.9800000000005</v>
      </c>
      <c r="AF76" s="493"/>
      <c r="AG76" s="627"/>
      <c r="AH76" s="627"/>
      <c r="AI76" s="627"/>
      <c r="AL76" s="609"/>
    </row>
    <row r="77" spans="1:38" ht="18">
      <c r="A77" s="513">
        <v>4111307</v>
      </c>
      <c r="B77" s="506" t="s">
        <v>143</v>
      </c>
      <c r="C77" s="580">
        <v>1167.48</v>
      </c>
      <c r="D77" s="580">
        <v>8561.52</v>
      </c>
      <c r="E77" s="584"/>
      <c r="F77" s="331">
        <f t="shared" si="36"/>
        <v>9729</v>
      </c>
      <c r="G77" s="472" t="s">
        <v>383</v>
      </c>
      <c r="H77" s="473">
        <v>140.49</v>
      </c>
      <c r="I77" s="473">
        <v>1048.67</v>
      </c>
      <c r="J77" s="473">
        <v>0</v>
      </c>
      <c r="K77" s="492">
        <f>H77+I77+J77</f>
        <v>1189.1600000000001</v>
      </c>
      <c r="L77" s="472" t="s">
        <v>391</v>
      </c>
      <c r="M77" s="473">
        <v>750</v>
      </c>
      <c r="N77" s="473">
        <v>5000</v>
      </c>
      <c r="O77" s="473"/>
      <c r="P77" s="480">
        <f>M77+N77+O77</f>
        <v>5750</v>
      </c>
      <c r="Q77" s="472" t="s">
        <v>391</v>
      </c>
      <c r="R77" s="473">
        <v>650</v>
      </c>
      <c r="S77" s="473">
        <v>4000</v>
      </c>
      <c r="T77" s="473"/>
      <c r="U77" s="480">
        <f>R77+S77+T77</f>
        <v>4650</v>
      </c>
      <c r="V77" s="565" t="s">
        <v>338</v>
      </c>
      <c r="W77" s="536">
        <v>151.85</v>
      </c>
      <c r="X77" s="536">
        <v>935</v>
      </c>
      <c r="Y77" s="539"/>
      <c r="Z77" s="536">
        <f>W77+X77+Y77</f>
        <v>1086.8499999999999</v>
      </c>
      <c r="AA77" s="472" t="s">
        <v>383</v>
      </c>
      <c r="AB77" s="474">
        <f t="shared" si="37"/>
        <v>292.34000000000003</v>
      </c>
      <c r="AC77" s="474">
        <f t="shared" si="37"/>
        <v>1983.67</v>
      </c>
      <c r="AD77" s="474">
        <f t="shared" si="37"/>
        <v>0</v>
      </c>
      <c r="AE77" s="474">
        <f t="shared" si="37"/>
        <v>2276.0100000000002</v>
      </c>
      <c r="AF77" s="493"/>
      <c r="AG77" s="627"/>
      <c r="AH77" s="627"/>
      <c r="AI77" s="627"/>
      <c r="AK77" s="608"/>
      <c r="AL77" s="609"/>
    </row>
    <row r="78" spans="1:38">
      <c r="A78" s="579"/>
      <c r="B78" s="325" t="s">
        <v>68</v>
      </c>
      <c r="C78" s="580"/>
      <c r="D78" s="580"/>
      <c r="E78" s="584"/>
      <c r="F78" s="580"/>
      <c r="G78" s="584"/>
      <c r="H78" s="488"/>
      <c r="I78" s="488"/>
      <c r="J78" s="488"/>
      <c r="K78" s="475"/>
      <c r="L78" s="607"/>
      <c r="M78" s="499"/>
      <c r="N78" s="499"/>
      <c r="O78" s="499"/>
      <c r="P78" s="499"/>
      <c r="Q78" s="584"/>
      <c r="R78" s="499"/>
      <c r="S78" s="499"/>
      <c r="T78" s="499"/>
      <c r="U78" s="499"/>
      <c r="V78" s="571"/>
      <c r="W78" s="540"/>
      <c r="X78" s="540"/>
      <c r="Y78" s="540"/>
      <c r="Z78" s="540"/>
      <c r="AA78" s="584"/>
      <c r="AB78" s="584"/>
      <c r="AC78" s="3"/>
      <c r="AD78" s="3"/>
      <c r="AE78" s="3"/>
      <c r="AF78" s="493"/>
      <c r="AG78" s="627"/>
      <c r="AH78" s="627"/>
      <c r="AI78" s="627"/>
      <c r="AK78" s="608"/>
      <c r="AL78" s="609"/>
    </row>
    <row r="79" spans="1:38" ht="22.5">
      <c r="A79" s="579">
        <v>4111201</v>
      </c>
      <c r="B79" s="27" t="s">
        <v>144</v>
      </c>
      <c r="C79" s="331">
        <v>301.8</v>
      </c>
      <c r="D79" s="331">
        <v>2213.1999999999998</v>
      </c>
      <c r="E79" s="584"/>
      <c r="F79" s="331">
        <f t="shared" si="36"/>
        <v>2515</v>
      </c>
      <c r="G79" s="584"/>
      <c r="H79" s="488"/>
      <c r="I79" s="488"/>
      <c r="J79" s="488"/>
      <c r="K79" s="492">
        <f t="shared" ref="K79:K85" si="38">H79+I79+J79</f>
        <v>0</v>
      </c>
      <c r="L79" s="472" t="s">
        <v>392</v>
      </c>
      <c r="M79" s="473">
        <v>100</v>
      </c>
      <c r="N79" s="473">
        <v>700</v>
      </c>
      <c r="O79" s="473"/>
      <c r="P79" s="480">
        <f t="shared" ref="P79:P84" si="39">M79+N79+O79</f>
        <v>800</v>
      </c>
      <c r="Q79" s="472" t="s">
        <v>392</v>
      </c>
      <c r="R79" s="473">
        <v>65</v>
      </c>
      <c r="S79" s="473">
        <v>400</v>
      </c>
      <c r="T79" s="473"/>
      <c r="U79" s="480">
        <f t="shared" ref="U79:U84" si="40">R79+S79+T79</f>
        <v>465</v>
      </c>
      <c r="V79" s="571"/>
      <c r="W79" s="541"/>
      <c r="X79" s="541"/>
      <c r="Y79" s="541"/>
      <c r="Z79" s="541"/>
      <c r="AA79" s="584"/>
      <c r="AB79" s="584"/>
      <c r="AC79" s="3"/>
      <c r="AD79" s="3"/>
      <c r="AE79" s="3"/>
      <c r="AF79" s="493"/>
      <c r="AG79" s="627"/>
      <c r="AH79" s="627"/>
      <c r="AI79" s="627"/>
      <c r="AK79" s="608"/>
      <c r="AL79" s="609"/>
    </row>
    <row r="80" spans="1:38" ht="33.75">
      <c r="A80" s="579">
        <v>4111201</v>
      </c>
      <c r="B80" s="27" t="s">
        <v>146</v>
      </c>
      <c r="C80" s="331">
        <v>306</v>
      </c>
      <c r="D80" s="331">
        <v>2244</v>
      </c>
      <c r="E80" s="584"/>
      <c r="F80" s="331">
        <f t="shared" si="36"/>
        <v>2550</v>
      </c>
      <c r="G80" s="584"/>
      <c r="H80" s="488"/>
      <c r="I80" s="488"/>
      <c r="J80" s="488"/>
      <c r="K80" s="492">
        <f t="shared" si="38"/>
        <v>0</v>
      </c>
      <c r="L80" s="472" t="s">
        <v>393</v>
      </c>
      <c r="M80" s="473">
        <v>90</v>
      </c>
      <c r="N80" s="473">
        <v>610</v>
      </c>
      <c r="O80" s="473"/>
      <c r="P80" s="480">
        <f t="shared" si="39"/>
        <v>700</v>
      </c>
      <c r="Q80" s="472" t="s">
        <v>393</v>
      </c>
      <c r="R80" s="473">
        <v>65</v>
      </c>
      <c r="S80" s="473">
        <v>400</v>
      </c>
      <c r="T80" s="473"/>
      <c r="U80" s="480">
        <f t="shared" si="40"/>
        <v>465</v>
      </c>
      <c r="V80" s="565" t="s">
        <v>401</v>
      </c>
      <c r="W80" s="536">
        <v>58.7</v>
      </c>
      <c r="X80" s="536">
        <v>360.59</v>
      </c>
      <c r="Y80" s="536"/>
      <c r="Z80" s="536">
        <f>W80+X80+Y80</f>
        <v>419.28999999999996</v>
      </c>
      <c r="AA80" s="584"/>
      <c r="AB80" s="584"/>
      <c r="AC80" s="3"/>
      <c r="AD80" s="3"/>
      <c r="AE80" s="3"/>
      <c r="AF80" s="493"/>
      <c r="AG80" s="627"/>
      <c r="AH80" s="627"/>
      <c r="AI80" s="627"/>
      <c r="AK80" s="608"/>
      <c r="AL80" s="609"/>
    </row>
    <row r="81" spans="1:38" ht="33.75">
      <c r="A81" s="579">
        <v>4111201</v>
      </c>
      <c r="B81" s="27" t="s">
        <v>145</v>
      </c>
      <c r="C81" s="331">
        <v>214.2</v>
      </c>
      <c r="D81" s="331">
        <v>1570.8</v>
      </c>
      <c r="E81" s="584"/>
      <c r="F81" s="331">
        <f t="shared" si="36"/>
        <v>1785</v>
      </c>
      <c r="G81" s="584"/>
      <c r="H81" s="488"/>
      <c r="I81" s="488"/>
      <c r="J81" s="488"/>
      <c r="K81" s="492">
        <f t="shared" si="38"/>
        <v>0</v>
      </c>
      <c r="L81" s="472" t="s">
        <v>394</v>
      </c>
      <c r="M81" s="473">
        <v>75</v>
      </c>
      <c r="N81" s="473">
        <v>525</v>
      </c>
      <c r="O81" s="473"/>
      <c r="P81" s="480">
        <f t="shared" si="39"/>
        <v>600</v>
      </c>
      <c r="Q81" s="472" t="s">
        <v>394</v>
      </c>
      <c r="R81" s="473">
        <v>50</v>
      </c>
      <c r="S81" s="473">
        <v>300</v>
      </c>
      <c r="T81" s="473"/>
      <c r="U81" s="480">
        <f t="shared" si="40"/>
        <v>350</v>
      </c>
      <c r="V81" s="534"/>
      <c r="W81" s="536"/>
      <c r="X81" s="536"/>
      <c r="Y81" s="536"/>
      <c r="Z81" s="536"/>
      <c r="AA81" s="584"/>
      <c r="AB81" s="584"/>
      <c r="AC81" s="3"/>
      <c r="AD81" s="3"/>
      <c r="AE81" s="3"/>
      <c r="AF81" s="493"/>
      <c r="AG81" s="627"/>
      <c r="AH81" s="627"/>
      <c r="AI81" s="627"/>
      <c r="AJ81" s="608"/>
      <c r="AK81" s="608"/>
      <c r="AL81" s="609"/>
    </row>
    <row r="82" spans="1:38" ht="33.75">
      <c r="A82" s="579">
        <v>4111201</v>
      </c>
      <c r="B82" s="506" t="s">
        <v>72</v>
      </c>
      <c r="C82" s="331">
        <v>1434.3</v>
      </c>
      <c r="D82" s="331">
        <v>10518.2</v>
      </c>
      <c r="E82" s="584"/>
      <c r="F82" s="331">
        <f t="shared" si="36"/>
        <v>11952.5</v>
      </c>
      <c r="G82" s="472" t="s">
        <v>337</v>
      </c>
      <c r="H82" s="473">
        <v>510.43</v>
      </c>
      <c r="I82" s="473">
        <v>3736.48</v>
      </c>
      <c r="J82" s="473">
        <v>0</v>
      </c>
      <c r="K82" s="492">
        <f t="shared" si="38"/>
        <v>4246.91</v>
      </c>
      <c r="L82" s="472" t="s">
        <v>395</v>
      </c>
      <c r="M82" s="473">
        <v>370</v>
      </c>
      <c r="N82" s="473">
        <v>2455</v>
      </c>
      <c r="O82" s="473"/>
      <c r="P82" s="480">
        <f t="shared" si="39"/>
        <v>2825</v>
      </c>
      <c r="Q82" s="472" t="s">
        <v>395</v>
      </c>
      <c r="R82" s="473">
        <v>250</v>
      </c>
      <c r="S82" s="473">
        <v>1500</v>
      </c>
      <c r="T82" s="473"/>
      <c r="U82" s="480">
        <f t="shared" si="40"/>
        <v>1750</v>
      </c>
      <c r="V82" s="565" t="s">
        <v>337</v>
      </c>
      <c r="W82" s="536">
        <v>192.48</v>
      </c>
      <c r="X82" s="536">
        <v>1186.03</v>
      </c>
      <c r="Y82" s="536"/>
      <c r="Z82" s="536">
        <f>W82+X82+Y82</f>
        <v>1378.51</v>
      </c>
      <c r="AA82" s="472" t="s">
        <v>337</v>
      </c>
      <c r="AB82" s="474">
        <f>W82+H82</f>
        <v>702.91</v>
      </c>
      <c r="AC82" s="474">
        <f>X82+I82</f>
        <v>4922.51</v>
      </c>
      <c r="AD82" s="474">
        <f>Y82+J82</f>
        <v>0</v>
      </c>
      <c r="AE82" s="474">
        <f>Z82+K82</f>
        <v>5625.42</v>
      </c>
      <c r="AF82" s="493"/>
      <c r="AG82" s="627"/>
      <c r="AH82" s="627"/>
      <c r="AI82" s="627"/>
      <c r="AK82" s="610"/>
      <c r="AL82" s="609"/>
    </row>
    <row r="83" spans="1:38" ht="18">
      <c r="A83" s="579">
        <v>4111201</v>
      </c>
      <c r="B83" s="506" t="s">
        <v>73</v>
      </c>
      <c r="C83" s="331">
        <v>19.920000000000002</v>
      </c>
      <c r="D83" s="331">
        <v>146.08000000000001</v>
      </c>
      <c r="E83" s="584"/>
      <c r="F83" s="331">
        <f t="shared" si="36"/>
        <v>166</v>
      </c>
      <c r="G83" s="584"/>
      <c r="H83" s="488"/>
      <c r="I83" s="488"/>
      <c r="J83" s="488"/>
      <c r="K83" s="492">
        <f t="shared" si="38"/>
        <v>0</v>
      </c>
      <c r="L83" s="472" t="s">
        <v>396</v>
      </c>
      <c r="M83" s="473">
        <v>10</v>
      </c>
      <c r="N83" s="473">
        <v>65</v>
      </c>
      <c r="O83" s="473"/>
      <c r="P83" s="480">
        <f t="shared" si="39"/>
        <v>75</v>
      </c>
      <c r="Q83" s="472" t="s">
        <v>396</v>
      </c>
      <c r="R83" s="473">
        <v>10</v>
      </c>
      <c r="S83" s="473">
        <v>65</v>
      </c>
      <c r="T83" s="473"/>
      <c r="U83" s="480">
        <f t="shared" si="40"/>
        <v>75</v>
      </c>
      <c r="V83" s="543"/>
      <c r="W83" s="535"/>
      <c r="X83" s="535"/>
      <c r="Y83" s="535"/>
      <c r="Z83" s="535"/>
      <c r="AA83" s="584"/>
      <c r="AB83" s="584"/>
      <c r="AC83" s="3"/>
      <c r="AD83" s="3"/>
      <c r="AE83" s="3"/>
      <c r="AF83" s="493"/>
      <c r="AG83" s="627"/>
      <c r="AH83" s="627"/>
      <c r="AI83" s="627"/>
    </row>
    <row r="84" spans="1:38" ht="18">
      <c r="A84" s="579">
        <v>4111201</v>
      </c>
      <c r="B84" s="506" t="s">
        <v>402</v>
      </c>
      <c r="C84" s="331">
        <v>165.6</v>
      </c>
      <c r="D84" s="331">
        <v>1214.4000000000001</v>
      </c>
      <c r="E84" s="584"/>
      <c r="F84" s="331">
        <f t="shared" si="36"/>
        <v>1380</v>
      </c>
      <c r="G84" s="584"/>
      <c r="H84" s="488"/>
      <c r="I84" s="488"/>
      <c r="J84" s="488"/>
      <c r="K84" s="492">
        <f t="shared" si="38"/>
        <v>0</v>
      </c>
      <c r="L84" s="472" t="s">
        <v>397</v>
      </c>
      <c r="M84" s="473">
        <v>11</v>
      </c>
      <c r="N84" s="473">
        <v>75</v>
      </c>
      <c r="O84" s="473"/>
      <c r="P84" s="480">
        <f t="shared" si="39"/>
        <v>86</v>
      </c>
      <c r="Q84" s="472" t="s">
        <v>397</v>
      </c>
      <c r="R84" s="473">
        <v>11</v>
      </c>
      <c r="S84" s="473">
        <v>75</v>
      </c>
      <c r="T84" s="473"/>
      <c r="U84" s="480">
        <f t="shared" si="40"/>
        <v>86</v>
      </c>
      <c r="V84" s="534"/>
      <c r="W84" s="536"/>
      <c r="X84" s="536"/>
      <c r="Y84" s="536"/>
      <c r="Z84" s="536"/>
      <c r="AA84" s="584"/>
      <c r="AB84" s="584"/>
      <c r="AC84" s="3"/>
      <c r="AD84" s="3"/>
      <c r="AE84" s="3"/>
      <c r="AF84" s="493"/>
      <c r="AG84" s="627"/>
      <c r="AH84" s="627"/>
      <c r="AI84" s="627"/>
    </row>
    <row r="85" spans="1:38">
      <c r="A85" s="579">
        <v>4111201</v>
      </c>
      <c r="B85" s="506" t="s">
        <v>75</v>
      </c>
      <c r="C85" s="331">
        <v>200</v>
      </c>
      <c r="D85" s="331"/>
      <c r="E85" s="584"/>
      <c r="F85" s="331">
        <f t="shared" si="36"/>
        <v>200</v>
      </c>
      <c r="G85" s="584"/>
      <c r="H85" s="488"/>
      <c r="I85" s="488"/>
      <c r="J85" s="488"/>
      <c r="K85" s="492">
        <f t="shared" si="38"/>
        <v>0</v>
      </c>
      <c r="L85" s="607"/>
      <c r="M85" s="473"/>
      <c r="N85" s="473"/>
      <c r="O85" s="473"/>
      <c r="P85" s="473"/>
      <c r="Q85" s="584"/>
      <c r="R85" s="473"/>
      <c r="S85" s="473"/>
      <c r="T85" s="473"/>
      <c r="U85" s="473"/>
      <c r="V85" s="534"/>
      <c r="W85" s="536"/>
      <c r="X85" s="536"/>
      <c r="Y85" s="536"/>
      <c r="Z85" s="536"/>
      <c r="AA85" s="584"/>
      <c r="AB85" s="584"/>
      <c r="AC85" s="3"/>
      <c r="AD85" s="3"/>
      <c r="AE85" s="3"/>
      <c r="AF85" s="493"/>
      <c r="AG85" s="627"/>
      <c r="AH85" s="627"/>
      <c r="AI85" s="627"/>
      <c r="AJ85" s="552"/>
    </row>
    <row r="86" spans="1:38">
      <c r="A86" s="581"/>
      <c r="B86" s="327" t="s">
        <v>76</v>
      </c>
      <c r="C86" s="476">
        <f>SUM(C55:C85)</f>
        <v>31645.959999999995</v>
      </c>
      <c r="D86" s="476">
        <f>SUM(D55:D85)</f>
        <v>46784.76</v>
      </c>
      <c r="E86" s="476">
        <f>SUM(E55:E85)</f>
        <v>0</v>
      </c>
      <c r="F86" s="476">
        <f>SUM(F55:F85)</f>
        <v>78430.720000000001</v>
      </c>
      <c r="G86" s="482"/>
      <c r="H86" s="476">
        <f>SUM(H55:H85)</f>
        <v>12377.69</v>
      </c>
      <c r="I86" s="476">
        <f>SUM(I55:I85)</f>
        <v>7402.23</v>
      </c>
      <c r="J86" s="476">
        <f>SUM(J55:J85)</f>
        <v>0</v>
      </c>
      <c r="K86" s="476">
        <f>SUM(K55:K85)</f>
        <v>19779.920000000002</v>
      </c>
      <c r="L86" s="482"/>
      <c r="M86" s="476">
        <f>SUM(M55:M85)</f>
        <v>10150</v>
      </c>
      <c r="N86" s="476">
        <f>SUM(N55:N85)</f>
        <v>14650</v>
      </c>
      <c r="O86" s="476">
        <f>SUM(O55:O85)</f>
        <v>0</v>
      </c>
      <c r="P86" s="476">
        <f>SUM(P55:P85)</f>
        <v>24800</v>
      </c>
      <c r="Q86" s="482"/>
      <c r="R86" s="476">
        <f>SUM(R55:R85)</f>
        <v>10100</v>
      </c>
      <c r="S86" s="476">
        <f>SUM(S55:S85)</f>
        <v>10350</v>
      </c>
      <c r="T86" s="476">
        <f>SUM(T55:T85)</f>
        <v>0</v>
      </c>
      <c r="U86" s="476">
        <f>SUM(U55:U85)</f>
        <v>20450</v>
      </c>
      <c r="V86" s="526"/>
      <c r="W86" s="527">
        <f>SUM(W55:W85)</f>
        <v>1285.8</v>
      </c>
      <c r="X86" s="527">
        <f>SUM(X55:X85)</f>
        <v>3382.2700000000004</v>
      </c>
      <c r="Y86" s="527">
        <f>SUM(Y55:Y85)</f>
        <v>0</v>
      </c>
      <c r="Z86" s="527">
        <f>SUM(Z55:Z85)</f>
        <v>4668.07</v>
      </c>
      <c r="AA86" s="482"/>
      <c r="AB86" s="490">
        <f t="shared" ref="AB86:AE87" si="41">W86+H86</f>
        <v>13663.49</v>
      </c>
      <c r="AC86" s="490">
        <f t="shared" si="41"/>
        <v>10784.5</v>
      </c>
      <c r="AD86" s="490">
        <f t="shared" si="41"/>
        <v>0</v>
      </c>
      <c r="AE86" s="490">
        <f t="shared" si="41"/>
        <v>24447.99</v>
      </c>
      <c r="AF86" s="493"/>
      <c r="AG86" s="551">
        <f>SUM(AG55:AG85)</f>
        <v>20450</v>
      </c>
      <c r="AH86" s="551">
        <f>SUM(AH55:AH85)</f>
        <v>4668.07</v>
      </c>
      <c r="AI86" s="551">
        <f>SUM(AI55:AI85)</f>
        <v>3382.2700000000004</v>
      </c>
      <c r="AJ86" s="551">
        <f>SUM(AJ55:AJ85)</f>
        <v>0</v>
      </c>
    </row>
    <row r="87" spans="1:38">
      <c r="A87" s="581"/>
      <c r="B87" s="327" t="s">
        <v>77</v>
      </c>
      <c r="C87" s="476">
        <f>C51+C86</f>
        <v>38218.14</v>
      </c>
      <c r="D87" s="476">
        <f>D51+D86</f>
        <v>51085.32</v>
      </c>
      <c r="E87" s="476">
        <f>E51+E86</f>
        <v>7901.4</v>
      </c>
      <c r="F87" s="476">
        <f>F51+F86</f>
        <v>97204.86</v>
      </c>
      <c r="G87" s="482"/>
      <c r="H87" s="476">
        <f>H86+H51</f>
        <v>14811.41</v>
      </c>
      <c r="I87" s="476">
        <f>I86+I51</f>
        <v>8624.49</v>
      </c>
      <c r="J87" s="476">
        <f>J86+J51</f>
        <v>4481.58</v>
      </c>
      <c r="K87" s="476">
        <f>K86+K51</f>
        <v>27917.480000000003</v>
      </c>
      <c r="L87" s="482"/>
      <c r="M87" s="476">
        <f>M86+M51</f>
        <v>11000</v>
      </c>
      <c r="N87" s="476">
        <f>N86+N51</f>
        <v>15500</v>
      </c>
      <c r="O87" s="476">
        <f>O86+O51</f>
        <v>500</v>
      </c>
      <c r="P87" s="476">
        <f>P86+P51</f>
        <v>27000</v>
      </c>
      <c r="Q87" s="482"/>
      <c r="R87" s="476">
        <f>R86+R51</f>
        <v>11000</v>
      </c>
      <c r="S87" s="476">
        <f>S86+S51</f>
        <v>11300</v>
      </c>
      <c r="T87" s="476">
        <f>T86+T51</f>
        <v>700</v>
      </c>
      <c r="U87" s="476">
        <f>U86+U51</f>
        <v>23000</v>
      </c>
      <c r="V87" s="526"/>
      <c r="W87" s="527">
        <f>W86+W51</f>
        <v>1769.21</v>
      </c>
      <c r="X87" s="527">
        <f>X86+X51</f>
        <v>4030.5800000000004</v>
      </c>
      <c r="Y87" s="527">
        <f>Y86+Y51</f>
        <v>262.68</v>
      </c>
      <c r="Z87" s="527">
        <f>Z86+Z51</f>
        <v>6062.47</v>
      </c>
      <c r="AA87" s="482"/>
      <c r="AB87" s="490">
        <f t="shared" si="41"/>
        <v>16580.62</v>
      </c>
      <c r="AC87" s="490">
        <f t="shared" si="41"/>
        <v>12655.07</v>
      </c>
      <c r="AD87" s="490">
        <f t="shared" si="41"/>
        <v>4744.26</v>
      </c>
      <c r="AE87" s="490">
        <f t="shared" si="41"/>
        <v>33979.950000000004</v>
      </c>
      <c r="AF87" s="493"/>
      <c r="AG87" s="547">
        <f>AG51+AG86</f>
        <v>23000</v>
      </c>
      <c r="AH87" s="547">
        <f>AH51+AH86</f>
        <v>6062.4699999999993</v>
      </c>
      <c r="AI87" s="547">
        <f>AI51+AI86</f>
        <v>4030.5800000000004</v>
      </c>
      <c r="AJ87" s="547">
        <f>AJ51+AJ86</f>
        <v>262.68</v>
      </c>
    </row>
    <row r="88" spans="1:38">
      <c r="A88" s="332"/>
      <c r="B88" s="333" t="s">
        <v>78</v>
      </c>
      <c r="C88" s="478">
        <v>100</v>
      </c>
      <c r="D88" s="478">
        <v>158</v>
      </c>
      <c r="E88" s="477"/>
      <c r="F88" s="478">
        <f>C88+D88+E88</f>
        <v>258</v>
      </c>
      <c r="G88" s="482"/>
      <c r="H88" s="478"/>
      <c r="I88" s="478"/>
      <c r="J88" s="478"/>
      <c r="K88" s="478"/>
      <c r="L88" s="482"/>
      <c r="M88" s="502"/>
      <c r="N88" s="502"/>
      <c r="O88" s="502"/>
      <c r="P88" s="502"/>
      <c r="Q88" s="482"/>
      <c r="R88" s="502"/>
      <c r="S88" s="502"/>
      <c r="T88" s="502"/>
      <c r="U88" s="502"/>
      <c r="V88" s="526"/>
      <c r="W88" s="528"/>
      <c r="X88" s="528"/>
      <c r="Y88" s="528"/>
      <c r="Z88" s="528"/>
      <c r="AA88" s="482"/>
      <c r="AB88" s="482"/>
      <c r="AC88" s="3"/>
      <c r="AD88" s="3"/>
      <c r="AE88" s="503"/>
      <c r="AF88" s="493"/>
      <c r="AG88" s="493"/>
      <c r="AH88" s="493"/>
      <c r="AI88" s="493"/>
    </row>
    <row r="89" spans="1:38">
      <c r="A89" s="332"/>
      <c r="B89" s="333" t="s">
        <v>79</v>
      </c>
      <c r="C89" s="478">
        <v>100.76</v>
      </c>
      <c r="D89" s="478">
        <v>301.38</v>
      </c>
      <c r="E89" s="479"/>
      <c r="F89" s="478">
        <f>C89+D89+E89</f>
        <v>402.14</v>
      </c>
      <c r="G89" s="483"/>
      <c r="H89" s="478"/>
      <c r="I89" s="478"/>
      <c r="J89" s="478"/>
      <c r="K89" s="478"/>
      <c r="L89" s="483"/>
      <c r="M89" s="502"/>
      <c r="N89" s="502"/>
      <c r="O89" s="502"/>
      <c r="P89" s="502"/>
      <c r="Q89" s="483"/>
      <c r="R89" s="502"/>
      <c r="S89" s="502"/>
      <c r="T89" s="502"/>
      <c r="U89" s="502"/>
      <c r="V89" s="529"/>
      <c r="W89" s="528"/>
      <c r="X89" s="528"/>
      <c r="Y89" s="528"/>
      <c r="Z89" s="528"/>
      <c r="AA89" s="483"/>
      <c r="AB89" s="483"/>
      <c r="AC89" s="3"/>
      <c r="AD89" s="3"/>
      <c r="AE89" s="3"/>
      <c r="AF89" s="493"/>
      <c r="AG89" s="493"/>
      <c r="AH89" s="493"/>
      <c r="AI89" s="624">
        <f>AI87+AJ87</f>
        <v>4293.26</v>
      </c>
      <c r="AJ89" s="625"/>
    </row>
    <row r="90" spans="1:38">
      <c r="A90" s="581"/>
      <c r="B90" s="334" t="s">
        <v>81</v>
      </c>
      <c r="C90" s="476">
        <f>SUM(C87:C89)</f>
        <v>38418.9</v>
      </c>
      <c r="D90" s="476">
        <f>SUM(D87:D89)</f>
        <v>51544.7</v>
      </c>
      <c r="E90" s="476">
        <f>SUM(E87:E89)</f>
        <v>7901.4</v>
      </c>
      <c r="F90" s="476">
        <f>SUM(F87:F89)</f>
        <v>97865</v>
      </c>
      <c r="G90" s="483"/>
      <c r="H90" s="476">
        <f>SUM(H87:H89)</f>
        <v>14811.41</v>
      </c>
      <c r="I90" s="476">
        <f>SUM(I87:I89)</f>
        <v>8624.49</v>
      </c>
      <c r="J90" s="476">
        <f>SUM(J87:J89)</f>
        <v>4481.58</v>
      </c>
      <c r="K90" s="476">
        <f>SUM(K87:K89)</f>
        <v>27917.480000000003</v>
      </c>
      <c r="L90" s="483"/>
      <c r="M90" s="476">
        <f>SUM(M87:M89)</f>
        <v>11000</v>
      </c>
      <c r="N90" s="476">
        <f>SUM(N87:N89)</f>
        <v>15500</v>
      </c>
      <c r="O90" s="476">
        <f>SUM(O87:O89)</f>
        <v>500</v>
      </c>
      <c r="P90" s="476">
        <f>SUM(P87:P89)</f>
        <v>27000</v>
      </c>
      <c r="Q90" s="483"/>
      <c r="R90" s="476">
        <f>SUM(R87:R89)</f>
        <v>11000</v>
      </c>
      <c r="S90" s="476">
        <f>SUM(S87:S89)</f>
        <v>11300</v>
      </c>
      <c r="T90" s="476">
        <f>SUM(T87:T89)</f>
        <v>700</v>
      </c>
      <c r="U90" s="476">
        <f>SUM(U87:U89)</f>
        <v>23000</v>
      </c>
      <c r="V90" s="529"/>
      <c r="W90" s="527">
        <f>SUM(W87:W89)</f>
        <v>1769.21</v>
      </c>
      <c r="X90" s="527">
        <f>SUM(X87:X89)</f>
        <v>4030.5800000000004</v>
      </c>
      <c r="Y90" s="527">
        <f>SUM(Y87:Y89)</f>
        <v>262.68</v>
      </c>
      <c r="Z90" s="527">
        <f>SUM(Z87:Z89)</f>
        <v>6062.47</v>
      </c>
      <c r="AA90" s="483"/>
      <c r="AB90" s="490">
        <f>W90+H90</f>
        <v>16580.62</v>
      </c>
      <c r="AC90" s="490">
        <f>X90+I90</f>
        <v>12655.07</v>
      </c>
      <c r="AD90" s="490">
        <f>Y90+J90</f>
        <v>4744.26</v>
      </c>
      <c r="AE90" s="490">
        <f>Z90+K90</f>
        <v>33979.950000000004</v>
      </c>
      <c r="AF90" s="493"/>
      <c r="AG90" s="493"/>
      <c r="AH90" s="493"/>
      <c r="AI90" s="493"/>
    </row>
    <row r="91" spans="1:38">
      <c r="M91" s="555"/>
      <c r="R91" s="555"/>
      <c r="V91" s="514"/>
      <c r="W91" s="575">
        <f>W90/R90</f>
        <v>0.16083727272727272</v>
      </c>
      <c r="X91" s="575">
        <f>X90/S90</f>
        <v>0.35668849557522125</v>
      </c>
      <c r="Y91" s="575">
        <f>Y90/T90</f>
        <v>0.37525714285714284</v>
      </c>
      <c r="Z91" s="575">
        <f>Z90/U90</f>
        <v>0.26358565217391305</v>
      </c>
    </row>
    <row r="96" spans="1:38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8:28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8:28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8:28"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8:28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8:28"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8:28"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8:28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8:28"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8:28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8:28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8:28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8:28"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8:28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8:28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8:28"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8:28"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8:28"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</sheetData>
  <mergeCells count="87"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D52:AD53"/>
    <mergeCell ref="AG55:AG56"/>
    <mergeCell ref="AH55:AH56"/>
    <mergeCell ref="AE52:AE53"/>
    <mergeCell ref="AI28:AI30"/>
    <mergeCell ref="A34:A36"/>
    <mergeCell ref="AG34:AG36"/>
    <mergeCell ref="AH34:AH36"/>
    <mergeCell ref="AG41:AG50"/>
    <mergeCell ref="AH41:AH50"/>
    <mergeCell ref="AG20:AG21"/>
    <mergeCell ref="AH20:AH21"/>
    <mergeCell ref="A26:A30"/>
    <mergeCell ref="AG28:AG30"/>
    <mergeCell ref="AH28:AH30"/>
    <mergeCell ref="AH6:AH9"/>
    <mergeCell ref="AG14:AG16"/>
    <mergeCell ref="AH14:AH16"/>
    <mergeCell ref="AG18:AG19"/>
    <mergeCell ref="AH18:AH19"/>
    <mergeCell ref="G2:K2"/>
    <mergeCell ref="Q2:U2"/>
    <mergeCell ref="V2:Z2"/>
    <mergeCell ref="AG6:AG9"/>
    <mergeCell ref="AA2:AE2"/>
    <mergeCell ref="L2:P2"/>
    <mergeCell ref="L3:L4"/>
    <mergeCell ref="M3:P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  <mergeCell ref="C2:F2"/>
  </mergeCells>
  <pageMargins left="0.4" right="0.1" top="0.25" bottom="0.25" header="0.3" footer="0.3"/>
  <pageSetup paperSize="9" scale="81" fitToHeight="3" orientation="portrait" r:id="rId1"/>
  <rowBreaks count="1" manualBreakCount="1">
    <brk id="52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"/>
  <sheetViews>
    <sheetView topLeftCell="A76" workbookViewId="0">
      <selection activeCell="G88" sqref="G88"/>
    </sheetView>
  </sheetViews>
  <sheetFormatPr defaultRowHeight="15"/>
  <cols>
    <col min="1" max="1" width="9.140625" style="340"/>
    <col min="2" max="2" width="9.140625" style="338"/>
    <col min="3" max="3" width="9.140625" style="340"/>
    <col min="4" max="5" width="9.140625" style="415"/>
    <col min="6" max="6" width="9.140625" style="340"/>
    <col min="7" max="7" width="9.140625" style="338"/>
    <col min="8" max="12" width="9.140625" style="340"/>
    <col min="14" max="14" width="9.140625" style="340"/>
    <col min="15" max="15" width="9.140625" style="339"/>
    <col min="16" max="16" width="9.140625" style="381"/>
    <col min="17" max="18" width="9.140625" style="382"/>
    <col min="19" max="19" width="9.140625" style="383"/>
    <col min="20" max="20" width="9.140625" style="384"/>
    <col min="21" max="21" width="9.140625" style="385"/>
    <col min="22" max="16384" width="9.140625" style="340"/>
  </cols>
  <sheetData>
    <row r="1" spans="1:49">
      <c r="J1" s="658" t="s">
        <v>290</v>
      </c>
      <c r="K1" s="658"/>
      <c r="L1" s="658"/>
      <c r="N1" s="464"/>
    </row>
    <row r="2" spans="1:49" s="338" customFormat="1" ht="19.5">
      <c r="A2" s="659" t="s">
        <v>291</v>
      </c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N2" s="465"/>
      <c r="O2" s="339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  <c r="AR2" s="340"/>
      <c r="AS2" s="340"/>
      <c r="AT2" s="340"/>
      <c r="AU2" s="340"/>
      <c r="AV2" s="340"/>
      <c r="AW2" s="340"/>
    </row>
    <row r="3" spans="1:49" s="338" customFormat="1" ht="19.5">
      <c r="A3" s="335" t="s">
        <v>148</v>
      </c>
      <c r="B3" s="336" t="s">
        <v>149</v>
      </c>
      <c r="C3" s="337"/>
      <c r="D3" s="337"/>
      <c r="E3" s="337"/>
      <c r="F3" s="337"/>
      <c r="G3" s="337"/>
      <c r="H3" s="337"/>
      <c r="I3" s="337"/>
      <c r="J3" s="337"/>
      <c r="K3" s="337"/>
      <c r="L3" s="337"/>
      <c r="N3" s="337"/>
      <c r="O3" s="339"/>
      <c r="V3" s="340"/>
      <c r="W3" s="340"/>
      <c r="X3" s="340"/>
      <c r="Y3" s="340"/>
      <c r="Z3" s="340"/>
      <c r="AA3" s="340"/>
      <c r="AB3" s="340"/>
      <c r="AC3" s="340"/>
      <c r="AD3" s="340"/>
      <c r="AE3" s="340"/>
      <c r="AF3" s="340"/>
      <c r="AG3" s="340"/>
      <c r="AH3" s="340"/>
      <c r="AI3" s="340"/>
      <c r="AJ3" s="340"/>
      <c r="AK3" s="340"/>
      <c r="AL3" s="340"/>
      <c r="AM3" s="340"/>
      <c r="AN3" s="340"/>
      <c r="AO3" s="340"/>
      <c r="AP3" s="340"/>
      <c r="AQ3" s="340"/>
      <c r="AR3" s="340"/>
      <c r="AS3" s="340"/>
      <c r="AT3" s="340"/>
      <c r="AU3" s="340"/>
      <c r="AV3" s="340"/>
      <c r="AW3" s="340"/>
    </row>
    <row r="4" spans="1:49" s="338" customFormat="1">
      <c r="A4" s="335" t="s">
        <v>150</v>
      </c>
      <c r="B4" s="336" t="s">
        <v>151</v>
      </c>
      <c r="C4" s="335"/>
      <c r="D4" s="335"/>
      <c r="E4" s="340"/>
      <c r="F4" s="340"/>
      <c r="H4" s="340"/>
      <c r="I4" s="340"/>
      <c r="O4" s="339"/>
      <c r="V4" s="340"/>
      <c r="W4" s="340"/>
      <c r="X4" s="340"/>
      <c r="Y4" s="340"/>
      <c r="Z4" s="340"/>
      <c r="AA4" s="340"/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0"/>
      <c r="AN4" s="340"/>
      <c r="AO4" s="340"/>
      <c r="AP4" s="340"/>
      <c r="AQ4" s="340"/>
      <c r="AR4" s="340"/>
      <c r="AS4" s="340"/>
      <c r="AT4" s="340"/>
      <c r="AU4" s="340"/>
      <c r="AV4" s="340"/>
      <c r="AW4" s="340"/>
    </row>
    <row r="5" spans="1:49" s="338" customFormat="1">
      <c r="A5" s="341" t="s">
        <v>152</v>
      </c>
      <c r="B5" s="660" t="s">
        <v>153</v>
      </c>
      <c r="C5" s="661"/>
      <c r="D5" s="661"/>
      <c r="E5" s="661"/>
      <c r="F5" s="661"/>
      <c r="G5" s="661"/>
      <c r="H5" s="661"/>
      <c r="I5" s="661"/>
      <c r="J5" s="661"/>
      <c r="K5" s="340"/>
      <c r="L5" s="342" t="s">
        <v>154</v>
      </c>
      <c r="N5" s="342"/>
      <c r="O5" s="339"/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40"/>
      <c r="AH5" s="340"/>
      <c r="AI5" s="340"/>
      <c r="AJ5" s="340"/>
      <c r="AK5" s="340"/>
      <c r="AL5" s="340"/>
      <c r="AM5" s="340"/>
      <c r="AN5" s="340"/>
      <c r="AO5" s="340"/>
      <c r="AP5" s="340"/>
      <c r="AQ5" s="340"/>
      <c r="AR5" s="340"/>
      <c r="AS5" s="340"/>
      <c r="AT5" s="340"/>
      <c r="AU5" s="340"/>
      <c r="AV5" s="340"/>
      <c r="AW5" s="340"/>
    </row>
    <row r="6" spans="1:49" s="338" customFormat="1" ht="12.75">
      <c r="A6" s="340"/>
      <c r="C6" s="340"/>
      <c r="D6" s="340"/>
      <c r="E6" s="340"/>
      <c r="F6" s="340"/>
      <c r="H6" s="340"/>
      <c r="I6" s="340"/>
      <c r="J6" s="340"/>
      <c r="K6" s="340"/>
      <c r="L6" s="340"/>
      <c r="N6" s="340"/>
      <c r="O6" s="339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  <c r="AO6" s="340"/>
      <c r="AP6" s="340"/>
      <c r="AQ6" s="340"/>
      <c r="AR6" s="340"/>
      <c r="AS6" s="340"/>
      <c r="AT6" s="340"/>
      <c r="AU6" s="340"/>
      <c r="AV6" s="340"/>
      <c r="AW6" s="340"/>
    </row>
    <row r="7" spans="1:49" s="338" customFormat="1">
      <c r="A7" s="662" t="s">
        <v>292</v>
      </c>
      <c r="B7" s="663"/>
      <c r="C7" s="664" t="s">
        <v>293</v>
      </c>
      <c r="D7" s="665"/>
      <c r="E7" s="665"/>
      <c r="F7" s="666" t="s">
        <v>294</v>
      </c>
      <c r="G7" s="666"/>
      <c r="H7" s="666"/>
      <c r="I7" s="666" t="s">
        <v>295</v>
      </c>
      <c r="J7" s="666"/>
      <c r="K7" s="666"/>
      <c r="L7" s="667" t="s">
        <v>155</v>
      </c>
      <c r="N7" s="343"/>
      <c r="O7" s="339"/>
      <c r="V7" s="340"/>
      <c r="W7" s="340"/>
      <c r="X7" s="340"/>
      <c r="Y7" s="340"/>
      <c r="Z7" s="340"/>
      <c r="AA7" s="340"/>
      <c r="AB7" s="340"/>
      <c r="AC7" s="340"/>
      <c r="AD7" s="340"/>
      <c r="AE7" s="340"/>
      <c r="AF7" s="340"/>
      <c r="AG7" s="340"/>
      <c r="AH7" s="340"/>
      <c r="AI7" s="340"/>
      <c r="AJ7" s="340"/>
      <c r="AK7" s="340"/>
      <c r="AL7" s="340"/>
      <c r="AM7" s="340"/>
      <c r="AN7" s="340"/>
      <c r="AO7" s="340"/>
      <c r="AP7" s="340"/>
      <c r="AQ7" s="340"/>
      <c r="AR7" s="340"/>
      <c r="AS7" s="340"/>
      <c r="AT7" s="340"/>
      <c r="AU7" s="340"/>
      <c r="AV7" s="340"/>
      <c r="AW7" s="340"/>
    </row>
    <row r="8" spans="1:49" s="338" customFormat="1">
      <c r="A8" s="668" t="s">
        <v>156</v>
      </c>
      <c r="B8" s="671" t="s">
        <v>296</v>
      </c>
      <c r="C8" s="665"/>
      <c r="D8" s="665"/>
      <c r="E8" s="665"/>
      <c r="F8" s="666"/>
      <c r="G8" s="666"/>
      <c r="H8" s="666"/>
      <c r="I8" s="666"/>
      <c r="J8" s="666"/>
      <c r="K8" s="666"/>
      <c r="L8" s="667"/>
      <c r="N8" s="343"/>
      <c r="O8" s="339"/>
      <c r="V8" s="340"/>
      <c r="W8" s="340"/>
      <c r="X8" s="340"/>
      <c r="Y8" s="340"/>
      <c r="Z8" s="340"/>
      <c r="AA8" s="340"/>
      <c r="AB8" s="340"/>
      <c r="AC8" s="340"/>
      <c r="AD8" s="340"/>
      <c r="AE8" s="340"/>
      <c r="AF8" s="340"/>
      <c r="AG8" s="340"/>
      <c r="AH8" s="340"/>
      <c r="AI8" s="340"/>
      <c r="AJ8" s="340"/>
      <c r="AK8" s="340"/>
      <c r="AL8" s="340"/>
      <c r="AM8" s="340"/>
      <c r="AN8" s="340"/>
      <c r="AO8" s="340"/>
      <c r="AP8" s="340"/>
      <c r="AQ8" s="340"/>
      <c r="AR8" s="340"/>
      <c r="AS8" s="340"/>
      <c r="AT8" s="340"/>
      <c r="AU8" s="340"/>
      <c r="AV8" s="340"/>
      <c r="AW8" s="340"/>
    </row>
    <row r="9" spans="1:49" s="338" customFormat="1">
      <c r="A9" s="669"/>
      <c r="B9" s="672"/>
      <c r="C9" s="665"/>
      <c r="D9" s="665"/>
      <c r="E9" s="665"/>
      <c r="F9" s="666"/>
      <c r="G9" s="666"/>
      <c r="H9" s="666"/>
      <c r="I9" s="666"/>
      <c r="J9" s="666"/>
      <c r="K9" s="666"/>
      <c r="L9" s="667"/>
      <c r="N9" s="343"/>
      <c r="O9" s="339"/>
      <c r="V9" s="340"/>
      <c r="W9" s="340"/>
      <c r="X9" s="340"/>
      <c r="Y9" s="340"/>
      <c r="Z9" s="340"/>
      <c r="AA9" s="340"/>
      <c r="AB9" s="340"/>
      <c r="AC9" s="340"/>
      <c r="AD9" s="340"/>
      <c r="AE9" s="340"/>
      <c r="AF9" s="340"/>
      <c r="AG9" s="340"/>
      <c r="AH9" s="340"/>
      <c r="AI9" s="340"/>
      <c r="AJ9" s="340"/>
      <c r="AK9" s="340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0"/>
      <c r="AW9" s="340"/>
    </row>
    <row r="10" spans="1:49" s="338" customFormat="1">
      <c r="A10" s="670"/>
      <c r="B10" s="673"/>
      <c r="C10" s="344" t="s">
        <v>157</v>
      </c>
      <c r="D10" s="344" t="s">
        <v>158</v>
      </c>
      <c r="E10" s="345" t="s">
        <v>159</v>
      </c>
      <c r="F10" s="344" t="s">
        <v>157</v>
      </c>
      <c r="G10" s="344" t="s">
        <v>158</v>
      </c>
      <c r="H10" s="345" t="s">
        <v>159</v>
      </c>
      <c r="I10" s="344" t="s">
        <v>160</v>
      </c>
      <c r="J10" s="344" t="s">
        <v>158</v>
      </c>
      <c r="K10" s="345" t="s">
        <v>159</v>
      </c>
      <c r="L10" s="346" t="s">
        <v>155</v>
      </c>
      <c r="N10" s="343"/>
      <c r="O10" s="339"/>
      <c r="V10" s="340"/>
      <c r="W10" s="340"/>
      <c r="X10" s="340"/>
      <c r="Y10" s="340"/>
      <c r="Z10" s="340"/>
      <c r="AA10" s="340"/>
      <c r="AB10" s="340"/>
      <c r="AC10" s="340"/>
      <c r="AD10" s="340"/>
      <c r="AE10" s="340"/>
      <c r="AF10" s="340"/>
      <c r="AG10" s="340"/>
      <c r="AH10" s="340"/>
      <c r="AI10" s="340"/>
      <c r="AJ10" s="340"/>
      <c r="AK10" s="340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0"/>
      <c r="AW10" s="340"/>
    </row>
    <row r="11" spans="1:49" s="338" customFormat="1" ht="12.75">
      <c r="A11" s="347">
        <v>1</v>
      </c>
      <c r="B11" s="347">
        <v>2</v>
      </c>
      <c r="C11" s="347">
        <v>3</v>
      </c>
      <c r="D11" s="347">
        <v>4</v>
      </c>
      <c r="E11" s="347">
        <v>5</v>
      </c>
      <c r="F11" s="347">
        <v>6</v>
      </c>
      <c r="G11" s="347">
        <v>7</v>
      </c>
      <c r="H11" s="347">
        <v>8</v>
      </c>
      <c r="I11" s="347">
        <v>9</v>
      </c>
      <c r="J11" s="347">
        <v>10</v>
      </c>
      <c r="K11" s="347">
        <v>11</v>
      </c>
      <c r="L11" s="347">
        <v>12</v>
      </c>
      <c r="N11" s="348"/>
      <c r="O11" s="339"/>
      <c r="V11" s="340"/>
      <c r="W11" s="340"/>
      <c r="X11" s="340"/>
      <c r="Y11" s="340"/>
      <c r="Z11" s="340"/>
      <c r="AA11" s="340"/>
      <c r="AB11" s="340"/>
      <c r="AC11" s="340"/>
      <c r="AD11" s="340"/>
      <c r="AE11" s="340"/>
      <c r="AF11" s="340"/>
      <c r="AG11" s="340"/>
      <c r="AH11" s="340"/>
      <c r="AI11" s="340"/>
      <c r="AJ11" s="340"/>
      <c r="AK11" s="340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0"/>
      <c r="AW11" s="340"/>
    </row>
    <row r="12" spans="1:49" s="338" customFormat="1" ht="48">
      <c r="A12" s="349" t="s">
        <v>161</v>
      </c>
      <c r="B12" s="350"/>
      <c r="C12" s="347"/>
      <c r="D12" s="351"/>
      <c r="E12" s="351"/>
      <c r="F12" s="351"/>
      <c r="G12" s="351"/>
      <c r="H12" s="351"/>
      <c r="I12" s="351"/>
      <c r="J12" s="351"/>
      <c r="K12" s="352"/>
      <c r="L12" s="674" t="s">
        <v>297</v>
      </c>
      <c r="N12" s="353"/>
      <c r="O12" s="339"/>
      <c r="P12" s="354" t="s">
        <v>162</v>
      </c>
      <c r="Q12" s="355"/>
      <c r="R12" s="356" t="s">
        <v>163</v>
      </c>
      <c r="S12" s="357" t="s">
        <v>164</v>
      </c>
      <c r="T12" s="357" t="s">
        <v>165</v>
      </c>
      <c r="U12" s="357" t="s">
        <v>166</v>
      </c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0"/>
    </row>
    <row r="13" spans="1:49" s="338" customFormat="1" ht="12.75">
      <c r="A13" s="358" t="s">
        <v>167</v>
      </c>
      <c r="B13" s="359"/>
      <c r="C13" s="347"/>
      <c r="D13" s="351"/>
      <c r="E13" s="351"/>
      <c r="F13" s="351"/>
      <c r="G13" s="351"/>
      <c r="H13" s="351"/>
      <c r="I13" s="351"/>
      <c r="J13" s="351"/>
      <c r="K13" s="352"/>
      <c r="L13" s="675"/>
      <c r="N13" s="353"/>
      <c r="O13" s="339"/>
      <c r="P13" s="354"/>
      <c r="Q13" s="355"/>
      <c r="R13" s="355"/>
      <c r="S13" s="360"/>
      <c r="T13" s="361"/>
      <c r="U13" s="357"/>
      <c r="V13" s="340"/>
      <c r="W13" s="340"/>
      <c r="X13" s="340"/>
      <c r="Y13" s="340"/>
      <c r="Z13" s="340"/>
      <c r="AA13" s="340"/>
      <c r="AB13" s="340"/>
      <c r="AC13" s="340"/>
      <c r="AD13" s="340"/>
      <c r="AE13" s="340"/>
      <c r="AF13" s="340"/>
      <c r="AG13" s="340"/>
      <c r="AH13" s="340"/>
      <c r="AI13" s="340"/>
      <c r="AJ13" s="340"/>
      <c r="AK13" s="340"/>
      <c r="AL13" s="340"/>
      <c r="AM13" s="340"/>
      <c r="AN13" s="340"/>
      <c r="AO13" s="340"/>
      <c r="AP13" s="340"/>
      <c r="AQ13" s="340"/>
      <c r="AR13" s="340"/>
      <c r="AS13" s="340"/>
      <c r="AT13" s="340"/>
      <c r="AU13" s="340"/>
      <c r="AV13" s="340"/>
      <c r="AW13" s="340"/>
    </row>
    <row r="14" spans="1:49" s="338" customFormat="1" ht="12.75">
      <c r="A14" s="362" t="s">
        <v>168</v>
      </c>
      <c r="B14" s="363">
        <v>10</v>
      </c>
      <c r="C14" s="352" t="s">
        <v>169</v>
      </c>
      <c r="D14" s="351">
        <v>0.2</v>
      </c>
      <c r="E14" s="351"/>
      <c r="F14" s="351"/>
      <c r="G14" s="351">
        <v>0.43</v>
      </c>
      <c r="H14" s="351"/>
      <c r="I14" s="352" t="s">
        <v>169</v>
      </c>
      <c r="J14" s="351">
        <v>0.05</v>
      </c>
      <c r="K14" s="352"/>
      <c r="L14" s="675"/>
      <c r="N14" s="364">
        <v>0.3</v>
      </c>
      <c r="O14" s="365">
        <f>U14/100000</f>
        <v>0.25</v>
      </c>
      <c r="P14" s="366" t="s">
        <v>170</v>
      </c>
      <c r="Q14" s="367">
        <v>10</v>
      </c>
      <c r="R14" s="367">
        <v>0.5</v>
      </c>
      <c r="S14" s="368">
        <v>12500</v>
      </c>
      <c r="T14" s="369">
        <v>12500</v>
      </c>
      <c r="U14" s="370">
        <f>S14+T14</f>
        <v>25000</v>
      </c>
      <c r="V14" s="371">
        <f>N14-O14</f>
        <v>4.9999999999999989E-2</v>
      </c>
      <c r="W14" s="340"/>
      <c r="X14" s="340"/>
      <c r="Y14" s="340"/>
      <c r="Z14" s="340"/>
      <c r="AA14" s="340"/>
      <c r="AB14" s="340"/>
      <c r="AC14" s="340"/>
      <c r="AD14" s="340"/>
      <c r="AE14" s="340"/>
      <c r="AF14" s="340"/>
      <c r="AG14" s="340"/>
      <c r="AH14" s="340"/>
      <c r="AI14" s="340"/>
      <c r="AJ14" s="340"/>
      <c r="AK14" s="340"/>
      <c r="AL14" s="340"/>
      <c r="AM14" s="340"/>
      <c r="AN14" s="340"/>
      <c r="AO14" s="340"/>
      <c r="AP14" s="340"/>
      <c r="AQ14" s="340"/>
      <c r="AR14" s="340"/>
      <c r="AS14" s="340"/>
      <c r="AT14" s="340"/>
      <c r="AU14" s="340"/>
      <c r="AV14" s="340"/>
      <c r="AW14" s="340"/>
    </row>
    <row r="15" spans="1:49" s="338" customFormat="1" ht="12.75">
      <c r="A15" s="362" t="s">
        <v>171</v>
      </c>
      <c r="B15" s="363">
        <v>50</v>
      </c>
      <c r="C15" s="352" t="s">
        <v>169</v>
      </c>
      <c r="D15" s="351">
        <v>0</v>
      </c>
      <c r="E15" s="351"/>
      <c r="F15" s="351"/>
      <c r="G15" s="351">
        <v>0</v>
      </c>
      <c r="H15" s="351"/>
      <c r="I15" s="352" t="s">
        <v>169</v>
      </c>
      <c r="J15" s="351">
        <v>0</v>
      </c>
      <c r="K15" s="352"/>
      <c r="L15" s="675"/>
      <c r="N15" s="372">
        <v>0.125</v>
      </c>
      <c r="O15" s="365">
        <f>U15/100000</f>
        <v>0.125</v>
      </c>
      <c r="P15" s="373" t="s">
        <v>172</v>
      </c>
      <c r="Q15" s="356">
        <v>50</v>
      </c>
      <c r="R15" s="356">
        <v>0.5</v>
      </c>
      <c r="S15" s="368">
        <v>12500</v>
      </c>
      <c r="T15" s="369"/>
      <c r="U15" s="370">
        <f>S15+T15</f>
        <v>12500</v>
      </c>
      <c r="V15" s="371">
        <f>N15-O15</f>
        <v>0</v>
      </c>
    </row>
    <row r="16" spans="1:49" s="379" customFormat="1" ht="12.75">
      <c r="A16" s="374" t="s">
        <v>173</v>
      </c>
      <c r="B16" s="375">
        <f>SUM(B14:B15)</f>
        <v>60</v>
      </c>
      <c r="C16" s="375">
        <f>SUM(C14:C15)</f>
        <v>0</v>
      </c>
      <c r="D16" s="376">
        <f>SUM(D14:D15)</f>
        <v>0.2</v>
      </c>
      <c r="E16" s="376"/>
      <c r="F16" s="377"/>
      <c r="G16" s="377">
        <f>SUM(G14:G15)</f>
        <v>0.43</v>
      </c>
      <c r="H16" s="376"/>
      <c r="I16" s="375">
        <f>SUM(I14:I15)</f>
        <v>0</v>
      </c>
      <c r="J16" s="376">
        <f>SUM(J14:J15)</f>
        <v>0.05</v>
      </c>
      <c r="K16" s="375"/>
      <c r="L16" s="675"/>
      <c r="M16" s="466"/>
      <c r="N16" s="378"/>
      <c r="O16" s="378"/>
      <c r="U16" s="378"/>
      <c r="V16" s="378"/>
    </row>
    <row r="17" spans="1:22">
      <c r="A17" s="380" t="s">
        <v>174</v>
      </c>
      <c r="B17" s="363"/>
      <c r="C17" s="347"/>
      <c r="D17" s="351"/>
      <c r="E17" s="351"/>
      <c r="F17" s="351"/>
      <c r="G17" s="351"/>
      <c r="H17" s="351"/>
      <c r="I17" s="347"/>
      <c r="J17" s="351"/>
      <c r="K17" s="352"/>
      <c r="L17" s="675"/>
      <c r="N17" s="364"/>
    </row>
    <row r="18" spans="1:22" ht="60">
      <c r="A18" s="386" t="s">
        <v>175</v>
      </c>
      <c r="B18" s="363">
        <v>100</v>
      </c>
      <c r="C18" s="352" t="s">
        <v>169</v>
      </c>
      <c r="D18" s="387">
        <v>20</v>
      </c>
      <c r="E18" s="351"/>
      <c r="F18" s="351"/>
      <c r="G18" s="387">
        <v>27.88</v>
      </c>
      <c r="H18" s="351"/>
      <c r="I18" s="352" t="s">
        <v>169</v>
      </c>
      <c r="J18" s="351">
        <v>5</v>
      </c>
      <c r="K18" s="352"/>
      <c r="L18" s="675"/>
      <c r="N18" s="388">
        <v>12</v>
      </c>
      <c r="O18" s="365">
        <f t="shared" ref="O18:O32" si="0">U18/100000</f>
        <v>5</v>
      </c>
      <c r="P18" s="366" t="s">
        <v>176</v>
      </c>
      <c r="Q18" s="367">
        <v>100</v>
      </c>
      <c r="R18" s="367">
        <v>10</v>
      </c>
      <c r="S18" s="368">
        <v>250000</v>
      </c>
      <c r="T18" s="369">
        <v>250000</v>
      </c>
      <c r="U18" s="370">
        <f t="shared" ref="U18:U23" si="1">S18+T18</f>
        <v>500000</v>
      </c>
      <c r="V18" s="371">
        <f t="shared" ref="V18:V32" si="2">N18-O18</f>
        <v>7</v>
      </c>
    </row>
    <row r="19" spans="1:22" ht="60">
      <c r="A19" s="389" t="s">
        <v>177</v>
      </c>
      <c r="B19" s="363">
        <v>378</v>
      </c>
      <c r="C19" s="352" t="s">
        <v>169</v>
      </c>
      <c r="D19" s="387">
        <v>35.5</v>
      </c>
      <c r="E19" s="351"/>
      <c r="F19" s="351"/>
      <c r="G19" s="387">
        <v>47.6</v>
      </c>
      <c r="H19" s="351"/>
      <c r="I19" s="352" t="s">
        <v>169</v>
      </c>
      <c r="J19" s="351">
        <v>9</v>
      </c>
      <c r="K19" s="352"/>
      <c r="L19" s="675"/>
      <c r="N19" s="388">
        <v>17.5</v>
      </c>
      <c r="O19" s="365">
        <f t="shared" si="0"/>
        <v>17.5</v>
      </c>
      <c r="P19" s="373" t="s">
        <v>178</v>
      </c>
      <c r="Q19" s="356">
        <v>378</v>
      </c>
      <c r="R19" s="356">
        <v>35</v>
      </c>
      <c r="S19" s="368">
        <v>875000</v>
      </c>
      <c r="T19" s="369">
        <v>875000</v>
      </c>
      <c r="U19" s="370">
        <f t="shared" si="1"/>
        <v>1750000</v>
      </c>
      <c r="V19" s="371">
        <f t="shared" si="2"/>
        <v>0</v>
      </c>
    </row>
    <row r="20" spans="1:22" ht="132">
      <c r="A20" s="390" t="s">
        <v>179</v>
      </c>
      <c r="B20" s="363">
        <v>2396.27</v>
      </c>
      <c r="C20" s="352" t="s">
        <v>169</v>
      </c>
      <c r="D20" s="387">
        <v>301.5</v>
      </c>
      <c r="E20" s="351"/>
      <c r="F20" s="351"/>
      <c r="G20" s="387">
        <v>1016.1</v>
      </c>
      <c r="H20" s="351"/>
      <c r="I20" s="352" t="s">
        <v>169</v>
      </c>
      <c r="J20" s="351">
        <v>76</v>
      </c>
      <c r="K20" s="352"/>
      <c r="L20" s="675"/>
      <c r="N20" s="391">
        <v>489.47500000000002</v>
      </c>
      <c r="O20" s="365">
        <f t="shared" si="0"/>
        <v>367.7</v>
      </c>
      <c r="P20" s="373" t="s">
        <v>180</v>
      </c>
      <c r="Q20" s="356">
        <v>2396.27</v>
      </c>
      <c r="R20" s="356">
        <v>735.4</v>
      </c>
      <c r="S20" s="368">
        <v>18385000</v>
      </c>
      <c r="T20" s="369">
        <v>18385000</v>
      </c>
      <c r="U20" s="370">
        <f t="shared" si="1"/>
        <v>36770000</v>
      </c>
      <c r="V20" s="392">
        <f t="shared" si="2"/>
        <v>121.77500000000003</v>
      </c>
    </row>
    <row r="21" spans="1:22">
      <c r="A21" s="393" t="s">
        <v>181</v>
      </c>
      <c r="B21" s="363">
        <v>25</v>
      </c>
      <c r="C21" s="352" t="s">
        <v>169</v>
      </c>
      <c r="D21" s="387">
        <v>0.15</v>
      </c>
      <c r="E21" s="351"/>
      <c r="F21" s="351"/>
      <c r="G21" s="387">
        <v>0.18</v>
      </c>
      <c r="H21" s="351"/>
      <c r="I21" s="352" t="s">
        <v>169</v>
      </c>
      <c r="J21" s="351">
        <v>0.04</v>
      </c>
      <c r="K21" s="352"/>
      <c r="L21" s="675"/>
      <c r="N21" s="388">
        <v>0.25</v>
      </c>
      <c r="O21" s="365">
        <f t="shared" si="0"/>
        <v>0.25</v>
      </c>
      <c r="P21" s="366" t="s">
        <v>182</v>
      </c>
      <c r="Q21" s="367">
        <v>25</v>
      </c>
      <c r="R21" s="367">
        <v>0.5</v>
      </c>
      <c r="S21" s="368">
        <v>12500</v>
      </c>
      <c r="T21" s="369">
        <v>12500</v>
      </c>
      <c r="U21" s="370">
        <f t="shared" si="1"/>
        <v>25000</v>
      </c>
      <c r="V21" s="371">
        <f t="shared" si="2"/>
        <v>0</v>
      </c>
    </row>
    <row r="22" spans="1:22" ht="18">
      <c r="A22" s="393" t="s">
        <v>183</v>
      </c>
      <c r="B22" s="363">
        <v>25</v>
      </c>
      <c r="C22" s="352" t="s">
        <v>169</v>
      </c>
      <c r="D22" s="387">
        <v>0.3</v>
      </c>
      <c r="E22" s="351"/>
      <c r="F22" s="351"/>
      <c r="G22" s="387">
        <v>0.74</v>
      </c>
      <c r="H22" s="351"/>
      <c r="I22" s="352" t="s">
        <v>169</v>
      </c>
      <c r="J22" s="351">
        <v>0.1</v>
      </c>
      <c r="K22" s="352"/>
      <c r="L22" s="675"/>
      <c r="N22" s="388">
        <v>0.3</v>
      </c>
      <c r="O22" s="365">
        <f t="shared" si="0"/>
        <v>0.25</v>
      </c>
      <c r="P22" s="394" t="s">
        <v>184</v>
      </c>
      <c r="Q22" s="356">
        <v>25</v>
      </c>
      <c r="R22" s="356">
        <v>0.5</v>
      </c>
      <c r="S22" s="368">
        <v>12500</v>
      </c>
      <c r="T22" s="369">
        <v>12500</v>
      </c>
      <c r="U22" s="370">
        <f t="shared" si="1"/>
        <v>25000</v>
      </c>
      <c r="V22" s="371">
        <f t="shared" si="2"/>
        <v>4.9999999999999989E-2</v>
      </c>
    </row>
    <row r="23" spans="1:22">
      <c r="A23" s="393" t="s">
        <v>185</v>
      </c>
      <c r="B23" s="363">
        <v>25</v>
      </c>
      <c r="C23" s="352" t="s">
        <v>169</v>
      </c>
      <c r="D23" s="387">
        <v>0.1</v>
      </c>
      <c r="E23" s="351"/>
      <c r="F23" s="351"/>
      <c r="G23" s="387">
        <v>0.34</v>
      </c>
      <c r="H23" s="351"/>
      <c r="I23" s="352" t="s">
        <v>169</v>
      </c>
      <c r="J23" s="351">
        <v>0</v>
      </c>
      <c r="K23" s="352"/>
      <c r="L23" s="675"/>
      <c r="N23" s="388">
        <v>0.5</v>
      </c>
      <c r="O23" s="365">
        <f t="shared" si="0"/>
        <v>0.5</v>
      </c>
      <c r="P23" s="373" t="s">
        <v>186</v>
      </c>
      <c r="Q23" s="356">
        <v>25</v>
      </c>
      <c r="R23" s="356">
        <v>1</v>
      </c>
      <c r="S23" s="368">
        <v>25000</v>
      </c>
      <c r="T23" s="369">
        <v>25000</v>
      </c>
      <c r="U23" s="370">
        <f t="shared" si="1"/>
        <v>50000</v>
      </c>
      <c r="V23" s="371">
        <f t="shared" si="2"/>
        <v>0</v>
      </c>
    </row>
    <row r="24" spans="1:22">
      <c r="A24" s="393" t="s">
        <v>187</v>
      </c>
      <c r="B24" s="363">
        <v>10</v>
      </c>
      <c r="C24" s="352" t="s">
        <v>169</v>
      </c>
      <c r="D24" s="387" t="s">
        <v>298</v>
      </c>
      <c r="E24" s="351"/>
      <c r="F24" s="351"/>
      <c r="G24" s="387">
        <v>9.5500000000000007</v>
      </c>
      <c r="H24" s="351"/>
      <c r="I24" s="352"/>
      <c r="J24" s="351"/>
      <c r="K24" s="352"/>
      <c r="L24" s="675"/>
      <c r="N24" s="388">
        <v>8.9</v>
      </c>
      <c r="O24" s="365">
        <f t="shared" si="0"/>
        <v>8.9</v>
      </c>
      <c r="P24" s="373" t="s">
        <v>188</v>
      </c>
      <c r="Q24" s="356">
        <v>10</v>
      </c>
      <c r="R24" s="356">
        <v>8.9</v>
      </c>
      <c r="S24" s="368">
        <v>222500</v>
      </c>
      <c r="T24" s="369">
        <v>667000</v>
      </c>
      <c r="U24" s="370">
        <v>890000</v>
      </c>
      <c r="V24" s="371">
        <f t="shared" si="2"/>
        <v>0</v>
      </c>
    </row>
    <row r="25" spans="1:22">
      <c r="A25" s="393" t="s">
        <v>189</v>
      </c>
      <c r="B25" s="363">
        <v>10</v>
      </c>
      <c r="C25" s="352" t="s">
        <v>169</v>
      </c>
      <c r="D25" s="387">
        <v>0.25</v>
      </c>
      <c r="E25" s="351"/>
      <c r="F25" s="351"/>
      <c r="G25" s="387">
        <v>0.34</v>
      </c>
      <c r="H25" s="351"/>
      <c r="I25" s="352" t="s">
        <v>169</v>
      </c>
      <c r="J25" s="351">
        <v>0.06</v>
      </c>
      <c r="K25" s="352"/>
      <c r="L25" s="675"/>
      <c r="N25" s="388">
        <v>0.25</v>
      </c>
      <c r="O25" s="365">
        <f t="shared" si="0"/>
        <v>0.25</v>
      </c>
      <c r="P25" s="373" t="s">
        <v>190</v>
      </c>
      <c r="Q25" s="356">
        <v>10</v>
      </c>
      <c r="R25" s="356">
        <v>0.5</v>
      </c>
      <c r="S25" s="368">
        <v>12500</v>
      </c>
      <c r="T25" s="369">
        <v>12500</v>
      </c>
      <c r="U25" s="370">
        <f t="shared" ref="U25:U32" si="3">S25+T25</f>
        <v>25000</v>
      </c>
      <c r="V25" s="371">
        <f t="shared" si="2"/>
        <v>0</v>
      </c>
    </row>
    <row r="26" spans="1:22">
      <c r="A26" s="393" t="s">
        <v>191</v>
      </c>
      <c r="B26" s="363">
        <v>15</v>
      </c>
      <c r="C26" s="352" t="s">
        <v>169</v>
      </c>
      <c r="D26" s="387">
        <v>2</v>
      </c>
      <c r="E26" s="351"/>
      <c r="F26" s="351"/>
      <c r="G26" s="387">
        <v>3.65</v>
      </c>
      <c r="H26" s="351"/>
      <c r="I26" s="352" t="s">
        <v>169</v>
      </c>
      <c r="J26" s="351">
        <v>0.5</v>
      </c>
      <c r="K26" s="352"/>
      <c r="L26" s="675"/>
      <c r="N26" s="388">
        <v>2</v>
      </c>
      <c r="O26" s="365">
        <f t="shared" si="0"/>
        <v>1</v>
      </c>
      <c r="P26" s="373" t="s">
        <v>192</v>
      </c>
      <c r="Q26" s="356">
        <v>15</v>
      </c>
      <c r="R26" s="356">
        <v>2</v>
      </c>
      <c r="S26" s="368">
        <v>50000</v>
      </c>
      <c r="T26" s="369">
        <v>50000</v>
      </c>
      <c r="U26" s="370">
        <f t="shared" si="3"/>
        <v>100000</v>
      </c>
      <c r="V26" s="371">
        <f t="shared" si="2"/>
        <v>1</v>
      </c>
    </row>
    <row r="27" spans="1:22">
      <c r="A27" s="393" t="s">
        <v>193</v>
      </c>
      <c r="B27" s="363">
        <v>200</v>
      </c>
      <c r="C27" s="352" t="s">
        <v>169</v>
      </c>
      <c r="D27" s="387">
        <v>4</v>
      </c>
      <c r="E27" s="351"/>
      <c r="F27" s="351"/>
      <c r="G27" s="387">
        <v>7.63</v>
      </c>
      <c r="H27" s="351"/>
      <c r="I27" s="352" t="s">
        <v>169</v>
      </c>
      <c r="J27" s="351">
        <v>1</v>
      </c>
      <c r="K27" s="352"/>
      <c r="L27" s="675"/>
      <c r="N27" s="388">
        <v>3.75</v>
      </c>
      <c r="O27" s="365">
        <f t="shared" si="0"/>
        <v>3.75</v>
      </c>
      <c r="P27" s="366" t="s">
        <v>194</v>
      </c>
      <c r="Q27" s="367">
        <v>200</v>
      </c>
      <c r="R27" s="367">
        <v>15</v>
      </c>
      <c r="S27" s="368">
        <v>375000</v>
      </c>
      <c r="T27" s="369"/>
      <c r="U27" s="370">
        <f t="shared" si="3"/>
        <v>375000</v>
      </c>
      <c r="V27" s="371">
        <f t="shared" si="2"/>
        <v>0</v>
      </c>
    </row>
    <row r="28" spans="1:22">
      <c r="A28" s="395" t="s">
        <v>195</v>
      </c>
      <c r="B28" s="363">
        <v>150</v>
      </c>
      <c r="C28" s="352" t="s">
        <v>169</v>
      </c>
      <c r="D28" s="387">
        <v>18</v>
      </c>
      <c r="E28" s="351"/>
      <c r="F28" s="351"/>
      <c r="G28" s="387">
        <v>26.59</v>
      </c>
      <c r="H28" s="351"/>
      <c r="I28" s="352" t="s">
        <v>169</v>
      </c>
      <c r="J28" s="351">
        <v>4.5</v>
      </c>
      <c r="K28" s="352"/>
      <c r="L28" s="675"/>
      <c r="N28" s="388">
        <v>7</v>
      </c>
      <c r="O28" s="365">
        <f t="shared" si="0"/>
        <v>5</v>
      </c>
      <c r="P28" s="373" t="s">
        <v>196</v>
      </c>
      <c r="Q28" s="356">
        <v>150</v>
      </c>
      <c r="R28" s="356">
        <v>10</v>
      </c>
      <c r="S28" s="368">
        <v>250000</v>
      </c>
      <c r="T28" s="369">
        <v>250000</v>
      </c>
      <c r="U28" s="370">
        <f t="shared" si="3"/>
        <v>500000</v>
      </c>
      <c r="V28" s="371">
        <f t="shared" si="2"/>
        <v>2</v>
      </c>
    </row>
    <row r="29" spans="1:22">
      <c r="A29" s="395" t="s">
        <v>197</v>
      </c>
      <c r="B29" s="363">
        <v>3</v>
      </c>
      <c r="C29" s="352" t="s">
        <v>169</v>
      </c>
      <c r="D29" s="387">
        <v>0.1</v>
      </c>
      <c r="E29" s="351"/>
      <c r="F29" s="351"/>
      <c r="G29" s="387">
        <v>0.84</v>
      </c>
      <c r="H29" s="351"/>
      <c r="I29" s="352" t="s">
        <v>169</v>
      </c>
      <c r="J29" s="351">
        <v>0.05</v>
      </c>
      <c r="K29" s="352"/>
      <c r="L29" s="675"/>
      <c r="N29" s="388">
        <v>1.5</v>
      </c>
      <c r="O29" s="365">
        <f t="shared" si="0"/>
        <v>1.25</v>
      </c>
      <c r="P29" s="373" t="s">
        <v>198</v>
      </c>
      <c r="Q29" s="356">
        <v>3</v>
      </c>
      <c r="R29" s="356">
        <v>2.5</v>
      </c>
      <c r="S29" s="368">
        <v>62500</v>
      </c>
      <c r="T29" s="369">
        <v>62500</v>
      </c>
      <c r="U29" s="370">
        <f t="shared" si="3"/>
        <v>125000</v>
      </c>
      <c r="V29" s="371">
        <f t="shared" si="2"/>
        <v>0.25</v>
      </c>
    </row>
    <row r="30" spans="1:22">
      <c r="A30" s="395" t="s">
        <v>199</v>
      </c>
      <c r="B30" s="363">
        <v>25</v>
      </c>
      <c r="C30" s="352" t="s">
        <v>169</v>
      </c>
      <c r="D30" s="387">
        <v>0.8</v>
      </c>
      <c r="E30" s="351"/>
      <c r="F30" s="351"/>
      <c r="G30" s="387">
        <v>24.18</v>
      </c>
      <c r="H30" s="351"/>
      <c r="I30" s="352" t="s">
        <v>169</v>
      </c>
      <c r="J30" s="351">
        <v>0.2</v>
      </c>
      <c r="K30" s="352"/>
      <c r="L30" s="675"/>
      <c r="N30" s="388">
        <v>7</v>
      </c>
      <c r="O30" s="365">
        <f t="shared" si="0"/>
        <v>5</v>
      </c>
      <c r="P30" s="373" t="s">
        <v>200</v>
      </c>
      <c r="Q30" s="356">
        <v>25</v>
      </c>
      <c r="R30" s="356">
        <v>5</v>
      </c>
      <c r="S30" s="368">
        <v>125000</v>
      </c>
      <c r="T30" s="369">
        <v>375000</v>
      </c>
      <c r="U30" s="370">
        <f t="shared" si="3"/>
        <v>500000</v>
      </c>
      <c r="V30" s="371">
        <f t="shared" si="2"/>
        <v>2</v>
      </c>
    </row>
    <row r="31" spans="1:22">
      <c r="A31" s="395" t="s">
        <v>201</v>
      </c>
      <c r="B31" s="363">
        <v>150</v>
      </c>
      <c r="C31" s="352" t="s">
        <v>169</v>
      </c>
      <c r="D31" s="387">
        <v>14</v>
      </c>
      <c r="E31" s="351"/>
      <c r="F31" s="351"/>
      <c r="G31" s="387">
        <v>19.940000000000001</v>
      </c>
      <c r="H31" s="351"/>
      <c r="I31" s="352" t="s">
        <v>169</v>
      </c>
      <c r="J31" s="351">
        <v>3.5</v>
      </c>
      <c r="K31" s="352"/>
      <c r="L31" s="675"/>
      <c r="N31" s="388">
        <v>7</v>
      </c>
      <c r="O31" s="365">
        <f t="shared" si="0"/>
        <v>5.25</v>
      </c>
      <c r="P31" s="366" t="s">
        <v>202</v>
      </c>
      <c r="Q31" s="367">
        <v>150</v>
      </c>
      <c r="R31" s="367">
        <v>7</v>
      </c>
      <c r="S31" s="368">
        <v>175000</v>
      </c>
      <c r="T31" s="369">
        <v>350000</v>
      </c>
      <c r="U31" s="370">
        <f t="shared" si="3"/>
        <v>525000</v>
      </c>
      <c r="V31" s="371">
        <f t="shared" si="2"/>
        <v>1.75</v>
      </c>
    </row>
    <row r="32" spans="1:22">
      <c r="A32" s="395" t="s">
        <v>203</v>
      </c>
      <c r="B32" s="363">
        <v>2</v>
      </c>
      <c r="C32" s="352" t="s">
        <v>169</v>
      </c>
      <c r="D32" s="387">
        <v>0.1</v>
      </c>
      <c r="E32" s="351"/>
      <c r="F32" s="351"/>
      <c r="G32" s="387">
        <v>0.13</v>
      </c>
      <c r="H32" s="351"/>
      <c r="I32" s="352"/>
      <c r="J32" s="351"/>
      <c r="K32" s="352"/>
      <c r="L32" s="675"/>
      <c r="N32" s="388">
        <v>0.1</v>
      </c>
      <c r="O32" s="365">
        <f t="shared" si="0"/>
        <v>0.1</v>
      </c>
      <c r="P32" s="366" t="s">
        <v>204</v>
      </c>
      <c r="Q32" s="367">
        <v>2</v>
      </c>
      <c r="R32" s="367">
        <v>0.2</v>
      </c>
      <c r="S32" s="368">
        <v>5000</v>
      </c>
      <c r="T32" s="369">
        <v>5000</v>
      </c>
      <c r="U32" s="370">
        <f t="shared" si="3"/>
        <v>10000</v>
      </c>
      <c r="V32" s="371">
        <f t="shared" si="2"/>
        <v>0</v>
      </c>
    </row>
    <row r="33" spans="1:23">
      <c r="A33" s="396" t="s">
        <v>205</v>
      </c>
      <c r="B33" s="363"/>
      <c r="C33" s="347"/>
      <c r="D33" s="387"/>
      <c r="E33" s="351"/>
      <c r="F33" s="351"/>
      <c r="G33" s="387"/>
      <c r="H33" s="351"/>
      <c r="I33" s="347"/>
      <c r="J33" s="351"/>
      <c r="K33" s="352"/>
      <c r="L33" s="675"/>
      <c r="N33" s="388"/>
      <c r="O33" s="388"/>
      <c r="U33" s="388"/>
      <c r="V33" s="388"/>
    </row>
    <row r="34" spans="1:23" ht="63">
      <c r="A34" s="397" t="s">
        <v>206</v>
      </c>
      <c r="B34" s="398">
        <v>238.54</v>
      </c>
      <c r="C34" s="347"/>
      <c r="D34" s="387"/>
      <c r="E34" s="351"/>
      <c r="F34" s="351"/>
      <c r="G34" s="387"/>
      <c r="H34" s="351"/>
      <c r="I34" s="347"/>
      <c r="J34" s="351"/>
      <c r="K34" s="352"/>
      <c r="L34" s="675"/>
      <c r="N34" s="388"/>
    </row>
    <row r="35" spans="1:23" ht="75.75">
      <c r="A35" s="399" t="s">
        <v>207</v>
      </c>
      <c r="B35" s="400">
        <v>78</v>
      </c>
      <c r="C35" s="347"/>
      <c r="D35" s="387"/>
      <c r="E35" s="351"/>
      <c r="F35" s="351"/>
      <c r="G35" s="387"/>
      <c r="H35" s="351"/>
      <c r="I35" s="347"/>
      <c r="J35" s="351"/>
      <c r="K35" s="352"/>
      <c r="L35" s="675"/>
      <c r="N35" s="388"/>
    </row>
    <row r="36" spans="1:23" ht="180">
      <c r="A36" s="401" t="s">
        <v>208</v>
      </c>
      <c r="B36" s="398">
        <v>1815.8</v>
      </c>
      <c r="C36" s="347"/>
      <c r="D36" s="387"/>
      <c r="E36" s="351"/>
      <c r="F36" s="351"/>
      <c r="G36" s="387"/>
      <c r="H36" s="351"/>
      <c r="I36" s="347"/>
      <c r="J36" s="351"/>
      <c r="K36" s="352"/>
      <c r="L36" s="675"/>
      <c r="N36" s="388"/>
    </row>
    <row r="37" spans="1:23" ht="216">
      <c r="A37" s="402" t="s">
        <v>209</v>
      </c>
      <c r="B37" s="398">
        <v>298</v>
      </c>
      <c r="C37" s="347"/>
      <c r="D37" s="387"/>
      <c r="E37" s="351"/>
      <c r="F37" s="351"/>
      <c r="G37" s="387"/>
      <c r="H37" s="351"/>
      <c r="I37" s="347"/>
      <c r="J37" s="351"/>
      <c r="K37" s="352"/>
      <c r="L37" s="675"/>
      <c r="N37" s="388"/>
    </row>
    <row r="38" spans="1:23">
      <c r="A38" s="362" t="s">
        <v>210</v>
      </c>
      <c r="B38" s="403">
        <v>10</v>
      </c>
      <c r="C38" s="352" t="s">
        <v>169</v>
      </c>
      <c r="D38" s="387">
        <v>2</v>
      </c>
      <c r="E38" s="351"/>
      <c r="F38" s="351"/>
      <c r="G38" s="387">
        <v>4.71</v>
      </c>
      <c r="H38" s="351"/>
      <c r="I38" s="352" t="s">
        <v>169</v>
      </c>
      <c r="J38" s="351">
        <v>0.5</v>
      </c>
      <c r="K38" s="352"/>
      <c r="L38" s="675"/>
      <c r="N38" s="388">
        <v>2.2999999999999998</v>
      </c>
      <c r="O38" s="365">
        <f t="shared" ref="O38:O46" si="4">U38/100000</f>
        <v>2</v>
      </c>
      <c r="P38" s="373" t="s">
        <v>211</v>
      </c>
      <c r="Q38" s="356">
        <v>10</v>
      </c>
      <c r="R38" s="356">
        <v>4</v>
      </c>
      <c r="S38" s="368">
        <v>100000</v>
      </c>
      <c r="T38" s="369">
        <v>100000</v>
      </c>
      <c r="U38" s="370">
        <f t="shared" ref="U38:U46" si="5">S38+T38</f>
        <v>200000</v>
      </c>
      <c r="V38" s="371">
        <f t="shared" ref="V38:V46" si="6">N38-O38</f>
        <v>0.29999999999999982</v>
      </c>
    </row>
    <row r="39" spans="1:23">
      <c r="A39" s="362" t="s">
        <v>212</v>
      </c>
      <c r="B39" s="403">
        <v>25</v>
      </c>
      <c r="C39" s="352" t="s">
        <v>169</v>
      </c>
      <c r="D39" s="387">
        <v>1</v>
      </c>
      <c r="E39" s="351"/>
      <c r="F39" s="351"/>
      <c r="G39" s="387">
        <v>1.74</v>
      </c>
      <c r="H39" s="351"/>
      <c r="I39" s="352" t="s">
        <v>169</v>
      </c>
      <c r="J39" s="351">
        <v>0.25</v>
      </c>
      <c r="K39" s="352"/>
      <c r="L39" s="675"/>
      <c r="N39" s="388">
        <v>1</v>
      </c>
      <c r="O39" s="365">
        <f t="shared" si="4"/>
        <v>1</v>
      </c>
      <c r="P39" s="373" t="s">
        <v>213</v>
      </c>
      <c r="Q39" s="356">
        <v>25</v>
      </c>
      <c r="R39" s="356">
        <v>2</v>
      </c>
      <c r="S39" s="368">
        <v>50000</v>
      </c>
      <c r="T39" s="369">
        <v>50000</v>
      </c>
      <c r="U39" s="370">
        <f t="shared" si="5"/>
        <v>100000</v>
      </c>
      <c r="V39" s="371">
        <f t="shared" si="6"/>
        <v>0</v>
      </c>
    </row>
    <row r="40" spans="1:23" ht="24">
      <c r="A40" s="389" t="s">
        <v>214</v>
      </c>
      <c r="B40" s="404">
        <v>7901.4</v>
      </c>
      <c r="C40" s="352"/>
      <c r="D40" s="387"/>
      <c r="E40" s="351"/>
      <c r="F40" s="351"/>
      <c r="G40" s="387"/>
      <c r="H40" s="351"/>
      <c r="I40" s="352"/>
      <c r="J40" s="351"/>
      <c r="K40" s="352"/>
      <c r="L40" s="675"/>
      <c r="N40" s="388"/>
      <c r="O40" s="365">
        <f t="shared" si="4"/>
        <v>0</v>
      </c>
      <c r="P40" s="373" t="s">
        <v>215</v>
      </c>
      <c r="Q40" s="356">
        <v>7901.4</v>
      </c>
      <c r="R40" s="356">
        <v>900</v>
      </c>
      <c r="S40" s="368"/>
      <c r="T40" s="369"/>
      <c r="U40" s="370">
        <f t="shared" si="5"/>
        <v>0</v>
      </c>
      <c r="V40" s="371">
        <f t="shared" si="6"/>
        <v>0</v>
      </c>
    </row>
    <row r="41" spans="1:23" ht="84">
      <c r="A41" s="389" t="s">
        <v>216</v>
      </c>
      <c r="B41" s="363">
        <v>25</v>
      </c>
      <c r="C41" s="352" t="s">
        <v>169</v>
      </c>
      <c r="D41" s="387">
        <v>1.5</v>
      </c>
      <c r="E41" s="351"/>
      <c r="F41" s="351"/>
      <c r="G41" s="387">
        <v>3.23</v>
      </c>
      <c r="H41" s="351"/>
      <c r="I41" s="352" t="s">
        <v>169</v>
      </c>
      <c r="J41" s="351">
        <v>0.4</v>
      </c>
      <c r="K41" s="352"/>
      <c r="L41" s="676"/>
      <c r="N41" s="388">
        <v>3</v>
      </c>
      <c r="O41" s="365">
        <f t="shared" si="4"/>
        <v>3</v>
      </c>
      <c r="P41" s="373" t="s">
        <v>217</v>
      </c>
      <c r="Q41" s="356">
        <v>25</v>
      </c>
      <c r="R41" s="356">
        <v>3</v>
      </c>
      <c r="S41" s="368">
        <v>150000</v>
      </c>
      <c r="T41" s="369">
        <v>150000</v>
      </c>
      <c r="U41" s="370">
        <f t="shared" si="5"/>
        <v>300000</v>
      </c>
      <c r="V41" s="371">
        <f t="shared" si="6"/>
        <v>0</v>
      </c>
    </row>
    <row r="42" spans="1:23" ht="36">
      <c r="A42" s="405" t="s">
        <v>218</v>
      </c>
      <c r="B42" s="363">
        <v>10</v>
      </c>
      <c r="C42" s="352" t="s">
        <v>169</v>
      </c>
      <c r="D42" s="387">
        <v>0.5</v>
      </c>
      <c r="E42" s="351"/>
      <c r="F42" s="351"/>
      <c r="G42" s="387">
        <v>0.27</v>
      </c>
      <c r="H42" s="351"/>
      <c r="I42" s="352" t="s">
        <v>169</v>
      </c>
      <c r="J42" s="351">
        <v>0.1</v>
      </c>
      <c r="K42" s="352"/>
      <c r="L42" s="422"/>
      <c r="N42" s="388">
        <v>0</v>
      </c>
      <c r="O42" s="365">
        <f t="shared" si="4"/>
        <v>0</v>
      </c>
      <c r="P42" s="406" t="s">
        <v>219</v>
      </c>
      <c r="Q42" s="356">
        <v>10</v>
      </c>
      <c r="R42" s="356">
        <v>1</v>
      </c>
      <c r="S42" s="368"/>
      <c r="T42" s="369"/>
      <c r="U42" s="370">
        <f t="shared" si="5"/>
        <v>0</v>
      </c>
      <c r="V42" s="371">
        <f t="shared" si="6"/>
        <v>0</v>
      </c>
    </row>
    <row r="43" spans="1:23" ht="36">
      <c r="A43" s="405" t="s">
        <v>220</v>
      </c>
      <c r="B43" s="363">
        <v>10</v>
      </c>
      <c r="C43" s="352" t="s">
        <v>169</v>
      </c>
      <c r="D43" s="387">
        <v>0.5</v>
      </c>
      <c r="E43" s="351"/>
      <c r="F43" s="351"/>
      <c r="G43" s="387">
        <v>0.3</v>
      </c>
      <c r="H43" s="351"/>
      <c r="I43" s="352" t="s">
        <v>169</v>
      </c>
      <c r="J43" s="351">
        <v>0.1</v>
      </c>
      <c r="K43" s="352"/>
      <c r="L43" s="422"/>
      <c r="N43" s="388">
        <v>0</v>
      </c>
      <c r="O43" s="365">
        <f t="shared" si="4"/>
        <v>0</v>
      </c>
      <c r="P43" s="406" t="s">
        <v>221</v>
      </c>
      <c r="Q43" s="356">
        <v>10</v>
      </c>
      <c r="R43" s="356">
        <v>2</v>
      </c>
      <c r="S43" s="368"/>
      <c r="T43" s="369"/>
      <c r="U43" s="370">
        <f t="shared" si="5"/>
        <v>0</v>
      </c>
      <c r="V43" s="371">
        <f t="shared" si="6"/>
        <v>0</v>
      </c>
    </row>
    <row r="44" spans="1:23">
      <c r="A44" s="395" t="s">
        <v>222</v>
      </c>
      <c r="B44" s="363">
        <v>162</v>
      </c>
      <c r="C44" s="352" t="s">
        <v>169</v>
      </c>
      <c r="D44" s="387">
        <v>30</v>
      </c>
      <c r="E44" s="351"/>
      <c r="F44" s="351"/>
      <c r="G44" s="387">
        <v>25.09</v>
      </c>
      <c r="H44" s="351"/>
      <c r="I44" s="352" t="s">
        <v>169</v>
      </c>
      <c r="J44" s="351">
        <v>6.5</v>
      </c>
      <c r="K44" s="352"/>
      <c r="L44" s="422"/>
      <c r="N44" s="388">
        <v>11.5</v>
      </c>
      <c r="O44" s="365">
        <f t="shared" si="4"/>
        <v>11.5</v>
      </c>
      <c r="P44" s="373" t="s">
        <v>223</v>
      </c>
      <c r="Q44" s="356">
        <v>162</v>
      </c>
      <c r="R44" s="356">
        <v>46</v>
      </c>
      <c r="S44" s="368">
        <v>1150000</v>
      </c>
      <c r="T44" s="369"/>
      <c r="U44" s="370">
        <f t="shared" si="5"/>
        <v>1150000</v>
      </c>
      <c r="V44" s="371">
        <f t="shared" si="6"/>
        <v>0</v>
      </c>
    </row>
    <row r="45" spans="1:23">
      <c r="A45" s="395" t="s">
        <v>224</v>
      </c>
      <c r="B45" s="363">
        <v>50</v>
      </c>
      <c r="C45" s="352" t="s">
        <v>169</v>
      </c>
      <c r="D45" s="387">
        <v>5</v>
      </c>
      <c r="E45" s="351"/>
      <c r="F45" s="351"/>
      <c r="G45" s="387">
        <v>6.49</v>
      </c>
      <c r="H45" s="351"/>
      <c r="I45" s="352" t="s">
        <v>169</v>
      </c>
      <c r="J45" s="351">
        <v>1.25</v>
      </c>
      <c r="K45" s="407"/>
      <c r="L45" s="422"/>
      <c r="N45" s="388">
        <v>1.5</v>
      </c>
      <c r="O45" s="365">
        <f t="shared" si="4"/>
        <v>1</v>
      </c>
      <c r="P45" s="366" t="s">
        <v>225</v>
      </c>
      <c r="Q45" s="367">
        <v>50</v>
      </c>
      <c r="R45" s="367">
        <v>2</v>
      </c>
      <c r="S45" s="368">
        <v>50000</v>
      </c>
      <c r="T45" s="369">
        <v>50000</v>
      </c>
      <c r="U45" s="370">
        <f t="shared" si="5"/>
        <v>100000</v>
      </c>
      <c r="V45" s="371">
        <f t="shared" si="6"/>
        <v>0.5</v>
      </c>
    </row>
    <row r="46" spans="1:23">
      <c r="A46" s="395" t="s">
        <v>226</v>
      </c>
      <c r="B46" s="363">
        <v>912.29</v>
      </c>
      <c r="C46" s="352" t="s">
        <v>169</v>
      </c>
      <c r="D46" s="387">
        <v>235</v>
      </c>
      <c r="E46" s="351"/>
      <c r="F46" s="351"/>
      <c r="G46" s="387">
        <v>312.29000000000002</v>
      </c>
      <c r="H46" s="351"/>
      <c r="I46" s="352" t="s">
        <v>169</v>
      </c>
      <c r="J46" s="351">
        <v>60</v>
      </c>
      <c r="K46" s="352"/>
      <c r="L46" s="422"/>
      <c r="N46" s="388">
        <v>64</v>
      </c>
      <c r="O46" s="365">
        <f t="shared" si="4"/>
        <v>50</v>
      </c>
      <c r="P46" s="366" t="s">
        <v>227</v>
      </c>
      <c r="Q46" s="367">
        <v>912.29</v>
      </c>
      <c r="R46" s="367">
        <v>400</v>
      </c>
      <c r="S46" s="368">
        <v>1000000</v>
      </c>
      <c r="T46" s="369">
        <v>4000000</v>
      </c>
      <c r="U46" s="370">
        <f t="shared" si="5"/>
        <v>5000000</v>
      </c>
      <c r="V46" s="371">
        <f t="shared" si="6"/>
        <v>14</v>
      </c>
    </row>
    <row r="47" spans="1:23" s="379" customFormat="1" ht="12.75">
      <c r="A47" s="374" t="s">
        <v>228</v>
      </c>
      <c r="B47" s="408">
        <f>SUM(B18:B46)</f>
        <v>15050.3</v>
      </c>
      <c r="C47" s="409">
        <f>SUM(C13:C46)</f>
        <v>0</v>
      </c>
      <c r="D47" s="410">
        <f>SUM(D18:D46)</f>
        <v>672.30000000000007</v>
      </c>
      <c r="E47" s="410"/>
      <c r="F47" s="410"/>
      <c r="G47" s="410">
        <f>SUM(G18:G46)</f>
        <v>1539.81</v>
      </c>
      <c r="H47" s="410"/>
      <c r="I47" s="409">
        <f>SUM(I13:I46)</f>
        <v>0</v>
      </c>
      <c r="J47" s="410">
        <f>SUM(J18:J46)</f>
        <v>169.05</v>
      </c>
      <c r="K47" s="409"/>
      <c r="L47" s="422"/>
      <c r="M47" s="466"/>
      <c r="N47" s="411"/>
      <c r="O47" s="411"/>
      <c r="U47" s="411"/>
      <c r="V47" s="411"/>
      <c r="W47" s="340"/>
    </row>
    <row r="48" spans="1:23">
      <c r="A48" s="380" t="s">
        <v>229</v>
      </c>
      <c r="B48" s="363"/>
      <c r="C48" s="347"/>
      <c r="D48" s="387"/>
      <c r="E48" s="351"/>
      <c r="F48" s="351"/>
      <c r="G48" s="387"/>
      <c r="H48" s="351"/>
      <c r="I48" s="347"/>
      <c r="J48" s="351"/>
      <c r="K48" s="352"/>
      <c r="L48" s="422"/>
      <c r="N48" s="412"/>
      <c r="W48" s="379"/>
    </row>
    <row r="49" spans="1:23">
      <c r="A49" s="395" t="s">
        <v>230</v>
      </c>
      <c r="B49" s="363">
        <v>100</v>
      </c>
      <c r="C49" s="352" t="s">
        <v>169</v>
      </c>
      <c r="D49" s="387">
        <v>15</v>
      </c>
      <c r="E49" s="351"/>
      <c r="F49" s="351"/>
      <c r="G49" s="387">
        <v>18.95</v>
      </c>
      <c r="H49" s="351"/>
      <c r="I49" s="352" t="s">
        <v>169</v>
      </c>
      <c r="J49" s="351">
        <v>3.65</v>
      </c>
      <c r="K49" s="352"/>
      <c r="L49" s="422"/>
      <c r="N49" s="388">
        <v>6</v>
      </c>
      <c r="O49" s="365">
        <f>U49/100000</f>
        <v>2</v>
      </c>
      <c r="P49" s="366" t="s">
        <v>231</v>
      </c>
      <c r="Q49" s="367">
        <v>100</v>
      </c>
      <c r="R49" s="367">
        <v>2</v>
      </c>
      <c r="S49" s="368">
        <v>50000</v>
      </c>
      <c r="T49" s="369">
        <v>150000</v>
      </c>
      <c r="U49" s="370">
        <f>S49+T49</f>
        <v>200000</v>
      </c>
      <c r="V49" s="371">
        <f>N49-O49</f>
        <v>4</v>
      </c>
    </row>
    <row r="50" spans="1:23">
      <c r="A50" s="395" t="s">
        <v>232</v>
      </c>
      <c r="B50" s="363">
        <v>15</v>
      </c>
      <c r="C50" s="352" t="s">
        <v>169</v>
      </c>
      <c r="D50" s="387">
        <v>1</v>
      </c>
      <c r="E50" s="351"/>
      <c r="F50" s="351"/>
      <c r="G50" s="387">
        <v>1.23</v>
      </c>
      <c r="H50" s="351"/>
      <c r="I50" s="352"/>
      <c r="J50" s="351"/>
      <c r="K50" s="352"/>
      <c r="L50" s="422"/>
      <c r="N50" s="388">
        <v>0.5</v>
      </c>
      <c r="O50" s="365">
        <f>U50/100000</f>
        <v>0.5</v>
      </c>
      <c r="P50" s="373" t="s">
        <v>233</v>
      </c>
      <c r="Q50" s="356">
        <v>15</v>
      </c>
      <c r="R50" s="356">
        <v>1</v>
      </c>
      <c r="S50" s="368">
        <v>25000</v>
      </c>
      <c r="T50" s="369">
        <v>25000</v>
      </c>
      <c r="U50" s="370">
        <f>S50+T50</f>
        <v>50000</v>
      </c>
      <c r="V50" s="371">
        <f>N50-O50</f>
        <v>0</v>
      </c>
    </row>
    <row r="51" spans="1:23" ht="60">
      <c r="A51" s="389" t="s">
        <v>234</v>
      </c>
      <c r="B51" s="363">
        <v>25</v>
      </c>
      <c r="C51" s="352" t="s">
        <v>169</v>
      </c>
      <c r="D51" s="387">
        <v>2</v>
      </c>
      <c r="E51" s="351"/>
      <c r="F51" s="351"/>
      <c r="G51" s="387">
        <v>1.35</v>
      </c>
      <c r="H51" s="351"/>
      <c r="I51" s="352" t="s">
        <v>169</v>
      </c>
      <c r="J51" s="351">
        <v>0.5</v>
      </c>
      <c r="K51" s="352"/>
      <c r="L51" s="422"/>
      <c r="N51" s="413">
        <v>0.5</v>
      </c>
      <c r="O51" s="365">
        <f>U51/100000</f>
        <v>0.5</v>
      </c>
      <c r="P51" s="366" t="s">
        <v>235</v>
      </c>
      <c r="Q51" s="367">
        <v>25</v>
      </c>
      <c r="R51" s="367">
        <v>1</v>
      </c>
      <c r="S51" s="368">
        <v>25000</v>
      </c>
      <c r="T51" s="369">
        <v>25000</v>
      </c>
      <c r="U51" s="370">
        <f>S51+T51</f>
        <v>50000</v>
      </c>
      <c r="V51" s="371">
        <f>N51-O51</f>
        <v>0</v>
      </c>
    </row>
    <row r="52" spans="1:23" ht="48">
      <c r="A52" s="389" t="s">
        <v>236</v>
      </c>
      <c r="B52" s="363">
        <v>25</v>
      </c>
      <c r="C52" s="352" t="s">
        <v>169</v>
      </c>
      <c r="D52" s="387">
        <v>0.5</v>
      </c>
      <c r="E52" s="351"/>
      <c r="F52" s="351"/>
      <c r="G52" s="387">
        <v>0.28000000000000003</v>
      </c>
      <c r="H52" s="351"/>
      <c r="I52" s="352"/>
      <c r="J52" s="351"/>
      <c r="K52" s="352"/>
      <c r="L52" s="422"/>
      <c r="N52" s="413">
        <v>0.5</v>
      </c>
      <c r="O52" s="365">
        <f>U52/100000</f>
        <v>0.5</v>
      </c>
      <c r="P52" s="373" t="s">
        <v>237</v>
      </c>
      <c r="Q52" s="356">
        <v>25</v>
      </c>
      <c r="R52" s="356">
        <v>1</v>
      </c>
      <c r="S52" s="368">
        <v>25000</v>
      </c>
      <c r="T52" s="369">
        <v>25000</v>
      </c>
      <c r="U52" s="370">
        <f>S52+T52</f>
        <v>50000</v>
      </c>
      <c r="V52" s="371">
        <f>N52-O52</f>
        <v>0</v>
      </c>
    </row>
    <row r="53" spans="1:23">
      <c r="A53" s="395" t="s">
        <v>238</v>
      </c>
      <c r="B53" s="363">
        <v>25</v>
      </c>
      <c r="C53" s="352" t="s">
        <v>169</v>
      </c>
      <c r="D53" s="387">
        <v>0.5</v>
      </c>
      <c r="E53" s="351"/>
      <c r="F53" s="351"/>
      <c r="G53" s="387">
        <v>0.39</v>
      </c>
      <c r="H53" s="351"/>
      <c r="I53" s="352"/>
      <c r="J53" s="351"/>
      <c r="K53" s="352"/>
      <c r="L53" s="422"/>
      <c r="N53" s="413">
        <v>0.25</v>
      </c>
      <c r="O53" s="365">
        <f>U53/100000</f>
        <v>0.25</v>
      </c>
      <c r="P53" s="373" t="s">
        <v>239</v>
      </c>
      <c r="Q53" s="356">
        <v>25</v>
      </c>
      <c r="R53" s="356">
        <v>0.5</v>
      </c>
      <c r="S53" s="368">
        <v>12500</v>
      </c>
      <c r="T53" s="369">
        <v>12500</v>
      </c>
      <c r="U53" s="370">
        <f>S53+T53</f>
        <v>25000</v>
      </c>
      <c r="V53" s="371">
        <f>N53-O53</f>
        <v>0</v>
      </c>
    </row>
    <row r="54" spans="1:23">
      <c r="A54" s="414" t="s">
        <v>240</v>
      </c>
      <c r="B54" s="403"/>
      <c r="C54" s="352"/>
      <c r="D54" s="387"/>
      <c r="E54" s="351"/>
      <c r="F54" s="351"/>
      <c r="G54" s="387"/>
      <c r="H54" s="351"/>
      <c r="I54" s="352"/>
      <c r="J54" s="351"/>
      <c r="K54" s="352"/>
      <c r="L54" s="422"/>
      <c r="N54" s="413"/>
    </row>
    <row r="55" spans="1:23" ht="48">
      <c r="A55" s="386" t="s">
        <v>299</v>
      </c>
      <c r="B55" s="363">
        <v>295.75</v>
      </c>
      <c r="C55" s="352"/>
      <c r="D55" s="387">
        <v>7.5</v>
      </c>
      <c r="E55" s="351"/>
      <c r="F55" s="351"/>
      <c r="G55" s="387">
        <v>7.16</v>
      </c>
      <c r="H55" s="351"/>
      <c r="I55" s="352" t="s">
        <v>169</v>
      </c>
      <c r="J55" s="351">
        <v>1.75</v>
      </c>
      <c r="K55" s="352"/>
      <c r="L55" s="422"/>
      <c r="N55" s="413"/>
    </row>
    <row r="56" spans="1:23">
      <c r="A56" s="395" t="s">
        <v>241</v>
      </c>
      <c r="B56" s="363">
        <v>10</v>
      </c>
      <c r="C56" s="352" t="s">
        <v>169</v>
      </c>
      <c r="D56" s="387">
        <v>1</v>
      </c>
      <c r="E56" s="351"/>
      <c r="F56" s="351"/>
      <c r="G56" s="387">
        <v>0.9</v>
      </c>
      <c r="H56" s="351"/>
      <c r="I56" s="352"/>
      <c r="J56" s="351"/>
      <c r="K56" s="352"/>
      <c r="L56" s="422"/>
      <c r="N56" s="413">
        <v>1</v>
      </c>
      <c r="V56" s="371">
        <f>N56-O56</f>
        <v>1</v>
      </c>
    </row>
    <row r="57" spans="1:23" s="415" customFormat="1" ht="12.75">
      <c r="A57" s="374" t="s">
        <v>242</v>
      </c>
      <c r="B57" s="409">
        <f>SUM(B48:B56)</f>
        <v>495.75</v>
      </c>
      <c r="C57" s="409">
        <f>SUM(C48:C56)</f>
        <v>0</v>
      </c>
      <c r="D57" s="410">
        <f>SUM(D49:D56)</f>
        <v>27.5</v>
      </c>
      <c r="E57" s="410"/>
      <c r="F57" s="410"/>
      <c r="G57" s="410">
        <f>SUM(G48:G56)</f>
        <v>30.26</v>
      </c>
      <c r="H57" s="410"/>
      <c r="I57" s="409">
        <f>SUM(I48:I56)</f>
        <v>0</v>
      </c>
      <c r="J57" s="410">
        <f>SUM(J48:J56)</f>
        <v>5.9</v>
      </c>
      <c r="K57" s="409"/>
      <c r="L57" s="422"/>
      <c r="N57" s="409"/>
      <c r="O57" s="409"/>
      <c r="U57" s="409"/>
      <c r="V57" s="409"/>
      <c r="W57" s="340"/>
    </row>
    <row r="58" spans="1:23" s="379" customFormat="1" ht="12.75">
      <c r="A58" s="374" t="s">
        <v>243</v>
      </c>
      <c r="B58" s="409">
        <f>B57+B47+B16</f>
        <v>15606.05</v>
      </c>
      <c r="C58" s="409">
        <f>C57+C47</f>
        <v>0</v>
      </c>
      <c r="D58" s="410">
        <f>D57+D47+D16</f>
        <v>700.00000000000011</v>
      </c>
      <c r="E58" s="410"/>
      <c r="F58" s="410"/>
      <c r="G58" s="410">
        <f>G57+G47+G16</f>
        <v>1570.5</v>
      </c>
      <c r="H58" s="410"/>
      <c r="I58" s="409">
        <f>I57+I47</f>
        <v>0</v>
      </c>
      <c r="J58" s="410">
        <f>J57+J47+J16</f>
        <v>175.00000000000003</v>
      </c>
      <c r="K58" s="409"/>
      <c r="L58" s="424"/>
      <c r="M58" s="466"/>
      <c r="N58" s="370">
        <f>SUM(N14:N57)</f>
        <v>649.99999999999989</v>
      </c>
      <c r="O58" s="416">
        <f>SUM(O14:O57)</f>
        <v>494.32499999999999</v>
      </c>
      <c r="P58" s="417" t="s">
        <v>244</v>
      </c>
      <c r="Q58" s="418">
        <f>SUM(Q14:Q53)</f>
        <v>12869.96</v>
      </c>
      <c r="R58" s="418">
        <f>SUM(R14:R53)</f>
        <v>2200</v>
      </c>
      <c r="S58" s="419">
        <f>SUM(S14:S53)</f>
        <v>23500000</v>
      </c>
      <c r="T58" s="420">
        <f>SUM(T14:T53)</f>
        <v>25932000</v>
      </c>
      <c r="U58" s="370">
        <f>SUM(U14:U57)</f>
        <v>49432500</v>
      </c>
      <c r="V58" s="392">
        <f>N58-O58</f>
        <v>155.6749999999999</v>
      </c>
      <c r="W58" s="421">
        <f>+V58+O58</f>
        <v>649.99999999999989</v>
      </c>
    </row>
    <row r="59" spans="1:23">
      <c r="A59" s="349" t="s">
        <v>245</v>
      </c>
      <c r="B59" s="363"/>
      <c r="C59" s="347"/>
      <c r="D59" s="387"/>
      <c r="E59" s="351"/>
      <c r="F59" s="351"/>
      <c r="G59" s="387"/>
      <c r="H59" s="351"/>
      <c r="I59" s="347"/>
      <c r="J59" s="351"/>
      <c r="K59" s="352"/>
      <c r="L59" s="422"/>
      <c r="N59" s="412"/>
      <c r="W59" s="379"/>
    </row>
    <row r="60" spans="1:23">
      <c r="A60" s="423" t="s">
        <v>246</v>
      </c>
      <c r="B60" s="363"/>
      <c r="C60" s="347"/>
      <c r="D60" s="387"/>
      <c r="E60" s="351"/>
      <c r="F60" s="351"/>
      <c r="G60" s="387"/>
      <c r="H60" s="351"/>
      <c r="I60" s="347"/>
      <c r="J60" s="351"/>
      <c r="K60" s="352"/>
      <c r="L60" s="424"/>
      <c r="N60" s="412"/>
      <c r="O60" s="365">
        <f>U60/100000</f>
        <v>0</v>
      </c>
      <c r="P60" s="373"/>
      <c r="Q60" s="356"/>
      <c r="R60" s="356"/>
      <c r="S60" s="368"/>
      <c r="T60" s="369"/>
      <c r="U60" s="370"/>
      <c r="V60" s="392">
        <f>SUM(V14:V56)</f>
        <v>155.67500000000007</v>
      </c>
    </row>
    <row r="61" spans="1:23">
      <c r="A61" s="395" t="s">
        <v>247</v>
      </c>
      <c r="B61" s="363"/>
      <c r="C61" s="347"/>
      <c r="D61" s="387"/>
      <c r="E61" s="351"/>
      <c r="F61" s="351"/>
      <c r="G61" s="387"/>
      <c r="H61" s="351"/>
      <c r="I61" s="347"/>
      <c r="J61" s="351"/>
      <c r="K61" s="352"/>
      <c r="L61" s="352"/>
      <c r="N61" s="412"/>
    </row>
    <row r="62" spans="1:23" ht="201">
      <c r="A62" s="425" t="s">
        <v>300</v>
      </c>
      <c r="B62" s="363">
        <v>702.5</v>
      </c>
      <c r="C62" s="426"/>
      <c r="D62" s="387"/>
      <c r="E62" s="351"/>
      <c r="F62" s="351"/>
      <c r="G62" s="387">
        <v>484.9</v>
      </c>
      <c r="H62" s="351"/>
      <c r="I62" s="426"/>
      <c r="J62" s="351">
        <v>0</v>
      </c>
      <c r="K62" s="352"/>
      <c r="L62" s="352"/>
      <c r="N62" s="412"/>
      <c r="O62" s="365">
        <f t="shared" ref="O62:O84" si="7">U62/100000</f>
        <v>145</v>
      </c>
      <c r="P62" s="373" t="s">
        <v>248</v>
      </c>
      <c r="Q62" s="356">
        <v>702.5</v>
      </c>
      <c r="R62" s="356">
        <v>200</v>
      </c>
      <c r="S62" s="368">
        <v>14500000</v>
      </c>
      <c r="T62" s="369"/>
      <c r="U62" s="370">
        <f>S62+T62</f>
        <v>14500000</v>
      </c>
    </row>
    <row r="63" spans="1:23" s="415" customFormat="1" ht="108">
      <c r="A63" s="386" t="s">
        <v>249</v>
      </c>
      <c r="B63" s="363">
        <v>68.25</v>
      </c>
      <c r="C63" s="347" t="s">
        <v>250</v>
      </c>
      <c r="D63" s="387">
        <v>8.75</v>
      </c>
      <c r="E63" s="351"/>
      <c r="F63" s="351"/>
      <c r="G63" s="387">
        <v>42.22</v>
      </c>
      <c r="H63" s="427"/>
      <c r="I63" s="347" t="s">
        <v>250</v>
      </c>
      <c r="J63" s="387">
        <v>8.75</v>
      </c>
      <c r="K63" s="428"/>
      <c r="L63" s="428"/>
      <c r="N63" s="430"/>
      <c r="O63" s="365">
        <f t="shared" si="7"/>
        <v>10</v>
      </c>
      <c r="P63" s="373" t="s">
        <v>251</v>
      </c>
      <c r="Q63" s="356">
        <v>68.25</v>
      </c>
      <c r="R63" s="356">
        <v>40</v>
      </c>
      <c r="S63" s="368">
        <v>1000000</v>
      </c>
      <c r="T63" s="369"/>
      <c r="U63" s="370">
        <f t="shared" ref="U63:U78" si="8">S63+T63</f>
        <v>1000000</v>
      </c>
      <c r="V63" s="340"/>
      <c r="W63" s="340"/>
    </row>
    <row r="64" spans="1:23" s="415" customFormat="1" ht="72">
      <c r="A64" s="389" t="s">
        <v>301</v>
      </c>
      <c r="B64" s="363">
        <v>100</v>
      </c>
      <c r="C64" s="347" t="s">
        <v>2</v>
      </c>
      <c r="D64" s="387">
        <v>30</v>
      </c>
      <c r="E64" s="351"/>
      <c r="F64" s="351"/>
      <c r="G64" s="387">
        <v>40.29</v>
      </c>
      <c r="H64" s="427"/>
      <c r="I64" s="347"/>
      <c r="J64" s="351"/>
      <c r="K64" s="428"/>
      <c r="L64" s="428"/>
      <c r="N64" s="430"/>
      <c r="O64" s="365">
        <f t="shared" si="7"/>
        <v>30</v>
      </c>
      <c r="P64" s="373" t="s">
        <v>252</v>
      </c>
      <c r="Q64" s="356">
        <v>100</v>
      </c>
      <c r="R64" s="356">
        <v>100</v>
      </c>
      <c r="S64" s="368">
        <v>0</v>
      </c>
      <c r="T64" s="369">
        <v>3000000</v>
      </c>
      <c r="U64" s="370">
        <f t="shared" si="8"/>
        <v>3000000</v>
      </c>
      <c r="V64" s="340"/>
    </row>
    <row r="65" spans="1:23" ht="108">
      <c r="A65" s="389" t="s">
        <v>253</v>
      </c>
      <c r="B65" s="363">
        <v>8.9700000000000006</v>
      </c>
      <c r="C65" s="347"/>
      <c r="D65" s="387"/>
      <c r="E65" s="351"/>
      <c r="F65" s="351"/>
      <c r="G65" s="387">
        <v>8.9499999999999993</v>
      </c>
      <c r="H65" s="351"/>
      <c r="I65" s="347"/>
      <c r="J65" s="351"/>
      <c r="K65" s="352"/>
      <c r="L65" s="352"/>
      <c r="N65" s="412"/>
      <c r="O65" s="365">
        <f t="shared" si="7"/>
        <v>3.5</v>
      </c>
      <c r="P65" s="373" t="s">
        <v>254</v>
      </c>
      <c r="Q65" s="356">
        <v>8.9700000000000006</v>
      </c>
      <c r="R65" s="356">
        <v>5</v>
      </c>
      <c r="S65" s="368">
        <v>50000</v>
      </c>
      <c r="T65" s="369">
        <v>300000</v>
      </c>
      <c r="U65" s="370">
        <f t="shared" si="8"/>
        <v>350000</v>
      </c>
      <c r="W65" s="415"/>
    </row>
    <row r="66" spans="1:23" ht="96">
      <c r="A66" s="389" t="s">
        <v>255</v>
      </c>
      <c r="B66" s="363">
        <v>5</v>
      </c>
      <c r="C66" s="347"/>
      <c r="D66" s="387"/>
      <c r="E66" s="351"/>
      <c r="F66" s="351"/>
      <c r="G66" s="387">
        <v>0.79</v>
      </c>
      <c r="H66" s="351"/>
      <c r="I66" s="347"/>
      <c r="J66" s="387"/>
      <c r="K66" s="352"/>
      <c r="L66" s="352"/>
      <c r="N66" s="412"/>
      <c r="O66" s="365">
        <f t="shared" si="7"/>
        <v>0</v>
      </c>
      <c r="P66" s="373" t="s">
        <v>256</v>
      </c>
      <c r="Q66" s="356">
        <v>5</v>
      </c>
      <c r="R66" s="356">
        <v>2</v>
      </c>
      <c r="S66" s="368"/>
      <c r="T66" s="369"/>
      <c r="U66" s="370">
        <f t="shared" si="8"/>
        <v>0</v>
      </c>
    </row>
    <row r="67" spans="1:23">
      <c r="A67" s="431" t="s">
        <v>257</v>
      </c>
      <c r="B67" s="432"/>
      <c r="C67" s="347"/>
      <c r="D67" s="387"/>
      <c r="E67" s="351"/>
      <c r="F67" s="351"/>
      <c r="G67" s="387"/>
      <c r="H67" s="351"/>
      <c r="I67" s="347"/>
      <c r="J67" s="351"/>
      <c r="K67" s="352"/>
      <c r="L67" s="352"/>
      <c r="N67" s="412"/>
      <c r="O67" s="365">
        <f t="shared" si="7"/>
        <v>11</v>
      </c>
      <c r="P67" s="373" t="s">
        <v>258</v>
      </c>
      <c r="Q67" s="356"/>
      <c r="R67" s="356"/>
      <c r="S67" s="368">
        <v>50000</v>
      </c>
      <c r="T67" s="369">
        <v>1050000</v>
      </c>
      <c r="U67" s="370">
        <f t="shared" si="8"/>
        <v>1100000</v>
      </c>
    </row>
    <row r="68" spans="1:23" ht="120">
      <c r="A68" s="386" t="s">
        <v>259</v>
      </c>
      <c r="B68" s="363">
        <v>20.5</v>
      </c>
      <c r="C68" s="347" t="s">
        <v>260</v>
      </c>
      <c r="D68" s="387">
        <v>3.8</v>
      </c>
      <c r="E68" s="351"/>
      <c r="F68" s="351"/>
      <c r="G68" s="387">
        <v>16.7</v>
      </c>
      <c r="H68" s="351"/>
      <c r="I68" s="347" t="s">
        <v>260</v>
      </c>
      <c r="J68" s="387">
        <v>3.8</v>
      </c>
      <c r="K68" s="352"/>
      <c r="L68" s="352"/>
      <c r="N68" s="412"/>
      <c r="O68" s="365">
        <f t="shared" si="7"/>
        <v>0</v>
      </c>
      <c r="P68" s="373" t="s">
        <v>261</v>
      </c>
      <c r="Q68" s="356">
        <v>20.5</v>
      </c>
      <c r="R68" s="356">
        <v>10</v>
      </c>
      <c r="S68" s="368"/>
      <c r="T68" s="369"/>
      <c r="U68" s="370">
        <f t="shared" si="8"/>
        <v>0</v>
      </c>
    </row>
    <row r="69" spans="1:23" ht="108">
      <c r="A69" s="389" t="s">
        <v>262</v>
      </c>
      <c r="B69" s="363">
        <v>6</v>
      </c>
      <c r="C69" s="347"/>
      <c r="D69" s="387"/>
      <c r="E69" s="351"/>
      <c r="F69" s="351"/>
      <c r="G69" s="387"/>
      <c r="H69" s="351"/>
      <c r="I69" s="347"/>
      <c r="J69" s="351"/>
      <c r="K69" s="352"/>
      <c r="L69" s="352"/>
      <c r="N69" s="412"/>
      <c r="O69" s="365">
        <f t="shared" si="7"/>
        <v>0</v>
      </c>
      <c r="P69" s="373" t="s">
        <v>263</v>
      </c>
      <c r="Q69" s="356">
        <v>6</v>
      </c>
      <c r="R69" s="356">
        <v>3</v>
      </c>
      <c r="S69" s="368"/>
      <c r="T69" s="369"/>
      <c r="U69" s="370">
        <f t="shared" si="8"/>
        <v>0</v>
      </c>
      <c r="V69" s="415"/>
    </row>
    <row r="70" spans="1:23">
      <c r="A70" s="431" t="s">
        <v>264</v>
      </c>
      <c r="B70" s="433"/>
      <c r="C70" s="347"/>
      <c r="D70" s="387"/>
      <c r="E70" s="351"/>
      <c r="F70" s="351"/>
      <c r="G70" s="387"/>
      <c r="H70" s="351"/>
      <c r="I70" s="347"/>
      <c r="J70" s="351"/>
      <c r="K70" s="352"/>
      <c r="L70" s="352"/>
      <c r="N70" s="412"/>
      <c r="O70" s="365">
        <f t="shared" si="7"/>
        <v>16.5</v>
      </c>
      <c r="P70" s="373" t="s">
        <v>265</v>
      </c>
      <c r="Q70" s="356"/>
      <c r="R70" s="356"/>
      <c r="S70" s="368">
        <v>1650000</v>
      </c>
      <c r="T70" s="369"/>
      <c r="U70" s="370">
        <f t="shared" si="8"/>
        <v>1650000</v>
      </c>
      <c r="V70" s="379"/>
    </row>
    <row r="71" spans="1:23" ht="222.75">
      <c r="A71" s="434" t="s">
        <v>266</v>
      </c>
      <c r="B71" s="363">
        <v>19.5</v>
      </c>
      <c r="C71" s="347" t="s">
        <v>267</v>
      </c>
      <c r="D71" s="387">
        <v>2.2999999999999998</v>
      </c>
      <c r="E71" s="351"/>
      <c r="F71" s="351"/>
      <c r="G71" s="387">
        <v>17.2</v>
      </c>
      <c r="H71" s="351"/>
      <c r="I71" s="347" t="s">
        <v>267</v>
      </c>
      <c r="J71" s="387">
        <v>2.2999999999999998</v>
      </c>
      <c r="K71" s="352"/>
      <c r="L71" s="352"/>
      <c r="N71" s="412"/>
      <c r="O71" s="365">
        <f t="shared" si="7"/>
        <v>0</v>
      </c>
      <c r="P71" s="373" t="s">
        <v>268</v>
      </c>
      <c r="Q71" s="356">
        <v>19.5</v>
      </c>
      <c r="R71" s="356">
        <v>13</v>
      </c>
      <c r="S71" s="368"/>
      <c r="T71" s="369"/>
      <c r="U71" s="370">
        <f t="shared" si="8"/>
        <v>0</v>
      </c>
    </row>
    <row r="72" spans="1:23" ht="156">
      <c r="A72" s="435" t="s">
        <v>269</v>
      </c>
      <c r="B72" s="363">
        <v>13.75</v>
      </c>
      <c r="C72" s="347" t="s">
        <v>270</v>
      </c>
      <c r="D72" s="387">
        <v>4</v>
      </c>
      <c r="E72" s="351"/>
      <c r="F72" s="351"/>
      <c r="G72" s="387">
        <v>6.73</v>
      </c>
      <c r="H72" s="351"/>
      <c r="I72" s="347" t="s">
        <v>270</v>
      </c>
      <c r="J72" s="387">
        <v>4</v>
      </c>
      <c r="K72" s="352"/>
      <c r="L72" s="352"/>
      <c r="N72" s="412"/>
      <c r="O72" s="365">
        <f t="shared" si="7"/>
        <v>0</v>
      </c>
      <c r="P72" s="373" t="s">
        <v>271</v>
      </c>
      <c r="Q72" s="356">
        <v>13.75</v>
      </c>
      <c r="R72" s="356">
        <v>6</v>
      </c>
      <c r="S72" s="368"/>
      <c r="T72" s="369"/>
      <c r="U72" s="370">
        <f t="shared" si="8"/>
        <v>0</v>
      </c>
    </row>
    <row r="73" spans="1:23" ht="72">
      <c r="A73" s="435" t="s">
        <v>302</v>
      </c>
      <c r="B73" s="363">
        <v>1.5</v>
      </c>
      <c r="C73" s="347"/>
      <c r="D73" s="387"/>
      <c r="E73" s="351"/>
      <c r="F73" s="351"/>
      <c r="G73" s="387">
        <v>0.2</v>
      </c>
      <c r="H73" s="351"/>
      <c r="I73" s="347"/>
      <c r="J73" s="351">
        <v>0</v>
      </c>
      <c r="K73" s="352"/>
      <c r="L73" s="352"/>
      <c r="N73" s="412"/>
      <c r="O73" s="365">
        <f t="shared" si="7"/>
        <v>0</v>
      </c>
      <c r="P73" s="373" t="s">
        <v>272</v>
      </c>
      <c r="Q73" s="356">
        <v>1.5</v>
      </c>
      <c r="R73" s="356">
        <v>1</v>
      </c>
      <c r="S73" s="368"/>
      <c r="T73" s="369"/>
      <c r="U73" s="370">
        <f t="shared" si="8"/>
        <v>0</v>
      </c>
    </row>
    <row r="74" spans="1:23" ht="108">
      <c r="A74" s="435" t="s">
        <v>303</v>
      </c>
      <c r="B74" s="363">
        <v>5.25</v>
      </c>
      <c r="C74" s="347"/>
      <c r="D74" s="387"/>
      <c r="E74" s="351"/>
      <c r="F74" s="351"/>
      <c r="G74" s="387">
        <v>3.17</v>
      </c>
      <c r="H74" s="351"/>
      <c r="I74" s="347"/>
      <c r="J74" s="351">
        <v>0</v>
      </c>
      <c r="K74" s="352"/>
      <c r="L74" s="352"/>
      <c r="N74" s="412"/>
      <c r="O74" s="365">
        <f t="shared" si="7"/>
        <v>0</v>
      </c>
      <c r="P74" s="373" t="s">
        <v>273</v>
      </c>
      <c r="Q74" s="356">
        <v>5.25</v>
      </c>
      <c r="R74" s="356">
        <v>1</v>
      </c>
      <c r="S74" s="368"/>
      <c r="T74" s="369"/>
      <c r="U74" s="370">
        <f t="shared" si="8"/>
        <v>0</v>
      </c>
    </row>
    <row r="75" spans="1:23">
      <c r="A75" s="436" t="s">
        <v>274</v>
      </c>
      <c r="B75" s="363">
        <v>50</v>
      </c>
      <c r="C75" s="347" t="s">
        <v>169</v>
      </c>
      <c r="D75" s="387">
        <v>10</v>
      </c>
      <c r="E75" s="351"/>
      <c r="F75" s="351"/>
      <c r="G75" s="387">
        <v>25.39</v>
      </c>
      <c r="H75" s="351"/>
      <c r="I75" s="347" t="s">
        <v>169</v>
      </c>
      <c r="J75" s="351">
        <v>4</v>
      </c>
      <c r="K75" s="352"/>
      <c r="L75" s="352"/>
      <c r="N75" s="412"/>
      <c r="O75" s="365">
        <f t="shared" si="7"/>
        <v>7.5</v>
      </c>
      <c r="P75" s="373" t="s">
        <v>275</v>
      </c>
      <c r="Q75" s="356">
        <v>50</v>
      </c>
      <c r="R75" s="356">
        <v>10</v>
      </c>
      <c r="S75" s="368">
        <v>250000</v>
      </c>
      <c r="T75" s="369">
        <v>500000</v>
      </c>
      <c r="U75" s="370">
        <f t="shared" si="8"/>
        <v>750000</v>
      </c>
      <c r="V75" s="415"/>
    </row>
    <row r="76" spans="1:23">
      <c r="A76" s="395" t="s">
        <v>304</v>
      </c>
      <c r="B76" s="437">
        <v>15</v>
      </c>
      <c r="C76" s="347" t="s">
        <v>270</v>
      </c>
      <c r="D76" s="387">
        <v>4</v>
      </c>
      <c r="E76" s="351"/>
      <c r="F76" s="351"/>
      <c r="G76" s="387">
        <v>3.77</v>
      </c>
      <c r="H76" s="351"/>
      <c r="I76" s="347" t="s">
        <v>270</v>
      </c>
      <c r="J76" s="387">
        <v>4</v>
      </c>
      <c r="K76" s="352"/>
      <c r="L76" s="352"/>
      <c r="N76" s="412"/>
      <c r="O76" s="365">
        <f t="shared" si="7"/>
        <v>0</v>
      </c>
      <c r="P76" s="373" t="s">
        <v>276</v>
      </c>
      <c r="Q76" s="356">
        <v>15</v>
      </c>
      <c r="R76" s="356">
        <v>5</v>
      </c>
      <c r="S76" s="368"/>
      <c r="T76" s="369"/>
      <c r="U76" s="370">
        <f t="shared" si="8"/>
        <v>0</v>
      </c>
      <c r="V76" s="415"/>
    </row>
    <row r="77" spans="1:23">
      <c r="A77" s="395" t="s">
        <v>277</v>
      </c>
      <c r="B77" s="393"/>
      <c r="C77" s="347"/>
      <c r="D77" s="387"/>
      <c r="E77" s="351"/>
      <c r="F77" s="351"/>
      <c r="G77" s="387"/>
      <c r="H77" s="351"/>
      <c r="I77" s="347"/>
      <c r="J77" s="351"/>
      <c r="K77" s="352"/>
      <c r="L77" s="352"/>
      <c r="N77" s="412"/>
      <c r="O77" s="365">
        <f t="shared" si="7"/>
        <v>0</v>
      </c>
      <c r="P77" s="373" t="s">
        <v>278</v>
      </c>
      <c r="Q77" s="356">
        <v>30334.2</v>
      </c>
      <c r="R77" s="356">
        <v>304</v>
      </c>
      <c r="S77" s="368">
        <v>0</v>
      </c>
      <c r="T77" s="369"/>
      <c r="U77" s="370">
        <f t="shared" si="8"/>
        <v>0</v>
      </c>
    </row>
    <row r="78" spans="1:23">
      <c r="A78" s="362" t="s">
        <v>305</v>
      </c>
      <c r="B78" s="438">
        <v>30334.2</v>
      </c>
      <c r="C78" s="426" t="s">
        <v>279</v>
      </c>
      <c r="D78" s="387">
        <v>9227.15</v>
      </c>
      <c r="E78" s="351"/>
      <c r="F78" s="351"/>
      <c r="G78" s="387">
        <v>4649.6499999999996</v>
      </c>
      <c r="H78" s="351"/>
      <c r="I78" s="426" t="s">
        <v>280</v>
      </c>
      <c r="J78" s="351">
        <v>1998.15</v>
      </c>
      <c r="K78" s="352"/>
      <c r="L78" s="352"/>
      <c r="N78" s="412"/>
      <c r="O78" s="365">
        <f t="shared" si="7"/>
        <v>223.5</v>
      </c>
      <c r="P78" s="439" t="s">
        <v>281</v>
      </c>
      <c r="Q78" s="356">
        <f>SUM(Q62:Q77)</f>
        <v>31350.420000000002</v>
      </c>
      <c r="R78" s="356">
        <f>SUM(R62:R77)</f>
        <v>700</v>
      </c>
      <c r="S78" s="368">
        <f>SUM(S62:S77)</f>
        <v>17500000</v>
      </c>
      <c r="T78" s="369">
        <f>SUM(T62:T77)</f>
        <v>4850000</v>
      </c>
      <c r="U78" s="370">
        <f t="shared" si="8"/>
        <v>22350000</v>
      </c>
    </row>
    <row r="79" spans="1:23">
      <c r="A79" s="440" t="s">
        <v>282</v>
      </c>
      <c r="B79" s="363"/>
      <c r="C79" s="347"/>
      <c r="D79" s="387"/>
      <c r="E79" s="387"/>
      <c r="F79" s="387"/>
      <c r="G79" s="387"/>
      <c r="H79" s="441"/>
      <c r="I79" s="347"/>
      <c r="J79" s="441"/>
      <c r="K79" s="442"/>
      <c r="L79" s="442"/>
      <c r="N79" s="443"/>
      <c r="O79" s="365">
        <f t="shared" si="7"/>
        <v>717.82</v>
      </c>
      <c r="P79" s="417" t="s">
        <v>283</v>
      </c>
      <c r="Q79" s="418">
        <f>Q58+Q78</f>
        <v>44220.380000000005</v>
      </c>
      <c r="R79" s="418">
        <f>R58+R78</f>
        <v>2900</v>
      </c>
      <c r="S79" s="419">
        <f>S58+S78</f>
        <v>41000000</v>
      </c>
      <c r="T79" s="420">
        <f>T58+T78</f>
        <v>30782000</v>
      </c>
      <c r="U79" s="444">
        <f>S79+T79</f>
        <v>71782000</v>
      </c>
    </row>
    <row r="80" spans="1:23">
      <c r="A80" s="440" t="s">
        <v>284</v>
      </c>
      <c r="B80" s="363"/>
      <c r="C80" s="347"/>
      <c r="D80" s="387"/>
      <c r="E80" s="387"/>
      <c r="F80" s="387"/>
      <c r="G80" s="387"/>
      <c r="H80" s="441"/>
      <c r="I80" s="347"/>
      <c r="J80" s="441"/>
      <c r="K80" s="442"/>
      <c r="L80" s="442"/>
      <c r="N80" s="443"/>
      <c r="O80" s="365">
        <f t="shared" si="7"/>
        <v>0</v>
      </c>
      <c r="S80" s="445"/>
      <c r="T80" s="446"/>
      <c r="U80" s="447"/>
    </row>
    <row r="81" spans="1:23">
      <c r="A81" s="395" t="s">
        <v>306</v>
      </c>
      <c r="B81" s="437">
        <v>942</v>
      </c>
      <c r="C81" s="448"/>
      <c r="D81" s="387"/>
      <c r="E81" s="351"/>
      <c r="F81" s="351"/>
      <c r="G81" s="387"/>
      <c r="H81" s="351"/>
      <c r="I81" s="448"/>
      <c r="J81" s="351"/>
      <c r="K81" s="352"/>
      <c r="L81" s="352"/>
      <c r="N81" s="412"/>
      <c r="O81" s="365">
        <f t="shared" si="7"/>
        <v>0</v>
      </c>
      <c r="S81" s="449"/>
      <c r="T81" s="450"/>
      <c r="U81" s="451"/>
    </row>
    <row r="82" spans="1:23" ht="31.5">
      <c r="A82" s="395" t="s">
        <v>307</v>
      </c>
      <c r="B82" s="437">
        <v>19850</v>
      </c>
      <c r="C82" s="467" t="s">
        <v>285</v>
      </c>
      <c r="D82" s="387">
        <v>450</v>
      </c>
      <c r="E82" s="351"/>
      <c r="F82" s="351"/>
      <c r="G82" s="387">
        <v>38.11</v>
      </c>
      <c r="H82" s="351"/>
      <c r="I82" s="467" t="s">
        <v>285</v>
      </c>
      <c r="J82" s="351">
        <v>225</v>
      </c>
      <c r="K82" s="352"/>
      <c r="L82" s="352"/>
      <c r="N82" s="412"/>
      <c r="O82" s="365">
        <f t="shared" si="7"/>
        <v>0</v>
      </c>
    </row>
    <row r="83" spans="1:23" ht="21">
      <c r="A83" s="395" t="s">
        <v>308</v>
      </c>
      <c r="B83" s="363">
        <v>2659</v>
      </c>
      <c r="C83" s="453" t="s">
        <v>309</v>
      </c>
      <c r="D83" s="387">
        <v>90</v>
      </c>
      <c r="E83" s="351"/>
      <c r="F83" s="351"/>
      <c r="G83" s="387">
        <v>40.49</v>
      </c>
      <c r="H83" s="351"/>
      <c r="I83" s="453" t="s">
        <v>309</v>
      </c>
      <c r="J83" s="351">
        <v>90</v>
      </c>
      <c r="K83" s="352"/>
      <c r="L83" s="352"/>
      <c r="N83" s="412"/>
      <c r="O83" s="365">
        <f t="shared" si="7"/>
        <v>0</v>
      </c>
    </row>
    <row r="84" spans="1:23">
      <c r="A84" s="423" t="s">
        <v>286</v>
      </c>
      <c r="B84" s="363"/>
      <c r="C84" s="452"/>
      <c r="D84" s="387"/>
      <c r="E84" s="351"/>
      <c r="F84" s="351"/>
      <c r="G84" s="387"/>
      <c r="H84" s="351"/>
      <c r="I84" s="452"/>
      <c r="J84" s="351"/>
      <c r="K84" s="352"/>
      <c r="L84" s="352"/>
      <c r="N84" s="412"/>
      <c r="O84" s="365">
        <f t="shared" si="7"/>
        <v>0</v>
      </c>
    </row>
    <row r="85" spans="1:23">
      <c r="A85" s="395" t="s">
        <v>310</v>
      </c>
      <c r="B85" s="363">
        <v>378</v>
      </c>
      <c r="C85" s="347"/>
      <c r="D85" s="387"/>
      <c r="E85" s="351"/>
      <c r="F85" s="351"/>
      <c r="G85" s="387"/>
      <c r="H85" s="351"/>
      <c r="I85" s="347"/>
      <c r="J85" s="351"/>
      <c r="K85" s="352"/>
      <c r="L85" s="352"/>
      <c r="N85" s="412"/>
      <c r="O85" s="365"/>
    </row>
    <row r="86" spans="1:23">
      <c r="A86" s="395" t="s">
        <v>311</v>
      </c>
      <c r="B86" s="363">
        <v>63</v>
      </c>
      <c r="C86" s="347"/>
      <c r="D86" s="387"/>
      <c r="E86" s="351"/>
      <c r="F86" s="351"/>
      <c r="G86" s="387"/>
      <c r="H86" s="351"/>
      <c r="I86" s="347"/>
      <c r="J86" s="351"/>
      <c r="K86" s="352"/>
      <c r="L86" s="352"/>
      <c r="N86" s="412"/>
      <c r="O86" s="365"/>
    </row>
    <row r="87" spans="1:23">
      <c r="A87" s="395" t="s">
        <v>312</v>
      </c>
      <c r="B87" s="363">
        <v>178.5</v>
      </c>
      <c r="C87" s="347"/>
      <c r="D87" s="387"/>
      <c r="E87" s="351"/>
      <c r="F87" s="351"/>
      <c r="G87" s="387"/>
      <c r="H87" s="351"/>
      <c r="I87" s="347"/>
      <c r="J87" s="351"/>
      <c r="K87" s="352"/>
      <c r="L87" s="352"/>
      <c r="N87" s="412"/>
      <c r="O87" s="365"/>
    </row>
    <row r="88" spans="1:23" ht="21">
      <c r="A88" s="395" t="s">
        <v>313</v>
      </c>
      <c r="B88" s="363">
        <v>14758.55</v>
      </c>
      <c r="C88" s="453" t="s">
        <v>314</v>
      </c>
      <c r="D88" s="387">
        <v>470</v>
      </c>
      <c r="E88" s="351"/>
      <c r="F88" s="351"/>
      <c r="G88" s="387">
        <v>40.43</v>
      </c>
      <c r="H88" s="351"/>
      <c r="I88" s="453" t="s">
        <v>314</v>
      </c>
      <c r="J88" s="351">
        <v>235</v>
      </c>
      <c r="K88" s="352"/>
      <c r="L88" s="352"/>
      <c r="M88" s="468"/>
      <c r="N88" s="412"/>
      <c r="O88" s="365"/>
    </row>
    <row r="89" spans="1:23" s="339" customFormat="1" ht="12.75">
      <c r="A89" s="374" t="s">
        <v>287</v>
      </c>
      <c r="B89" s="454">
        <f>SUM(B62:B88)</f>
        <v>70179.47</v>
      </c>
      <c r="C89" s="454"/>
      <c r="D89" s="455">
        <f>SUM(D62:D88)</f>
        <v>10300</v>
      </c>
      <c r="E89" s="455"/>
      <c r="F89" s="455"/>
      <c r="G89" s="455">
        <f>SUM(G62:G88)</f>
        <v>5418.99</v>
      </c>
      <c r="H89" s="455"/>
      <c r="I89" s="454"/>
      <c r="J89" s="455">
        <f>SUM(J62:J88)</f>
        <v>2575</v>
      </c>
      <c r="K89" s="454"/>
      <c r="L89" s="454"/>
      <c r="N89" s="456"/>
      <c r="O89" s="365"/>
      <c r="P89" s="385"/>
      <c r="Q89" s="457"/>
      <c r="R89" s="457"/>
      <c r="S89" s="383"/>
      <c r="T89" s="384"/>
      <c r="U89" s="385"/>
    </row>
    <row r="90" spans="1:23" s="339" customFormat="1" ht="12.75">
      <c r="A90" s="374" t="s">
        <v>288</v>
      </c>
      <c r="B90" s="454">
        <f>B89+B58</f>
        <v>85785.52</v>
      </c>
      <c r="C90" s="454"/>
      <c r="D90" s="455">
        <f>D89+D58</f>
        <v>11000</v>
      </c>
      <c r="E90" s="455"/>
      <c r="F90" s="455"/>
      <c r="G90" s="455">
        <f>G89+G58</f>
        <v>6989.49</v>
      </c>
      <c r="H90" s="455"/>
      <c r="I90" s="454"/>
      <c r="J90" s="455">
        <f>J89+J58</f>
        <v>2750</v>
      </c>
      <c r="K90" s="454"/>
      <c r="L90" s="454"/>
      <c r="M90" s="339" t="s">
        <v>80</v>
      </c>
      <c r="N90" s="456"/>
      <c r="O90" s="365"/>
      <c r="P90" s="385"/>
      <c r="Q90" s="457"/>
      <c r="R90" s="457"/>
      <c r="S90" s="383"/>
      <c r="T90" s="384"/>
      <c r="U90" s="385"/>
    </row>
    <row r="91" spans="1:23" s="339" customFormat="1">
      <c r="A91" s="458" t="s">
        <v>315</v>
      </c>
      <c r="B91" s="363">
        <v>2857.84</v>
      </c>
      <c r="C91" s="347"/>
      <c r="D91" s="387"/>
      <c r="E91" s="351"/>
      <c r="F91" s="351"/>
      <c r="G91" s="387"/>
      <c r="H91" s="351"/>
      <c r="I91" s="347"/>
      <c r="J91" s="387"/>
      <c r="K91" s="352"/>
      <c r="L91" s="352"/>
      <c r="M91" s="468"/>
      <c r="N91" s="459"/>
      <c r="O91" s="365"/>
      <c r="P91" s="385"/>
      <c r="Q91" s="457"/>
      <c r="R91" s="457"/>
      <c r="S91" s="383"/>
      <c r="T91" s="384"/>
      <c r="U91" s="385"/>
    </row>
    <row r="92" spans="1:23" s="339" customFormat="1">
      <c r="A92" s="458" t="s">
        <v>316</v>
      </c>
      <c r="B92" s="363">
        <v>10694.36</v>
      </c>
      <c r="C92" s="347"/>
      <c r="D92" s="387"/>
      <c r="E92" s="351"/>
      <c r="F92" s="351"/>
      <c r="G92" s="387"/>
      <c r="H92" s="351"/>
      <c r="I92" s="347"/>
      <c r="J92" s="387"/>
      <c r="K92" s="352"/>
      <c r="L92" s="352"/>
      <c r="M92" s="468"/>
      <c r="N92" s="459"/>
      <c r="O92" s="365"/>
      <c r="P92" s="385"/>
      <c r="Q92" s="457"/>
      <c r="R92" s="457"/>
      <c r="S92" s="383"/>
      <c r="T92" s="384"/>
      <c r="U92" s="385"/>
    </row>
    <row r="93" spans="1:23" s="462" customFormat="1">
      <c r="A93" s="460"/>
      <c r="B93" s="409">
        <f>SUM(B91:B92)</f>
        <v>13552.2</v>
      </c>
      <c r="C93" s="409"/>
      <c r="D93" s="410">
        <f>SUM(D91:D92)</f>
        <v>0</v>
      </c>
      <c r="E93" s="410"/>
      <c r="F93" s="410"/>
      <c r="G93" s="410">
        <f>SUM(G91:G92)</f>
        <v>0</v>
      </c>
      <c r="H93" s="410"/>
      <c r="I93" s="409"/>
      <c r="J93" s="410">
        <f>SUM(J91:J92)</f>
        <v>0</v>
      </c>
      <c r="K93" s="409"/>
      <c r="L93" s="409"/>
      <c r="N93" s="461"/>
      <c r="O93" s="365"/>
      <c r="P93" s="385"/>
      <c r="Q93" s="457"/>
      <c r="R93" s="457"/>
      <c r="S93" s="383"/>
      <c r="T93" s="384"/>
      <c r="U93" s="385"/>
      <c r="V93" s="339"/>
      <c r="W93" s="339"/>
    </row>
    <row r="94" spans="1:23" s="462" customFormat="1" ht="12.75">
      <c r="A94" s="374" t="s">
        <v>289</v>
      </c>
      <c r="B94" s="409">
        <f>B93+B90</f>
        <v>99337.72</v>
      </c>
      <c r="C94" s="409"/>
      <c r="D94" s="410">
        <f>D93+D90</f>
        <v>11000</v>
      </c>
      <c r="E94" s="410"/>
      <c r="F94" s="410"/>
      <c r="G94" s="410">
        <f>G93+G90</f>
        <v>6989.49</v>
      </c>
      <c r="H94" s="410"/>
      <c r="I94" s="409"/>
      <c r="J94" s="410">
        <f>J93+J90</f>
        <v>2750</v>
      </c>
      <c r="K94" s="409"/>
      <c r="L94" s="409"/>
      <c r="N94" s="461"/>
      <c r="O94" s="365"/>
      <c r="P94" s="385"/>
      <c r="Q94" s="457"/>
      <c r="R94" s="457"/>
      <c r="S94" s="383"/>
      <c r="T94" s="384"/>
      <c r="U94" s="385"/>
      <c r="V94" s="339"/>
    </row>
    <row r="95" spans="1:23" s="339" customFormat="1">
      <c r="A95" s="340"/>
      <c r="B95" s="338"/>
      <c r="C95" s="340"/>
      <c r="D95" s="340"/>
      <c r="E95" s="469"/>
      <c r="F95" s="469"/>
      <c r="G95" s="392"/>
      <c r="H95" s="340"/>
      <c r="I95" s="340"/>
      <c r="J95" s="340"/>
      <c r="K95" s="340"/>
      <c r="L95" s="340"/>
      <c r="M95"/>
      <c r="O95" s="365"/>
      <c r="P95" s="385"/>
      <c r="Q95" s="457"/>
      <c r="R95" s="457"/>
      <c r="S95" s="383"/>
      <c r="T95" s="384"/>
      <c r="U95" s="385"/>
      <c r="W95" s="462"/>
    </row>
    <row r="96" spans="1:23">
      <c r="G96" s="470"/>
      <c r="O96" s="365"/>
    </row>
    <row r="97" spans="1:15">
      <c r="G97" s="470"/>
      <c r="O97" s="365"/>
    </row>
    <row r="98" spans="1:15">
      <c r="D98" s="429"/>
      <c r="O98" s="365"/>
    </row>
    <row r="99" spans="1:15">
      <c r="A99" s="463" t="s">
        <v>317</v>
      </c>
      <c r="D99" s="429"/>
      <c r="E99" s="677" t="s">
        <v>318</v>
      </c>
      <c r="F99" s="677"/>
      <c r="G99" s="677"/>
      <c r="H99" s="677"/>
      <c r="I99" s="677"/>
      <c r="J99" s="677"/>
      <c r="O99" s="365"/>
    </row>
    <row r="100" spans="1:15">
      <c r="A100" s="463" t="s">
        <v>149</v>
      </c>
      <c r="E100" s="657" t="s">
        <v>319</v>
      </c>
      <c r="F100" s="657"/>
      <c r="G100" s="657"/>
      <c r="H100" s="657"/>
      <c r="I100" s="657"/>
      <c r="J100" s="657"/>
      <c r="O100" s="365"/>
    </row>
    <row r="101" spans="1:15">
      <c r="E101" s="657" t="s">
        <v>320</v>
      </c>
      <c r="F101" s="657"/>
      <c r="G101" s="657"/>
      <c r="H101" s="657"/>
      <c r="I101" s="657"/>
      <c r="J101" s="657"/>
      <c r="O101" s="365"/>
    </row>
    <row r="102" spans="1:15">
      <c r="E102" s="657" t="s">
        <v>321</v>
      </c>
      <c r="F102" s="657"/>
      <c r="G102" s="657"/>
      <c r="H102" s="657"/>
      <c r="I102" s="657"/>
      <c r="J102" s="657"/>
      <c r="O102" s="365"/>
    </row>
    <row r="103" spans="1:15">
      <c r="E103" s="657" t="s">
        <v>322</v>
      </c>
      <c r="F103" s="657"/>
      <c r="G103" s="657"/>
      <c r="H103" s="657"/>
      <c r="I103" s="657"/>
      <c r="J103" s="657"/>
      <c r="O103" s="365"/>
    </row>
    <row r="104" spans="1:15">
      <c r="O104" s="365"/>
    </row>
    <row r="105" spans="1:15">
      <c r="O105" s="365"/>
    </row>
    <row r="106" spans="1:15">
      <c r="O106" s="365"/>
    </row>
    <row r="107" spans="1:15">
      <c r="O107" s="365"/>
    </row>
  </sheetData>
  <mergeCells count="16">
    <mergeCell ref="E103:J103"/>
    <mergeCell ref="J1:L1"/>
    <mergeCell ref="A2:L2"/>
    <mergeCell ref="B5:J5"/>
    <mergeCell ref="A7:B7"/>
    <mergeCell ref="C7:E9"/>
    <mergeCell ref="F7:H9"/>
    <mergeCell ref="I7:K9"/>
    <mergeCell ref="L7:L9"/>
    <mergeCell ref="A8:A10"/>
    <mergeCell ref="B8:B10"/>
    <mergeCell ref="L12:L41"/>
    <mergeCell ref="E99:J99"/>
    <mergeCell ref="E100:J100"/>
    <mergeCell ref="E101:J101"/>
    <mergeCell ref="E102:J1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8"/>
  <sheetViews>
    <sheetView topLeftCell="A58" workbookViewId="0">
      <selection activeCell="B70" sqref="B70:B71"/>
    </sheetView>
  </sheetViews>
  <sheetFormatPr defaultRowHeight="12.75"/>
  <cols>
    <col min="1" max="2" width="9.140625" style="34"/>
    <col min="3" max="3" width="35.28515625" style="34" customWidth="1"/>
    <col min="4" max="6" width="9.140625" style="34"/>
    <col min="7" max="7" width="9.140625" style="35"/>
    <col min="8" max="12" width="9.140625" style="34"/>
    <col min="13" max="15" width="9.140625" style="36"/>
    <col min="16" max="16" width="9.140625" style="37"/>
    <col min="17" max="20" width="9.140625" style="38"/>
    <col min="21" max="21" width="9.140625" style="36"/>
    <col min="22" max="22" width="9.140625" style="39"/>
    <col min="23" max="23" width="9.140625" style="35"/>
    <col min="24" max="26" width="9.140625" style="34"/>
    <col min="27" max="27" width="9.140625" style="39"/>
    <col min="28" max="16384" width="9.140625" style="34"/>
  </cols>
  <sheetData>
    <row r="1" spans="1:30" ht="33.75">
      <c r="A1" s="34" t="s">
        <v>84</v>
      </c>
      <c r="S1" s="748"/>
      <c r="T1" s="748"/>
      <c r="U1" s="748"/>
      <c r="Z1" s="749"/>
      <c r="AA1" s="749"/>
    </row>
    <row r="2" spans="1:30" ht="18.75">
      <c r="A2" s="750" t="s">
        <v>85</v>
      </c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1"/>
      <c r="Y2" s="751"/>
      <c r="AB2" s="40"/>
      <c r="AC2" s="40" t="s">
        <v>86</v>
      </c>
    </row>
    <row r="3" spans="1:30" ht="15.75">
      <c r="A3" s="752"/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41"/>
      <c r="N3" s="41"/>
      <c r="O3" s="41"/>
      <c r="P3" s="38"/>
      <c r="U3" s="38"/>
      <c r="V3" s="42"/>
      <c r="W3" s="34"/>
      <c r="AA3" s="34"/>
    </row>
    <row r="4" spans="1:30" s="43" customFormat="1" ht="15.75">
      <c r="A4" s="720" t="s">
        <v>87</v>
      </c>
      <c r="B4" s="720" t="s">
        <v>88</v>
      </c>
      <c r="C4" s="699" t="s">
        <v>89</v>
      </c>
      <c r="D4" s="721" t="s">
        <v>90</v>
      </c>
      <c r="E4" s="722"/>
      <c r="F4" s="722"/>
      <c r="G4" s="722"/>
      <c r="H4" s="722"/>
      <c r="I4" s="722"/>
      <c r="J4" s="722"/>
      <c r="K4" s="722"/>
      <c r="L4" s="723"/>
      <c r="M4" s="724" t="s">
        <v>91</v>
      </c>
      <c r="N4" s="724"/>
      <c r="O4" s="724"/>
      <c r="P4" s="724"/>
      <c r="Q4" s="724"/>
      <c r="R4" s="724"/>
      <c r="S4" s="724"/>
      <c r="T4" s="724"/>
      <c r="U4" s="725"/>
      <c r="V4" s="718" t="s">
        <v>92</v>
      </c>
      <c r="W4" s="719"/>
      <c r="X4" s="719"/>
      <c r="Y4" s="719"/>
      <c r="Z4" s="719"/>
      <c r="AA4" s="719"/>
      <c r="AB4" s="719"/>
      <c r="AC4" s="719"/>
      <c r="AD4" s="719"/>
    </row>
    <row r="5" spans="1:30" s="43" customFormat="1" ht="15">
      <c r="A5" s="720"/>
      <c r="B5" s="720"/>
      <c r="C5" s="699"/>
      <c r="D5" s="704" t="s">
        <v>93</v>
      </c>
      <c r="E5" s="704" t="s">
        <v>94</v>
      </c>
      <c r="F5" s="707" t="s">
        <v>95</v>
      </c>
      <c r="G5" s="707"/>
      <c r="H5" s="707"/>
      <c r="I5" s="707"/>
      <c r="J5" s="707"/>
      <c r="K5" s="707"/>
      <c r="L5" s="708"/>
      <c r="M5" s="709" t="s">
        <v>93</v>
      </c>
      <c r="N5" s="704" t="s">
        <v>94</v>
      </c>
      <c r="O5" s="707" t="s">
        <v>95</v>
      </c>
      <c r="P5" s="707"/>
      <c r="Q5" s="707"/>
      <c r="R5" s="707"/>
      <c r="S5" s="707"/>
      <c r="T5" s="707"/>
      <c r="U5" s="708"/>
      <c r="V5" s="709" t="s">
        <v>93</v>
      </c>
      <c r="W5" s="704" t="s">
        <v>94</v>
      </c>
      <c r="X5" s="707" t="s">
        <v>95</v>
      </c>
      <c r="Y5" s="707"/>
      <c r="Z5" s="707"/>
      <c r="AA5" s="707"/>
      <c r="AB5" s="707"/>
      <c r="AC5" s="707"/>
      <c r="AD5" s="707"/>
    </row>
    <row r="6" spans="1:30" s="43" customFormat="1" ht="15.75">
      <c r="A6" s="720"/>
      <c r="B6" s="720"/>
      <c r="C6" s="699"/>
      <c r="D6" s="705"/>
      <c r="E6" s="705"/>
      <c r="F6" s="699" t="s">
        <v>96</v>
      </c>
      <c r="G6" s="700" t="s">
        <v>97</v>
      </c>
      <c r="H6" s="695" t="s">
        <v>98</v>
      </c>
      <c r="I6" s="695"/>
      <c r="J6" s="695"/>
      <c r="K6" s="696" t="s">
        <v>99</v>
      </c>
      <c r="L6" s="731" t="s">
        <v>68</v>
      </c>
      <c r="M6" s="710"/>
      <c r="N6" s="705"/>
      <c r="O6" s="699" t="s">
        <v>96</v>
      </c>
      <c r="P6" s="700" t="s">
        <v>97</v>
      </c>
      <c r="Q6" s="695" t="s">
        <v>98</v>
      </c>
      <c r="R6" s="695"/>
      <c r="S6" s="695"/>
      <c r="T6" s="696" t="s">
        <v>99</v>
      </c>
      <c r="U6" s="701" t="s">
        <v>68</v>
      </c>
      <c r="V6" s="710"/>
      <c r="W6" s="705"/>
      <c r="X6" s="699" t="s">
        <v>96</v>
      </c>
      <c r="Y6" s="700" t="s">
        <v>97</v>
      </c>
      <c r="Z6" s="695" t="s">
        <v>98</v>
      </c>
      <c r="AA6" s="695"/>
      <c r="AB6" s="695"/>
      <c r="AC6" s="696" t="s">
        <v>99</v>
      </c>
      <c r="AD6" s="696" t="s">
        <v>68</v>
      </c>
    </row>
    <row r="7" spans="1:30" s="43" customFormat="1" ht="15.75">
      <c r="A7" s="720"/>
      <c r="B7" s="720"/>
      <c r="C7" s="699"/>
      <c r="D7" s="705"/>
      <c r="E7" s="705"/>
      <c r="F7" s="699"/>
      <c r="G7" s="700"/>
      <c r="H7" s="699" t="s">
        <v>100</v>
      </c>
      <c r="I7" s="699"/>
      <c r="J7" s="699" t="s">
        <v>101</v>
      </c>
      <c r="K7" s="697"/>
      <c r="L7" s="732"/>
      <c r="M7" s="710"/>
      <c r="N7" s="705"/>
      <c r="O7" s="699"/>
      <c r="P7" s="700"/>
      <c r="Q7" s="699" t="s">
        <v>100</v>
      </c>
      <c r="R7" s="699"/>
      <c r="S7" s="699" t="s">
        <v>101</v>
      </c>
      <c r="T7" s="697"/>
      <c r="U7" s="702"/>
      <c r="V7" s="710"/>
      <c r="W7" s="705"/>
      <c r="X7" s="699"/>
      <c r="Y7" s="700"/>
      <c r="Z7" s="699" t="s">
        <v>100</v>
      </c>
      <c r="AA7" s="699"/>
      <c r="AB7" s="699" t="s">
        <v>101</v>
      </c>
      <c r="AC7" s="697"/>
      <c r="AD7" s="697"/>
    </row>
    <row r="8" spans="1:30" s="43" customFormat="1" ht="25.5">
      <c r="A8" s="720"/>
      <c r="B8" s="720"/>
      <c r="C8" s="699"/>
      <c r="D8" s="706"/>
      <c r="E8" s="706"/>
      <c r="F8" s="699"/>
      <c r="G8" s="700"/>
      <c r="H8" s="44" t="s">
        <v>102</v>
      </c>
      <c r="I8" s="44" t="s">
        <v>103</v>
      </c>
      <c r="J8" s="699"/>
      <c r="K8" s="698"/>
      <c r="L8" s="733"/>
      <c r="M8" s="711"/>
      <c r="N8" s="706"/>
      <c r="O8" s="699"/>
      <c r="P8" s="700"/>
      <c r="Q8" s="44" t="s">
        <v>102</v>
      </c>
      <c r="R8" s="44" t="s">
        <v>103</v>
      </c>
      <c r="S8" s="699"/>
      <c r="T8" s="698"/>
      <c r="U8" s="703"/>
      <c r="V8" s="711"/>
      <c r="W8" s="706"/>
      <c r="X8" s="699"/>
      <c r="Y8" s="700"/>
      <c r="Z8" s="44" t="s">
        <v>102</v>
      </c>
      <c r="AA8" s="44" t="s">
        <v>103</v>
      </c>
      <c r="AB8" s="699"/>
      <c r="AC8" s="698"/>
      <c r="AD8" s="698"/>
    </row>
    <row r="9" spans="1:30" s="50" customFormat="1" ht="15.75">
      <c r="A9" s="45">
        <v>1</v>
      </c>
      <c r="B9" s="45">
        <v>2</v>
      </c>
      <c r="C9" s="45">
        <v>3</v>
      </c>
      <c r="D9" s="45">
        <v>4</v>
      </c>
      <c r="E9" s="45">
        <v>5</v>
      </c>
      <c r="F9" s="46">
        <v>6</v>
      </c>
      <c r="G9" s="46">
        <v>7</v>
      </c>
      <c r="H9" s="46">
        <v>8</v>
      </c>
      <c r="I9" s="45">
        <v>9</v>
      </c>
      <c r="J9" s="45">
        <v>10</v>
      </c>
      <c r="K9" s="45">
        <v>11</v>
      </c>
      <c r="L9" s="47">
        <v>12</v>
      </c>
      <c r="M9" s="48">
        <v>13</v>
      </c>
      <c r="N9" s="45">
        <v>14</v>
      </c>
      <c r="O9" s="45">
        <v>15</v>
      </c>
      <c r="P9" s="49">
        <v>16</v>
      </c>
      <c r="Q9" s="49">
        <v>17</v>
      </c>
      <c r="R9" s="49">
        <v>18</v>
      </c>
      <c r="S9" s="49">
        <v>19</v>
      </c>
      <c r="T9" s="45">
        <v>20</v>
      </c>
      <c r="U9" s="47">
        <v>21</v>
      </c>
      <c r="V9" s="48">
        <v>22</v>
      </c>
      <c r="W9" s="45">
        <v>23</v>
      </c>
      <c r="X9" s="45">
        <v>24</v>
      </c>
      <c r="Y9" s="49">
        <v>25</v>
      </c>
      <c r="Z9" s="49">
        <v>26</v>
      </c>
      <c r="AA9" s="49">
        <v>27</v>
      </c>
      <c r="AB9" s="49">
        <v>28</v>
      </c>
      <c r="AC9" s="45">
        <v>29</v>
      </c>
      <c r="AD9" s="45">
        <v>30</v>
      </c>
    </row>
    <row r="10" spans="1:30" s="54" customFormat="1" ht="15.75">
      <c r="A10" s="31" t="s">
        <v>83</v>
      </c>
      <c r="B10" s="32"/>
      <c r="C10" s="32"/>
      <c r="D10" s="51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52"/>
      <c r="AC10" s="52"/>
      <c r="AD10" s="53"/>
    </row>
    <row r="11" spans="1:30" s="54" customFormat="1" ht="15.75">
      <c r="A11" s="685">
        <v>4700</v>
      </c>
      <c r="B11" s="743" t="s">
        <v>104</v>
      </c>
      <c r="C11" s="74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6"/>
      <c r="W11" s="56"/>
      <c r="X11" s="56"/>
      <c r="Y11" s="56"/>
      <c r="Z11" s="56"/>
      <c r="AA11" s="56"/>
      <c r="AB11" s="52"/>
      <c r="AC11" s="52"/>
      <c r="AD11" s="53"/>
    </row>
    <row r="12" spans="1:30" s="54" customFormat="1" ht="15.75">
      <c r="A12" s="742"/>
      <c r="B12" s="15">
        <v>4765</v>
      </c>
      <c r="C12" s="9" t="s">
        <v>3</v>
      </c>
      <c r="D12" s="19"/>
      <c r="E12" s="12" t="s">
        <v>105</v>
      </c>
      <c r="F12" s="57">
        <f>SUM(G12:J12)</f>
        <v>10</v>
      </c>
      <c r="G12" s="57">
        <v>10</v>
      </c>
      <c r="H12" s="57"/>
      <c r="I12" s="57"/>
      <c r="J12" s="57"/>
      <c r="K12" s="58"/>
      <c r="L12" s="58"/>
      <c r="M12" s="59"/>
      <c r="N12" s="60" t="s">
        <v>105</v>
      </c>
      <c r="O12" s="61">
        <f>SUM(P12:U12)</f>
        <v>10</v>
      </c>
      <c r="P12" s="62">
        <v>10</v>
      </c>
      <c r="Q12" s="62"/>
      <c r="R12" s="62"/>
      <c r="S12" s="62"/>
      <c r="T12" s="63"/>
      <c r="U12" s="64"/>
      <c r="V12" s="65"/>
      <c r="W12" s="66"/>
      <c r="X12" s="57"/>
      <c r="Y12" s="57"/>
      <c r="Z12" s="57"/>
      <c r="AA12" s="57"/>
      <c r="AB12" s="66"/>
      <c r="AC12" s="66"/>
      <c r="AD12" s="66"/>
    </row>
    <row r="13" spans="1:30" s="54" customFormat="1" ht="15.75">
      <c r="A13" s="742"/>
      <c r="B13" s="15">
        <v>4769</v>
      </c>
      <c r="C13" s="9" t="s">
        <v>4</v>
      </c>
      <c r="D13" s="19"/>
      <c r="E13" s="12" t="s">
        <v>105</v>
      </c>
      <c r="F13" s="57">
        <f>SUM(G13:J13)</f>
        <v>50</v>
      </c>
      <c r="G13" s="57">
        <v>50</v>
      </c>
      <c r="H13" s="57"/>
      <c r="I13" s="57"/>
      <c r="J13" s="57"/>
      <c r="K13" s="58"/>
      <c r="L13" s="58"/>
      <c r="M13" s="59"/>
      <c r="N13" s="60" t="s">
        <v>105</v>
      </c>
      <c r="O13" s="61">
        <f>SUM(P13:U13)</f>
        <v>10</v>
      </c>
      <c r="P13" s="62">
        <v>10</v>
      </c>
      <c r="Q13" s="62"/>
      <c r="R13" s="62"/>
      <c r="S13" s="62"/>
      <c r="T13" s="63"/>
      <c r="U13" s="64"/>
      <c r="V13" s="65"/>
      <c r="W13" s="66"/>
      <c r="X13" s="57">
        <f>O13-F13</f>
        <v>-40</v>
      </c>
      <c r="Y13" s="57">
        <f>P13-G13</f>
        <v>-40</v>
      </c>
      <c r="Z13" s="57"/>
      <c r="AA13" s="57"/>
      <c r="AB13" s="66"/>
      <c r="AC13" s="66"/>
      <c r="AD13" s="66"/>
    </row>
    <row r="14" spans="1:30" s="54" customFormat="1" ht="15.75">
      <c r="A14" s="686"/>
      <c r="B14" s="15">
        <v>4795</v>
      </c>
      <c r="C14" s="9" t="s">
        <v>5</v>
      </c>
      <c r="D14" s="19"/>
      <c r="E14" s="12" t="s">
        <v>105</v>
      </c>
      <c r="F14" s="57"/>
      <c r="G14" s="57"/>
      <c r="H14" s="57"/>
      <c r="I14" s="57"/>
      <c r="J14" s="57"/>
      <c r="K14" s="58"/>
      <c r="L14" s="58"/>
      <c r="M14" s="59"/>
      <c r="N14" s="60" t="s">
        <v>105</v>
      </c>
      <c r="O14" s="61">
        <f>SUM(P14:U14)</f>
        <v>140</v>
      </c>
      <c r="P14" s="62">
        <v>140</v>
      </c>
      <c r="Q14" s="62"/>
      <c r="R14" s="62"/>
      <c r="S14" s="62"/>
      <c r="T14" s="63"/>
      <c r="U14" s="64"/>
      <c r="V14" s="65"/>
      <c r="W14" s="66"/>
      <c r="X14" s="57">
        <f>O14-F14</f>
        <v>140</v>
      </c>
      <c r="Y14" s="57">
        <f>P14-G14</f>
        <v>140</v>
      </c>
      <c r="Z14" s="57"/>
      <c r="AA14" s="57"/>
      <c r="AB14" s="66"/>
      <c r="AC14" s="66"/>
      <c r="AD14" s="66"/>
    </row>
    <row r="15" spans="1:30" s="54" customFormat="1" ht="15.75">
      <c r="A15" s="685">
        <v>4800</v>
      </c>
      <c r="B15" s="743" t="s">
        <v>7</v>
      </c>
      <c r="C15" s="74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67"/>
      <c r="Q15" s="55"/>
      <c r="R15" s="55"/>
      <c r="S15" s="55"/>
      <c r="T15" s="55"/>
      <c r="U15" s="55"/>
      <c r="X15" s="52"/>
      <c r="Y15" s="52"/>
      <c r="Z15" s="52"/>
      <c r="AA15" s="52"/>
      <c r="AB15" s="52"/>
      <c r="AC15" s="52"/>
      <c r="AD15" s="53"/>
    </row>
    <row r="16" spans="1:30" s="54" customFormat="1" ht="31.5">
      <c r="A16" s="742"/>
      <c r="B16" s="10">
        <v>4801</v>
      </c>
      <c r="C16" s="11" t="s">
        <v>8</v>
      </c>
      <c r="D16" s="68"/>
      <c r="E16" s="12" t="s">
        <v>105</v>
      </c>
      <c r="F16" s="57">
        <f t="shared" ref="F16:F30" si="0">SUM(G16:J16)</f>
        <v>100</v>
      </c>
      <c r="G16" s="69">
        <v>100</v>
      </c>
      <c r="H16" s="70"/>
      <c r="I16" s="70"/>
      <c r="J16" s="70"/>
      <c r="K16" s="71"/>
      <c r="L16" s="71"/>
      <c r="M16" s="59"/>
      <c r="N16" s="60" t="s">
        <v>105</v>
      </c>
      <c r="O16" s="61">
        <f t="shared" ref="O16:O30" si="1">SUM(P16:U16)</f>
        <v>100</v>
      </c>
      <c r="P16" s="72">
        <v>100</v>
      </c>
      <c r="Q16" s="73"/>
      <c r="R16" s="73"/>
      <c r="S16" s="73"/>
      <c r="T16" s="72"/>
      <c r="U16" s="64"/>
      <c r="V16" s="65"/>
      <c r="W16" s="66"/>
      <c r="X16" s="57"/>
      <c r="Y16" s="57"/>
      <c r="Z16" s="69"/>
      <c r="AA16" s="57"/>
      <c r="AB16" s="66"/>
      <c r="AC16" s="66"/>
      <c r="AD16" s="66"/>
    </row>
    <row r="17" spans="1:30" s="54" customFormat="1" ht="31.5">
      <c r="A17" s="742"/>
      <c r="B17" s="12">
        <v>4806</v>
      </c>
      <c r="C17" s="13" t="s">
        <v>9</v>
      </c>
      <c r="D17" s="20"/>
      <c r="E17" s="12" t="s">
        <v>105</v>
      </c>
      <c r="F17" s="57">
        <f t="shared" si="0"/>
        <v>378</v>
      </c>
      <c r="G17" s="69">
        <v>378</v>
      </c>
      <c r="H17" s="70"/>
      <c r="I17" s="70"/>
      <c r="J17" s="70"/>
      <c r="K17" s="71"/>
      <c r="L17" s="71"/>
      <c r="M17" s="59"/>
      <c r="N17" s="60" t="s">
        <v>105</v>
      </c>
      <c r="O17" s="61">
        <f t="shared" si="1"/>
        <v>245</v>
      </c>
      <c r="P17" s="72">
        <v>245</v>
      </c>
      <c r="Q17" s="73"/>
      <c r="R17" s="73"/>
      <c r="S17" s="73"/>
      <c r="T17" s="74"/>
      <c r="U17" s="64"/>
      <c r="V17" s="65"/>
      <c r="W17" s="66"/>
      <c r="X17" s="57">
        <f>O17-F17</f>
        <v>-133</v>
      </c>
      <c r="Y17" s="57">
        <f>P17-G17</f>
        <v>-133</v>
      </c>
      <c r="Z17" s="70"/>
      <c r="AA17" s="75"/>
      <c r="AB17" s="66"/>
      <c r="AC17" s="66"/>
      <c r="AD17" s="66"/>
    </row>
    <row r="18" spans="1:30" s="54" customFormat="1" ht="63">
      <c r="A18" s="742"/>
      <c r="B18" s="12">
        <v>4814</v>
      </c>
      <c r="C18" s="13" t="s">
        <v>10</v>
      </c>
      <c r="D18" s="20"/>
      <c r="E18" s="12" t="s">
        <v>105</v>
      </c>
      <c r="F18" s="57">
        <f t="shared" si="0"/>
        <v>2396.27</v>
      </c>
      <c r="G18" s="69">
        <v>2396.27</v>
      </c>
      <c r="H18" s="70"/>
      <c r="I18" s="70"/>
      <c r="J18" s="70"/>
      <c r="K18" s="71"/>
      <c r="L18" s="71"/>
      <c r="M18" s="59"/>
      <c r="N18" s="60" t="s">
        <v>105</v>
      </c>
      <c r="O18" s="61">
        <f t="shared" si="1"/>
        <v>2596.27</v>
      </c>
      <c r="P18" s="72">
        <v>2596.27</v>
      </c>
      <c r="Q18" s="73"/>
      <c r="R18" s="73"/>
      <c r="S18" s="73"/>
      <c r="T18" s="74"/>
      <c r="U18" s="64"/>
      <c r="V18" s="65"/>
      <c r="W18" s="66"/>
      <c r="X18" s="57">
        <f>O18-F18</f>
        <v>200</v>
      </c>
      <c r="Y18" s="57">
        <f>P18-G18</f>
        <v>200</v>
      </c>
      <c r="Z18" s="70"/>
      <c r="AA18" s="57"/>
      <c r="AB18" s="66"/>
      <c r="AC18" s="66"/>
      <c r="AD18" s="66"/>
    </row>
    <row r="19" spans="1:30" s="54" customFormat="1" ht="15.75">
      <c r="A19" s="742"/>
      <c r="B19" s="12">
        <v>4815</v>
      </c>
      <c r="C19" s="13" t="s">
        <v>11</v>
      </c>
      <c r="D19" s="20"/>
      <c r="E19" s="12" t="s">
        <v>105</v>
      </c>
      <c r="F19" s="57">
        <f t="shared" si="0"/>
        <v>25</v>
      </c>
      <c r="G19" s="69">
        <v>25</v>
      </c>
      <c r="H19" s="70"/>
      <c r="I19" s="70"/>
      <c r="J19" s="70"/>
      <c r="K19" s="71"/>
      <c r="L19" s="71"/>
      <c r="M19" s="59"/>
      <c r="N19" s="60" t="s">
        <v>105</v>
      </c>
      <c r="O19" s="61">
        <f t="shared" si="1"/>
        <v>25</v>
      </c>
      <c r="P19" s="72">
        <v>25</v>
      </c>
      <c r="Q19" s="73"/>
      <c r="R19" s="73"/>
      <c r="S19" s="73"/>
      <c r="T19" s="74"/>
      <c r="U19" s="64"/>
      <c r="V19" s="65"/>
      <c r="W19" s="66"/>
      <c r="X19" s="57"/>
      <c r="Y19" s="57"/>
      <c r="Z19" s="70"/>
      <c r="AA19" s="75"/>
      <c r="AB19" s="66"/>
      <c r="AC19" s="66"/>
      <c r="AD19" s="66"/>
    </row>
    <row r="20" spans="1:30" s="54" customFormat="1" ht="15.75">
      <c r="A20" s="742"/>
      <c r="B20" s="12">
        <v>4816</v>
      </c>
      <c r="C20" s="14" t="s">
        <v>12</v>
      </c>
      <c r="D20" s="76"/>
      <c r="E20" s="12" t="s">
        <v>105</v>
      </c>
      <c r="F20" s="57">
        <f t="shared" si="0"/>
        <v>25</v>
      </c>
      <c r="G20" s="69">
        <v>25</v>
      </c>
      <c r="H20" s="70"/>
      <c r="I20" s="70"/>
      <c r="J20" s="70"/>
      <c r="K20" s="71"/>
      <c r="L20" s="71"/>
      <c r="M20" s="59"/>
      <c r="N20" s="60" t="s">
        <v>105</v>
      </c>
      <c r="O20" s="61">
        <f t="shared" si="1"/>
        <v>25</v>
      </c>
      <c r="P20" s="72">
        <v>25</v>
      </c>
      <c r="Q20" s="73"/>
      <c r="R20" s="73"/>
      <c r="S20" s="73"/>
      <c r="T20" s="74"/>
      <c r="U20" s="64"/>
      <c r="V20" s="65"/>
      <c r="W20" s="66"/>
      <c r="X20" s="57"/>
      <c r="Y20" s="57"/>
      <c r="Z20" s="70"/>
      <c r="AA20" s="75"/>
      <c r="AB20" s="66"/>
      <c r="AC20" s="66"/>
      <c r="AD20" s="66"/>
    </row>
    <row r="21" spans="1:30" s="54" customFormat="1" ht="15.75">
      <c r="A21" s="742"/>
      <c r="B21" s="12">
        <v>4817</v>
      </c>
      <c r="C21" s="14" t="s">
        <v>13</v>
      </c>
      <c r="D21" s="76"/>
      <c r="E21" s="12" t="s">
        <v>105</v>
      </c>
      <c r="F21" s="57">
        <f t="shared" si="0"/>
        <v>25</v>
      </c>
      <c r="G21" s="69">
        <v>25</v>
      </c>
      <c r="H21" s="69"/>
      <c r="I21" s="69"/>
      <c r="J21" s="69"/>
      <c r="K21" s="77"/>
      <c r="L21" s="77"/>
      <c r="M21" s="59"/>
      <c r="N21" s="60" t="s">
        <v>105</v>
      </c>
      <c r="O21" s="61">
        <f t="shared" si="1"/>
        <v>25</v>
      </c>
      <c r="P21" s="72">
        <v>25</v>
      </c>
      <c r="Q21" s="72"/>
      <c r="R21" s="72"/>
      <c r="S21" s="72"/>
      <c r="T21" s="78"/>
      <c r="U21" s="64"/>
      <c r="V21" s="65"/>
      <c r="W21" s="66"/>
      <c r="X21" s="57"/>
      <c r="Y21" s="57"/>
      <c r="Z21" s="69"/>
      <c r="AA21" s="57"/>
      <c r="AB21" s="66"/>
      <c r="AC21" s="66"/>
      <c r="AD21" s="66"/>
    </row>
    <row r="22" spans="1:30" s="54" customFormat="1" ht="15.75">
      <c r="A22" s="742"/>
      <c r="B22" s="12">
        <v>4818</v>
      </c>
      <c r="C22" s="14" t="s">
        <v>14</v>
      </c>
      <c r="D22" s="76"/>
      <c r="E22" s="12" t="s">
        <v>105</v>
      </c>
      <c r="F22" s="57">
        <f t="shared" si="0"/>
        <v>10</v>
      </c>
      <c r="G22" s="69">
        <v>10</v>
      </c>
      <c r="H22" s="69"/>
      <c r="I22" s="69"/>
      <c r="J22" s="69"/>
      <c r="K22" s="77"/>
      <c r="L22" s="77"/>
      <c r="M22" s="59"/>
      <c r="N22" s="60" t="s">
        <v>105</v>
      </c>
      <c r="O22" s="61">
        <f t="shared" si="1"/>
        <v>15</v>
      </c>
      <c r="P22" s="72">
        <v>15</v>
      </c>
      <c r="Q22" s="72"/>
      <c r="R22" s="72"/>
      <c r="S22" s="72"/>
      <c r="T22" s="78"/>
      <c r="U22" s="64"/>
      <c r="V22" s="65"/>
      <c r="W22" s="66"/>
      <c r="X22" s="57">
        <f>O22-F22</f>
        <v>5</v>
      </c>
      <c r="Y22" s="57">
        <f>P22-G22</f>
        <v>5</v>
      </c>
      <c r="Z22" s="70"/>
      <c r="AA22" s="75"/>
      <c r="AB22" s="66"/>
      <c r="AC22" s="66"/>
      <c r="AD22" s="66"/>
    </row>
    <row r="23" spans="1:30" s="54" customFormat="1" ht="15.75">
      <c r="A23" s="742"/>
      <c r="B23" s="12">
        <v>4819</v>
      </c>
      <c r="C23" s="14" t="s">
        <v>15</v>
      </c>
      <c r="D23" s="76"/>
      <c r="E23" s="12" t="s">
        <v>105</v>
      </c>
      <c r="F23" s="57">
        <f t="shared" si="0"/>
        <v>10</v>
      </c>
      <c r="G23" s="69">
        <v>10</v>
      </c>
      <c r="H23" s="69"/>
      <c r="I23" s="69"/>
      <c r="J23" s="69"/>
      <c r="K23" s="77"/>
      <c r="L23" s="77"/>
      <c r="M23" s="59"/>
      <c r="N23" s="60" t="s">
        <v>105</v>
      </c>
      <c r="O23" s="61">
        <f t="shared" si="1"/>
        <v>10</v>
      </c>
      <c r="P23" s="72">
        <v>10</v>
      </c>
      <c r="Q23" s="72"/>
      <c r="R23" s="72"/>
      <c r="S23" s="72"/>
      <c r="T23" s="78"/>
      <c r="U23" s="64"/>
      <c r="V23" s="65"/>
      <c r="W23" s="66"/>
      <c r="X23" s="57"/>
      <c r="Y23" s="57"/>
      <c r="Z23" s="69"/>
      <c r="AA23" s="57"/>
      <c r="AB23" s="66"/>
      <c r="AC23" s="66"/>
      <c r="AD23" s="66"/>
    </row>
    <row r="24" spans="1:30" s="54" customFormat="1" ht="15.75">
      <c r="A24" s="742"/>
      <c r="B24" s="12">
        <v>4821</v>
      </c>
      <c r="C24" s="14" t="s">
        <v>16</v>
      </c>
      <c r="D24" s="76"/>
      <c r="E24" s="12" t="s">
        <v>105</v>
      </c>
      <c r="F24" s="57">
        <f t="shared" si="0"/>
        <v>15</v>
      </c>
      <c r="G24" s="69">
        <v>15</v>
      </c>
      <c r="H24" s="69"/>
      <c r="I24" s="69"/>
      <c r="J24" s="69"/>
      <c r="K24" s="77"/>
      <c r="L24" s="77"/>
      <c r="M24" s="59"/>
      <c r="N24" s="60" t="s">
        <v>105</v>
      </c>
      <c r="O24" s="61">
        <f t="shared" si="1"/>
        <v>15</v>
      </c>
      <c r="P24" s="72">
        <v>15</v>
      </c>
      <c r="Q24" s="72"/>
      <c r="R24" s="72"/>
      <c r="S24" s="72"/>
      <c r="T24" s="78"/>
      <c r="U24" s="64"/>
      <c r="V24" s="65"/>
      <c r="W24" s="66"/>
      <c r="X24" s="57"/>
      <c r="Y24" s="57"/>
      <c r="Z24" s="69"/>
      <c r="AA24" s="57"/>
      <c r="AB24" s="66"/>
      <c r="AC24" s="66"/>
      <c r="AD24" s="66"/>
    </row>
    <row r="25" spans="1:30" s="54" customFormat="1" ht="15.75">
      <c r="A25" s="742"/>
      <c r="B25" s="15">
        <v>4822</v>
      </c>
      <c r="C25" s="9" t="s">
        <v>17</v>
      </c>
      <c r="D25" s="19"/>
      <c r="E25" s="12" t="s">
        <v>105</v>
      </c>
      <c r="F25" s="79">
        <f t="shared" si="0"/>
        <v>200</v>
      </c>
      <c r="G25" s="79">
        <v>200</v>
      </c>
      <c r="H25" s="79"/>
      <c r="I25" s="79"/>
      <c r="J25" s="79"/>
      <c r="K25" s="80"/>
      <c r="L25" s="80"/>
      <c r="M25" s="59"/>
      <c r="N25" s="60" t="s">
        <v>105</v>
      </c>
      <c r="O25" s="61">
        <f t="shared" si="1"/>
        <v>200</v>
      </c>
      <c r="P25" s="81">
        <v>200</v>
      </c>
      <c r="Q25" s="81"/>
      <c r="R25" s="81"/>
      <c r="S25" s="81"/>
      <c r="T25" s="82"/>
      <c r="U25" s="83"/>
      <c r="V25" s="84"/>
      <c r="W25" s="66"/>
      <c r="X25" s="57"/>
      <c r="Y25" s="57"/>
      <c r="Z25" s="79"/>
      <c r="AA25" s="79"/>
      <c r="AB25" s="66"/>
      <c r="AC25" s="66"/>
      <c r="AD25" s="66"/>
    </row>
    <row r="26" spans="1:30" s="54" customFormat="1" ht="15.75">
      <c r="A26" s="742"/>
      <c r="B26" s="15">
        <v>4823</v>
      </c>
      <c r="C26" s="9" t="s">
        <v>18</v>
      </c>
      <c r="D26" s="19"/>
      <c r="E26" s="12" t="s">
        <v>105</v>
      </c>
      <c r="F26" s="79">
        <f t="shared" si="0"/>
        <v>150</v>
      </c>
      <c r="G26" s="79">
        <v>150</v>
      </c>
      <c r="H26" s="79"/>
      <c r="I26" s="79"/>
      <c r="J26" s="79"/>
      <c r="K26" s="80"/>
      <c r="L26" s="80"/>
      <c r="M26" s="59"/>
      <c r="N26" s="60" t="s">
        <v>105</v>
      </c>
      <c r="O26" s="61">
        <f t="shared" si="1"/>
        <v>150</v>
      </c>
      <c r="P26" s="81">
        <v>150</v>
      </c>
      <c r="Q26" s="81"/>
      <c r="R26" s="81"/>
      <c r="S26" s="81"/>
      <c r="T26" s="82"/>
      <c r="U26" s="83"/>
      <c r="V26" s="84"/>
      <c r="W26" s="66"/>
      <c r="X26" s="57"/>
      <c r="Y26" s="57"/>
      <c r="Z26" s="79"/>
      <c r="AA26" s="79"/>
      <c r="AB26" s="66"/>
      <c r="AC26" s="66"/>
      <c r="AD26" s="66"/>
    </row>
    <row r="27" spans="1:30" s="54" customFormat="1" ht="31.5">
      <c r="A27" s="742"/>
      <c r="B27" s="15">
        <v>4824</v>
      </c>
      <c r="C27" s="9" t="s">
        <v>19</v>
      </c>
      <c r="D27" s="19"/>
      <c r="E27" s="12" t="s">
        <v>105</v>
      </c>
      <c r="F27" s="79">
        <f t="shared" si="0"/>
        <v>3</v>
      </c>
      <c r="G27" s="79">
        <v>3</v>
      </c>
      <c r="H27" s="85"/>
      <c r="I27" s="85"/>
      <c r="J27" s="85"/>
      <c r="K27" s="86"/>
      <c r="L27" s="86"/>
      <c r="M27" s="59"/>
      <c r="N27" s="60" t="s">
        <v>105</v>
      </c>
      <c r="O27" s="61">
        <f t="shared" si="1"/>
        <v>3</v>
      </c>
      <c r="P27" s="81">
        <v>3</v>
      </c>
      <c r="Q27" s="87"/>
      <c r="R27" s="87"/>
      <c r="S27" s="87"/>
      <c r="T27" s="88"/>
      <c r="U27" s="83"/>
      <c r="V27" s="84"/>
      <c r="W27" s="66"/>
      <c r="X27" s="57"/>
      <c r="Y27" s="57"/>
      <c r="Z27" s="85"/>
      <c r="AA27" s="79"/>
      <c r="AB27" s="66"/>
      <c r="AC27" s="66"/>
      <c r="AD27" s="66"/>
    </row>
    <row r="28" spans="1:30" s="54" customFormat="1" ht="15.75">
      <c r="A28" s="742"/>
      <c r="B28" s="15">
        <v>4827</v>
      </c>
      <c r="C28" s="9" t="s">
        <v>20</v>
      </c>
      <c r="D28" s="19"/>
      <c r="E28" s="12" t="s">
        <v>105</v>
      </c>
      <c r="F28" s="57">
        <f t="shared" si="0"/>
        <v>25</v>
      </c>
      <c r="G28" s="57">
        <v>25</v>
      </c>
      <c r="H28" s="57"/>
      <c r="I28" s="57"/>
      <c r="J28" s="57"/>
      <c r="K28" s="58"/>
      <c r="L28" s="58"/>
      <c r="M28" s="59"/>
      <c r="N28" s="60" t="s">
        <v>105</v>
      </c>
      <c r="O28" s="61">
        <f t="shared" si="1"/>
        <v>35</v>
      </c>
      <c r="P28" s="62">
        <v>35</v>
      </c>
      <c r="Q28" s="62"/>
      <c r="R28" s="62"/>
      <c r="S28" s="62"/>
      <c r="T28" s="63"/>
      <c r="U28" s="64"/>
      <c r="V28" s="65"/>
      <c r="W28" s="66"/>
      <c r="X28" s="57">
        <f>O28-F28</f>
        <v>10</v>
      </c>
      <c r="Y28" s="57">
        <f>P28-G28</f>
        <v>10</v>
      </c>
      <c r="Z28" s="57"/>
      <c r="AA28" s="57"/>
      <c r="AB28" s="66"/>
      <c r="AC28" s="66"/>
      <c r="AD28" s="66"/>
    </row>
    <row r="29" spans="1:30" s="54" customFormat="1" ht="15.75">
      <c r="A29" s="742"/>
      <c r="B29" s="15">
        <v>4828</v>
      </c>
      <c r="C29" s="9" t="s">
        <v>21</v>
      </c>
      <c r="D29" s="19"/>
      <c r="E29" s="12" t="s">
        <v>105</v>
      </c>
      <c r="F29" s="57">
        <f t="shared" si="0"/>
        <v>150</v>
      </c>
      <c r="G29" s="57">
        <v>150</v>
      </c>
      <c r="H29" s="57"/>
      <c r="I29" s="57"/>
      <c r="J29" s="57"/>
      <c r="K29" s="58"/>
      <c r="L29" s="58"/>
      <c r="M29" s="59"/>
      <c r="N29" s="60" t="s">
        <v>105</v>
      </c>
      <c r="O29" s="61">
        <f t="shared" si="1"/>
        <v>150</v>
      </c>
      <c r="P29" s="62">
        <v>150</v>
      </c>
      <c r="Q29" s="62"/>
      <c r="R29" s="62"/>
      <c r="S29" s="62"/>
      <c r="T29" s="63"/>
      <c r="U29" s="64"/>
      <c r="V29" s="65"/>
      <c r="W29" s="66"/>
      <c r="X29" s="57"/>
      <c r="Y29" s="57"/>
      <c r="Z29" s="57"/>
      <c r="AA29" s="57"/>
      <c r="AB29" s="66"/>
      <c r="AC29" s="66"/>
      <c r="AD29" s="66"/>
    </row>
    <row r="30" spans="1:30" s="54" customFormat="1" ht="15.75">
      <c r="A30" s="742"/>
      <c r="B30" s="15">
        <v>4831</v>
      </c>
      <c r="C30" s="9" t="s">
        <v>22</v>
      </c>
      <c r="D30" s="19"/>
      <c r="E30" s="12" t="s">
        <v>105</v>
      </c>
      <c r="F30" s="57">
        <f t="shared" si="0"/>
        <v>2</v>
      </c>
      <c r="G30" s="57">
        <v>2</v>
      </c>
      <c r="H30" s="57"/>
      <c r="I30" s="57"/>
      <c r="J30" s="57"/>
      <c r="K30" s="58"/>
      <c r="L30" s="58"/>
      <c r="M30" s="59"/>
      <c r="N30" s="60" t="s">
        <v>105</v>
      </c>
      <c r="O30" s="61">
        <f t="shared" si="1"/>
        <v>2</v>
      </c>
      <c r="P30" s="62">
        <v>2</v>
      </c>
      <c r="Q30" s="62"/>
      <c r="R30" s="62"/>
      <c r="S30" s="62"/>
      <c r="T30" s="63"/>
      <c r="U30" s="64"/>
      <c r="V30" s="65"/>
      <c r="W30" s="66"/>
      <c r="X30" s="57"/>
      <c r="Y30" s="57"/>
      <c r="Z30" s="57"/>
      <c r="AA30" s="57"/>
      <c r="AB30" s="66"/>
      <c r="AC30" s="66"/>
      <c r="AD30" s="66"/>
    </row>
    <row r="31" spans="1:30" s="54" customFormat="1" ht="15.75">
      <c r="A31" s="742"/>
      <c r="B31" s="16">
        <v>4840</v>
      </c>
      <c r="C31" s="17" t="s">
        <v>23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67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2"/>
      <c r="AC31" s="52"/>
      <c r="AD31" s="53"/>
    </row>
    <row r="32" spans="1:30" s="54" customFormat="1" ht="47.25">
      <c r="A32" s="742"/>
      <c r="B32" s="18"/>
      <c r="C32" s="9" t="s">
        <v>24</v>
      </c>
      <c r="D32" s="19"/>
      <c r="E32" s="12" t="s">
        <v>105</v>
      </c>
      <c r="F32" s="57">
        <f>SUM(G32:J32)</f>
        <v>238.54</v>
      </c>
      <c r="G32" s="57"/>
      <c r="H32" s="57"/>
      <c r="I32" s="57">
        <v>238.54</v>
      </c>
      <c r="J32" s="57"/>
      <c r="K32" s="58"/>
      <c r="L32" s="58"/>
      <c r="M32" s="59"/>
      <c r="N32" s="61" t="s">
        <v>105</v>
      </c>
      <c r="O32" s="61">
        <f t="shared" ref="O32:O56" si="2">SUM(P32:U32)</f>
        <v>238.54</v>
      </c>
      <c r="Q32" s="62"/>
      <c r="R32" s="62">
        <v>238.54</v>
      </c>
      <c r="S32" s="62"/>
      <c r="T32" s="63"/>
      <c r="U32" s="64"/>
      <c r="V32" s="65"/>
      <c r="W32" s="66"/>
      <c r="X32" s="57"/>
      <c r="Y32" s="57"/>
      <c r="Z32" s="89"/>
      <c r="AA32" s="57"/>
      <c r="AB32" s="66"/>
      <c r="AC32" s="66"/>
      <c r="AD32" s="66"/>
    </row>
    <row r="33" spans="1:30" s="54" customFormat="1" ht="38.25">
      <c r="A33" s="742"/>
      <c r="B33" s="18"/>
      <c r="C33" s="19" t="s">
        <v>25</v>
      </c>
      <c r="D33" s="90"/>
      <c r="E33" s="90"/>
      <c r="F33" s="57">
        <f>SUM(G33:J33)</f>
        <v>78</v>
      </c>
      <c r="G33" s="57"/>
      <c r="H33" s="89"/>
      <c r="I33" s="89">
        <v>78</v>
      </c>
      <c r="J33" s="89"/>
      <c r="K33" s="91"/>
      <c r="L33" s="91"/>
      <c r="M33" s="92"/>
      <c r="N33" s="93"/>
      <c r="O33" s="61">
        <f t="shared" si="2"/>
        <v>398.41</v>
      </c>
      <c r="P33" s="62">
        <v>47.81</v>
      </c>
      <c r="Q33" s="94"/>
      <c r="R33" s="94">
        <v>350.6</v>
      </c>
      <c r="S33" s="94"/>
      <c r="T33" s="95"/>
      <c r="U33" s="64"/>
      <c r="V33" s="65"/>
      <c r="W33" s="66"/>
      <c r="X33" s="57">
        <f t="shared" ref="X33:Y35" si="3">O33-F33</f>
        <v>320.41000000000003</v>
      </c>
      <c r="Y33" s="57">
        <f t="shared" si="3"/>
        <v>47.81</v>
      </c>
      <c r="Z33" s="89"/>
      <c r="AA33" s="57">
        <f>R33-I33</f>
        <v>272.60000000000002</v>
      </c>
      <c r="AB33" s="66"/>
      <c r="AC33" s="66"/>
      <c r="AD33" s="66"/>
    </row>
    <row r="34" spans="1:30" s="54" customFormat="1" ht="76.5">
      <c r="A34" s="742"/>
      <c r="B34" s="18"/>
      <c r="C34" s="20" t="s">
        <v>26</v>
      </c>
      <c r="D34" s="20"/>
      <c r="E34" s="20"/>
      <c r="F34" s="96">
        <f>SUM(G34:J34)</f>
        <v>1815.8</v>
      </c>
      <c r="G34" s="96"/>
      <c r="H34" s="96"/>
      <c r="I34" s="96">
        <v>1815.8</v>
      </c>
      <c r="J34" s="96"/>
      <c r="K34" s="97"/>
      <c r="L34" s="97"/>
      <c r="M34" s="98"/>
      <c r="N34" s="99"/>
      <c r="O34" s="61">
        <f t="shared" si="2"/>
        <v>2533.34</v>
      </c>
      <c r="P34" s="100">
        <v>304</v>
      </c>
      <c r="Q34" s="100"/>
      <c r="R34" s="100">
        <v>2229.34</v>
      </c>
      <c r="S34" s="100"/>
      <c r="T34" s="101"/>
      <c r="U34" s="102"/>
      <c r="V34" s="103"/>
      <c r="W34" s="66"/>
      <c r="X34" s="57">
        <f t="shared" si="3"/>
        <v>717.54000000000019</v>
      </c>
      <c r="Y34" s="57">
        <f t="shared" si="3"/>
        <v>304</v>
      </c>
      <c r="Z34" s="96"/>
      <c r="AA34" s="57">
        <f>R34-I34</f>
        <v>413.54000000000019</v>
      </c>
      <c r="AB34" s="66"/>
      <c r="AC34" s="66"/>
      <c r="AD34" s="66"/>
    </row>
    <row r="35" spans="1:30" s="54" customFormat="1" ht="76.5">
      <c r="A35" s="742"/>
      <c r="B35" s="21"/>
      <c r="C35" s="20" t="s">
        <v>27</v>
      </c>
      <c r="D35" s="20"/>
      <c r="E35" s="20"/>
      <c r="F35" s="96">
        <f>SUM(G35:J35)</f>
        <v>298</v>
      </c>
      <c r="G35" s="96"/>
      <c r="H35" s="96"/>
      <c r="I35" s="96">
        <v>298</v>
      </c>
      <c r="J35" s="96"/>
      <c r="K35" s="97"/>
      <c r="L35" s="97"/>
      <c r="M35" s="98"/>
      <c r="N35" s="99"/>
      <c r="O35" s="61">
        <f t="shared" si="2"/>
        <v>1321.6799999999998</v>
      </c>
      <c r="P35" s="100">
        <v>158.6</v>
      </c>
      <c r="Q35" s="100"/>
      <c r="R35" s="100">
        <v>1163.08</v>
      </c>
      <c r="S35" s="100"/>
      <c r="T35" s="101"/>
      <c r="U35" s="102"/>
      <c r="V35" s="103"/>
      <c r="W35" s="66"/>
      <c r="X35" s="57">
        <f t="shared" si="3"/>
        <v>1023.6799999999998</v>
      </c>
      <c r="Y35" s="57">
        <f t="shared" si="3"/>
        <v>158.6</v>
      </c>
      <c r="Z35" s="96"/>
      <c r="AA35" s="57">
        <f>R35-I35</f>
        <v>865.07999999999993</v>
      </c>
      <c r="AB35" s="66"/>
      <c r="AC35" s="66"/>
      <c r="AD35" s="66"/>
    </row>
    <row r="36" spans="1:30" s="54" customFormat="1" ht="15.75">
      <c r="A36" s="742"/>
      <c r="B36" s="15">
        <v>4851</v>
      </c>
      <c r="C36" s="9" t="s">
        <v>28</v>
      </c>
      <c r="D36" s="90"/>
      <c r="E36" s="90"/>
      <c r="F36" s="96">
        <f t="shared" ref="F36:F44" si="4">SUM(G36:J36)</f>
        <v>10</v>
      </c>
      <c r="G36" s="57">
        <v>10</v>
      </c>
      <c r="H36" s="89"/>
      <c r="I36" s="89"/>
      <c r="J36" s="89"/>
      <c r="K36" s="91"/>
      <c r="L36" s="91"/>
      <c r="M36" s="98"/>
      <c r="N36" s="61" t="s">
        <v>105</v>
      </c>
      <c r="O36" s="61">
        <f t="shared" si="2"/>
        <v>15</v>
      </c>
      <c r="P36" s="62">
        <v>15</v>
      </c>
      <c r="Q36" s="94"/>
      <c r="R36" s="94"/>
      <c r="S36" s="94"/>
      <c r="T36" s="95"/>
      <c r="U36" s="102"/>
      <c r="V36" s="103"/>
      <c r="W36" s="66"/>
      <c r="X36" s="57">
        <f>O36-F36</f>
        <v>5</v>
      </c>
      <c r="Y36" s="57">
        <f>P36-G36</f>
        <v>5</v>
      </c>
      <c r="Z36" s="57"/>
      <c r="AA36" s="57"/>
      <c r="AB36" s="66"/>
      <c r="AC36" s="66"/>
      <c r="AD36" s="66"/>
    </row>
    <row r="37" spans="1:30" s="54" customFormat="1" ht="15.75">
      <c r="A37" s="742"/>
      <c r="B37" s="15">
        <v>4854</v>
      </c>
      <c r="C37" s="9" t="s">
        <v>29</v>
      </c>
      <c r="D37" s="90"/>
      <c r="E37" s="90"/>
      <c r="F37" s="96">
        <f t="shared" si="4"/>
        <v>25</v>
      </c>
      <c r="G37" s="57">
        <v>25</v>
      </c>
      <c r="H37" s="89"/>
      <c r="I37" s="89"/>
      <c r="J37" s="89"/>
      <c r="K37" s="91"/>
      <c r="L37" s="91"/>
      <c r="M37" s="98"/>
      <c r="N37" s="61" t="s">
        <v>105</v>
      </c>
      <c r="O37" s="61">
        <f t="shared" si="2"/>
        <v>25</v>
      </c>
      <c r="P37" s="62">
        <v>25</v>
      </c>
      <c r="Q37" s="94"/>
      <c r="R37" s="94"/>
      <c r="S37" s="94"/>
      <c r="T37" s="95"/>
      <c r="U37" s="102"/>
      <c r="V37" s="103"/>
      <c r="W37" s="66"/>
      <c r="X37" s="57"/>
      <c r="Y37" s="57"/>
      <c r="Z37" s="89"/>
      <c r="AA37" s="96"/>
      <c r="AB37" s="66"/>
      <c r="AC37" s="66"/>
      <c r="AD37" s="66"/>
    </row>
    <row r="38" spans="1:30" s="54" customFormat="1" ht="94.5">
      <c r="A38" s="742"/>
      <c r="B38" s="12">
        <v>4874</v>
      </c>
      <c r="C38" s="9" t="s">
        <v>30</v>
      </c>
      <c r="D38" s="90" t="s">
        <v>106</v>
      </c>
      <c r="E38" s="90" t="s">
        <v>107</v>
      </c>
      <c r="F38" s="62">
        <f t="shared" si="4"/>
        <v>7901.4000000000005</v>
      </c>
      <c r="G38" s="57"/>
      <c r="H38" s="89"/>
      <c r="I38" s="89">
        <v>5904.6</v>
      </c>
      <c r="J38" s="94">
        <v>1996.8</v>
      </c>
      <c r="K38" s="95"/>
      <c r="L38" s="95"/>
      <c r="M38" s="104" t="s">
        <v>106</v>
      </c>
      <c r="N38" s="105" t="s">
        <v>108</v>
      </c>
      <c r="O38" s="61">
        <f t="shared" si="2"/>
        <v>7901.4</v>
      </c>
      <c r="P38" s="62"/>
      <c r="Q38" s="94"/>
      <c r="R38" s="94"/>
      <c r="S38" s="94">
        <v>7901.4</v>
      </c>
      <c r="T38" s="95"/>
      <c r="U38" s="64"/>
      <c r="V38" s="92"/>
      <c r="W38" s="66"/>
      <c r="X38" s="57">
        <f>O38-F38</f>
        <v>0</v>
      </c>
      <c r="Y38" s="57"/>
      <c r="Z38" s="57"/>
      <c r="AA38" s="57">
        <f>R38-I38</f>
        <v>-5904.6</v>
      </c>
      <c r="AB38" s="57">
        <f>S38-J38</f>
        <v>5904.5999999999995</v>
      </c>
      <c r="AC38" s="66"/>
      <c r="AD38" s="66"/>
    </row>
    <row r="39" spans="1:30" s="54" customFormat="1" ht="31.5">
      <c r="A39" s="742"/>
      <c r="B39" s="745">
        <v>4883</v>
      </c>
      <c r="C39" s="13" t="s">
        <v>31</v>
      </c>
      <c r="D39" s="20"/>
      <c r="E39" s="12" t="s">
        <v>105</v>
      </c>
      <c r="F39" s="57">
        <f t="shared" si="4"/>
        <v>25</v>
      </c>
      <c r="G39" s="57">
        <v>25</v>
      </c>
      <c r="H39" s="89"/>
      <c r="I39" s="89"/>
      <c r="J39" s="89"/>
      <c r="K39" s="91"/>
      <c r="L39" s="91"/>
      <c r="M39" s="59"/>
      <c r="N39" s="60" t="s">
        <v>105</v>
      </c>
      <c r="O39" s="61">
        <f t="shared" si="2"/>
        <v>25</v>
      </c>
      <c r="P39" s="62">
        <v>25</v>
      </c>
      <c r="Q39" s="94"/>
      <c r="R39" s="94"/>
      <c r="S39" s="94"/>
      <c r="T39" s="95"/>
      <c r="U39" s="64"/>
      <c r="V39" s="65"/>
      <c r="W39" s="66"/>
      <c r="X39" s="57"/>
      <c r="Y39" s="57"/>
      <c r="Z39" s="89"/>
      <c r="AA39" s="89"/>
      <c r="AB39" s="66"/>
      <c r="AC39" s="66"/>
      <c r="AD39" s="66"/>
    </row>
    <row r="40" spans="1:30" s="54" customFormat="1" ht="15.75">
      <c r="A40" s="742"/>
      <c r="B40" s="713"/>
      <c r="C40" s="13" t="s">
        <v>32</v>
      </c>
      <c r="D40" s="20"/>
      <c r="E40" s="12" t="s">
        <v>105</v>
      </c>
      <c r="F40" s="57">
        <f t="shared" si="4"/>
        <v>10</v>
      </c>
      <c r="G40" s="57">
        <v>10</v>
      </c>
      <c r="H40" s="89"/>
      <c r="I40" s="89"/>
      <c r="J40" s="89"/>
      <c r="K40" s="91"/>
      <c r="L40" s="91"/>
      <c r="M40" s="59"/>
      <c r="N40" s="60" t="s">
        <v>105</v>
      </c>
      <c r="O40" s="61">
        <f t="shared" si="2"/>
        <v>10</v>
      </c>
      <c r="P40" s="62">
        <v>10</v>
      </c>
      <c r="Q40" s="94"/>
      <c r="R40" s="94"/>
      <c r="S40" s="94"/>
      <c r="T40" s="95"/>
      <c r="U40" s="64"/>
      <c r="V40" s="65"/>
      <c r="W40" s="66"/>
      <c r="X40" s="57"/>
      <c r="Y40" s="57"/>
      <c r="Z40" s="89"/>
      <c r="AA40" s="89"/>
      <c r="AB40" s="66"/>
      <c r="AC40" s="66"/>
      <c r="AD40" s="66"/>
    </row>
    <row r="41" spans="1:30" s="54" customFormat="1" ht="15.75">
      <c r="A41" s="742"/>
      <c r="B41" s="714"/>
      <c r="C41" s="13" t="s">
        <v>33</v>
      </c>
      <c r="D41" s="20"/>
      <c r="E41" s="12" t="s">
        <v>105</v>
      </c>
      <c r="F41" s="57">
        <f t="shared" si="4"/>
        <v>10</v>
      </c>
      <c r="G41" s="57">
        <v>10</v>
      </c>
      <c r="H41" s="89"/>
      <c r="I41" s="89"/>
      <c r="J41" s="89"/>
      <c r="K41" s="91"/>
      <c r="L41" s="91"/>
      <c r="M41" s="59"/>
      <c r="N41" s="60" t="s">
        <v>105</v>
      </c>
      <c r="O41" s="61">
        <f t="shared" si="2"/>
        <v>10</v>
      </c>
      <c r="P41" s="62">
        <v>10</v>
      </c>
      <c r="Q41" s="94"/>
      <c r="R41" s="94"/>
      <c r="S41" s="94"/>
      <c r="T41" s="95"/>
      <c r="U41" s="64"/>
      <c r="V41" s="65"/>
      <c r="W41" s="66"/>
      <c r="X41" s="57"/>
      <c r="Y41" s="57"/>
      <c r="Z41" s="89"/>
      <c r="AA41" s="89"/>
      <c r="AB41" s="66"/>
      <c r="AC41" s="66"/>
      <c r="AD41" s="66"/>
    </row>
    <row r="42" spans="1:30" s="54" customFormat="1" ht="15.75">
      <c r="A42" s="742"/>
      <c r="B42" s="12">
        <v>4886</v>
      </c>
      <c r="C42" s="13" t="s">
        <v>34</v>
      </c>
      <c r="D42" s="20"/>
      <c r="E42" s="12" t="s">
        <v>105</v>
      </c>
      <c r="F42" s="57">
        <f t="shared" si="4"/>
        <v>162</v>
      </c>
      <c r="G42" s="57">
        <v>162</v>
      </c>
      <c r="H42" s="89"/>
      <c r="I42" s="89"/>
      <c r="J42" s="89"/>
      <c r="K42" s="91"/>
      <c r="L42" s="91"/>
      <c r="M42" s="59"/>
      <c r="N42" s="60" t="s">
        <v>105</v>
      </c>
      <c r="O42" s="61">
        <f t="shared" si="2"/>
        <v>162</v>
      </c>
      <c r="P42" s="62">
        <v>162</v>
      </c>
      <c r="Q42" s="94"/>
      <c r="R42" s="94"/>
      <c r="S42" s="94"/>
      <c r="T42" s="95"/>
      <c r="U42" s="64"/>
      <c r="V42" s="65"/>
      <c r="W42" s="66"/>
      <c r="X42" s="57"/>
      <c r="Y42" s="57"/>
      <c r="Z42" s="89"/>
      <c r="AA42" s="89"/>
      <c r="AB42" s="66"/>
      <c r="AC42" s="66"/>
      <c r="AD42" s="66"/>
    </row>
    <row r="43" spans="1:30" s="43" customFormat="1" ht="15.75">
      <c r="A43" s="742"/>
      <c r="B43" s="12">
        <v>4888</v>
      </c>
      <c r="C43" s="22" t="s">
        <v>35</v>
      </c>
      <c r="D43" s="106"/>
      <c r="E43" s="12" t="s">
        <v>105</v>
      </c>
      <c r="F43" s="57">
        <f t="shared" si="4"/>
        <v>50</v>
      </c>
      <c r="G43" s="96">
        <v>50</v>
      </c>
      <c r="H43" s="107"/>
      <c r="I43" s="107"/>
      <c r="J43" s="107"/>
      <c r="K43" s="108"/>
      <c r="L43" s="108"/>
      <c r="M43" s="109"/>
      <c r="N43" s="60" t="s">
        <v>105</v>
      </c>
      <c r="O43" s="61">
        <f t="shared" si="2"/>
        <v>50</v>
      </c>
      <c r="P43" s="100">
        <v>50</v>
      </c>
      <c r="Q43" s="110"/>
      <c r="R43" s="110"/>
      <c r="S43" s="110"/>
      <c r="T43" s="111"/>
      <c r="U43" s="64"/>
      <c r="V43" s="65"/>
      <c r="W43" s="112"/>
      <c r="X43" s="57"/>
      <c r="Y43" s="57"/>
      <c r="Z43" s="107"/>
      <c r="AA43" s="89"/>
      <c r="AB43" s="112"/>
      <c r="AC43" s="112"/>
      <c r="AD43" s="112"/>
    </row>
    <row r="44" spans="1:30" s="43" customFormat="1" ht="31.5">
      <c r="A44" s="686"/>
      <c r="B44" s="23">
        <v>4899</v>
      </c>
      <c r="C44" s="22" t="s">
        <v>36</v>
      </c>
      <c r="D44" s="106"/>
      <c r="E44" s="12" t="s">
        <v>105</v>
      </c>
      <c r="F44" s="96">
        <f t="shared" si="4"/>
        <v>912.29</v>
      </c>
      <c r="G44" s="96">
        <v>912.29</v>
      </c>
      <c r="H44" s="96"/>
      <c r="I44" s="96"/>
      <c r="J44" s="96"/>
      <c r="K44" s="97"/>
      <c r="L44" s="97"/>
      <c r="M44" s="109"/>
      <c r="N44" s="60" t="s">
        <v>105</v>
      </c>
      <c r="O44" s="61">
        <f t="shared" si="2"/>
        <v>1700</v>
      </c>
      <c r="P44" s="100">
        <v>1700</v>
      </c>
      <c r="Q44" s="100"/>
      <c r="R44" s="100"/>
      <c r="S44" s="100"/>
      <c r="T44" s="101"/>
      <c r="U44" s="102"/>
      <c r="V44" s="103"/>
      <c r="W44" s="112"/>
      <c r="X44" s="57">
        <f>O44-F44</f>
        <v>787.71</v>
      </c>
      <c r="Y44" s="57">
        <f>P44-G44</f>
        <v>787.71</v>
      </c>
      <c r="Z44" s="96"/>
      <c r="AA44" s="96"/>
      <c r="AB44" s="112"/>
      <c r="AC44" s="112"/>
      <c r="AD44" s="112"/>
    </row>
    <row r="45" spans="1:30" s="43" customFormat="1" ht="15.75">
      <c r="A45" s="113">
        <v>4900</v>
      </c>
      <c r="B45" s="746" t="s">
        <v>37</v>
      </c>
      <c r="C45" s="747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5"/>
      <c r="W45" s="115"/>
      <c r="X45" s="115"/>
      <c r="Y45" s="115"/>
      <c r="Z45" s="115"/>
      <c r="AA45" s="115"/>
      <c r="AB45" s="116"/>
      <c r="AC45" s="116"/>
      <c r="AD45" s="117"/>
    </row>
    <row r="46" spans="1:30" s="43" customFormat="1" ht="15.75">
      <c r="A46" s="118"/>
      <c r="B46" s="24">
        <v>4901</v>
      </c>
      <c r="C46" s="25" t="s">
        <v>38</v>
      </c>
      <c r="D46" s="119"/>
      <c r="E46" s="120" t="s">
        <v>109</v>
      </c>
      <c r="F46" s="96">
        <f>SUM(G46:J46)</f>
        <v>100</v>
      </c>
      <c r="G46" s="96">
        <v>100</v>
      </c>
      <c r="H46" s="121"/>
      <c r="I46" s="121"/>
      <c r="J46" s="121"/>
      <c r="K46" s="122"/>
      <c r="L46" s="122"/>
      <c r="M46" s="109"/>
      <c r="N46" s="123" t="s">
        <v>109</v>
      </c>
      <c r="O46" s="61">
        <f t="shared" si="2"/>
        <v>100</v>
      </c>
      <c r="P46" s="124">
        <v>100</v>
      </c>
      <c r="Q46" s="124"/>
      <c r="R46" s="124"/>
      <c r="S46" s="124"/>
      <c r="T46" s="125"/>
      <c r="U46" s="102"/>
      <c r="V46" s="103"/>
      <c r="W46" s="112"/>
      <c r="X46" s="57"/>
      <c r="Y46" s="121"/>
      <c r="Z46" s="121"/>
      <c r="AA46" s="121"/>
      <c r="AB46" s="112"/>
      <c r="AC46" s="112"/>
      <c r="AD46" s="112"/>
    </row>
    <row r="47" spans="1:30" s="43" customFormat="1" ht="15.75">
      <c r="A47" s="118"/>
      <c r="B47" s="23">
        <v>4906</v>
      </c>
      <c r="C47" s="22" t="s">
        <v>39</v>
      </c>
      <c r="D47" s="119"/>
      <c r="E47" s="120" t="s">
        <v>109</v>
      </c>
      <c r="F47" s="96">
        <f>SUM(G47:J47)</f>
        <v>15</v>
      </c>
      <c r="G47" s="96">
        <v>15</v>
      </c>
      <c r="H47" s="121"/>
      <c r="I47" s="121"/>
      <c r="J47" s="121"/>
      <c r="K47" s="122"/>
      <c r="L47" s="122"/>
      <c r="M47" s="109"/>
      <c r="N47" s="123" t="s">
        <v>109</v>
      </c>
      <c r="O47" s="61">
        <f t="shared" si="2"/>
        <v>15</v>
      </c>
      <c r="P47" s="100">
        <v>15</v>
      </c>
      <c r="Q47" s="124"/>
      <c r="R47" s="124"/>
      <c r="S47" s="124"/>
      <c r="T47" s="125"/>
      <c r="U47" s="102"/>
      <c r="V47" s="103"/>
      <c r="W47" s="112"/>
      <c r="X47" s="57"/>
      <c r="Y47" s="121"/>
      <c r="Z47" s="121"/>
      <c r="AA47" s="121"/>
      <c r="AB47" s="112"/>
      <c r="AC47" s="112"/>
      <c r="AD47" s="112"/>
    </row>
    <row r="48" spans="1:30" s="43" customFormat="1" ht="15.75">
      <c r="A48" s="118"/>
      <c r="B48" s="23">
        <v>4911</v>
      </c>
      <c r="C48" s="22" t="s">
        <v>40</v>
      </c>
      <c r="D48" s="119"/>
      <c r="E48" s="120" t="s">
        <v>109</v>
      </c>
      <c r="F48" s="96">
        <f>SUM(G48:J48)</f>
        <v>25</v>
      </c>
      <c r="G48" s="96">
        <v>25</v>
      </c>
      <c r="H48" s="96"/>
      <c r="I48" s="96"/>
      <c r="J48" s="96"/>
      <c r="K48" s="97"/>
      <c r="L48" s="97"/>
      <c r="M48" s="109"/>
      <c r="N48" s="123" t="s">
        <v>109</v>
      </c>
      <c r="O48" s="61">
        <f t="shared" si="2"/>
        <v>25</v>
      </c>
      <c r="P48" s="100">
        <v>25</v>
      </c>
      <c r="Q48" s="100"/>
      <c r="R48" s="100"/>
      <c r="S48" s="100"/>
      <c r="T48" s="101"/>
      <c r="U48" s="102"/>
      <c r="V48" s="103"/>
      <c r="W48" s="112"/>
      <c r="X48" s="57"/>
      <c r="Y48" s="96"/>
      <c r="Z48" s="96"/>
      <c r="AA48" s="96"/>
      <c r="AB48" s="112"/>
      <c r="AC48" s="112"/>
      <c r="AD48" s="112"/>
    </row>
    <row r="49" spans="1:32" s="43" customFormat="1" ht="15.75">
      <c r="A49" s="118"/>
      <c r="B49" s="23">
        <v>4916</v>
      </c>
      <c r="C49" s="22" t="s">
        <v>41</v>
      </c>
      <c r="D49" s="119"/>
      <c r="E49" s="120" t="s">
        <v>109</v>
      </c>
      <c r="F49" s="96">
        <f>SUM(G49:J49)</f>
        <v>25</v>
      </c>
      <c r="G49" s="96">
        <v>25</v>
      </c>
      <c r="H49" s="121"/>
      <c r="I49" s="121"/>
      <c r="J49" s="121"/>
      <c r="K49" s="122"/>
      <c r="L49" s="122"/>
      <c r="M49" s="109"/>
      <c r="N49" s="123" t="s">
        <v>109</v>
      </c>
      <c r="O49" s="61">
        <f t="shared" si="2"/>
        <v>25</v>
      </c>
      <c r="P49" s="100">
        <v>25</v>
      </c>
      <c r="Q49" s="124"/>
      <c r="R49" s="124"/>
      <c r="S49" s="124"/>
      <c r="T49" s="125"/>
      <c r="U49" s="102"/>
      <c r="V49" s="103"/>
      <c r="W49" s="112"/>
      <c r="X49" s="57"/>
      <c r="Y49" s="121"/>
      <c r="Z49" s="121"/>
      <c r="AA49" s="96"/>
      <c r="AB49" s="112"/>
      <c r="AC49" s="112"/>
      <c r="AD49" s="112"/>
    </row>
    <row r="50" spans="1:32" s="43" customFormat="1" ht="31.5">
      <c r="A50" s="118"/>
      <c r="B50" s="23">
        <v>4921</v>
      </c>
      <c r="C50" s="22" t="s">
        <v>42</v>
      </c>
      <c r="D50" s="119"/>
      <c r="E50" s="120" t="s">
        <v>109</v>
      </c>
      <c r="F50" s="96"/>
      <c r="G50" s="96"/>
      <c r="H50" s="121"/>
      <c r="I50" s="121"/>
      <c r="J50" s="121"/>
      <c r="K50" s="122"/>
      <c r="L50" s="122"/>
      <c r="M50" s="109"/>
      <c r="N50" s="123" t="s">
        <v>109</v>
      </c>
      <c r="O50" s="61">
        <f t="shared" si="2"/>
        <v>20</v>
      </c>
      <c r="P50" s="100">
        <v>20</v>
      </c>
      <c r="Q50" s="124"/>
      <c r="R50" s="124"/>
      <c r="S50" s="124"/>
      <c r="T50" s="125"/>
      <c r="U50" s="102"/>
      <c r="V50" s="103"/>
      <c r="W50" s="112"/>
      <c r="X50" s="57">
        <f>O50-F50</f>
        <v>20</v>
      </c>
      <c r="Y50" s="57">
        <f>P50-G50</f>
        <v>20</v>
      </c>
      <c r="Z50" s="121"/>
      <c r="AA50" s="96"/>
      <c r="AB50" s="112"/>
      <c r="AC50" s="112"/>
      <c r="AD50" s="112"/>
    </row>
    <row r="51" spans="1:32" s="43" customFormat="1" ht="31.5">
      <c r="A51" s="118"/>
      <c r="B51" s="23">
        <v>4923</v>
      </c>
      <c r="C51" s="22" t="s">
        <v>43</v>
      </c>
      <c r="D51" s="119"/>
      <c r="E51" s="120" t="s">
        <v>109</v>
      </c>
      <c r="F51" s="96"/>
      <c r="G51" s="96"/>
      <c r="H51" s="121"/>
      <c r="I51" s="121"/>
      <c r="J51" s="121"/>
      <c r="K51" s="122"/>
      <c r="L51" s="122"/>
      <c r="M51" s="109"/>
      <c r="N51" s="123" t="s">
        <v>109</v>
      </c>
      <c r="O51" s="61">
        <f t="shared" si="2"/>
        <v>20</v>
      </c>
      <c r="P51" s="100">
        <v>20</v>
      </c>
      <c r="Q51" s="124"/>
      <c r="R51" s="124"/>
      <c r="S51" s="124"/>
      <c r="T51" s="125"/>
      <c r="U51" s="102"/>
      <c r="V51" s="103"/>
      <c r="W51" s="112"/>
      <c r="X51" s="57">
        <f>O51-F51</f>
        <v>20</v>
      </c>
      <c r="Y51" s="57">
        <f>P51-G51</f>
        <v>20</v>
      </c>
      <c r="Z51" s="121"/>
      <c r="AA51" s="96"/>
      <c r="AB51" s="112"/>
      <c r="AC51" s="112"/>
      <c r="AD51" s="112"/>
    </row>
    <row r="52" spans="1:32" s="43" customFormat="1" ht="15.75">
      <c r="A52" s="118"/>
      <c r="B52" s="23">
        <v>4932</v>
      </c>
      <c r="C52" s="22" t="s">
        <v>44</v>
      </c>
      <c r="D52" s="119"/>
      <c r="E52" s="120" t="s">
        <v>109</v>
      </c>
      <c r="F52" s="96">
        <f>SUM(G52:J52)</f>
        <v>25</v>
      </c>
      <c r="G52" s="96">
        <v>25</v>
      </c>
      <c r="H52" s="121"/>
      <c r="I52" s="121"/>
      <c r="J52" s="121"/>
      <c r="K52" s="122"/>
      <c r="L52" s="122"/>
      <c r="M52" s="109"/>
      <c r="N52" s="123" t="s">
        <v>109</v>
      </c>
      <c r="O52" s="61">
        <f t="shared" si="2"/>
        <v>25</v>
      </c>
      <c r="P52" s="100">
        <v>25</v>
      </c>
      <c r="Q52" s="124"/>
      <c r="R52" s="124"/>
      <c r="S52" s="124"/>
      <c r="T52" s="125"/>
      <c r="U52" s="102"/>
      <c r="V52" s="103"/>
      <c r="W52" s="112"/>
      <c r="X52" s="57"/>
      <c r="Y52" s="121"/>
      <c r="Z52" s="121"/>
      <c r="AA52" s="96"/>
      <c r="AB52" s="112"/>
      <c r="AC52" s="112"/>
      <c r="AD52" s="112"/>
    </row>
    <row r="53" spans="1:32" s="43" customFormat="1" ht="15.75">
      <c r="A53" s="118"/>
      <c r="B53" s="734">
        <v>4947</v>
      </c>
      <c r="C53" s="26" t="s">
        <v>45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15"/>
      <c r="W53" s="115"/>
      <c r="X53" s="115"/>
      <c r="Y53" s="115"/>
      <c r="Z53" s="115"/>
      <c r="AA53" s="127"/>
      <c r="AB53" s="112"/>
      <c r="AC53" s="112"/>
      <c r="AD53" s="112"/>
    </row>
    <row r="54" spans="1:32" s="43" customFormat="1" ht="47.25">
      <c r="A54" s="118"/>
      <c r="B54" s="735"/>
      <c r="C54" s="14" t="s">
        <v>46</v>
      </c>
      <c r="D54" s="76" t="s">
        <v>110</v>
      </c>
      <c r="E54" s="12">
        <v>98</v>
      </c>
      <c r="F54" s="96">
        <f>SUM(G54:J54)</f>
        <v>295.75</v>
      </c>
      <c r="G54" s="96">
        <v>14.75</v>
      </c>
      <c r="H54" s="96"/>
      <c r="I54" s="96">
        <v>281</v>
      </c>
      <c r="J54" s="96"/>
      <c r="K54" s="97"/>
      <c r="L54" s="128"/>
      <c r="M54" s="129" t="s">
        <v>110</v>
      </c>
      <c r="N54" s="130">
        <v>104</v>
      </c>
      <c r="O54" s="61">
        <f t="shared" si="2"/>
        <v>362.5</v>
      </c>
      <c r="P54" s="100">
        <v>43.5</v>
      </c>
      <c r="Q54" s="100"/>
      <c r="R54" s="100">
        <v>319</v>
      </c>
      <c r="S54" s="100"/>
      <c r="T54" s="101"/>
      <c r="U54" s="102"/>
      <c r="V54" s="103"/>
      <c r="W54" s="112"/>
      <c r="X54" s="57">
        <f>O54-F54</f>
        <v>66.75</v>
      </c>
      <c r="Y54" s="57">
        <f>P54-G54</f>
        <v>28.75</v>
      </c>
      <c r="Z54" s="96"/>
      <c r="AA54" s="57">
        <f>R54-I54</f>
        <v>38</v>
      </c>
      <c r="AB54" s="112"/>
      <c r="AC54" s="112"/>
      <c r="AD54" s="131"/>
    </row>
    <row r="55" spans="1:32" s="43" customFormat="1" ht="31.5">
      <c r="A55" s="118"/>
      <c r="B55" s="23">
        <v>4976</v>
      </c>
      <c r="C55" s="22" t="s">
        <v>47</v>
      </c>
      <c r="D55" s="76" t="s">
        <v>110</v>
      </c>
      <c r="E55" s="12">
        <v>5</v>
      </c>
      <c r="F55" s="96">
        <f>SUM(G55:J55)</f>
        <v>10</v>
      </c>
      <c r="G55" s="96">
        <v>10</v>
      </c>
      <c r="H55" s="121"/>
      <c r="I55" s="121"/>
      <c r="J55" s="121"/>
      <c r="K55" s="122"/>
      <c r="L55" s="132"/>
      <c r="M55" s="129" t="s">
        <v>110</v>
      </c>
      <c r="N55" s="130">
        <v>5</v>
      </c>
      <c r="O55" s="61">
        <f t="shared" si="2"/>
        <v>10</v>
      </c>
      <c r="P55" s="100">
        <v>10</v>
      </c>
      <c r="Q55" s="124"/>
      <c r="R55" s="124"/>
      <c r="S55" s="124"/>
      <c r="T55" s="125"/>
      <c r="U55" s="102"/>
      <c r="V55" s="133"/>
      <c r="W55" s="112"/>
      <c r="X55" s="57"/>
      <c r="Y55" s="121"/>
      <c r="Z55" s="121"/>
      <c r="AA55" s="96"/>
      <c r="AB55" s="112"/>
      <c r="AC55" s="112"/>
      <c r="AD55" s="112"/>
    </row>
    <row r="56" spans="1:32" s="43" customFormat="1" ht="15.75">
      <c r="A56" s="118"/>
      <c r="B56" s="23">
        <v>4991</v>
      </c>
      <c r="C56" s="14" t="s">
        <v>48</v>
      </c>
      <c r="D56" s="68"/>
      <c r="E56" s="120"/>
      <c r="F56" s="96"/>
      <c r="G56" s="96"/>
      <c r="H56" s="121"/>
      <c r="I56" s="121"/>
      <c r="J56" s="121"/>
      <c r="K56" s="122"/>
      <c r="L56" s="122"/>
      <c r="M56" s="109"/>
      <c r="N56" s="123" t="s">
        <v>109</v>
      </c>
      <c r="O56" s="61">
        <f t="shared" si="2"/>
        <v>25</v>
      </c>
      <c r="P56" s="100">
        <v>25</v>
      </c>
      <c r="Q56" s="124"/>
      <c r="R56" s="124"/>
      <c r="S56" s="124"/>
      <c r="T56" s="125"/>
      <c r="U56" s="102"/>
      <c r="V56" s="133"/>
      <c r="W56" s="112"/>
      <c r="X56" s="57">
        <f>O56-F56</f>
        <v>25</v>
      </c>
      <c r="Y56" s="57">
        <f>P56-G56</f>
        <v>25</v>
      </c>
      <c r="Z56" s="121"/>
      <c r="AA56" s="57"/>
      <c r="AB56" s="112"/>
      <c r="AC56" s="112"/>
      <c r="AD56" s="112"/>
    </row>
    <row r="57" spans="1:32" s="43" customFormat="1" ht="15.75">
      <c r="A57" s="736" t="s">
        <v>82</v>
      </c>
      <c r="B57" s="736"/>
      <c r="C57" s="736"/>
      <c r="D57" s="134"/>
      <c r="E57" s="134"/>
      <c r="F57" s="738">
        <f>SUM(F12:F56)</f>
        <v>15606.05</v>
      </c>
      <c r="G57" s="740">
        <f>SUM(G12:G56)</f>
        <v>4993.3099999999995</v>
      </c>
      <c r="H57" s="135"/>
      <c r="I57" s="740">
        <f>SUM(I12:I56)</f>
        <v>8615.94</v>
      </c>
      <c r="J57" s="740">
        <f>SUM(J12:J56)</f>
        <v>1996.8</v>
      </c>
      <c r="K57" s="136"/>
      <c r="L57" s="136"/>
      <c r="M57" s="726"/>
      <c r="N57" s="716"/>
      <c r="O57" s="727">
        <f>SUM(O12:O56)</f>
        <v>18774.14</v>
      </c>
      <c r="P57" s="729">
        <f>SUM(P12:P56)</f>
        <v>6572.18</v>
      </c>
      <c r="Q57" s="716"/>
      <c r="R57" s="716">
        <f>SUM(R12:R56)</f>
        <v>4300.5599999999995</v>
      </c>
      <c r="S57" s="716">
        <f>SUM(S12:S56)</f>
        <v>7901.4</v>
      </c>
      <c r="T57" s="137"/>
      <c r="U57" s="138"/>
      <c r="V57" s="139"/>
      <c r="W57" s="140"/>
      <c r="X57" s="716">
        <f>SUM(X12:X56)</f>
        <v>3168.09</v>
      </c>
      <c r="Y57" s="716">
        <f>SUM(Y12:Y56)</f>
        <v>1578.87</v>
      </c>
      <c r="Z57" s="135"/>
      <c r="AA57" s="716">
        <f>SUM(AA12:AA56)</f>
        <v>-4315.38</v>
      </c>
      <c r="AB57" s="716">
        <f>SUM(AB12:AB56)</f>
        <v>5904.5999999999995</v>
      </c>
      <c r="AC57" s="140"/>
      <c r="AD57" s="140"/>
      <c r="AF57" s="141"/>
    </row>
    <row r="58" spans="1:32" s="43" customFormat="1" ht="15.75">
      <c r="A58" s="737"/>
      <c r="B58" s="737"/>
      <c r="C58" s="737"/>
      <c r="D58" s="142"/>
      <c r="E58" s="142"/>
      <c r="F58" s="739"/>
      <c r="G58" s="741"/>
      <c r="H58" s="143"/>
      <c r="I58" s="741"/>
      <c r="J58" s="741"/>
      <c r="K58" s="144"/>
      <c r="L58" s="144"/>
      <c r="M58" s="726"/>
      <c r="N58" s="717"/>
      <c r="O58" s="728"/>
      <c r="P58" s="730"/>
      <c r="Q58" s="717"/>
      <c r="R58" s="717"/>
      <c r="S58" s="717"/>
      <c r="T58" s="145"/>
      <c r="U58" s="146"/>
      <c r="V58" s="147"/>
      <c r="W58" s="148"/>
      <c r="X58" s="717"/>
      <c r="Y58" s="717"/>
      <c r="Z58" s="143"/>
      <c r="AA58" s="717"/>
      <c r="AB58" s="717"/>
      <c r="AC58" s="148"/>
      <c r="AD58" s="148"/>
    </row>
    <row r="59" spans="1:32" s="43" customFormat="1" ht="15.75">
      <c r="A59" s="720" t="s">
        <v>87</v>
      </c>
      <c r="B59" s="720" t="s">
        <v>88</v>
      </c>
      <c r="C59" s="699" t="s">
        <v>89</v>
      </c>
      <c r="D59" s="721" t="s">
        <v>90</v>
      </c>
      <c r="E59" s="722"/>
      <c r="F59" s="722"/>
      <c r="G59" s="722"/>
      <c r="H59" s="722"/>
      <c r="I59" s="722"/>
      <c r="J59" s="722"/>
      <c r="K59" s="722"/>
      <c r="L59" s="723"/>
      <c r="M59" s="724" t="s">
        <v>91</v>
      </c>
      <c r="N59" s="724"/>
      <c r="O59" s="724"/>
      <c r="P59" s="724"/>
      <c r="Q59" s="724"/>
      <c r="R59" s="724"/>
      <c r="S59" s="724"/>
      <c r="T59" s="724"/>
      <c r="U59" s="725"/>
      <c r="V59" s="718" t="s">
        <v>92</v>
      </c>
      <c r="W59" s="719"/>
      <c r="X59" s="719"/>
      <c r="Y59" s="719"/>
      <c r="Z59" s="719"/>
      <c r="AA59" s="719"/>
      <c r="AB59" s="719"/>
      <c r="AC59" s="719"/>
      <c r="AD59" s="719"/>
    </row>
    <row r="60" spans="1:32" s="43" customFormat="1" ht="15">
      <c r="A60" s="720"/>
      <c r="B60" s="720"/>
      <c r="C60" s="699"/>
      <c r="D60" s="704" t="s">
        <v>93</v>
      </c>
      <c r="E60" s="704" t="s">
        <v>94</v>
      </c>
      <c r="F60" s="707" t="s">
        <v>95</v>
      </c>
      <c r="G60" s="707"/>
      <c r="H60" s="707"/>
      <c r="I60" s="707"/>
      <c r="J60" s="707"/>
      <c r="K60" s="707"/>
      <c r="L60" s="708"/>
      <c r="M60" s="709" t="s">
        <v>93</v>
      </c>
      <c r="N60" s="704" t="s">
        <v>94</v>
      </c>
      <c r="O60" s="707" t="s">
        <v>95</v>
      </c>
      <c r="P60" s="707"/>
      <c r="Q60" s="707"/>
      <c r="R60" s="707"/>
      <c r="S60" s="707"/>
      <c r="T60" s="707"/>
      <c r="U60" s="708"/>
      <c r="V60" s="709" t="s">
        <v>93</v>
      </c>
      <c r="W60" s="704" t="s">
        <v>94</v>
      </c>
      <c r="X60" s="707" t="s">
        <v>95</v>
      </c>
      <c r="Y60" s="707"/>
      <c r="Z60" s="707"/>
      <c r="AA60" s="707"/>
      <c r="AB60" s="707"/>
      <c r="AC60" s="707"/>
      <c r="AD60" s="707"/>
    </row>
    <row r="61" spans="1:32" s="43" customFormat="1" ht="15.75">
      <c r="A61" s="720"/>
      <c r="B61" s="720"/>
      <c r="C61" s="699"/>
      <c r="D61" s="705"/>
      <c r="E61" s="705"/>
      <c r="F61" s="699" t="s">
        <v>96</v>
      </c>
      <c r="G61" s="700" t="s">
        <v>97</v>
      </c>
      <c r="H61" s="695" t="s">
        <v>98</v>
      </c>
      <c r="I61" s="695"/>
      <c r="J61" s="695"/>
      <c r="K61" s="696" t="s">
        <v>99</v>
      </c>
      <c r="L61" s="731" t="s">
        <v>68</v>
      </c>
      <c r="M61" s="710"/>
      <c r="N61" s="705"/>
      <c r="O61" s="699" t="s">
        <v>96</v>
      </c>
      <c r="P61" s="700" t="s">
        <v>97</v>
      </c>
      <c r="Q61" s="695" t="s">
        <v>98</v>
      </c>
      <c r="R61" s="695"/>
      <c r="S61" s="695"/>
      <c r="T61" s="696" t="s">
        <v>99</v>
      </c>
      <c r="U61" s="701" t="s">
        <v>68</v>
      </c>
      <c r="V61" s="710"/>
      <c r="W61" s="705"/>
      <c r="X61" s="699" t="s">
        <v>96</v>
      </c>
      <c r="Y61" s="700" t="s">
        <v>97</v>
      </c>
      <c r="Z61" s="695" t="s">
        <v>98</v>
      </c>
      <c r="AA61" s="695"/>
      <c r="AB61" s="695"/>
      <c r="AC61" s="696" t="s">
        <v>99</v>
      </c>
      <c r="AD61" s="696" t="s">
        <v>68</v>
      </c>
    </row>
    <row r="62" spans="1:32" s="43" customFormat="1" ht="15.75">
      <c r="A62" s="720"/>
      <c r="B62" s="720"/>
      <c r="C62" s="699"/>
      <c r="D62" s="705"/>
      <c r="E62" s="705"/>
      <c r="F62" s="699"/>
      <c r="G62" s="700"/>
      <c r="H62" s="699" t="s">
        <v>100</v>
      </c>
      <c r="I62" s="699"/>
      <c r="J62" s="699" t="s">
        <v>101</v>
      </c>
      <c r="K62" s="697"/>
      <c r="L62" s="732"/>
      <c r="M62" s="710"/>
      <c r="N62" s="705"/>
      <c r="O62" s="699"/>
      <c r="P62" s="700"/>
      <c r="Q62" s="699" t="s">
        <v>100</v>
      </c>
      <c r="R62" s="699"/>
      <c r="S62" s="699" t="s">
        <v>101</v>
      </c>
      <c r="T62" s="697"/>
      <c r="U62" s="702"/>
      <c r="V62" s="710"/>
      <c r="W62" s="705"/>
      <c r="X62" s="699"/>
      <c r="Y62" s="700"/>
      <c r="Z62" s="699" t="s">
        <v>100</v>
      </c>
      <c r="AA62" s="699"/>
      <c r="AB62" s="699" t="s">
        <v>101</v>
      </c>
      <c r="AC62" s="697"/>
      <c r="AD62" s="697"/>
    </row>
    <row r="63" spans="1:32" s="43" customFormat="1" ht="25.5">
      <c r="A63" s="720"/>
      <c r="B63" s="720"/>
      <c r="C63" s="699"/>
      <c r="D63" s="706"/>
      <c r="E63" s="706"/>
      <c r="F63" s="699"/>
      <c r="G63" s="700"/>
      <c r="H63" s="44" t="s">
        <v>102</v>
      </c>
      <c r="I63" s="44" t="s">
        <v>103</v>
      </c>
      <c r="J63" s="699"/>
      <c r="K63" s="698"/>
      <c r="L63" s="733"/>
      <c r="M63" s="711"/>
      <c r="N63" s="706"/>
      <c r="O63" s="699"/>
      <c r="P63" s="700"/>
      <c r="Q63" s="44" t="s">
        <v>102</v>
      </c>
      <c r="R63" s="44" t="s">
        <v>103</v>
      </c>
      <c r="S63" s="699"/>
      <c r="T63" s="698"/>
      <c r="U63" s="703"/>
      <c r="V63" s="711"/>
      <c r="W63" s="706"/>
      <c r="X63" s="699"/>
      <c r="Y63" s="700"/>
      <c r="Z63" s="44" t="s">
        <v>102</v>
      </c>
      <c r="AA63" s="44" t="s">
        <v>103</v>
      </c>
      <c r="AB63" s="699"/>
      <c r="AC63" s="698"/>
      <c r="AD63" s="698"/>
    </row>
    <row r="64" spans="1:32" s="50" customFormat="1" ht="15.75">
      <c r="A64" s="45">
        <v>1</v>
      </c>
      <c r="B64" s="45">
        <v>2</v>
      </c>
      <c r="C64" s="45">
        <v>3</v>
      </c>
      <c r="D64" s="45">
        <v>4</v>
      </c>
      <c r="E64" s="45">
        <v>5</v>
      </c>
      <c r="F64" s="46">
        <v>6</v>
      </c>
      <c r="G64" s="46">
        <v>7</v>
      </c>
      <c r="H64" s="46">
        <v>8</v>
      </c>
      <c r="I64" s="45">
        <v>9</v>
      </c>
      <c r="J64" s="45">
        <v>10</v>
      </c>
      <c r="K64" s="45">
        <v>11</v>
      </c>
      <c r="L64" s="47">
        <v>12</v>
      </c>
      <c r="M64" s="48">
        <v>13</v>
      </c>
      <c r="N64" s="45">
        <v>14</v>
      </c>
      <c r="O64" s="45">
        <v>15</v>
      </c>
      <c r="P64" s="49">
        <v>16</v>
      </c>
      <c r="Q64" s="49">
        <v>17</v>
      </c>
      <c r="R64" s="49">
        <v>18</v>
      </c>
      <c r="S64" s="49">
        <v>19</v>
      </c>
      <c r="T64" s="45">
        <v>20</v>
      </c>
      <c r="U64" s="45">
        <v>21</v>
      </c>
      <c r="V64" s="45">
        <v>22</v>
      </c>
      <c r="W64" s="45">
        <v>23</v>
      </c>
      <c r="X64" s="45">
        <v>24</v>
      </c>
      <c r="Y64" s="49">
        <v>25</v>
      </c>
      <c r="Z64" s="49">
        <v>26</v>
      </c>
      <c r="AA64" s="49">
        <v>27</v>
      </c>
      <c r="AB64" s="49">
        <v>28</v>
      </c>
      <c r="AC64" s="45">
        <v>29</v>
      </c>
      <c r="AD64" s="45">
        <v>30</v>
      </c>
    </row>
    <row r="65" spans="1:31" s="43" customFormat="1" ht="15.75">
      <c r="A65" s="31" t="s">
        <v>111</v>
      </c>
      <c r="B65" s="32"/>
      <c r="C65" s="32"/>
      <c r="D65" s="51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116"/>
      <c r="AC65" s="116"/>
      <c r="AD65" s="117"/>
    </row>
    <row r="66" spans="1:31" s="43" customFormat="1" ht="15.75">
      <c r="A66" s="118">
        <v>6800</v>
      </c>
      <c r="B66" s="712" t="s">
        <v>112</v>
      </c>
      <c r="C66" s="712"/>
      <c r="D66" s="712"/>
      <c r="E66" s="712"/>
      <c r="F66" s="712"/>
      <c r="G66" s="712"/>
      <c r="H66" s="712"/>
      <c r="I66" s="712"/>
      <c r="J66" s="712"/>
      <c r="K66" s="712"/>
      <c r="L66" s="712"/>
      <c r="M66" s="712"/>
      <c r="N66" s="712"/>
      <c r="O66" s="712"/>
      <c r="P66" s="712"/>
      <c r="Q66" s="712"/>
      <c r="R66" s="712"/>
      <c r="S66" s="712"/>
      <c r="T66" s="712"/>
      <c r="U66" s="712"/>
      <c r="V66" s="683"/>
      <c r="W66" s="683"/>
      <c r="X66" s="683"/>
      <c r="Y66" s="683"/>
      <c r="Z66" s="683"/>
      <c r="AA66" s="684"/>
      <c r="AB66" s="116"/>
      <c r="AC66" s="116"/>
      <c r="AD66" s="117"/>
    </row>
    <row r="67" spans="1:31" s="43" customFormat="1" ht="15.75">
      <c r="A67" s="118"/>
      <c r="B67" s="18">
        <v>6807</v>
      </c>
      <c r="C67" s="682" t="s">
        <v>113</v>
      </c>
      <c r="D67" s="682"/>
      <c r="E67" s="682"/>
      <c r="F67" s="682"/>
      <c r="G67" s="682"/>
      <c r="H67" s="682"/>
      <c r="I67" s="682"/>
      <c r="J67" s="682"/>
      <c r="K67" s="682"/>
      <c r="L67" s="682"/>
      <c r="M67" s="682"/>
      <c r="N67" s="682"/>
      <c r="O67" s="682"/>
      <c r="P67" s="682"/>
      <c r="Q67" s="682"/>
      <c r="R67" s="682"/>
      <c r="S67" s="682"/>
      <c r="T67" s="682"/>
      <c r="U67" s="682"/>
      <c r="V67" s="683"/>
      <c r="W67" s="683"/>
      <c r="X67" s="683"/>
      <c r="Y67" s="683"/>
      <c r="Z67" s="683"/>
      <c r="AA67" s="684"/>
      <c r="AB67" s="116"/>
      <c r="AC67" s="116"/>
      <c r="AD67" s="117"/>
    </row>
    <row r="68" spans="1:31" s="54" customFormat="1" ht="112.5">
      <c r="A68" s="118"/>
      <c r="B68" s="18"/>
      <c r="C68" s="29" t="s">
        <v>49</v>
      </c>
      <c r="D68" s="149" t="s">
        <v>110</v>
      </c>
      <c r="E68" s="10">
        <v>7</v>
      </c>
      <c r="F68" s="57">
        <f>SUM(G68:J68)</f>
        <v>702.5</v>
      </c>
      <c r="G68" s="57">
        <v>702.5</v>
      </c>
      <c r="H68" s="75"/>
      <c r="I68" s="75"/>
      <c r="J68" s="75"/>
      <c r="K68" s="150"/>
      <c r="L68" s="151"/>
      <c r="M68" s="149" t="s">
        <v>110</v>
      </c>
      <c r="N68" s="130">
        <v>10</v>
      </c>
      <c r="O68" s="61">
        <f>SUM(P68:U68)</f>
        <v>702.5</v>
      </c>
      <c r="P68" s="152">
        <v>702.5</v>
      </c>
      <c r="Q68" s="152"/>
      <c r="R68" s="152"/>
      <c r="S68" s="152"/>
      <c r="T68" s="153"/>
      <c r="U68" s="64"/>
      <c r="V68" s="65"/>
      <c r="W68" s="66"/>
      <c r="X68" s="57"/>
      <c r="Y68" s="57"/>
      <c r="Z68" s="75"/>
      <c r="AA68" s="75"/>
      <c r="AB68" s="66"/>
      <c r="AC68" s="66"/>
      <c r="AD68" s="66"/>
    </row>
    <row r="69" spans="1:31" s="54" customFormat="1" ht="78.75">
      <c r="A69" s="118"/>
      <c r="B69" s="21"/>
      <c r="C69" s="13" t="s">
        <v>50</v>
      </c>
      <c r="D69" s="149" t="s">
        <v>110</v>
      </c>
      <c r="E69" s="10">
        <v>35</v>
      </c>
      <c r="F69" s="57">
        <f>SUM(G69:J69)</f>
        <v>68.25</v>
      </c>
      <c r="G69" s="57">
        <v>68.25</v>
      </c>
      <c r="H69" s="57"/>
      <c r="I69" s="57"/>
      <c r="J69" s="57"/>
      <c r="K69" s="58"/>
      <c r="L69" s="151"/>
      <c r="M69" s="149" t="s">
        <v>110</v>
      </c>
      <c r="N69" s="130">
        <v>35</v>
      </c>
      <c r="O69" s="61">
        <f>SUM(P69:U69)</f>
        <v>68.25</v>
      </c>
      <c r="P69" s="62">
        <v>68.25</v>
      </c>
      <c r="Q69" s="62"/>
      <c r="R69" s="62"/>
      <c r="S69" s="62"/>
      <c r="T69" s="63"/>
      <c r="U69" s="64"/>
      <c r="V69" s="65"/>
      <c r="W69" s="66"/>
      <c r="X69" s="57"/>
      <c r="Y69" s="57"/>
      <c r="Z69" s="57"/>
      <c r="AA69" s="57"/>
      <c r="AB69" s="66"/>
      <c r="AC69" s="66"/>
      <c r="AD69" s="66"/>
      <c r="AE69" s="154"/>
    </row>
    <row r="70" spans="1:31" s="43" customFormat="1" ht="15.75">
      <c r="A70" s="118"/>
      <c r="B70" s="713">
        <v>6809</v>
      </c>
      <c r="C70" s="690" t="s">
        <v>114</v>
      </c>
      <c r="D70" s="690"/>
      <c r="E70" s="690"/>
      <c r="F70" s="690"/>
      <c r="G70" s="690"/>
      <c r="H70" s="690"/>
      <c r="I70" s="690"/>
      <c r="J70" s="690"/>
      <c r="K70" s="690"/>
      <c r="L70" s="690"/>
      <c r="M70" s="690"/>
      <c r="N70" s="690"/>
      <c r="O70" s="690"/>
      <c r="P70" s="690"/>
      <c r="Q70" s="690"/>
      <c r="R70" s="690"/>
      <c r="S70" s="690"/>
      <c r="T70" s="690"/>
      <c r="U70" s="690"/>
      <c r="V70" s="691"/>
      <c r="W70" s="691"/>
      <c r="X70" s="691"/>
      <c r="Y70" s="691"/>
      <c r="Z70" s="691"/>
      <c r="AA70" s="715"/>
      <c r="AB70" s="116"/>
      <c r="AC70" s="116"/>
      <c r="AD70" s="117"/>
    </row>
    <row r="71" spans="1:31" s="43" customFormat="1" ht="31.5">
      <c r="A71" s="118"/>
      <c r="B71" s="714"/>
      <c r="C71" s="14" t="s">
        <v>51</v>
      </c>
      <c r="D71" s="149" t="s">
        <v>110</v>
      </c>
      <c r="E71" s="10">
        <v>5</v>
      </c>
      <c r="F71" s="96">
        <f>SUM(G71:J71)</f>
        <v>100</v>
      </c>
      <c r="G71" s="96">
        <v>100</v>
      </c>
      <c r="H71" s="96"/>
      <c r="I71" s="96"/>
      <c r="J71" s="96"/>
      <c r="K71" s="97"/>
      <c r="L71" s="128"/>
      <c r="M71" s="149" t="s">
        <v>110</v>
      </c>
      <c r="N71" s="130">
        <v>6</v>
      </c>
      <c r="O71" s="61">
        <f>SUM(P71:U71)</f>
        <v>100</v>
      </c>
      <c r="P71" s="100">
        <v>100</v>
      </c>
      <c r="Q71" s="100"/>
      <c r="R71" s="100"/>
      <c r="S71" s="100"/>
      <c r="T71" s="101"/>
      <c r="U71" s="102"/>
      <c r="V71" s="103"/>
      <c r="W71" s="112"/>
      <c r="X71" s="57"/>
      <c r="Y71" s="57"/>
      <c r="Z71" s="96"/>
      <c r="AA71" s="96"/>
      <c r="AB71" s="112"/>
      <c r="AC71" s="112"/>
      <c r="AD71" s="112"/>
    </row>
    <row r="72" spans="1:31" s="43" customFormat="1" ht="15.75">
      <c r="A72" s="118"/>
      <c r="B72" s="155">
        <v>6813</v>
      </c>
      <c r="C72" s="690" t="s">
        <v>115</v>
      </c>
      <c r="D72" s="690"/>
      <c r="E72" s="690"/>
      <c r="F72" s="690"/>
      <c r="G72" s="690"/>
      <c r="H72" s="690"/>
      <c r="I72" s="690"/>
      <c r="J72" s="690"/>
      <c r="K72" s="690"/>
      <c r="L72" s="690"/>
      <c r="M72" s="690"/>
      <c r="N72" s="690"/>
      <c r="O72" s="690"/>
      <c r="P72" s="690"/>
      <c r="Q72" s="690"/>
      <c r="R72" s="690"/>
      <c r="S72" s="690"/>
      <c r="T72" s="690"/>
      <c r="U72" s="690"/>
      <c r="V72" s="691"/>
      <c r="W72" s="691"/>
      <c r="X72" s="691"/>
      <c r="Y72" s="691"/>
      <c r="Z72" s="691"/>
      <c r="AA72" s="691"/>
      <c r="AB72" s="112"/>
      <c r="AC72" s="112"/>
      <c r="AD72" s="112"/>
    </row>
    <row r="73" spans="1:31" s="54" customFormat="1" ht="63">
      <c r="A73" s="118"/>
      <c r="B73" s="156"/>
      <c r="C73" s="13" t="s">
        <v>52</v>
      </c>
      <c r="D73" s="149" t="s">
        <v>110</v>
      </c>
      <c r="E73" s="10">
        <v>7</v>
      </c>
      <c r="F73" s="57">
        <f>SUM(G73:J73)</f>
        <v>8.9700000000000006</v>
      </c>
      <c r="G73" s="57">
        <v>8.9700000000000006</v>
      </c>
      <c r="H73" s="57"/>
      <c r="I73" s="57"/>
      <c r="J73" s="57"/>
      <c r="K73" s="58"/>
      <c r="L73" s="151"/>
      <c r="M73" s="149" t="s">
        <v>110</v>
      </c>
      <c r="N73" s="130">
        <v>7</v>
      </c>
      <c r="O73" s="61">
        <f>SUM(P73:U73)</f>
        <v>8.9700000000000006</v>
      </c>
      <c r="P73" s="62">
        <v>8.9700000000000006</v>
      </c>
      <c r="Q73" s="62"/>
      <c r="R73" s="62"/>
      <c r="S73" s="62"/>
      <c r="T73" s="63"/>
      <c r="U73" s="64"/>
      <c r="V73" s="65"/>
      <c r="W73" s="66"/>
      <c r="X73" s="57"/>
      <c r="Y73" s="57"/>
      <c r="Z73" s="57"/>
      <c r="AA73" s="57"/>
      <c r="AB73" s="66"/>
      <c r="AC73" s="66"/>
      <c r="AD73" s="66"/>
    </row>
    <row r="74" spans="1:31" s="54" customFormat="1" ht="63">
      <c r="A74" s="118"/>
      <c r="B74" s="157"/>
      <c r="C74" s="13" t="s">
        <v>53</v>
      </c>
      <c r="D74" s="149" t="s">
        <v>110</v>
      </c>
      <c r="E74" s="10">
        <v>7</v>
      </c>
      <c r="F74" s="57">
        <f>SUM(G74:J74)</f>
        <v>5</v>
      </c>
      <c r="G74" s="57">
        <v>5</v>
      </c>
      <c r="H74" s="57"/>
      <c r="I74" s="57"/>
      <c r="J74" s="57"/>
      <c r="K74" s="58"/>
      <c r="L74" s="151"/>
      <c r="M74" s="149" t="s">
        <v>110</v>
      </c>
      <c r="N74" s="130">
        <v>7</v>
      </c>
      <c r="O74" s="61">
        <f>SUM(P74:U74)</f>
        <v>5</v>
      </c>
      <c r="P74" s="62">
        <v>5</v>
      </c>
      <c r="Q74" s="62"/>
      <c r="R74" s="62"/>
      <c r="S74" s="62"/>
      <c r="T74" s="63"/>
      <c r="U74" s="64"/>
      <c r="V74" s="65"/>
      <c r="W74" s="66"/>
      <c r="X74" s="57"/>
      <c r="Y74" s="57"/>
      <c r="Z74" s="57"/>
      <c r="AA74" s="57"/>
      <c r="AB74" s="66"/>
      <c r="AC74" s="66"/>
      <c r="AD74" s="66"/>
    </row>
    <row r="75" spans="1:31" s="43" customFormat="1" ht="15.75">
      <c r="A75" s="118"/>
      <c r="B75" s="155">
        <v>6814</v>
      </c>
      <c r="C75" s="692" t="s">
        <v>44</v>
      </c>
      <c r="D75" s="692"/>
      <c r="E75" s="693"/>
      <c r="F75" s="693"/>
      <c r="G75" s="693"/>
      <c r="H75" s="693"/>
      <c r="I75" s="693"/>
      <c r="J75" s="693"/>
      <c r="K75" s="693"/>
      <c r="L75" s="693"/>
      <c r="M75" s="693"/>
      <c r="N75" s="693"/>
      <c r="O75" s="693"/>
      <c r="P75" s="693"/>
      <c r="Q75" s="693"/>
      <c r="R75" s="693"/>
      <c r="S75" s="693"/>
      <c r="T75" s="693"/>
      <c r="U75" s="693"/>
      <c r="V75" s="693"/>
      <c r="W75" s="693"/>
      <c r="X75" s="693"/>
      <c r="Y75" s="693"/>
      <c r="Z75" s="693"/>
      <c r="AA75" s="694"/>
      <c r="AB75" s="116"/>
      <c r="AC75" s="116"/>
      <c r="AD75" s="117"/>
    </row>
    <row r="76" spans="1:31" s="54" customFormat="1" ht="47.25">
      <c r="A76" s="118"/>
      <c r="B76" s="156"/>
      <c r="C76" s="13" t="s">
        <v>54</v>
      </c>
      <c r="D76" s="149" t="s">
        <v>110</v>
      </c>
      <c r="E76" s="10">
        <v>17</v>
      </c>
      <c r="F76" s="57">
        <f>SUM(G76:J76)</f>
        <v>20.5</v>
      </c>
      <c r="G76" s="57">
        <v>20.5</v>
      </c>
      <c r="H76" s="57"/>
      <c r="I76" s="57"/>
      <c r="J76" s="57"/>
      <c r="K76" s="58"/>
      <c r="L76" s="151"/>
      <c r="M76" s="149" t="s">
        <v>110</v>
      </c>
      <c r="N76" s="130">
        <v>17</v>
      </c>
      <c r="O76" s="61">
        <f>SUM(P76:U76)</f>
        <v>20.5</v>
      </c>
      <c r="P76" s="62">
        <v>20.5</v>
      </c>
      <c r="Q76" s="62"/>
      <c r="R76" s="62"/>
      <c r="S76" s="62"/>
      <c r="T76" s="63"/>
      <c r="U76" s="64"/>
      <c r="V76" s="65"/>
      <c r="W76" s="66"/>
      <c r="X76" s="57"/>
      <c r="Y76" s="57"/>
      <c r="Z76" s="57"/>
      <c r="AA76" s="57"/>
      <c r="AB76" s="66"/>
      <c r="AC76" s="66"/>
      <c r="AD76" s="66"/>
    </row>
    <row r="77" spans="1:31" s="54" customFormat="1" ht="63">
      <c r="A77" s="118"/>
      <c r="B77" s="156"/>
      <c r="C77" s="13" t="s">
        <v>55</v>
      </c>
      <c r="D77" s="149" t="s">
        <v>110</v>
      </c>
      <c r="E77" s="10">
        <v>6</v>
      </c>
      <c r="F77" s="57">
        <f>SUM(G77:J77)</f>
        <v>6</v>
      </c>
      <c r="G77" s="57">
        <v>6</v>
      </c>
      <c r="H77" s="57"/>
      <c r="I77" s="57"/>
      <c r="J77" s="57"/>
      <c r="K77" s="58"/>
      <c r="L77" s="151"/>
      <c r="M77" s="149" t="s">
        <v>110</v>
      </c>
      <c r="N77" s="130">
        <v>6</v>
      </c>
      <c r="O77" s="61">
        <f>SUM(P77:U77)</f>
        <v>6</v>
      </c>
      <c r="P77" s="62">
        <v>6</v>
      </c>
      <c r="Q77" s="62"/>
      <c r="R77" s="62"/>
      <c r="S77" s="62"/>
      <c r="T77" s="63"/>
      <c r="U77" s="64"/>
      <c r="V77" s="65"/>
      <c r="W77" s="66"/>
      <c r="X77" s="57"/>
      <c r="Y77" s="57"/>
      <c r="Z77" s="57"/>
      <c r="AA77" s="57"/>
      <c r="AB77" s="66"/>
      <c r="AC77" s="66"/>
      <c r="AD77" s="66"/>
    </row>
    <row r="78" spans="1:31" s="54" customFormat="1" ht="31.5">
      <c r="A78" s="118"/>
      <c r="B78" s="157"/>
      <c r="C78" s="13" t="s">
        <v>56</v>
      </c>
      <c r="D78" s="149"/>
      <c r="E78" s="10"/>
      <c r="F78" s="57"/>
      <c r="G78" s="57"/>
      <c r="H78" s="57"/>
      <c r="I78" s="57"/>
      <c r="J78" s="57"/>
      <c r="K78" s="58"/>
      <c r="L78" s="151"/>
      <c r="M78" s="149"/>
      <c r="N78" s="130" t="s">
        <v>109</v>
      </c>
      <c r="O78" s="61">
        <f>SUM(P78:U78)</f>
        <v>50</v>
      </c>
      <c r="P78" s="62">
        <v>50</v>
      </c>
      <c r="Q78" s="62"/>
      <c r="R78" s="62"/>
      <c r="S78" s="62"/>
      <c r="T78" s="63"/>
      <c r="U78" s="64"/>
      <c r="V78" s="65"/>
      <c r="W78" s="66"/>
      <c r="X78" s="57">
        <f>-(G78-P78)</f>
        <v>50</v>
      </c>
      <c r="Y78" s="57">
        <f>P78-G78</f>
        <v>50</v>
      </c>
      <c r="Z78" s="57"/>
      <c r="AA78" s="57"/>
      <c r="AB78" s="66"/>
      <c r="AC78" s="66"/>
      <c r="AD78" s="66"/>
    </row>
    <row r="79" spans="1:31" s="43" customFormat="1" ht="15.75">
      <c r="A79" s="118"/>
      <c r="B79" s="155">
        <v>6815</v>
      </c>
      <c r="C79" s="682" t="s">
        <v>116</v>
      </c>
      <c r="D79" s="682"/>
      <c r="E79" s="682"/>
      <c r="F79" s="682"/>
      <c r="G79" s="682"/>
      <c r="H79" s="682"/>
      <c r="I79" s="682"/>
      <c r="J79" s="682"/>
      <c r="K79" s="682"/>
      <c r="L79" s="682"/>
      <c r="M79" s="682"/>
      <c r="N79" s="682"/>
      <c r="O79" s="682"/>
      <c r="P79" s="682"/>
      <c r="Q79" s="682"/>
      <c r="R79" s="682"/>
      <c r="S79" s="682"/>
      <c r="T79" s="682"/>
      <c r="U79" s="682"/>
      <c r="V79" s="683"/>
      <c r="W79" s="683"/>
      <c r="X79" s="683"/>
      <c r="Y79" s="683"/>
      <c r="Z79" s="683"/>
      <c r="AA79" s="684"/>
      <c r="AB79" s="116"/>
      <c r="AC79" s="116"/>
      <c r="AD79" s="117"/>
    </row>
    <row r="80" spans="1:31" s="54" customFormat="1" ht="141.75">
      <c r="A80" s="118"/>
      <c r="B80" s="156"/>
      <c r="C80" s="13" t="s">
        <v>57</v>
      </c>
      <c r="D80" s="149" t="s">
        <v>110</v>
      </c>
      <c r="E80" s="10">
        <v>30</v>
      </c>
      <c r="F80" s="57">
        <f t="shared" ref="F80:F85" si="5">SUM(G80:J80)</f>
        <v>19.5</v>
      </c>
      <c r="G80" s="57">
        <v>19.5</v>
      </c>
      <c r="H80" s="57"/>
      <c r="I80" s="57"/>
      <c r="J80" s="57"/>
      <c r="K80" s="58"/>
      <c r="L80" s="151"/>
      <c r="M80" s="149" t="s">
        <v>110</v>
      </c>
      <c r="N80" s="130">
        <v>30</v>
      </c>
      <c r="O80" s="61">
        <f t="shared" ref="O80:O85" si="6">SUM(P80:U80)</f>
        <v>19.5</v>
      </c>
      <c r="P80" s="62">
        <v>19.5</v>
      </c>
      <c r="Q80" s="62"/>
      <c r="R80" s="62"/>
      <c r="S80" s="62"/>
      <c r="T80" s="63"/>
      <c r="U80" s="64"/>
      <c r="V80" s="65"/>
      <c r="W80" s="66"/>
      <c r="X80" s="57"/>
      <c r="Y80" s="57"/>
      <c r="Z80" s="57"/>
      <c r="AA80" s="57"/>
      <c r="AB80" s="66"/>
      <c r="AC80" s="66"/>
      <c r="AD80" s="66"/>
    </row>
    <row r="81" spans="1:42" s="54" customFormat="1" ht="63">
      <c r="A81" s="118"/>
      <c r="B81" s="156"/>
      <c r="C81" s="13" t="s">
        <v>58</v>
      </c>
      <c r="D81" s="149" t="s">
        <v>110</v>
      </c>
      <c r="E81" s="10">
        <v>11</v>
      </c>
      <c r="F81" s="57">
        <f t="shared" si="5"/>
        <v>13.75</v>
      </c>
      <c r="G81" s="57">
        <v>13.75</v>
      </c>
      <c r="H81" s="57"/>
      <c r="I81" s="57"/>
      <c r="J81" s="57"/>
      <c r="K81" s="58"/>
      <c r="L81" s="151"/>
      <c r="M81" s="149" t="s">
        <v>110</v>
      </c>
      <c r="N81" s="130">
        <v>11</v>
      </c>
      <c r="O81" s="61">
        <f t="shared" si="6"/>
        <v>13.75</v>
      </c>
      <c r="P81" s="62">
        <v>13.75</v>
      </c>
      <c r="Q81" s="62"/>
      <c r="R81" s="62"/>
      <c r="S81" s="62"/>
      <c r="T81" s="63"/>
      <c r="U81" s="64"/>
      <c r="V81" s="65"/>
      <c r="W81" s="66"/>
      <c r="X81" s="57"/>
      <c r="Y81" s="57"/>
      <c r="Z81" s="57"/>
      <c r="AA81" s="57"/>
      <c r="AB81" s="66"/>
      <c r="AC81" s="66"/>
      <c r="AD81" s="66"/>
    </row>
    <row r="82" spans="1:42" s="43" customFormat="1" ht="15.75">
      <c r="A82" s="118"/>
      <c r="B82" s="156"/>
      <c r="C82" s="13" t="s">
        <v>59</v>
      </c>
      <c r="D82" s="149" t="s">
        <v>110</v>
      </c>
      <c r="E82" s="10">
        <v>1</v>
      </c>
      <c r="F82" s="96">
        <f t="shared" si="5"/>
        <v>1.5</v>
      </c>
      <c r="G82" s="96">
        <v>1.5</v>
      </c>
      <c r="H82" s="96"/>
      <c r="I82" s="96"/>
      <c r="J82" s="96"/>
      <c r="K82" s="97"/>
      <c r="L82" s="128"/>
      <c r="M82" s="149" t="s">
        <v>110</v>
      </c>
      <c r="N82" s="130">
        <v>2</v>
      </c>
      <c r="O82" s="61">
        <f t="shared" si="6"/>
        <v>1.5</v>
      </c>
      <c r="P82" s="100">
        <v>1.5</v>
      </c>
      <c r="Q82" s="100"/>
      <c r="R82" s="100"/>
      <c r="S82" s="100"/>
      <c r="T82" s="101"/>
      <c r="U82" s="102"/>
      <c r="V82" s="103"/>
      <c r="W82" s="112"/>
      <c r="X82" s="57"/>
      <c r="Y82" s="96"/>
      <c r="Z82" s="96"/>
      <c r="AA82" s="96"/>
      <c r="AB82" s="112"/>
      <c r="AC82" s="112"/>
      <c r="AD82" s="112"/>
    </row>
    <row r="83" spans="1:42" s="54" customFormat="1" ht="63">
      <c r="A83" s="118"/>
      <c r="B83" s="157"/>
      <c r="C83" s="13" t="s">
        <v>60</v>
      </c>
      <c r="D83" s="149" t="s">
        <v>110</v>
      </c>
      <c r="E83" s="10">
        <v>7</v>
      </c>
      <c r="F83" s="57">
        <f t="shared" si="5"/>
        <v>5.25</v>
      </c>
      <c r="G83" s="57">
        <v>5.25</v>
      </c>
      <c r="H83" s="57"/>
      <c r="I83" s="57"/>
      <c r="J83" s="57"/>
      <c r="K83" s="58"/>
      <c r="L83" s="151"/>
      <c r="M83" s="149" t="s">
        <v>110</v>
      </c>
      <c r="N83" s="130">
        <v>11</v>
      </c>
      <c r="O83" s="61">
        <f t="shared" si="6"/>
        <v>5.25</v>
      </c>
      <c r="P83" s="62">
        <v>5.25</v>
      </c>
      <c r="Q83" s="62"/>
      <c r="R83" s="62"/>
      <c r="S83" s="62"/>
      <c r="T83" s="63"/>
      <c r="U83" s="64"/>
      <c r="V83" s="65"/>
      <c r="W83" s="66"/>
      <c r="X83" s="57"/>
      <c r="Y83" s="57"/>
      <c r="Z83" s="57"/>
      <c r="AA83" s="57"/>
      <c r="AB83" s="66"/>
      <c r="AC83" s="66"/>
      <c r="AD83" s="66"/>
    </row>
    <row r="84" spans="1:42" s="43" customFormat="1" ht="15.75">
      <c r="A84" s="118"/>
      <c r="B84" s="155">
        <v>6821</v>
      </c>
      <c r="C84" s="22" t="s">
        <v>39</v>
      </c>
      <c r="D84" s="106"/>
      <c r="E84" s="158" t="s">
        <v>109</v>
      </c>
      <c r="F84" s="96">
        <f t="shared" si="5"/>
        <v>50</v>
      </c>
      <c r="G84" s="96">
        <v>50</v>
      </c>
      <c r="H84" s="96"/>
      <c r="I84" s="96"/>
      <c r="J84" s="96"/>
      <c r="K84" s="97"/>
      <c r="L84" s="128"/>
      <c r="M84" s="109"/>
      <c r="N84" s="123" t="s">
        <v>109</v>
      </c>
      <c r="O84" s="61">
        <f t="shared" si="6"/>
        <v>50</v>
      </c>
      <c r="P84" s="100">
        <v>50</v>
      </c>
      <c r="Q84" s="100"/>
      <c r="R84" s="100"/>
      <c r="S84" s="100"/>
      <c r="T84" s="101"/>
      <c r="U84" s="102"/>
      <c r="V84" s="103"/>
      <c r="W84" s="112"/>
      <c r="X84" s="57"/>
      <c r="Y84" s="96"/>
      <c r="Z84" s="96"/>
      <c r="AA84" s="96"/>
      <c r="AB84" s="112"/>
      <c r="AC84" s="112"/>
      <c r="AD84" s="112"/>
    </row>
    <row r="85" spans="1:42" s="43" customFormat="1" ht="15.75">
      <c r="A85" s="159"/>
      <c r="B85" s="155">
        <v>6869</v>
      </c>
      <c r="C85" s="22" t="s">
        <v>61</v>
      </c>
      <c r="D85" s="106"/>
      <c r="E85" s="158"/>
      <c r="F85" s="96">
        <f t="shared" si="5"/>
        <v>15</v>
      </c>
      <c r="G85" s="96">
        <v>15</v>
      </c>
      <c r="H85" s="96"/>
      <c r="I85" s="96"/>
      <c r="J85" s="96"/>
      <c r="K85" s="97"/>
      <c r="L85" s="128"/>
      <c r="M85" s="149" t="s">
        <v>110</v>
      </c>
      <c r="N85" s="160">
        <v>15</v>
      </c>
      <c r="O85" s="61">
        <f t="shared" si="6"/>
        <v>15</v>
      </c>
      <c r="P85" s="100">
        <v>15</v>
      </c>
      <c r="Q85" s="100"/>
      <c r="R85" s="100"/>
      <c r="S85" s="100"/>
      <c r="T85" s="101"/>
      <c r="U85" s="102"/>
      <c r="V85" s="103"/>
      <c r="W85" s="112"/>
      <c r="X85" s="57"/>
      <c r="Y85" s="96"/>
      <c r="Z85" s="96"/>
      <c r="AA85" s="96"/>
      <c r="AB85" s="112"/>
      <c r="AC85" s="112"/>
      <c r="AD85" s="112"/>
      <c r="AH85" s="112"/>
      <c r="AI85" s="131" t="s">
        <v>117</v>
      </c>
      <c r="AJ85" s="112"/>
      <c r="AK85" s="112"/>
      <c r="AL85" s="112"/>
      <c r="AM85" s="131" t="s">
        <v>118</v>
      </c>
      <c r="AN85" s="112"/>
      <c r="AO85" s="161" t="s">
        <v>119</v>
      </c>
    </row>
    <row r="86" spans="1:42" s="43" customFormat="1" ht="15.75">
      <c r="A86" s="685">
        <v>6900</v>
      </c>
      <c r="B86" s="155"/>
      <c r="C86" s="682" t="s">
        <v>120</v>
      </c>
      <c r="D86" s="682"/>
      <c r="E86" s="682"/>
      <c r="F86" s="682"/>
      <c r="G86" s="682"/>
      <c r="H86" s="682"/>
      <c r="I86" s="682"/>
      <c r="J86" s="682"/>
      <c r="K86" s="682"/>
      <c r="L86" s="682"/>
      <c r="M86" s="682"/>
      <c r="N86" s="682"/>
      <c r="O86" s="682"/>
      <c r="P86" s="682"/>
      <c r="Q86" s="682"/>
      <c r="R86" s="682"/>
      <c r="S86" s="682"/>
      <c r="T86" s="682"/>
      <c r="U86" s="682"/>
      <c r="V86" s="683"/>
      <c r="W86" s="683"/>
      <c r="X86" s="683"/>
      <c r="Y86" s="683"/>
      <c r="Z86" s="683"/>
      <c r="AA86" s="684"/>
      <c r="AB86" s="116"/>
      <c r="AC86" s="116"/>
      <c r="AD86" s="117"/>
      <c r="AG86" s="54"/>
      <c r="AH86" s="66"/>
      <c r="AI86" s="66"/>
      <c r="AJ86" s="66"/>
      <c r="AK86" s="66"/>
      <c r="AL86" s="66"/>
      <c r="AM86" s="66"/>
      <c r="AN86" s="66"/>
      <c r="AO86" s="54"/>
      <c r="AP86" s="54"/>
    </row>
    <row r="87" spans="1:42" s="54" customFormat="1" ht="15.75">
      <c r="A87" s="686"/>
      <c r="B87" s="155">
        <v>6901</v>
      </c>
      <c r="C87" s="14" t="s">
        <v>62</v>
      </c>
      <c r="D87" s="76" t="s">
        <v>121</v>
      </c>
      <c r="E87" s="12" t="s">
        <v>122</v>
      </c>
      <c r="F87" s="162">
        <f>SUM(G87:J87)</f>
        <v>30334.2</v>
      </c>
      <c r="G87" s="57">
        <v>30334.2</v>
      </c>
      <c r="H87" s="57"/>
      <c r="I87" s="57"/>
      <c r="J87" s="57"/>
      <c r="K87" s="58"/>
      <c r="L87" s="151"/>
      <c r="M87" s="104" t="s">
        <v>121</v>
      </c>
      <c r="N87" s="93">
        <v>470</v>
      </c>
      <c r="O87" s="61">
        <f>SUM(P87:U87)</f>
        <v>24000</v>
      </c>
      <c r="P87" s="62">
        <v>24000</v>
      </c>
      <c r="Q87" s="62"/>
      <c r="R87" s="62"/>
      <c r="S87" s="62"/>
      <c r="T87" s="63"/>
      <c r="U87" s="64"/>
      <c r="V87" s="65"/>
      <c r="W87" s="66"/>
      <c r="X87" s="162">
        <f>O87-F87</f>
        <v>-6334.2000000000007</v>
      </c>
      <c r="Y87" s="162">
        <f>P87-G87</f>
        <v>-6334.2000000000007</v>
      </c>
      <c r="Z87" s="162"/>
      <c r="AA87" s="162"/>
      <c r="AB87" s="162"/>
      <c r="AC87" s="66"/>
      <c r="AD87" s="66"/>
      <c r="AG87" s="43"/>
      <c r="AH87" s="163" t="e">
        <f>#REF!</f>
        <v>#REF!</v>
      </c>
      <c r="AI87" s="163" t="e">
        <f>#REF!</f>
        <v>#REF!</v>
      </c>
      <c r="AJ87" s="163" t="e">
        <f>AI87+AH87</f>
        <v>#REF!</v>
      </c>
      <c r="AK87" s="112"/>
      <c r="AL87" s="112">
        <v>50</v>
      </c>
      <c r="AM87" s="96">
        <v>371</v>
      </c>
      <c r="AN87" s="163">
        <f>AM87+AL87</f>
        <v>421</v>
      </c>
      <c r="AO87" s="141" t="e">
        <f>AN87-AJ87</f>
        <v>#REF!</v>
      </c>
      <c r="AP87" s="43"/>
    </row>
    <row r="88" spans="1:42" s="43" customFormat="1" ht="15.75">
      <c r="A88" s="164">
        <v>7000</v>
      </c>
      <c r="B88" s="165"/>
      <c r="C88" s="682" t="s">
        <v>123</v>
      </c>
      <c r="D88" s="682"/>
      <c r="E88" s="682"/>
      <c r="F88" s="682"/>
      <c r="G88" s="682"/>
      <c r="H88" s="682"/>
      <c r="I88" s="682"/>
      <c r="J88" s="682"/>
      <c r="K88" s="682"/>
      <c r="L88" s="682"/>
      <c r="M88" s="682"/>
      <c r="N88" s="682"/>
      <c r="O88" s="682"/>
      <c r="P88" s="682"/>
      <c r="Q88" s="682"/>
      <c r="R88" s="682"/>
      <c r="S88" s="682"/>
      <c r="T88" s="682"/>
      <c r="U88" s="682"/>
      <c r="V88" s="683"/>
      <c r="W88" s="683"/>
      <c r="X88" s="683"/>
      <c r="Y88" s="683"/>
      <c r="Z88" s="683"/>
      <c r="AA88" s="684"/>
      <c r="AB88" s="116"/>
      <c r="AC88" s="116"/>
      <c r="AD88" s="117"/>
      <c r="AH88" s="112"/>
      <c r="AI88" s="112"/>
      <c r="AJ88" s="112"/>
      <c r="AK88" s="112"/>
      <c r="AL88" s="112"/>
      <c r="AM88" s="112"/>
      <c r="AN88" s="112"/>
    </row>
    <row r="89" spans="1:42" s="43" customFormat="1" ht="15.75">
      <c r="A89" s="118"/>
      <c r="B89" s="155">
        <v>7036</v>
      </c>
      <c r="C89" s="30" t="s">
        <v>63</v>
      </c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66"/>
      <c r="W89" s="166"/>
      <c r="X89" s="166"/>
      <c r="Y89" s="166"/>
      <c r="Z89" s="166"/>
      <c r="AA89" s="166"/>
      <c r="AB89" s="116"/>
      <c r="AC89" s="116"/>
      <c r="AD89" s="117"/>
      <c r="AG89" s="167" t="e">
        <f>P90/U90</f>
        <v>#DIV/0!</v>
      </c>
      <c r="AH89" s="96">
        <v>46.5</v>
      </c>
      <c r="AI89" s="96">
        <v>895.5</v>
      </c>
      <c r="AJ89" s="163">
        <f>AI89+AH89</f>
        <v>942</v>
      </c>
      <c r="AK89" s="112"/>
      <c r="AL89" s="112">
        <v>161</v>
      </c>
      <c r="AM89" s="168">
        <v>1182</v>
      </c>
      <c r="AN89" s="163">
        <f>AM89+AL89</f>
        <v>1343</v>
      </c>
      <c r="AO89" s="141">
        <f>AN89-AJ89</f>
        <v>401</v>
      </c>
    </row>
    <row r="90" spans="1:42" s="43" customFormat="1" ht="31.5">
      <c r="A90" s="118"/>
      <c r="B90" s="156"/>
      <c r="C90" s="14" t="s">
        <v>64</v>
      </c>
      <c r="D90" s="149" t="s">
        <v>110</v>
      </c>
      <c r="E90" s="76"/>
      <c r="F90" s="96"/>
      <c r="G90" s="96"/>
      <c r="H90" s="96"/>
      <c r="I90" s="96"/>
      <c r="J90" s="96"/>
      <c r="K90" s="97"/>
      <c r="L90" s="128"/>
      <c r="M90" s="149" t="s">
        <v>110</v>
      </c>
      <c r="N90" s="169">
        <v>131</v>
      </c>
      <c r="O90" s="170">
        <f>SUM(P90:U90)</f>
        <v>1261</v>
      </c>
      <c r="P90" s="171">
        <v>151.32</v>
      </c>
      <c r="Q90" s="100"/>
      <c r="R90" s="171">
        <v>1109.68</v>
      </c>
      <c r="S90" s="100"/>
      <c r="T90" s="101"/>
      <c r="U90" s="102"/>
      <c r="V90" s="103"/>
      <c r="W90" s="112"/>
      <c r="X90" s="162">
        <f>O90-F90</f>
        <v>1261</v>
      </c>
      <c r="Y90" s="162">
        <f>P90-G90</f>
        <v>151.32</v>
      </c>
      <c r="Z90" s="96"/>
      <c r="AA90" s="162">
        <f>R90-I90</f>
        <v>1109.68</v>
      </c>
      <c r="AB90" s="112"/>
      <c r="AC90" s="112"/>
      <c r="AD90" s="112"/>
      <c r="AH90" s="112"/>
      <c r="AI90" s="112"/>
      <c r="AJ90" s="112"/>
      <c r="AK90" s="112"/>
      <c r="AL90" s="112"/>
      <c r="AM90" s="112"/>
      <c r="AN90" s="112"/>
    </row>
    <row r="91" spans="1:42" s="43" customFormat="1" ht="15.75">
      <c r="A91" s="118"/>
      <c r="B91" s="155">
        <v>7041</v>
      </c>
      <c r="C91" s="30" t="s">
        <v>45</v>
      </c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66"/>
      <c r="W91" s="166"/>
      <c r="X91" s="166"/>
      <c r="Y91" s="166"/>
      <c r="Z91" s="166"/>
      <c r="AA91" s="166"/>
      <c r="AB91" s="116"/>
      <c r="AC91" s="116"/>
      <c r="AD91" s="117"/>
      <c r="AG91" s="167" t="e">
        <f>P92/U92</f>
        <v>#DIV/0!</v>
      </c>
      <c r="AH91" s="96">
        <v>46.5</v>
      </c>
      <c r="AI91" s="96">
        <v>895.5</v>
      </c>
      <c r="AJ91" s="163">
        <f>AI91+AH91</f>
        <v>942</v>
      </c>
      <c r="AK91" s="112"/>
      <c r="AL91" s="112">
        <v>161</v>
      </c>
      <c r="AM91" s="168">
        <v>1182</v>
      </c>
      <c r="AN91" s="163">
        <f>AM91+AL91</f>
        <v>1343</v>
      </c>
      <c r="AO91" s="141">
        <f>AN91-AJ91</f>
        <v>401</v>
      </c>
    </row>
    <row r="92" spans="1:42" s="43" customFormat="1" ht="47.25">
      <c r="A92" s="118"/>
      <c r="B92" s="156"/>
      <c r="C92" s="14" t="s">
        <v>65</v>
      </c>
      <c r="D92" s="149" t="s">
        <v>110</v>
      </c>
      <c r="E92" s="172">
        <v>5</v>
      </c>
      <c r="F92" s="96">
        <f>SUM(G92:J92)</f>
        <v>942</v>
      </c>
      <c r="G92" s="96">
        <v>46.5</v>
      </c>
      <c r="H92" s="96"/>
      <c r="I92" s="96">
        <v>895.5</v>
      </c>
      <c r="J92" s="96"/>
      <c r="K92" s="97"/>
      <c r="L92" s="128"/>
      <c r="M92" s="149" t="s">
        <v>110</v>
      </c>
      <c r="N92" s="169" t="s">
        <v>124</v>
      </c>
      <c r="O92" s="61">
        <f>SUM(P92:U92)</f>
        <v>1515</v>
      </c>
      <c r="P92" s="171">
        <v>181.8</v>
      </c>
      <c r="Q92" s="100"/>
      <c r="R92" s="171">
        <v>1333.2</v>
      </c>
      <c r="S92" s="100"/>
      <c r="T92" s="101"/>
      <c r="U92" s="102"/>
      <c r="V92" s="103"/>
      <c r="W92" s="112"/>
      <c r="X92" s="162">
        <f t="shared" ref="X92:Y94" si="7">O92-F92</f>
        <v>573</v>
      </c>
      <c r="Y92" s="162">
        <f t="shared" si="7"/>
        <v>135.30000000000001</v>
      </c>
      <c r="Z92" s="96"/>
      <c r="AA92" s="162">
        <f>R92-I92</f>
        <v>437.70000000000005</v>
      </c>
      <c r="AB92" s="112"/>
      <c r="AC92" s="112"/>
      <c r="AD92" s="112"/>
      <c r="AG92" s="167" t="e">
        <f>P93/U93</f>
        <v>#DIV/0!</v>
      </c>
      <c r="AH92" s="96">
        <v>978.5</v>
      </c>
      <c r="AI92" s="96">
        <v>18871.5</v>
      </c>
      <c r="AJ92" s="163">
        <f>AI92+AH92</f>
        <v>19850</v>
      </c>
      <c r="AK92" s="112"/>
      <c r="AL92" s="112">
        <v>3398</v>
      </c>
      <c r="AM92" s="168">
        <v>24917</v>
      </c>
      <c r="AN92" s="163">
        <f>AM92+AL92</f>
        <v>28315</v>
      </c>
      <c r="AO92" s="141">
        <f>AN92-AJ92</f>
        <v>8465</v>
      </c>
    </row>
    <row r="93" spans="1:42" s="43" customFormat="1" ht="47.25">
      <c r="A93" s="118"/>
      <c r="B93" s="156"/>
      <c r="C93" s="14" t="s">
        <v>66</v>
      </c>
      <c r="D93" s="149" t="s">
        <v>110</v>
      </c>
      <c r="E93" s="172">
        <v>42</v>
      </c>
      <c r="F93" s="173">
        <f>SUM(G93:J93)</f>
        <v>19850</v>
      </c>
      <c r="G93" s="96">
        <v>978.5</v>
      </c>
      <c r="H93" s="96"/>
      <c r="I93" s="96">
        <v>18871.5</v>
      </c>
      <c r="J93" s="96"/>
      <c r="K93" s="97"/>
      <c r="L93" s="128"/>
      <c r="M93" s="149" t="s">
        <v>110</v>
      </c>
      <c r="N93" s="169" t="s">
        <v>125</v>
      </c>
      <c r="O93" s="170">
        <f>SUM(P93:U93)</f>
        <v>20311</v>
      </c>
      <c r="P93" s="171">
        <v>2437.3200000000002</v>
      </c>
      <c r="Q93" s="100"/>
      <c r="R93" s="171">
        <v>17873.68</v>
      </c>
      <c r="S93" s="100"/>
      <c r="T93" s="101"/>
      <c r="U93" s="102"/>
      <c r="V93" s="103"/>
      <c r="W93" s="112"/>
      <c r="X93" s="162">
        <f t="shared" si="7"/>
        <v>461</v>
      </c>
      <c r="Y93" s="162">
        <f t="shared" si="7"/>
        <v>1458.8200000000002</v>
      </c>
      <c r="Z93" s="96"/>
      <c r="AA93" s="162">
        <f>R93-I93</f>
        <v>-997.81999999999971</v>
      </c>
      <c r="AB93" s="112"/>
      <c r="AC93" s="112"/>
      <c r="AD93" s="112"/>
      <c r="AG93" s="167" t="e">
        <f>P94/U94</f>
        <v>#DIV/0!</v>
      </c>
      <c r="AH93" s="96">
        <v>131</v>
      </c>
      <c r="AI93" s="96">
        <v>2528</v>
      </c>
      <c r="AJ93" s="163">
        <f>AI93+AH93</f>
        <v>2659</v>
      </c>
      <c r="AK93" s="112"/>
      <c r="AL93" s="112">
        <v>455</v>
      </c>
      <c r="AM93" s="168">
        <v>3337</v>
      </c>
      <c r="AN93" s="163">
        <f>AM93+AL93</f>
        <v>3792</v>
      </c>
      <c r="AO93" s="141">
        <f>AN93-AJ93</f>
        <v>1133</v>
      </c>
    </row>
    <row r="94" spans="1:42" s="43" customFormat="1" ht="47.25">
      <c r="A94" s="118"/>
      <c r="B94" s="156"/>
      <c r="C94" s="14" t="s">
        <v>67</v>
      </c>
      <c r="D94" s="76" t="s">
        <v>126</v>
      </c>
      <c r="E94" s="174">
        <v>266</v>
      </c>
      <c r="F94" s="96">
        <f>SUM(G94:J94)</f>
        <v>2659</v>
      </c>
      <c r="G94" s="96">
        <v>131</v>
      </c>
      <c r="H94" s="96"/>
      <c r="I94" s="96">
        <v>2528</v>
      </c>
      <c r="J94" s="96"/>
      <c r="K94" s="97"/>
      <c r="L94" s="128"/>
      <c r="M94" s="175" t="s">
        <v>127</v>
      </c>
      <c r="N94" s="176">
        <v>318.2</v>
      </c>
      <c r="O94" s="170">
        <f>SUM(P94:U94)</f>
        <v>9729</v>
      </c>
      <c r="P94" s="171">
        <v>1167.48</v>
      </c>
      <c r="Q94" s="100"/>
      <c r="R94" s="171">
        <v>8561.52</v>
      </c>
      <c r="S94" s="100"/>
      <c r="T94" s="101"/>
      <c r="U94" s="102"/>
      <c r="V94" s="103"/>
      <c r="W94" s="112"/>
      <c r="X94" s="162">
        <f t="shared" si="7"/>
        <v>7070</v>
      </c>
      <c r="Y94" s="162">
        <f t="shared" si="7"/>
        <v>1036.48</v>
      </c>
      <c r="Z94" s="96"/>
      <c r="AA94" s="162">
        <f>R94-I94</f>
        <v>6033.52</v>
      </c>
      <c r="AB94" s="112"/>
      <c r="AC94" s="112"/>
      <c r="AD94" s="112"/>
      <c r="AG94" s="167" t="e">
        <f>#REF!/#REF!</f>
        <v>#REF!</v>
      </c>
      <c r="AH94" s="96"/>
      <c r="AI94" s="96"/>
      <c r="AJ94" s="163"/>
      <c r="AK94" s="112"/>
      <c r="AL94" s="112"/>
      <c r="AM94" s="168"/>
      <c r="AN94" s="163"/>
      <c r="AO94" s="141"/>
    </row>
    <row r="95" spans="1:42" s="43" customFormat="1" ht="15.75">
      <c r="A95" s="118"/>
      <c r="B95" s="16">
        <v>7081</v>
      </c>
      <c r="C95" s="30" t="s">
        <v>68</v>
      </c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77"/>
      <c r="P95" s="114"/>
      <c r="Q95" s="114"/>
      <c r="R95" s="114"/>
      <c r="S95" s="114"/>
      <c r="T95" s="114"/>
      <c r="U95" s="114"/>
      <c r="V95" s="178"/>
      <c r="AA95" s="162"/>
      <c r="AB95" s="116"/>
      <c r="AC95" s="116"/>
      <c r="AD95" s="117"/>
      <c r="AG95" s="167" t="e">
        <f>P96/U96</f>
        <v>#DIV/0!</v>
      </c>
      <c r="AH95" s="96">
        <v>18</v>
      </c>
      <c r="AI95" s="96">
        <v>360</v>
      </c>
      <c r="AJ95" s="163">
        <f>AI95+AH95</f>
        <v>378</v>
      </c>
      <c r="AK95" s="112"/>
      <c r="AL95" s="112">
        <v>65</v>
      </c>
      <c r="AM95" s="168">
        <v>475.36</v>
      </c>
      <c r="AN95" s="163">
        <f>AM95+AL95</f>
        <v>540.36</v>
      </c>
      <c r="AO95" s="141">
        <f>AN95-AJ95</f>
        <v>162.36000000000001</v>
      </c>
    </row>
    <row r="96" spans="1:42" s="43" customFormat="1" ht="47.25">
      <c r="A96" s="118"/>
      <c r="B96" s="18"/>
      <c r="C96" s="14" t="s">
        <v>69</v>
      </c>
      <c r="D96" s="76" t="s">
        <v>126</v>
      </c>
      <c r="E96" s="174">
        <v>75.400000000000006</v>
      </c>
      <c r="F96" s="96">
        <f>SUM(G96:J96)</f>
        <v>378</v>
      </c>
      <c r="G96" s="96">
        <v>18</v>
      </c>
      <c r="H96" s="179"/>
      <c r="I96" s="96">
        <v>360</v>
      </c>
      <c r="J96" s="96"/>
      <c r="K96" s="97"/>
      <c r="L96" s="128"/>
      <c r="M96" s="175" t="s">
        <v>127</v>
      </c>
      <c r="N96" s="180">
        <v>143</v>
      </c>
      <c r="O96" s="170">
        <f t="shared" ref="O96:O102" si="8">SUM(P96:U96)</f>
        <v>2515</v>
      </c>
      <c r="P96" s="171">
        <v>301.8</v>
      </c>
      <c r="Q96" s="100"/>
      <c r="R96" s="171">
        <v>2213.1999999999998</v>
      </c>
      <c r="S96" s="100"/>
      <c r="T96" s="101"/>
      <c r="U96" s="102"/>
      <c r="V96" s="103"/>
      <c r="W96" s="57"/>
      <c r="X96" s="162">
        <f t="shared" ref="X96:Y102" si="9">O96-F96</f>
        <v>2137</v>
      </c>
      <c r="Y96" s="162">
        <f t="shared" si="9"/>
        <v>283.8</v>
      </c>
      <c r="Z96" s="96"/>
      <c r="AA96" s="162">
        <f t="shared" ref="AA96:AA101" si="10">R96-I96</f>
        <v>1853.1999999999998</v>
      </c>
      <c r="AB96" s="112"/>
      <c r="AC96" s="112"/>
      <c r="AD96" s="112"/>
      <c r="AG96" s="167" t="e">
        <f>P97/U97</f>
        <v>#DIV/0!</v>
      </c>
      <c r="AH96" s="96">
        <v>3</v>
      </c>
      <c r="AI96" s="96">
        <v>60</v>
      </c>
      <c r="AJ96" s="163">
        <f>AI96+AH96</f>
        <v>63</v>
      </c>
      <c r="AK96" s="112"/>
      <c r="AL96" s="112">
        <v>11</v>
      </c>
      <c r="AM96" s="168">
        <v>80</v>
      </c>
      <c r="AN96" s="163">
        <f>AM96+AL96</f>
        <v>91</v>
      </c>
      <c r="AO96" s="141">
        <f>AN96-AJ96</f>
        <v>28</v>
      </c>
    </row>
    <row r="97" spans="1:42" s="43" customFormat="1" ht="63">
      <c r="A97" s="118"/>
      <c r="B97" s="18"/>
      <c r="C97" s="14" t="s">
        <v>70</v>
      </c>
      <c r="D97" s="76" t="s">
        <v>126</v>
      </c>
      <c r="E97" s="181">
        <v>1.55</v>
      </c>
      <c r="F97" s="96">
        <f>SUM(G97:J97)</f>
        <v>63</v>
      </c>
      <c r="G97" s="96">
        <v>3</v>
      </c>
      <c r="H97" s="179"/>
      <c r="I97" s="96">
        <v>60</v>
      </c>
      <c r="J97" s="96"/>
      <c r="K97" s="97"/>
      <c r="L97" s="128"/>
      <c r="M97" s="175" t="s">
        <v>127</v>
      </c>
      <c r="N97" s="180">
        <v>84.31</v>
      </c>
      <c r="O97" s="170">
        <f t="shared" si="8"/>
        <v>2550</v>
      </c>
      <c r="P97" s="171">
        <v>306</v>
      </c>
      <c r="Q97" s="100"/>
      <c r="R97" s="171">
        <v>2244</v>
      </c>
      <c r="S97" s="100"/>
      <c r="T97" s="101"/>
      <c r="U97" s="102"/>
      <c r="V97" s="103"/>
      <c r="W97" s="57"/>
      <c r="X97" s="162">
        <f t="shared" si="9"/>
        <v>2487</v>
      </c>
      <c r="Y97" s="162">
        <f t="shared" si="9"/>
        <v>303</v>
      </c>
      <c r="Z97" s="96"/>
      <c r="AA97" s="162">
        <f t="shared" si="10"/>
        <v>2184</v>
      </c>
      <c r="AB97" s="112"/>
      <c r="AC97" s="112"/>
      <c r="AD97" s="112"/>
      <c r="AG97" s="167" t="e">
        <f>P98/U98</f>
        <v>#DIV/0!</v>
      </c>
      <c r="AH97" s="96">
        <v>8.25</v>
      </c>
      <c r="AI97" s="96">
        <v>170.25</v>
      </c>
      <c r="AJ97" s="163">
        <f>AI97+AH97</f>
        <v>178.5</v>
      </c>
      <c r="AK97" s="112"/>
      <c r="AL97" s="112">
        <v>31</v>
      </c>
      <c r="AM97" s="168">
        <v>225</v>
      </c>
      <c r="AN97" s="163">
        <f>AM97+AL97</f>
        <v>256</v>
      </c>
      <c r="AO97" s="141">
        <f>AN97-AJ97</f>
        <v>77.5</v>
      </c>
    </row>
    <row r="98" spans="1:42" s="43" customFormat="1" ht="63">
      <c r="A98" s="118"/>
      <c r="B98" s="18"/>
      <c r="C98" s="14" t="s">
        <v>71</v>
      </c>
      <c r="D98" s="76" t="s">
        <v>126</v>
      </c>
      <c r="E98" s="181">
        <v>8.09</v>
      </c>
      <c r="F98" s="96">
        <f>SUM(G98:J98)</f>
        <v>178.5</v>
      </c>
      <c r="G98" s="96">
        <v>8.25</v>
      </c>
      <c r="H98" s="179"/>
      <c r="I98" s="96">
        <v>170.25</v>
      </c>
      <c r="J98" s="96"/>
      <c r="K98" s="97"/>
      <c r="L98" s="128"/>
      <c r="M98" s="175" t="s">
        <v>127</v>
      </c>
      <c r="N98" s="182">
        <v>87.03</v>
      </c>
      <c r="O98" s="170">
        <f t="shared" si="8"/>
        <v>1785</v>
      </c>
      <c r="P98" s="171">
        <v>214.2</v>
      </c>
      <c r="Q98" s="100"/>
      <c r="R98" s="171">
        <v>1570.8</v>
      </c>
      <c r="S98" s="100"/>
      <c r="T98" s="101"/>
      <c r="U98" s="102"/>
      <c r="V98" s="103"/>
      <c r="W98" s="57"/>
      <c r="X98" s="162">
        <f t="shared" si="9"/>
        <v>1606.5</v>
      </c>
      <c r="Y98" s="162">
        <f t="shared" si="9"/>
        <v>205.95</v>
      </c>
      <c r="Z98" s="96"/>
      <c r="AA98" s="162">
        <f t="shared" si="10"/>
        <v>1400.55</v>
      </c>
      <c r="AB98" s="112"/>
      <c r="AC98" s="112"/>
      <c r="AD98" s="112"/>
      <c r="AG98" s="167" t="e">
        <f>P99/U99</f>
        <v>#DIV/0!</v>
      </c>
      <c r="AH98" s="96"/>
      <c r="AI98" s="96"/>
      <c r="AJ98" s="163"/>
      <c r="AK98" s="112"/>
      <c r="AL98" s="112"/>
      <c r="AM98" s="168"/>
      <c r="AN98" s="163"/>
      <c r="AO98" s="141"/>
    </row>
    <row r="99" spans="1:42" s="43" customFormat="1" ht="47.25">
      <c r="A99" s="118"/>
      <c r="B99" s="18"/>
      <c r="C99" s="14" t="s">
        <v>72</v>
      </c>
      <c r="D99" s="76" t="s">
        <v>126</v>
      </c>
      <c r="E99" s="181">
        <v>342.3</v>
      </c>
      <c r="F99" s="173">
        <f>SUM(G99:J99)</f>
        <v>14758.550000000001</v>
      </c>
      <c r="G99" s="96">
        <v>726.6</v>
      </c>
      <c r="H99" s="179"/>
      <c r="I99" s="96">
        <v>14031.95</v>
      </c>
      <c r="J99" s="96"/>
      <c r="K99" s="97"/>
      <c r="L99" s="128"/>
      <c r="M99" s="175" t="s">
        <v>127</v>
      </c>
      <c r="N99" s="183">
        <v>263.24</v>
      </c>
      <c r="O99" s="170">
        <f t="shared" si="8"/>
        <v>11952.5</v>
      </c>
      <c r="P99" s="171">
        <v>1434.3</v>
      </c>
      <c r="Q99" s="100"/>
      <c r="R99" s="171">
        <v>10518.2</v>
      </c>
      <c r="S99" s="100"/>
      <c r="T99" s="101"/>
      <c r="U99" s="102"/>
      <c r="V99" s="103"/>
      <c r="W99" s="57"/>
      <c r="X99" s="162">
        <f t="shared" si="9"/>
        <v>-2806.0500000000011</v>
      </c>
      <c r="Y99" s="162">
        <f t="shared" si="9"/>
        <v>707.69999999999993</v>
      </c>
      <c r="Z99" s="162"/>
      <c r="AA99" s="162">
        <f t="shared" si="10"/>
        <v>-3513.75</v>
      </c>
      <c r="AB99" s="112"/>
      <c r="AC99" s="112"/>
      <c r="AD99" s="112"/>
      <c r="AG99" s="167" t="e">
        <f>#REF!/#REF!</f>
        <v>#REF!</v>
      </c>
      <c r="AH99" s="96"/>
      <c r="AI99" s="96"/>
      <c r="AJ99" s="163"/>
      <c r="AK99" s="112"/>
      <c r="AL99" s="112"/>
      <c r="AM99" s="168"/>
      <c r="AN99" s="163"/>
      <c r="AO99" s="141"/>
    </row>
    <row r="100" spans="1:42" s="43" customFormat="1" ht="31.5">
      <c r="A100" s="118"/>
      <c r="B100" s="18"/>
      <c r="C100" s="14" t="s">
        <v>73</v>
      </c>
      <c r="D100" s="149" t="s">
        <v>110</v>
      </c>
      <c r="E100" s="184"/>
      <c r="F100" s="96"/>
      <c r="G100" s="96"/>
      <c r="H100" s="179"/>
      <c r="I100" s="96"/>
      <c r="J100" s="96"/>
      <c r="K100" s="97"/>
      <c r="L100" s="128"/>
      <c r="M100" s="149" t="s">
        <v>110</v>
      </c>
      <c r="N100" s="169">
        <v>8</v>
      </c>
      <c r="O100" s="170">
        <f t="shared" si="8"/>
        <v>166</v>
      </c>
      <c r="P100" s="171">
        <v>19.920000000000002</v>
      </c>
      <c r="Q100" s="100"/>
      <c r="R100" s="171">
        <v>146.08000000000001</v>
      </c>
      <c r="S100" s="100"/>
      <c r="T100" s="101"/>
      <c r="U100" s="102"/>
      <c r="V100" s="103"/>
      <c r="W100" s="57"/>
      <c r="X100" s="162">
        <f t="shared" si="9"/>
        <v>166</v>
      </c>
      <c r="Y100" s="162">
        <f t="shared" si="9"/>
        <v>19.920000000000002</v>
      </c>
      <c r="Z100" s="96"/>
      <c r="AA100" s="162">
        <f t="shared" si="10"/>
        <v>146.08000000000001</v>
      </c>
      <c r="AB100" s="112"/>
      <c r="AC100" s="112"/>
      <c r="AD100" s="112"/>
      <c r="AG100" s="167" t="e">
        <f>#REF!/#REF!</f>
        <v>#REF!</v>
      </c>
      <c r="AH100" s="96">
        <v>8.25</v>
      </c>
      <c r="AI100" s="96">
        <v>170.25</v>
      </c>
      <c r="AJ100" s="163">
        <f>AI100+AH100</f>
        <v>178.5</v>
      </c>
      <c r="AK100" s="112"/>
      <c r="AL100" s="112">
        <v>31</v>
      </c>
      <c r="AM100" s="168">
        <v>225</v>
      </c>
      <c r="AN100" s="163">
        <f>AM100+AL100</f>
        <v>256</v>
      </c>
      <c r="AO100" s="141">
        <f>AN100-AJ100</f>
        <v>77.5</v>
      </c>
    </row>
    <row r="101" spans="1:42" s="43" customFormat="1" ht="15.75">
      <c r="A101" s="118"/>
      <c r="B101" s="18"/>
      <c r="C101" s="14" t="s">
        <v>74</v>
      </c>
      <c r="D101" s="149" t="s">
        <v>110</v>
      </c>
      <c r="E101" s="184"/>
      <c r="F101" s="96"/>
      <c r="G101" s="96"/>
      <c r="H101" s="179"/>
      <c r="I101" s="96"/>
      <c r="J101" s="96"/>
      <c r="K101" s="97"/>
      <c r="L101" s="128"/>
      <c r="M101" s="149" t="s">
        <v>110</v>
      </c>
      <c r="N101" s="169">
        <v>60</v>
      </c>
      <c r="O101" s="170">
        <f t="shared" si="8"/>
        <v>1380</v>
      </c>
      <c r="P101" s="171">
        <v>165.6</v>
      </c>
      <c r="Q101" s="100"/>
      <c r="R101" s="171">
        <v>1214.4000000000001</v>
      </c>
      <c r="S101" s="100"/>
      <c r="T101" s="101"/>
      <c r="U101" s="102"/>
      <c r="V101" s="103"/>
      <c r="W101" s="57"/>
      <c r="X101" s="162">
        <f t="shared" si="9"/>
        <v>1380</v>
      </c>
      <c r="Y101" s="162">
        <f t="shared" si="9"/>
        <v>165.6</v>
      </c>
      <c r="Z101" s="96"/>
      <c r="AA101" s="162">
        <f t="shared" si="10"/>
        <v>1214.4000000000001</v>
      </c>
      <c r="AB101" s="112"/>
      <c r="AC101" s="112"/>
      <c r="AD101" s="112"/>
      <c r="AH101" s="96">
        <v>726.6</v>
      </c>
      <c r="AI101" s="96">
        <v>14031.95</v>
      </c>
      <c r="AJ101" s="163">
        <f>AI101+AH101</f>
        <v>14758.550000000001</v>
      </c>
      <c r="AK101" s="112"/>
      <c r="AL101" s="112">
        <v>2526</v>
      </c>
      <c r="AM101" s="168">
        <v>18527</v>
      </c>
      <c r="AN101" s="163">
        <f>AM101+AL101</f>
        <v>21053</v>
      </c>
      <c r="AO101" s="141">
        <f>AN101-AJ101</f>
        <v>6294.4499999999989</v>
      </c>
    </row>
    <row r="102" spans="1:42" s="43" customFormat="1" ht="16.5">
      <c r="A102" s="159"/>
      <c r="B102" s="21"/>
      <c r="C102" s="14" t="s">
        <v>75</v>
      </c>
      <c r="D102" s="76"/>
      <c r="E102" s="120" t="s">
        <v>109</v>
      </c>
      <c r="F102" s="96"/>
      <c r="G102" s="96"/>
      <c r="H102" s="179"/>
      <c r="I102" s="96"/>
      <c r="J102" s="96"/>
      <c r="K102" s="97"/>
      <c r="L102" s="128"/>
      <c r="M102" s="109"/>
      <c r="N102" s="169" t="s">
        <v>109</v>
      </c>
      <c r="O102" s="170">
        <f t="shared" si="8"/>
        <v>200</v>
      </c>
      <c r="P102" s="171">
        <v>200</v>
      </c>
      <c r="Q102" s="100"/>
      <c r="R102" s="171"/>
      <c r="S102" s="100"/>
      <c r="T102" s="101"/>
      <c r="U102" s="102"/>
      <c r="V102" s="103"/>
      <c r="W102" s="57"/>
      <c r="X102" s="162">
        <f t="shared" si="9"/>
        <v>200</v>
      </c>
      <c r="Y102" s="162">
        <f t="shared" si="9"/>
        <v>200</v>
      </c>
      <c r="Z102" s="96"/>
      <c r="AA102" s="96"/>
      <c r="AB102" s="112"/>
      <c r="AC102" s="112"/>
      <c r="AD102" s="112"/>
      <c r="AG102" s="185"/>
      <c r="AH102" s="186" t="e">
        <f>SUM(AH87:AH101)</f>
        <v>#REF!</v>
      </c>
      <c r="AI102" s="186" t="e">
        <f>SUM(AI87:AI101)</f>
        <v>#REF!</v>
      </c>
      <c r="AJ102" s="186" t="e">
        <f>SUM(AJ87:AJ101)</f>
        <v>#REF!</v>
      </c>
      <c r="AK102" s="187"/>
      <c r="AL102" s="186">
        <f>SUM(AL87:AL101)</f>
        <v>6889</v>
      </c>
      <c r="AM102" s="186">
        <f>SUM(AM87:AM101)</f>
        <v>50521.36</v>
      </c>
      <c r="AN102" s="186">
        <f>SUM(AN87:AN101)</f>
        <v>57410.36</v>
      </c>
      <c r="AO102" s="186" t="e">
        <f>SUM(AO87:AO101)</f>
        <v>#REF!</v>
      </c>
      <c r="AP102" s="185"/>
    </row>
    <row r="103" spans="1:42" s="185" customFormat="1" ht="18.75">
      <c r="A103" s="687" t="s">
        <v>76</v>
      </c>
      <c r="B103" s="688"/>
      <c r="C103" s="689"/>
      <c r="D103" s="188"/>
      <c r="E103" s="189"/>
      <c r="F103" s="190">
        <f>SUM(F68:F102)</f>
        <v>70179.47</v>
      </c>
      <c r="G103" s="191">
        <f>SUM(G68:G102)</f>
        <v>33262.270000000004</v>
      </c>
      <c r="H103" s="192"/>
      <c r="I103" s="193">
        <f>SUM(I68:I102)</f>
        <v>36917.199999999997</v>
      </c>
      <c r="J103" s="193"/>
      <c r="K103" s="194"/>
      <c r="L103" s="194"/>
      <c r="M103" s="195"/>
      <c r="N103" s="196"/>
      <c r="O103" s="197">
        <f>SUM(O68:O102)</f>
        <v>78430.720000000001</v>
      </c>
      <c r="P103" s="197">
        <f>SUM(P68:P102)</f>
        <v>31645.959999999995</v>
      </c>
      <c r="Q103" s="198"/>
      <c r="R103" s="199">
        <f>SUM(R68:R102)</f>
        <v>46784.76</v>
      </c>
      <c r="S103" s="198"/>
      <c r="T103" s="200"/>
      <c r="U103" s="201"/>
      <c r="V103" s="202"/>
      <c r="W103" s="193"/>
      <c r="X103" s="199">
        <f>SUM(X68:X102)</f>
        <v>8251.2499999999982</v>
      </c>
      <c r="Y103" s="198">
        <f>SUM(Y68:Y102)</f>
        <v>-1616.3100000000004</v>
      </c>
      <c r="Z103" s="193"/>
      <c r="AA103" s="193">
        <f>SUM(AA68:AA102)</f>
        <v>9867.56</v>
      </c>
      <c r="AB103" s="193">
        <f>SUM(AB68:AB102)</f>
        <v>0</v>
      </c>
      <c r="AC103" s="203"/>
      <c r="AD103" s="203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</row>
    <row r="104" spans="1:42" s="204" customFormat="1" ht="18.75">
      <c r="A104" s="687" t="s">
        <v>77</v>
      </c>
      <c r="B104" s="688"/>
      <c r="C104" s="689"/>
      <c r="D104" s="205"/>
      <c r="E104" s="206"/>
      <c r="F104" s="207">
        <f>SUM(F57+F103)</f>
        <v>85785.52</v>
      </c>
      <c r="G104" s="208">
        <f>SUM(G57+G103)</f>
        <v>38255.58</v>
      </c>
      <c r="H104" s="208"/>
      <c r="I104" s="208">
        <f>SUM(I57+I103)</f>
        <v>45533.14</v>
      </c>
      <c r="J104" s="208">
        <f>SUM(J57+J103)</f>
        <v>1996.8</v>
      </c>
      <c r="K104" s="209"/>
      <c r="L104" s="210"/>
      <c r="M104" s="211"/>
      <c r="N104" s="212"/>
      <c r="O104" s="213">
        <f>SUM(O57+O103)</f>
        <v>97204.86</v>
      </c>
      <c r="P104" s="213">
        <f>SUM(P57+P103)</f>
        <v>38218.14</v>
      </c>
      <c r="Q104" s="213"/>
      <c r="R104" s="214">
        <f>SUM(R57+R103)</f>
        <v>51085.32</v>
      </c>
      <c r="S104" s="214">
        <f>SUM(S57+S103)</f>
        <v>7901.4</v>
      </c>
      <c r="T104" s="215"/>
      <c r="U104" s="216"/>
      <c r="V104" s="217"/>
      <c r="W104" s="208"/>
      <c r="X104" s="207">
        <f>SUM(X57+X103)</f>
        <v>11419.339999999998</v>
      </c>
      <c r="Y104" s="207">
        <f>SUM(Y57+Y103)</f>
        <v>-37.440000000000509</v>
      </c>
      <c r="Z104" s="207"/>
      <c r="AA104" s="207">
        <f>SUM(AA57+AA103)</f>
        <v>5552.1799999999994</v>
      </c>
      <c r="AB104" s="207">
        <f>SUM(AB57+AB103)</f>
        <v>5904.5999999999995</v>
      </c>
      <c r="AC104" s="218"/>
      <c r="AD104" s="218"/>
    </row>
    <row r="105" spans="1:42" s="204" customFormat="1" ht="18.75">
      <c r="A105" s="678" t="s">
        <v>78</v>
      </c>
      <c r="B105" s="679"/>
      <c r="C105" s="680"/>
      <c r="D105" s="205"/>
      <c r="E105" s="120" t="s">
        <v>109</v>
      </c>
      <c r="F105" s="173">
        <f>SUM(G105:J105)</f>
        <v>2857.84</v>
      </c>
      <c r="G105" s="186">
        <v>393.04</v>
      </c>
      <c r="H105" s="208"/>
      <c r="I105" s="219">
        <v>2464.8000000000002</v>
      </c>
      <c r="J105" s="208"/>
      <c r="K105" s="220"/>
      <c r="L105" s="221"/>
      <c r="M105" s="222"/>
      <c r="N105" s="223"/>
      <c r="O105" s="61">
        <f>SUM(P105:U105)</f>
        <v>258</v>
      </c>
      <c r="P105" s="224">
        <v>100</v>
      </c>
      <c r="Q105" s="225"/>
      <c r="R105" s="226">
        <v>158</v>
      </c>
      <c r="S105" s="225"/>
      <c r="T105" s="227"/>
      <c r="U105" s="146"/>
      <c r="V105" s="147"/>
      <c r="W105" s="143"/>
      <c r="X105" s="162">
        <f t="shared" ref="X105:AA106" si="11">O105-F105</f>
        <v>-2599.84</v>
      </c>
      <c r="Y105" s="162">
        <f t="shared" si="11"/>
        <v>-293.04000000000002</v>
      </c>
      <c r="Z105" s="96"/>
      <c r="AA105" s="162">
        <f t="shared" si="11"/>
        <v>-2306.8000000000002</v>
      </c>
      <c r="AB105" s="228"/>
      <c r="AC105" s="228"/>
      <c r="AD105" s="228"/>
    </row>
    <row r="106" spans="1:42" s="43" customFormat="1" ht="15.75">
      <c r="A106" s="678" t="s">
        <v>79</v>
      </c>
      <c r="B106" s="679"/>
      <c r="C106" s="680"/>
      <c r="D106" s="229"/>
      <c r="E106" s="120" t="s">
        <v>109</v>
      </c>
      <c r="F106" s="173">
        <f>SUM(G106:J106)</f>
        <v>10694.36</v>
      </c>
      <c r="G106" s="186">
        <v>1243</v>
      </c>
      <c r="H106" s="230"/>
      <c r="I106" s="231">
        <v>9451.36</v>
      </c>
      <c r="J106" s="219"/>
      <c r="K106" s="232"/>
      <c r="L106" s="232"/>
      <c r="M106" s="98"/>
      <c r="N106" s="99"/>
      <c r="O106" s="61">
        <f>SUM(P106:U106)</f>
        <v>402.14</v>
      </c>
      <c r="P106" s="224">
        <v>100.76</v>
      </c>
      <c r="Q106" s="226"/>
      <c r="R106" s="226">
        <v>301.38</v>
      </c>
      <c r="S106" s="226"/>
      <c r="T106" s="233"/>
      <c r="U106" s="234"/>
      <c r="V106" s="133"/>
      <c r="W106" s="57"/>
      <c r="X106" s="162">
        <f t="shared" si="11"/>
        <v>-10292.220000000001</v>
      </c>
      <c r="Y106" s="162">
        <f t="shared" si="11"/>
        <v>-1142.24</v>
      </c>
      <c r="Z106" s="96"/>
      <c r="AA106" s="162">
        <f t="shared" si="11"/>
        <v>-9149.9800000000014</v>
      </c>
      <c r="AB106" s="112"/>
      <c r="AC106" s="112"/>
      <c r="AD106" s="112"/>
    </row>
    <row r="107" spans="1:42" s="204" customFormat="1" ht="18.75">
      <c r="A107" s="31" t="s">
        <v>80</v>
      </c>
      <c r="B107" s="32"/>
      <c r="C107" s="33" t="s">
        <v>81</v>
      </c>
      <c r="D107" s="235"/>
      <c r="E107" s="235"/>
      <c r="F107" s="236">
        <f>SUM(F104:F106)</f>
        <v>99337.72</v>
      </c>
      <c r="G107" s="236">
        <f>SUM(G104:G106)</f>
        <v>39891.620000000003</v>
      </c>
      <c r="H107" s="237"/>
      <c r="I107" s="236">
        <f>SUM(I104:I106)</f>
        <v>57449.3</v>
      </c>
      <c r="J107" s="236">
        <f>SUM(J104:J106)</f>
        <v>1996.8</v>
      </c>
      <c r="K107" s="209"/>
      <c r="L107" s="209"/>
      <c r="M107" s="238"/>
      <c r="N107" s="212"/>
      <c r="O107" s="239">
        <f>O104+O105+O106</f>
        <v>97865</v>
      </c>
      <c r="P107" s="213">
        <f>SUM(P104:P106)</f>
        <v>38418.9</v>
      </c>
      <c r="Q107" s="197"/>
      <c r="R107" s="213">
        <f>SUM(R104:R106)</f>
        <v>51544.7</v>
      </c>
      <c r="S107" s="213">
        <f>SUM(S104:S106)</f>
        <v>7901.4</v>
      </c>
      <c r="T107" s="240"/>
      <c r="U107" s="241"/>
      <c r="V107" s="242"/>
      <c r="W107" s="243"/>
      <c r="X107" s="243">
        <f>SUM(X104:X106)</f>
        <v>-1472.720000000003</v>
      </c>
      <c r="Y107" s="244">
        <f>SUM(Y104:Y106)</f>
        <v>-1472.7200000000005</v>
      </c>
      <c r="Z107" s="243"/>
      <c r="AA107" s="208">
        <f>SUM(AA104:AA106)</f>
        <v>-5904.6000000000022</v>
      </c>
      <c r="AB107" s="208">
        <f>SUM(AB104:AB106)</f>
        <v>5904.5999999999995</v>
      </c>
      <c r="AC107" s="218"/>
      <c r="AD107" s="218"/>
    </row>
    <row r="108" spans="1:42" s="257" customFormat="1" ht="15.75">
      <c r="A108" s="245" t="s">
        <v>128</v>
      </c>
      <c r="B108" s="246"/>
      <c r="C108" s="245"/>
      <c r="D108" s="247"/>
      <c r="E108" s="247"/>
      <c r="F108" s="247"/>
      <c r="G108" s="248"/>
      <c r="H108" s="249"/>
      <c r="I108" s="250"/>
      <c r="J108" s="249"/>
      <c r="K108" s="249"/>
      <c r="L108" s="249"/>
      <c r="M108" s="251"/>
      <c r="N108" s="251"/>
      <c r="O108" s="251"/>
      <c r="P108" s="252"/>
      <c r="Q108" s="253"/>
      <c r="R108" s="252"/>
      <c r="S108" s="253"/>
      <c r="T108" s="253"/>
      <c r="U108" s="254"/>
      <c r="V108" s="255"/>
      <c r="W108" s="250"/>
      <c r="X108" s="249"/>
      <c r="Y108" s="250"/>
      <c r="Z108" s="249"/>
      <c r="AA108" s="256"/>
    </row>
    <row r="109" spans="1:42" ht="15">
      <c r="A109" s="258"/>
      <c r="B109" s="258"/>
      <c r="C109" s="258"/>
      <c r="D109" s="259"/>
      <c r="E109" s="259"/>
      <c r="F109" s="259"/>
      <c r="G109" s="260"/>
      <c r="H109" s="260"/>
      <c r="I109" s="261"/>
      <c r="J109" s="262"/>
      <c r="K109" s="262"/>
      <c r="L109" s="262"/>
      <c r="M109" s="263"/>
      <c r="N109" s="263"/>
      <c r="O109" s="263"/>
      <c r="P109" s="264"/>
      <c r="Q109" s="264"/>
      <c r="R109" s="265"/>
      <c r="S109" s="266"/>
      <c r="T109" s="266"/>
      <c r="U109" s="267"/>
      <c r="V109" s="268"/>
      <c r="W109" s="260"/>
      <c r="X109" s="260"/>
      <c r="Y109" s="261"/>
      <c r="Z109" s="262"/>
      <c r="AA109" s="269"/>
    </row>
    <row r="110" spans="1:42" ht="15">
      <c r="A110" s="260"/>
      <c r="B110" s="260"/>
      <c r="C110" s="258"/>
      <c r="D110" s="259"/>
      <c r="E110" s="259"/>
      <c r="F110" s="259"/>
      <c r="G110" s="260"/>
      <c r="H110" s="260"/>
      <c r="I110" s="260"/>
      <c r="J110" s="260"/>
      <c r="K110" s="260"/>
      <c r="L110" s="260"/>
      <c r="M110" s="270"/>
      <c r="N110" s="270"/>
      <c r="O110" s="270"/>
      <c r="P110" s="264"/>
      <c r="Q110" s="264"/>
      <c r="R110" s="264"/>
      <c r="S110" s="264"/>
      <c r="T110" s="264"/>
      <c r="U110" s="271"/>
      <c r="V110" s="272"/>
      <c r="W110" s="260"/>
      <c r="X110" s="260"/>
      <c r="Y110" s="260"/>
      <c r="Z110" s="260"/>
      <c r="AA110" s="273"/>
    </row>
    <row r="111" spans="1:42" ht="15">
      <c r="A111" s="681"/>
      <c r="B111" s="681"/>
      <c r="C111" s="681"/>
      <c r="D111" s="681"/>
      <c r="E111" s="681"/>
      <c r="F111" s="681"/>
      <c r="G111" s="681"/>
      <c r="H111" s="681"/>
      <c r="I111" s="681"/>
      <c r="J111" s="681"/>
      <c r="K111" s="681"/>
      <c r="L111" s="681"/>
      <c r="M111" s="274"/>
      <c r="N111" s="274"/>
      <c r="O111" s="274"/>
      <c r="P111" s="275"/>
      <c r="U111" s="276"/>
      <c r="V111" s="277"/>
      <c r="W111" s="278"/>
      <c r="AA111" s="279"/>
    </row>
    <row r="112" spans="1:42" ht="15">
      <c r="A112" s="258"/>
      <c r="B112" s="258"/>
      <c r="C112" s="258"/>
      <c r="D112" s="259"/>
      <c r="E112" s="259" t="s">
        <v>129</v>
      </c>
      <c r="F112" s="280">
        <f>SUM(F90:F101)+F54</f>
        <v>39124.800000000003</v>
      </c>
      <c r="G112" s="280">
        <f>SUM(G90:G101)+G54</f>
        <v>1926.6</v>
      </c>
      <c r="H112" s="281"/>
      <c r="I112" s="280">
        <f>SUM(I90:I101)+I54</f>
        <v>37198.199999999997</v>
      </c>
      <c r="M112" s="282"/>
      <c r="N112" s="282"/>
      <c r="O112" s="280">
        <f>SUM(O90:O101)+O54</f>
        <v>53527</v>
      </c>
      <c r="P112" s="280">
        <f>SUM(P90:P101)+P54</f>
        <v>6423.2400000000007</v>
      </c>
      <c r="Q112" s="281"/>
      <c r="R112" s="280">
        <f>SUM(R90:R101)+R54</f>
        <v>47103.76</v>
      </c>
      <c r="S112" s="34"/>
      <c r="T112" s="34"/>
      <c r="U112" s="283">
        <f>SUM(U106:U106)</f>
        <v>0</v>
      </c>
      <c r="V112" s="284"/>
      <c r="W112" s="281"/>
      <c r="X112" s="280">
        <f>SUM(X90:X101)+X54</f>
        <v>14402.199999999999</v>
      </c>
      <c r="Y112" s="280">
        <f>SUM(Y90:Y101)+Y54</f>
        <v>4496.6400000000003</v>
      </c>
      <c r="Z112" s="281"/>
      <c r="AA112" s="280">
        <f>SUM(AA90:AA101)+AA54</f>
        <v>9905.56</v>
      </c>
    </row>
    <row r="113" spans="1:27" ht="15">
      <c r="A113" s="285"/>
      <c r="B113" s="285"/>
      <c r="C113" s="258"/>
      <c r="D113" s="259"/>
      <c r="E113" s="259"/>
      <c r="F113" s="259"/>
      <c r="G113" s="283"/>
      <c r="H113" s="281"/>
      <c r="I113" s="283"/>
      <c r="M113" s="286"/>
      <c r="N113" s="286"/>
      <c r="O113" s="286"/>
      <c r="P113" s="283"/>
      <c r="Q113" s="281"/>
      <c r="R113" s="283"/>
      <c r="S113" s="34"/>
      <c r="T113" s="34"/>
      <c r="U113" s="39"/>
      <c r="V113" s="283"/>
      <c r="W113" s="283"/>
      <c r="X113" s="281"/>
      <c r="Y113" s="283"/>
      <c r="Z113" s="281"/>
      <c r="AA113" s="287"/>
    </row>
    <row r="114" spans="1:27" ht="15">
      <c r="A114" s="288"/>
      <c r="B114" s="288"/>
      <c r="C114" s="289"/>
      <c r="D114" s="290"/>
      <c r="E114" s="290" t="s">
        <v>130</v>
      </c>
      <c r="F114" s="291">
        <f>F99+F98+F97+F96+F94+F93+F92+F54+F90+F100+F101+F102</f>
        <v>39124.800000000003</v>
      </c>
      <c r="G114" s="291">
        <f>G99+G98+G97+G96+G94+G93+G92+G54+G90+G100+G101+G102</f>
        <v>1926.6</v>
      </c>
      <c r="H114" s="281"/>
      <c r="I114" s="291">
        <f>I99+I98+I97+I96+I94+I93+I92+I54+I90+I100+I101+I102</f>
        <v>37198.199999999997</v>
      </c>
      <c r="J114" s="281"/>
      <c r="K114" s="281"/>
      <c r="L114" s="281"/>
      <c r="M114" s="292"/>
      <c r="N114" s="290" t="s">
        <v>130</v>
      </c>
      <c r="O114" s="291">
        <f>O99+O98+O97+O96+O94+O93+O92+O54+O90+O100+O101+O102</f>
        <v>53727</v>
      </c>
      <c r="P114" s="291">
        <f>P99+P98+P97+P96+P94+P93+P92+P54+P90+P100+P101+P102</f>
        <v>6623.2400000000007</v>
      </c>
      <c r="Q114" s="281"/>
      <c r="R114" s="291">
        <f>R99+R98+R97+R96+R94+R93+R92+R54+R90+R100+R101+R102</f>
        <v>47103.76</v>
      </c>
      <c r="S114" s="281"/>
      <c r="T114" s="281"/>
      <c r="U114" s="283">
        <f>U99+U98+U97+U96+U94+U93+U92+U54</f>
        <v>0</v>
      </c>
      <c r="V114" s="293"/>
      <c r="W114" s="290" t="s">
        <v>130</v>
      </c>
      <c r="X114" s="291">
        <f>X99+X98+X97+X96+X94+X93+X92+X54+X90+X100+X101+X102</f>
        <v>14602.199999999999</v>
      </c>
      <c r="Y114" s="291">
        <f>Y99+Y98+Y97+Y96+Y94+Y93+Y92+Y54+Y90+Y100+Y101+Y102</f>
        <v>4696.6400000000003</v>
      </c>
      <c r="Z114" s="281"/>
      <c r="AA114" s="291">
        <f>AA99+AA98+AA97+AA96+AA94+AA93+AA92+AA54+AA90+AA100+AA101+AA102</f>
        <v>9905.56</v>
      </c>
    </row>
    <row r="115" spans="1:27" ht="15">
      <c r="A115" s="288"/>
      <c r="B115" s="288"/>
      <c r="C115" s="258" t="s">
        <v>80</v>
      </c>
      <c r="D115" s="259"/>
      <c r="E115" s="259"/>
      <c r="F115" s="259"/>
      <c r="G115" s="281"/>
      <c r="H115" s="281"/>
      <c r="I115" s="281"/>
      <c r="J115" s="281"/>
      <c r="K115" s="281"/>
      <c r="L115" s="281"/>
      <c r="M115" s="294"/>
      <c r="N115" s="294"/>
      <c r="O115" s="294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95"/>
    </row>
    <row r="116" spans="1:27" ht="15">
      <c r="A116" s="288"/>
      <c r="B116" s="288"/>
      <c r="C116" s="258"/>
      <c r="D116" s="259"/>
      <c r="E116" s="259" t="s">
        <v>131</v>
      </c>
      <c r="F116" s="259"/>
      <c r="G116" s="283">
        <f>G114+G112</f>
        <v>3853.2</v>
      </c>
      <c r="H116" s="281"/>
      <c r="I116" s="283">
        <f>I114+I112</f>
        <v>74396.399999999994</v>
      </c>
      <c r="J116" s="281"/>
      <c r="K116" s="281"/>
      <c r="L116" s="281"/>
      <c r="M116" s="292"/>
      <c r="N116" s="292"/>
      <c r="O116" s="292"/>
      <c r="P116" s="283">
        <f>P114+P112</f>
        <v>13046.480000000001</v>
      </c>
      <c r="Q116" s="281"/>
      <c r="R116" s="283">
        <f>R114+R112</f>
        <v>94207.52</v>
      </c>
      <c r="S116" s="281"/>
      <c r="T116" s="281"/>
      <c r="U116" s="283">
        <f>U114+U121</f>
        <v>0</v>
      </c>
      <c r="V116" s="293"/>
      <c r="W116" s="281"/>
      <c r="X116" s="281"/>
      <c r="Y116" s="281"/>
      <c r="Z116" s="281"/>
      <c r="AA116" s="293"/>
    </row>
    <row r="117" spans="1:27" ht="15">
      <c r="A117" s="296"/>
      <c r="B117" s="296"/>
      <c r="C117" s="296"/>
      <c r="G117" s="284"/>
      <c r="H117" s="296"/>
      <c r="I117" s="296"/>
      <c r="J117" s="296"/>
      <c r="K117" s="296"/>
      <c r="L117" s="296"/>
      <c r="M117" s="292"/>
      <c r="N117" s="292"/>
      <c r="O117" s="292"/>
      <c r="P117" s="282"/>
      <c r="Q117" s="297"/>
      <c r="R117" s="292"/>
      <c r="S117" s="297"/>
      <c r="T117" s="297"/>
      <c r="U117" s="292"/>
      <c r="V117" s="293"/>
      <c r="W117" s="284"/>
      <c r="X117" s="296"/>
      <c r="Y117" s="296"/>
      <c r="Z117" s="296"/>
      <c r="AA117" s="293"/>
    </row>
    <row r="118" spans="1:27" ht="15">
      <c r="A118" s="296"/>
      <c r="B118" s="296"/>
      <c r="C118" s="298"/>
      <c r="D118" s="299"/>
      <c r="E118" s="299" t="s">
        <v>132</v>
      </c>
      <c r="F118" s="299"/>
      <c r="G118" s="300">
        <f>G107-G116</f>
        <v>36038.420000000006</v>
      </c>
      <c r="H118" s="296"/>
      <c r="I118" s="301">
        <f>I32+I33+I34+I35</f>
        <v>2430.34</v>
      </c>
      <c r="J118" s="296"/>
      <c r="K118" s="296"/>
      <c r="L118" s="296"/>
      <c r="M118" s="292"/>
      <c r="N118" s="292"/>
      <c r="O118" s="292"/>
      <c r="P118" s="282"/>
      <c r="Q118" s="297"/>
      <c r="R118" s="301">
        <f>R32+R33+R34+R35</f>
        <v>3981.56</v>
      </c>
      <c r="S118" s="297"/>
      <c r="T118" s="297"/>
      <c r="U118" s="292"/>
      <c r="V118" s="293"/>
      <c r="W118" s="284"/>
      <c r="X118" s="296"/>
      <c r="Y118" s="296"/>
      <c r="Z118" s="296"/>
      <c r="AA118" s="293"/>
    </row>
    <row r="119" spans="1:27" ht="15">
      <c r="A119" s="296"/>
      <c r="B119" s="296"/>
      <c r="C119" s="296"/>
      <c r="G119" s="284"/>
      <c r="H119" s="296"/>
      <c r="I119" s="302">
        <f>I118+I116</f>
        <v>76826.739999999991</v>
      </c>
      <c r="J119" s="296"/>
      <c r="K119" s="296"/>
      <c r="L119" s="296"/>
      <c r="M119" s="292"/>
      <c r="N119" s="292"/>
      <c r="O119" s="292"/>
      <c r="P119" s="282"/>
      <c r="Q119" s="297"/>
      <c r="R119" s="302">
        <f>R118+R116</f>
        <v>98189.08</v>
      </c>
      <c r="S119" s="297"/>
      <c r="T119" s="297"/>
      <c r="U119" s="292"/>
      <c r="V119" s="293"/>
      <c r="W119" s="284"/>
      <c r="X119" s="296"/>
      <c r="Y119" s="296"/>
      <c r="Z119" s="296"/>
      <c r="AA119" s="293"/>
    </row>
    <row r="120" spans="1:27">
      <c r="R120" s="36"/>
    </row>
    <row r="121" spans="1:27" ht="15">
      <c r="J121" s="288" t="s">
        <v>133</v>
      </c>
      <c r="K121" s="288"/>
      <c r="L121" s="288"/>
      <c r="R121" s="288" t="s">
        <v>133</v>
      </c>
      <c r="S121" s="284">
        <f>U54+U92+U96+U97+U98</f>
        <v>0</v>
      </c>
      <c r="T121" s="284"/>
    </row>
    <row r="122" spans="1:27" ht="14.25">
      <c r="J122" s="288" t="s">
        <v>134</v>
      </c>
      <c r="K122" s="288"/>
      <c r="L122" s="288"/>
      <c r="R122" s="288" t="s">
        <v>134</v>
      </c>
      <c r="S122" s="303" t="e">
        <f>U93+U94+#REF!+U99+#REF!+#REF!+U100+#REF!</f>
        <v>#REF!</v>
      </c>
      <c r="T122" s="303"/>
    </row>
    <row r="123" spans="1:27" ht="15">
      <c r="F123" s="304">
        <f>F33+F34+F35</f>
        <v>2191.8000000000002</v>
      </c>
      <c r="O123" s="304">
        <f>O33+O34+O35</f>
        <v>4253.43</v>
      </c>
      <c r="R123" s="304">
        <f>R33+R34+R35</f>
        <v>3743.02</v>
      </c>
      <c r="S123" s="305">
        <f>U101</f>
        <v>0</v>
      </c>
      <c r="T123" s="305"/>
    </row>
    <row r="124" spans="1:27">
      <c r="R124" s="36"/>
      <c r="S124" s="306" t="e">
        <f>SUM(S121:S123)</f>
        <v>#REF!</v>
      </c>
      <c r="T124" s="306"/>
    </row>
    <row r="125" spans="1:27">
      <c r="R125" s="36"/>
    </row>
    <row r="126" spans="1:27">
      <c r="G126" s="307"/>
      <c r="P126" s="280"/>
      <c r="R126" s="36"/>
      <c r="W126" s="307"/>
    </row>
    <row r="127" spans="1:27" s="308" customFormat="1">
      <c r="A127" s="34"/>
      <c r="B127" s="34"/>
      <c r="G127" s="307"/>
      <c r="M127" s="309"/>
      <c r="N127" s="309"/>
      <c r="O127" s="309"/>
      <c r="P127" s="280"/>
      <c r="Q127" s="310"/>
      <c r="R127" s="309"/>
      <c r="S127" s="310"/>
      <c r="T127" s="310"/>
      <c r="U127" s="309"/>
      <c r="V127" s="311"/>
      <c r="W127" s="307"/>
      <c r="AA127" s="311"/>
    </row>
    <row r="128" spans="1:27" s="308" customFormat="1">
      <c r="G128" s="307"/>
      <c r="M128" s="309"/>
      <c r="N128" s="309"/>
      <c r="O128" s="309"/>
      <c r="P128" s="280"/>
      <c r="Q128" s="310"/>
      <c r="R128" s="310"/>
      <c r="S128" s="310"/>
      <c r="T128" s="310"/>
      <c r="U128" s="309"/>
      <c r="V128" s="311"/>
      <c r="W128" s="307"/>
      <c r="AA128" s="311"/>
    </row>
    <row r="129" spans="1:27" s="308" customFormat="1">
      <c r="G129" s="35"/>
      <c r="M129" s="309"/>
      <c r="N129" s="309"/>
      <c r="O129" s="309"/>
      <c r="P129" s="37"/>
      <c r="Q129" s="310"/>
      <c r="R129" s="310"/>
      <c r="S129" s="310"/>
      <c r="T129" s="310"/>
      <c r="U129" s="309"/>
      <c r="V129" s="311"/>
      <c r="W129" s="35"/>
      <c r="AA129" s="311"/>
    </row>
    <row r="130" spans="1:27">
      <c r="A130" s="308"/>
      <c r="B130" s="308"/>
    </row>
    <row r="156" spans="1:27">
      <c r="A156" s="279"/>
      <c r="B156" s="279"/>
      <c r="C156" s="279"/>
      <c r="D156" s="279"/>
      <c r="E156" s="279"/>
      <c r="F156" s="279"/>
      <c r="G156" s="312"/>
      <c r="H156" s="279"/>
      <c r="I156" s="279"/>
      <c r="J156" s="279"/>
      <c r="K156" s="279"/>
      <c r="L156" s="279"/>
      <c r="M156" s="313"/>
      <c r="N156" s="313"/>
      <c r="O156" s="313"/>
      <c r="P156" s="314"/>
      <c r="Q156" s="276"/>
      <c r="R156" s="276"/>
      <c r="S156" s="276"/>
      <c r="T156" s="276"/>
      <c r="U156" s="313"/>
      <c r="V156" s="315"/>
      <c r="W156" s="312"/>
      <c r="X156" s="279"/>
      <c r="Y156" s="279"/>
      <c r="Z156" s="279"/>
      <c r="AA156" s="315"/>
    </row>
    <row r="157" spans="1:27">
      <c r="A157" s="279"/>
      <c r="B157" s="279"/>
      <c r="C157" s="279"/>
      <c r="D157" s="279"/>
      <c r="E157" s="279"/>
      <c r="F157" s="279"/>
      <c r="G157" s="312"/>
      <c r="H157" s="279"/>
      <c r="I157" s="279"/>
      <c r="J157" s="279"/>
      <c r="K157" s="279"/>
      <c r="L157" s="279"/>
      <c r="M157" s="313"/>
      <c r="N157" s="313"/>
      <c r="O157" s="313"/>
      <c r="P157" s="314"/>
      <c r="Q157" s="276"/>
      <c r="R157" s="276"/>
      <c r="S157" s="276"/>
      <c r="T157" s="276"/>
      <c r="U157" s="313"/>
      <c r="V157" s="315"/>
      <c r="W157" s="312"/>
      <c r="X157" s="279"/>
      <c r="Y157" s="279"/>
      <c r="Z157" s="279"/>
      <c r="AA157" s="315"/>
    </row>
    <row r="158" spans="1:27">
      <c r="A158" s="279"/>
      <c r="B158" s="279"/>
      <c r="C158" s="279"/>
      <c r="D158" s="279"/>
      <c r="E158" s="279"/>
      <c r="F158" s="279"/>
      <c r="G158" s="312"/>
      <c r="H158" s="279"/>
      <c r="I158" s="312"/>
      <c r="J158" s="312"/>
      <c r="K158" s="312"/>
      <c r="L158" s="312"/>
      <c r="M158" s="316"/>
      <c r="N158" s="316"/>
      <c r="O158" s="316"/>
      <c r="P158" s="314"/>
      <c r="Q158" s="276"/>
      <c r="R158" s="314"/>
      <c r="S158" s="314"/>
      <c r="T158" s="314"/>
      <c r="U158" s="316"/>
      <c r="V158" s="317"/>
      <c r="W158" s="312"/>
      <c r="X158" s="279"/>
      <c r="Y158" s="312"/>
      <c r="Z158" s="312"/>
      <c r="AA158" s="317"/>
    </row>
    <row r="159" spans="1:27">
      <c r="A159" s="279"/>
      <c r="B159" s="279"/>
      <c r="C159" s="279"/>
      <c r="D159" s="279"/>
      <c r="E159" s="279"/>
      <c r="F159" s="279"/>
      <c r="G159" s="312"/>
      <c r="H159" s="279"/>
      <c r="I159" s="312"/>
      <c r="J159" s="312"/>
      <c r="K159" s="312"/>
      <c r="L159" s="312"/>
      <c r="M159" s="316"/>
      <c r="N159" s="316"/>
      <c r="O159" s="316"/>
      <c r="P159" s="314"/>
      <c r="Q159" s="276"/>
      <c r="R159" s="314"/>
      <c r="S159" s="314"/>
      <c r="T159" s="314"/>
      <c r="U159" s="316"/>
      <c r="V159" s="317"/>
      <c r="W159" s="312"/>
      <c r="X159" s="279"/>
      <c r="Y159" s="312"/>
      <c r="Z159" s="312"/>
      <c r="AA159" s="317"/>
    </row>
    <row r="160" spans="1:27">
      <c r="A160" s="279"/>
      <c r="B160" s="279"/>
      <c r="C160" s="279"/>
      <c r="D160" s="279"/>
      <c r="E160" s="279"/>
      <c r="F160" s="279"/>
      <c r="G160" s="312"/>
      <c r="H160" s="279"/>
      <c r="I160" s="312"/>
      <c r="J160" s="312"/>
      <c r="K160" s="312"/>
      <c r="L160" s="312"/>
      <c r="M160" s="316"/>
      <c r="N160" s="316"/>
      <c r="O160" s="316"/>
      <c r="P160" s="314"/>
      <c r="Q160" s="276"/>
      <c r="R160" s="314"/>
      <c r="S160" s="314"/>
      <c r="T160" s="314"/>
      <c r="U160" s="316"/>
      <c r="V160" s="317"/>
      <c r="W160" s="312"/>
      <c r="X160" s="279"/>
      <c r="Y160" s="312"/>
      <c r="Z160" s="312"/>
      <c r="AA160" s="317"/>
    </row>
    <row r="161" spans="1:27">
      <c r="A161" s="279"/>
      <c r="B161" s="279"/>
      <c r="C161" s="279"/>
      <c r="D161" s="279"/>
      <c r="E161" s="279"/>
      <c r="F161" s="279"/>
      <c r="G161" s="312"/>
      <c r="H161" s="279"/>
      <c r="I161" s="312"/>
      <c r="J161" s="312"/>
      <c r="K161" s="312"/>
      <c r="L161" s="312"/>
      <c r="M161" s="316"/>
      <c r="N161" s="316"/>
      <c r="O161" s="316"/>
      <c r="P161" s="314"/>
      <c r="Q161" s="276"/>
      <c r="R161" s="314"/>
      <c r="S161" s="314"/>
      <c r="T161" s="314"/>
      <c r="U161" s="316"/>
      <c r="V161" s="317"/>
      <c r="W161" s="312"/>
      <c r="X161" s="279"/>
      <c r="Y161" s="312"/>
      <c r="Z161" s="312"/>
      <c r="AA161" s="317"/>
    </row>
    <row r="162" spans="1:27">
      <c r="A162" s="279"/>
      <c r="B162" s="279"/>
      <c r="C162" s="279"/>
      <c r="D162" s="279"/>
      <c r="E162" s="279"/>
      <c r="F162" s="279"/>
      <c r="G162" s="312"/>
      <c r="H162" s="279"/>
      <c r="I162" s="312"/>
      <c r="J162" s="312"/>
      <c r="K162" s="312"/>
      <c r="L162" s="312"/>
      <c r="M162" s="316"/>
      <c r="N162" s="316"/>
      <c r="O162" s="316"/>
      <c r="P162" s="314"/>
      <c r="Q162" s="276"/>
      <c r="R162" s="314"/>
      <c r="S162" s="314"/>
      <c r="T162" s="314"/>
      <c r="U162" s="316"/>
      <c r="V162" s="317"/>
      <c r="W162" s="312"/>
      <c r="X162" s="279"/>
      <c r="Y162" s="312"/>
      <c r="Z162" s="312"/>
      <c r="AA162" s="317"/>
    </row>
    <row r="163" spans="1:27">
      <c r="A163" s="279"/>
      <c r="B163" s="279"/>
      <c r="C163" s="279"/>
      <c r="D163" s="279"/>
      <c r="E163" s="279"/>
      <c r="F163" s="279"/>
      <c r="G163" s="312"/>
      <c r="H163" s="279"/>
      <c r="I163" s="312"/>
      <c r="J163" s="312"/>
      <c r="K163" s="312"/>
      <c r="L163" s="312"/>
      <c r="M163" s="316"/>
      <c r="N163" s="316"/>
      <c r="O163" s="316"/>
      <c r="P163" s="314"/>
      <c r="Q163" s="276"/>
      <c r="R163" s="314"/>
      <c r="S163" s="314"/>
      <c r="T163" s="314"/>
      <c r="U163" s="316"/>
      <c r="V163" s="317"/>
      <c r="W163" s="312"/>
      <c r="X163" s="279"/>
      <c r="Y163" s="312"/>
      <c r="Z163" s="312"/>
      <c r="AA163" s="317"/>
    </row>
    <row r="164" spans="1:27">
      <c r="A164" s="279"/>
      <c r="B164" s="279"/>
      <c r="C164" s="279"/>
      <c r="D164" s="279"/>
      <c r="E164" s="279"/>
      <c r="F164" s="279"/>
      <c r="G164" s="312"/>
      <c r="H164" s="279"/>
      <c r="I164" s="312"/>
      <c r="J164" s="312"/>
      <c r="K164" s="312"/>
      <c r="L164" s="312"/>
      <c r="M164" s="316"/>
      <c r="N164" s="316"/>
      <c r="O164" s="316"/>
      <c r="P164" s="314"/>
      <c r="Q164" s="276"/>
      <c r="R164" s="314"/>
      <c r="S164" s="314"/>
      <c r="T164" s="314"/>
      <c r="U164" s="316"/>
      <c r="V164" s="317"/>
      <c r="W164" s="312"/>
      <c r="X164" s="279"/>
      <c r="Y164" s="312"/>
      <c r="Z164" s="312"/>
      <c r="AA164" s="317"/>
    </row>
    <row r="165" spans="1:27">
      <c r="A165" s="279"/>
      <c r="B165" s="279"/>
      <c r="C165" s="279"/>
      <c r="D165" s="279"/>
      <c r="E165" s="279"/>
      <c r="F165" s="279"/>
      <c r="G165" s="312"/>
      <c r="H165" s="279"/>
      <c r="I165" s="312"/>
      <c r="J165" s="312"/>
      <c r="K165" s="312"/>
      <c r="L165" s="312"/>
      <c r="M165" s="316"/>
      <c r="N165" s="316"/>
      <c r="O165" s="316"/>
      <c r="P165" s="314"/>
      <c r="Q165" s="276"/>
      <c r="R165" s="314"/>
      <c r="S165" s="314"/>
      <c r="T165" s="314"/>
      <c r="U165" s="316"/>
      <c r="V165" s="317"/>
      <c r="W165" s="312"/>
      <c r="X165" s="279"/>
      <c r="Y165" s="312"/>
      <c r="Z165" s="312"/>
      <c r="AA165" s="317"/>
    </row>
    <row r="166" spans="1:27">
      <c r="A166" s="279"/>
      <c r="B166" s="279"/>
      <c r="C166" s="279"/>
      <c r="D166" s="279"/>
      <c r="E166" s="279"/>
      <c r="F166" s="279"/>
      <c r="G166" s="312"/>
      <c r="H166" s="279"/>
      <c r="I166" s="312"/>
      <c r="J166" s="312"/>
      <c r="K166" s="312"/>
      <c r="L166" s="312"/>
      <c r="M166" s="316"/>
      <c r="N166" s="316"/>
      <c r="O166" s="316"/>
      <c r="P166" s="314"/>
      <c r="Q166" s="276"/>
      <c r="R166" s="314"/>
      <c r="S166" s="314"/>
      <c r="T166" s="314"/>
      <c r="U166" s="316"/>
      <c r="V166" s="317"/>
      <c r="W166" s="312"/>
      <c r="X166" s="279"/>
      <c r="Y166" s="312"/>
      <c r="Z166" s="312"/>
      <c r="AA166" s="317"/>
    </row>
    <row r="167" spans="1:27">
      <c r="A167" s="279"/>
      <c r="B167" s="279"/>
      <c r="C167" s="279"/>
      <c r="D167" s="279"/>
      <c r="E167" s="279"/>
      <c r="F167" s="279"/>
      <c r="G167" s="312"/>
      <c r="H167" s="279"/>
      <c r="I167" s="312"/>
      <c r="J167" s="312"/>
      <c r="K167" s="312"/>
      <c r="L167" s="312"/>
      <c r="M167" s="316"/>
      <c r="N167" s="316"/>
      <c r="O167" s="316"/>
      <c r="P167" s="314"/>
      <c r="Q167" s="276"/>
      <c r="R167" s="314"/>
      <c r="S167" s="314"/>
      <c r="T167" s="314"/>
      <c r="U167" s="316"/>
      <c r="V167" s="317"/>
      <c r="W167" s="312"/>
      <c r="X167" s="279"/>
      <c r="Y167" s="312"/>
      <c r="Z167" s="312"/>
      <c r="AA167" s="317"/>
    </row>
    <row r="168" spans="1:27">
      <c r="A168" s="279"/>
      <c r="B168" s="279"/>
      <c r="C168" s="279"/>
      <c r="D168" s="279"/>
      <c r="E168" s="279"/>
      <c r="F168" s="279"/>
      <c r="G168" s="312"/>
      <c r="H168" s="279"/>
      <c r="I168" s="312"/>
      <c r="J168" s="312"/>
      <c r="K168" s="312"/>
      <c r="L168" s="312"/>
      <c r="M168" s="316"/>
      <c r="N168" s="316"/>
      <c r="O168" s="316"/>
      <c r="P168" s="314"/>
      <c r="Q168" s="276"/>
      <c r="R168" s="314"/>
      <c r="S168" s="314"/>
      <c r="T168" s="314"/>
      <c r="U168" s="316"/>
      <c r="V168" s="317"/>
      <c r="W168" s="312"/>
      <c r="X168" s="279"/>
      <c r="Y168" s="312"/>
      <c r="Z168" s="312"/>
      <c r="AA168" s="317"/>
    </row>
    <row r="169" spans="1:27">
      <c r="A169" s="279"/>
      <c r="B169" s="279"/>
      <c r="C169" s="279"/>
      <c r="D169" s="279"/>
      <c r="E169" s="279"/>
      <c r="F169" s="279"/>
      <c r="G169" s="312"/>
      <c r="H169" s="279"/>
      <c r="I169" s="312"/>
      <c r="J169" s="312"/>
      <c r="K169" s="312"/>
      <c r="L169" s="312"/>
      <c r="M169" s="316"/>
      <c r="N169" s="316"/>
      <c r="O169" s="316"/>
      <c r="P169" s="314"/>
      <c r="Q169" s="276"/>
      <c r="R169" s="314"/>
      <c r="S169" s="314"/>
      <c r="T169" s="314"/>
      <c r="U169" s="316"/>
      <c r="V169" s="317"/>
      <c r="W169" s="312"/>
      <c r="X169" s="279"/>
      <c r="Y169" s="312"/>
      <c r="Z169" s="312"/>
      <c r="AA169" s="317"/>
    </row>
    <row r="170" spans="1:27">
      <c r="A170" s="279"/>
      <c r="B170" s="279"/>
      <c r="C170" s="279"/>
      <c r="D170" s="279"/>
      <c r="E170" s="279"/>
      <c r="F170" s="279"/>
      <c r="G170" s="312"/>
      <c r="H170" s="279"/>
      <c r="I170" s="312"/>
      <c r="J170" s="312"/>
      <c r="K170" s="312"/>
      <c r="L170" s="312"/>
      <c r="M170" s="316"/>
      <c r="N170" s="316"/>
      <c r="O170" s="316"/>
      <c r="P170" s="314"/>
      <c r="Q170" s="276"/>
      <c r="R170" s="314"/>
      <c r="S170" s="314"/>
      <c r="T170" s="314"/>
      <c r="U170" s="316"/>
      <c r="V170" s="317"/>
      <c r="W170" s="312"/>
      <c r="X170" s="279"/>
      <c r="Y170" s="312"/>
      <c r="Z170" s="312"/>
      <c r="AA170" s="317"/>
    </row>
    <row r="171" spans="1:27">
      <c r="A171" s="279"/>
      <c r="B171" s="279"/>
      <c r="C171" s="279"/>
      <c r="D171" s="279"/>
      <c r="E171" s="279"/>
      <c r="F171" s="279"/>
      <c r="G171" s="312"/>
      <c r="H171" s="279"/>
      <c r="I171" s="312"/>
      <c r="J171" s="312"/>
      <c r="K171" s="312"/>
      <c r="L171" s="312"/>
      <c r="M171" s="316"/>
      <c r="N171" s="316"/>
      <c r="O171" s="316"/>
      <c r="P171" s="314"/>
      <c r="Q171" s="276"/>
      <c r="R171" s="314"/>
      <c r="S171" s="314"/>
      <c r="T171" s="314"/>
      <c r="U171" s="316"/>
      <c r="V171" s="317"/>
      <c r="W171" s="312"/>
      <c r="X171" s="279"/>
      <c r="Y171" s="312"/>
      <c r="Z171" s="312"/>
      <c r="AA171" s="317"/>
    </row>
    <row r="172" spans="1:27">
      <c r="A172" s="279"/>
      <c r="B172" s="279"/>
      <c r="C172" s="279"/>
      <c r="D172" s="279"/>
      <c r="E172" s="279"/>
      <c r="F172" s="279"/>
      <c r="G172" s="312"/>
      <c r="H172" s="279"/>
      <c r="I172" s="312"/>
      <c r="J172" s="312"/>
      <c r="K172" s="312"/>
      <c r="L172" s="312"/>
      <c r="M172" s="316"/>
      <c r="N172" s="316"/>
      <c r="O172" s="316"/>
      <c r="P172" s="314"/>
      <c r="Q172" s="276"/>
      <c r="R172" s="314"/>
      <c r="S172" s="314"/>
      <c r="T172" s="314"/>
      <c r="U172" s="316"/>
      <c r="V172" s="317"/>
      <c r="W172" s="312"/>
      <c r="X172" s="279"/>
      <c r="Y172" s="312"/>
      <c r="Z172" s="312"/>
      <c r="AA172" s="317"/>
    </row>
    <row r="173" spans="1:27">
      <c r="A173" s="279"/>
      <c r="B173" s="279"/>
      <c r="C173" s="279"/>
      <c r="D173" s="279"/>
      <c r="E173" s="279"/>
      <c r="F173" s="279"/>
      <c r="G173" s="312"/>
      <c r="H173" s="279"/>
      <c r="I173" s="312"/>
      <c r="J173" s="312"/>
      <c r="K173" s="312"/>
      <c r="L173" s="312"/>
      <c r="M173" s="316"/>
      <c r="N173" s="316"/>
      <c r="O173" s="316"/>
      <c r="P173" s="314"/>
      <c r="Q173" s="276"/>
      <c r="R173" s="314"/>
      <c r="S173" s="314"/>
      <c r="T173" s="314"/>
      <c r="U173" s="316"/>
      <c r="V173" s="317"/>
      <c r="W173" s="312"/>
      <c r="X173" s="279"/>
      <c r="Y173" s="312"/>
      <c r="Z173" s="312"/>
      <c r="AA173" s="317"/>
    </row>
    <row r="174" spans="1:27">
      <c r="A174" s="279"/>
      <c r="B174" s="279"/>
      <c r="C174" s="279"/>
      <c r="D174" s="279"/>
      <c r="E174" s="279"/>
      <c r="F174" s="279"/>
      <c r="G174" s="312"/>
      <c r="H174" s="279"/>
      <c r="I174" s="312"/>
      <c r="J174" s="312"/>
      <c r="K174" s="312"/>
      <c r="L174" s="312"/>
      <c r="M174" s="316"/>
      <c r="N174" s="316"/>
      <c r="O174" s="316"/>
      <c r="P174" s="314"/>
      <c r="Q174" s="276"/>
      <c r="R174" s="314"/>
      <c r="S174" s="314"/>
      <c r="T174" s="314"/>
      <c r="U174" s="316"/>
      <c r="V174" s="317"/>
      <c r="W174" s="312"/>
      <c r="X174" s="279"/>
      <c r="Y174" s="312"/>
      <c r="Z174" s="312"/>
      <c r="AA174" s="317"/>
    </row>
    <row r="175" spans="1:27">
      <c r="A175" s="279"/>
      <c r="B175" s="279"/>
      <c r="C175" s="279"/>
      <c r="D175" s="279"/>
      <c r="E175" s="279"/>
      <c r="F175" s="279"/>
      <c r="G175" s="312"/>
      <c r="H175" s="279"/>
      <c r="I175" s="312"/>
      <c r="J175" s="312"/>
      <c r="K175" s="312"/>
      <c r="L175" s="312"/>
      <c r="M175" s="316"/>
      <c r="N175" s="316"/>
      <c r="O175" s="316"/>
      <c r="P175" s="314"/>
      <c r="Q175" s="276"/>
      <c r="R175" s="314"/>
      <c r="S175" s="314"/>
      <c r="T175" s="314"/>
      <c r="U175" s="316"/>
      <c r="V175" s="317"/>
      <c r="W175" s="312"/>
      <c r="X175" s="279"/>
      <c r="Y175" s="312"/>
      <c r="Z175" s="312"/>
      <c r="AA175" s="317"/>
    </row>
    <row r="176" spans="1:27">
      <c r="A176" s="279"/>
      <c r="B176" s="279"/>
      <c r="C176" s="279"/>
      <c r="D176" s="279"/>
      <c r="E176" s="279"/>
      <c r="F176" s="279"/>
      <c r="G176" s="312"/>
      <c r="H176" s="279"/>
      <c r="I176" s="312"/>
      <c r="J176" s="312"/>
      <c r="K176" s="312"/>
      <c r="L176" s="312"/>
      <c r="M176" s="316"/>
      <c r="N176" s="316"/>
      <c r="O176" s="316"/>
      <c r="P176" s="314"/>
      <c r="Q176" s="276"/>
      <c r="R176" s="314"/>
      <c r="S176" s="314"/>
      <c r="T176" s="314"/>
      <c r="U176" s="316"/>
      <c r="V176" s="317"/>
      <c r="W176" s="312"/>
      <c r="X176" s="279"/>
      <c r="Y176" s="312"/>
      <c r="Z176" s="312"/>
      <c r="AA176" s="317"/>
    </row>
    <row r="177" spans="1:27">
      <c r="A177" s="279"/>
      <c r="B177" s="279"/>
      <c r="C177" s="279"/>
      <c r="D177" s="279"/>
      <c r="E177" s="279"/>
      <c r="F177" s="279"/>
      <c r="G177" s="312"/>
      <c r="H177" s="279"/>
      <c r="I177" s="279"/>
      <c r="J177" s="279"/>
      <c r="K177" s="279"/>
      <c r="L177" s="279"/>
      <c r="M177" s="313"/>
      <c r="N177" s="313"/>
      <c r="O177" s="313"/>
      <c r="P177" s="314"/>
      <c r="Q177" s="276"/>
      <c r="R177" s="276"/>
      <c r="S177" s="276"/>
      <c r="T177" s="276"/>
      <c r="U177" s="313"/>
      <c r="V177" s="315"/>
      <c r="W177" s="312"/>
      <c r="X177" s="279"/>
      <c r="Y177" s="279"/>
      <c r="Z177" s="279"/>
      <c r="AA177" s="315"/>
    </row>
    <row r="178" spans="1:27">
      <c r="A178" s="279"/>
      <c r="B178" s="279"/>
      <c r="C178" s="279"/>
      <c r="D178" s="279"/>
      <c r="E178" s="279"/>
      <c r="F178" s="279"/>
      <c r="G178" s="312"/>
      <c r="H178" s="279"/>
      <c r="I178" s="279"/>
      <c r="J178" s="279"/>
      <c r="K178" s="279"/>
      <c r="L178" s="279"/>
      <c r="M178" s="313"/>
      <c r="N178" s="313"/>
      <c r="O178" s="313"/>
      <c r="P178" s="314"/>
      <c r="Q178" s="276"/>
      <c r="R178" s="276"/>
      <c r="S178" s="276"/>
      <c r="T178" s="276"/>
      <c r="U178" s="313"/>
      <c r="V178" s="315"/>
      <c r="W178" s="312"/>
      <c r="X178" s="279"/>
      <c r="Y178" s="279"/>
      <c r="Z178" s="279"/>
      <c r="AA178" s="315"/>
    </row>
  </sheetData>
  <mergeCells count="115"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B53:B54"/>
    <mergeCell ref="A57:C58"/>
    <mergeCell ref="F57:F58"/>
    <mergeCell ref="G57:G58"/>
    <mergeCell ref="I57:I58"/>
    <mergeCell ref="J57:J58"/>
    <mergeCell ref="A11:A14"/>
    <mergeCell ref="B11:C11"/>
    <mergeCell ref="A15:A44"/>
    <mergeCell ref="B15:C15"/>
    <mergeCell ref="B39:B41"/>
    <mergeCell ref="B45:C45"/>
    <mergeCell ref="A59:A63"/>
    <mergeCell ref="B59:B63"/>
    <mergeCell ref="C59:C63"/>
    <mergeCell ref="D59:L59"/>
    <mergeCell ref="M59:U59"/>
    <mergeCell ref="M57:M58"/>
    <mergeCell ref="N57:N58"/>
    <mergeCell ref="O57:O58"/>
    <mergeCell ref="P57:P58"/>
    <mergeCell ref="Q57:Q58"/>
    <mergeCell ref="R57:R58"/>
    <mergeCell ref="K61:K63"/>
    <mergeCell ref="L61:L63"/>
    <mergeCell ref="O61:O63"/>
    <mergeCell ref="D60:D63"/>
    <mergeCell ref="E60:E63"/>
    <mergeCell ref="F60:L60"/>
    <mergeCell ref="M60:M63"/>
    <mergeCell ref="X60:AD60"/>
    <mergeCell ref="B66:AA66"/>
    <mergeCell ref="C67:AA67"/>
    <mergeCell ref="B70:B71"/>
    <mergeCell ref="C70:AA70"/>
    <mergeCell ref="S57:S58"/>
    <mergeCell ref="X57:X58"/>
    <mergeCell ref="Y57:Y58"/>
    <mergeCell ref="AA57:AA58"/>
    <mergeCell ref="AB57:AB58"/>
    <mergeCell ref="V59:AD59"/>
    <mergeCell ref="C72:AA72"/>
    <mergeCell ref="C75:AA75"/>
    <mergeCell ref="Z61:AB61"/>
    <mergeCell ref="AC61:AC63"/>
    <mergeCell ref="AD61:AD63"/>
    <mergeCell ref="H62:I62"/>
    <mergeCell ref="J62:J63"/>
    <mergeCell ref="Q62:R62"/>
    <mergeCell ref="S62:S63"/>
    <mergeCell ref="Z62:AA62"/>
    <mergeCell ref="AB62:AB63"/>
    <mergeCell ref="P61:P63"/>
    <mergeCell ref="Q61:S61"/>
    <mergeCell ref="T61:T63"/>
    <mergeCell ref="U61:U63"/>
    <mergeCell ref="X61:X63"/>
    <mergeCell ref="Y61:Y63"/>
    <mergeCell ref="F61:F63"/>
    <mergeCell ref="G61:G63"/>
    <mergeCell ref="H61:J61"/>
    <mergeCell ref="N60:N63"/>
    <mergeCell ref="O60:U60"/>
    <mergeCell ref="V60:V63"/>
    <mergeCell ref="W60:W63"/>
    <mergeCell ref="A105:C105"/>
    <mergeCell ref="A106:C106"/>
    <mergeCell ref="A111:L111"/>
    <mergeCell ref="C79:AA79"/>
    <mergeCell ref="A86:A87"/>
    <mergeCell ref="C86:AA86"/>
    <mergeCell ref="C88:AA88"/>
    <mergeCell ref="A103:C103"/>
    <mergeCell ref="A104:C10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XFD1048576"/>
    </sheetView>
  </sheetViews>
  <sheetFormatPr defaultRowHeight="15"/>
  <cols>
    <col min="1" max="1" width="19.42578125" customWidth="1"/>
    <col min="2" max="2" width="22.28515625" customWidth="1"/>
    <col min="3" max="3" width="14.28515625" customWidth="1"/>
    <col min="4" max="4" width="11.5703125" customWidth="1"/>
    <col min="5" max="6" width="12" customWidth="1"/>
    <col min="7" max="7" width="18.85546875" customWidth="1"/>
  </cols>
  <sheetData>
    <row r="1" spans="1:7">
      <c r="A1" t="s">
        <v>350</v>
      </c>
    </row>
    <row r="2" spans="1:7" ht="15.75">
      <c r="A2" s="5" t="s">
        <v>351</v>
      </c>
      <c r="B2" s="5" t="s">
        <v>352</v>
      </c>
      <c r="C2" s="753" t="s">
        <v>353</v>
      </c>
      <c r="D2" s="753"/>
      <c r="E2" s="753"/>
      <c r="F2" s="5"/>
      <c r="G2" s="5"/>
    </row>
    <row r="3" spans="1:7" ht="15.75">
      <c r="A3" s="558" t="s">
        <v>355</v>
      </c>
      <c r="B3" s="558" t="s">
        <v>358</v>
      </c>
      <c r="C3" s="558" t="s">
        <v>354</v>
      </c>
      <c r="D3" s="558" t="s">
        <v>355</v>
      </c>
      <c r="E3" s="558" t="s">
        <v>96</v>
      </c>
      <c r="F3" s="558" t="s">
        <v>356</v>
      </c>
      <c r="G3" s="558" t="s">
        <v>357</v>
      </c>
    </row>
    <row r="4" spans="1:7" ht="15.75">
      <c r="A4" s="558">
        <v>70.44</v>
      </c>
      <c r="B4" s="558">
        <v>81.88</v>
      </c>
      <c r="C4" s="558">
        <v>40.520000000000003</v>
      </c>
      <c r="D4" s="558">
        <v>38.630000000000003</v>
      </c>
      <c r="E4" s="5">
        <f>C4+D4</f>
        <v>79.150000000000006</v>
      </c>
      <c r="F4" s="5">
        <f>B4-E4</f>
        <v>2.7299999999999898</v>
      </c>
      <c r="G4" s="5">
        <f>A4-D4-F4</f>
        <v>29.080000000000005</v>
      </c>
    </row>
  </sheetData>
  <mergeCells count="1">
    <mergeCell ref="C2:E2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8" sqref="I8"/>
    </sheetView>
  </sheetViews>
  <sheetFormatPr defaultRowHeight="15"/>
  <cols>
    <col min="1" max="1" width="19.42578125" style="561" customWidth="1"/>
    <col min="2" max="2" width="22.28515625" style="561" customWidth="1"/>
    <col min="3" max="3" width="12.42578125" style="561" customWidth="1"/>
    <col min="4" max="4" width="16.28515625" style="561" customWidth="1"/>
    <col min="5" max="5" width="17.7109375" style="561" customWidth="1"/>
    <col min="6" max="6" width="18.85546875" style="561" customWidth="1"/>
    <col min="7" max="7" width="23.85546875" style="561" customWidth="1"/>
    <col min="8" max="16384" width="9.140625" style="561"/>
  </cols>
  <sheetData>
    <row r="1" spans="1:7" ht="21.75" customHeight="1">
      <c r="A1" s="567" t="s">
        <v>377</v>
      </c>
      <c r="G1" s="561" t="s">
        <v>368</v>
      </c>
    </row>
    <row r="2" spans="1:7" ht="47.25" customHeight="1">
      <c r="A2" s="559" t="s">
        <v>359</v>
      </c>
      <c r="B2" s="559" t="s">
        <v>360</v>
      </c>
      <c r="C2" s="563" t="s">
        <v>361</v>
      </c>
      <c r="D2" s="563" t="s">
        <v>362</v>
      </c>
      <c r="E2" s="563" t="s">
        <v>363</v>
      </c>
      <c r="F2" s="560" t="s">
        <v>364</v>
      </c>
      <c r="G2" s="564" t="s">
        <v>367</v>
      </c>
    </row>
    <row r="3" spans="1:7" ht="15.75">
      <c r="A3" s="1">
        <v>4840</v>
      </c>
      <c r="B3" s="1" t="s">
        <v>365</v>
      </c>
      <c r="C3" s="562">
        <v>70.599999999999994</v>
      </c>
      <c r="D3" s="562">
        <v>38.630000000000003</v>
      </c>
      <c r="E3" s="562">
        <v>41.36</v>
      </c>
      <c r="F3" s="562">
        <f t="shared" ref="F3:F9" si="0">C3-E3</f>
        <v>29.239999999999995</v>
      </c>
      <c r="G3" s="557"/>
    </row>
    <row r="4" spans="1:7" ht="15.75">
      <c r="A4" s="1">
        <v>4814</v>
      </c>
      <c r="B4" s="1" t="s">
        <v>366</v>
      </c>
      <c r="C4" s="562">
        <v>338</v>
      </c>
      <c r="D4" s="562">
        <v>361.9</v>
      </c>
      <c r="E4" s="562">
        <v>340.88</v>
      </c>
      <c r="F4" s="562">
        <f t="shared" si="0"/>
        <v>-2.8799999999999955</v>
      </c>
      <c r="G4" s="557"/>
    </row>
    <row r="5" spans="1:7" ht="15.75">
      <c r="A5" s="1">
        <v>4899</v>
      </c>
      <c r="B5" s="1" t="s">
        <v>369</v>
      </c>
      <c r="C5" s="562">
        <v>263.25</v>
      </c>
      <c r="D5" s="562">
        <v>239.9</v>
      </c>
      <c r="E5" s="562">
        <v>258.92</v>
      </c>
      <c r="F5" s="562">
        <f t="shared" si="0"/>
        <v>4.3299999999999841</v>
      </c>
      <c r="G5" s="557"/>
    </row>
    <row r="6" spans="1:7" ht="15.75">
      <c r="A6" s="1">
        <v>4883</v>
      </c>
      <c r="B6" s="1" t="s">
        <v>370</v>
      </c>
      <c r="C6" s="562">
        <v>5</v>
      </c>
      <c r="D6" s="562">
        <v>3.92</v>
      </c>
      <c r="E6" s="562"/>
      <c r="F6" s="562">
        <f t="shared" si="0"/>
        <v>5</v>
      </c>
      <c r="G6" s="562"/>
    </row>
    <row r="7" spans="1:7" ht="15.75">
      <c r="A7" s="1">
        <v>4818</v>
      </c>
      <c r="B7" s="1" t="s">
        <v>371</v>
      </c>
      <c r="C7" s="562">
        <v>5.5</v>
      </c>
      <c r="D7" s="562"/>
      <c r="E7" s="562"/>
      <c r="F7" s="562">
        <f t="shared" si="0"/>
        <v>5.5</v>
      </c>
      <c r="G7" s="562"/>
    </row>
    <row r="8" spans="1:7" ht="15.75">
      <c r="A8" s="1">
        <v>4884</v>
      </c>
      <c r="B8" s="1" t="s">
        <v>34</v>
      </c>
      <c r="C8" s="562">
        <v>30</v>
      </c>
      <c r="D8" s="562">
        <v>18.77</v>
      </c>
      <c r="E8" s="562"/>
      <c r="F8" s="562">
        <f t="shared" si="0"/>
        <v>30</v>
      </c>
      <c r="G8" s="562"/>
    </row>
    <row r="9" spans="1:7" ht="15.75">
      <c r="A9" s="1">
        <v>4901</v>
      </c>
      <c r="B9" s="1" t="s">
        <v>372</v>
      </c>
      <c r="C9" s="562">
        <v>22</v>
      </c>
      <c r="D9" s="562">
        <v>17.09</v>
      </c>
      <c r="E9" s="562"/>
      <c r="F9" s="562">
        <f t="shared" si="0"/>
        <v>22</v>
      </c>
      <c r="G9" s="562"/>
    </row>
    <row r="10" spans="1:7" ht="15.75">
      <c r="A10" s="1"/>
      <c r="B10" s="1"/>
      <c r="C10" s="562"/>
      <c r="D10" s="562"/>
      <c r="E10" s="562"/>
      <c r="F10" s="562"/>
      <c r="G10" s="562"/>
    </row>
    <row r="11" spans="1:7" ht="15.75">
      <c r="A11" s="1"/>
      <c r="B11" s="1"/>
      <c r="C11" s="562"/>
      <c r="D11" s="562"/>
      <c r="E11" s="562"/>
      <c r="F11" s="562"/>
      <c r="G11" s="562"/>
    </row>
    <row r="12" spans="1:7" ht="15.75">
      <c r="A12" s="1"/>
      <c r="B12" s="1"/>
      <c r="C12" s="562"/>
      <c r="D12" s="562"/>
      <c r="E12" s="562"/>
      <c r="F12" s="562"/>
      <c r="G12" s="562"/>
    </row>
    <row r="13" spans="1:7" ht="15.75">
      <c r="A13" s="1"/>
      <c r="B13" s="1"/>
      <c r="C13" s="562"/>
      <c r="D13" s="562"/>
      <c r="E13" s="562"/>
      <c r="F13" s="562"/>
      <c r="G13" s="562"/>
    </row>
    <row r="14" spans="1:7" ht="15.75">
      <c r="A14" s="1"/>
      <c r="B14" s="1"/>
      <c r="C14" s="562"/>
      <c r="D14" s="562"/>
      <c r="E14" s="562"/>
      <c r="F14" s="562"/>
      <c r="G14" s="562"/>
    </row>
    <row r="15" spans="1:7">
      <c r="C15" s="566"/>
      <c r="D15" s="566"/>
      <c r="E15" s="566"/>
      <c r="F15" s="566"/>
      <c r="G15" s="566"/>
    </row>
    <row r="16" spans="1:7" ht="15.75">
      <c r="A16" s="567" t="s">
        <v>378</v>
      </c>
    </row>
    <row r="17" spans="1:7" ht="15.75">
      <c r="A17" s="1">
        <v>6807</v>
      </c>
      <c r="B17" s="1" t="s">
        <v>373</v>
      </c>
      <c r="C17" s="562">
        <v>217.6</v>
      </c>
      <c r="D17" s="562">
        <v>0</v>
      </c>
      <c r="E17" s="562">
        <v>122</v>
      </c>
      <c r="F17" s="562">
        <f>C17-E17</f>
        <v>95.6</v>
      </c>
      <c r="G17" s="562"/>
    </row>
    <row r="18" spans="1:7" ht="15.75">
      <c r="A18" s="1"/>
      <c r="B18" s="1"/>
      <c r="C18" s="562"/>
      <c r="D18" s="562"/>
      <c r="E18" s="562"/>
      <c r="F18" s="562"/>
      <c r="G18" s="562"/>
    </row>
    <row r="19" spans="1:7" ht="15.75">
      <c r="A19" s="1">
        <v>7041</v>
      </c>
      <c r="B19" s="1" t="s">
        <v>374</v>
      </c>
      <c r="C19" s="562">
        <v>450</v>
      </c>
      <c r="D19" s="562">
        <v>190.46</v>
      </c>
      <c r="E19" s="562">
        <v>190.46</v>
      </c>
      <c r="F19" s="562">
        <f>C19-E19</f>
        <v>259.53999999999996</v>
      </c>
      <c r="G19" s="562"/>
    </row>
    <row r="20" spans="1:7" ht="15.75">
      <c r="A20" s="1">
        <v>7041</v>
      </c>
      <c r="B20" s="1" t="s">
        <v>375</v>
      </c>
      <c r="C20" s="562">
        <v>100</v>
      </c>
      <c r="D20" s="562">
        <v>100</v>
      </c>
      <c r="E20" s="562">
        <v>100</v>
      </c>
      <c r="F20" s="562">
        <f>C20-E20</f>
        <v>0</v>
      </c>
      <c r="G20" s="562"/>
    </row>
    <row r="21" spans="1:7" ht="15.75">
      <c r="A21" s="1">
        <v>7081</v>
      </c>
      <c r="B21" s="1" t="s">
        <v>376</v>
      </c>
      <c r="C21" s="562">
        <v>470</v>
      </c>
      <c r="D21" s="562">
        <v>457.68</v>
      </c>
      <c r="E21" s="562">
        <v>457.68</v>
      </c>
      <c r="F21" s="562">
        <f>C21-E21</f>
        <v>12.319999999999993</v>
      </c>
      <c r="G21" s="562"/>
    </row>
    <row r="22" spans="1:7" ht="15.75">
      <c r="A22" s="1"/>
      <c r="B22" s="1"/>
      <c r="C22" s="562"/>
      <c r="D22" s="562"/>
      <c r="E22" s="562"/>
      <c r="F22" s="562"/>
      <c r="G22" s="562"/>
    </row>
    <row r="23" spans="1:7" ht="15.75">
      <c r="A23" s="1"/>
      <c r="B23" s="1"/>
      <c r="C23" s="562"/>
      <c r="D23" s="562"/>
      <c r="E23" s="562"/>
      <c r="F23" s="562"/>
      <c r="G23" s="562"/>
    </row>
    <row r="24" spans="1:7" ht="15.75">
      <c r="A24" s="1"/>
      <c r="B24" s="1"/>
      <c r="C24" s="562"/>
      <c r="D24" s="562"/>
      <c r="E24" s="562"/>
      <c r="F24" s="562"/>
      <c r="G24" s="562"/>
    </row>
    <row r="25" spans="1:7" ht="15.75">
      <c r="A25" s="1"/>
      <c r="B25" s="1"/>
      <c r="C25" s="562"/>
      <c r="D25" s="562"/>
      <c r="E25" s="562"/>
      <c r="F25" s="562"/>
      <c r="G25" s="562"/>
    </row>
    <row r="26" spans="1:7" ht="15.75">
      <c r="A26" s="1"/>
      <c r="B26" s="1"/>
      <c r="C26" s="562"/>
      <c r="D26" s="562"/>
      <c r="E26" s="562"/>
      <c r="F26" s="562"/>
      <c r="G26" s="562"/>
    </row>
    <row r="27" spans="1:7" ht="15.75">
      <c r="A27" s="1"/>
      <c r="B27" s="1"/>
      <c r="C27" s="562"/>
      <c r="D27" s="562"/>
      <c r="E27" s="562"/>
      <c r="F27" s="562"/>
      <c r="G27" s="562"/>
    </row>
    <row r="28" spans="1:7" ht="15.75">
      <c r="A28" s="1"/>
      <c r="B28" s="1"/>
      <c r="C28" s="562"/>
      <c r="D28" s="562"/>
      <c r="E28" s="562"/>
      <c r="F28" s="562"/>
      <c r="G28" s="562"/>
    </row>
    <row r="29" spans="1:7" ht="15.75">
      <c r="A29" s="1"/>
      <c r="B29" s="1"/>
      <c r="C29" s="562"/>
      <c r="D29" s="562"/>
      <c r="E29" s="562"/>
      <c r="F29" s="562"/>
      <c r="G29" s="56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17-18</vt:lpstr>
      <vt:lpstr>18-19</vt:lpstr>
      <vt:lpstr>Sheet4</vt:lpstr>
      <vt:lpstr>Sheet5</vt:lpstr>
      <vt:lpstr>Sheet6</vt:lpstr>
      <vt:lpstr>Sheet7</vt:lpstr>
      <vt:lpstr>'17-18'!Print_Area</vt:lpstr>
      <vt:lpstr>'18-19'!Print_Area</vt:lpstr>
      <vt:lpstr>'17-18'!Print_Titles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2019-03-10T05:32:00Z</dcterms:modified>
</cp:coreProperties>
</file>