
<file path=[Content_Types].xml><?xml version="1.0" encoding="utf-8"?>
<Types xmlns="http://schemas.openxmlformats.org/package/2006/content-types">
  <Override PartName="/xl/styles.xml" ContentType="application/vnd.openxmlformats-officedocument.spreadsheetml.styles+xml"/>
  <Override PartName="/xl/charts/chart4.xml" ContentType="application/vnd.openxmlformats-officedocument.drawingml.chart+xml"/>
  <Override PartName="/xl/charts/chart78.xml" ContentType="application/vnd.openxmlformats-officedocument.drawingml.chart+xml"/>
  <Override PartName="/xl/charts/chart89.xml" ContentType="application/vnd.openxmlformats-officedocument.drawingml.chart+xml"/>
  <Override PartName="/xl/charts/chart109.xml" ContentType="application/vnd.openxmlformats-officedocument.drawingml.chart+xml"/>
  <Default Extension="xml" ContentType="application/xml"/>
  <Override PartName="/xl/drawings/drawing2.xml" ContentType="application/vnd.openxmlformats-officedocument.drawing+xml"/>
  <Override PartName="/xl/charts/chart49.xml" ContentType="application/vnd.openxmlformats-officedocument.drawingml.chart+xml"/>
  <Override PartName="/xl/charts/chart67.xml" ContentType="application/vnd.openxmlformats-officedocument.drawingml.chart+xml"/>
  <Override PartName="/xl/charts/chart96.xml" ContentType="application/vnd.openxmlformats-officedocument.drawingml.chart+xml"/>
  <Override PartName="/xl/charts/chart116.xml" ContentType="application/vnd.openxmlformats-officedocument.drawingml.chart+xml"/>
  <Override PartName="/xl/charts/chart127.xml" ContentType="application/vnd.openxmlformats-officedocument.drawingml.chart+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charts/chart56.xml" ContentType="application/vnd.openxmlformats-officedocument.drawingml.chart+xml"/>
  <Override PartName="/xl/charts/chart74.xml" ContentType="application/vnd.openxmlformats-officedocument.drawingml.chart+xml"/>
  <Override PartName="/xl/charts/chart85.xml" ContentType="application/vnd.openxmlformats-officedocument.drawingml.chart+xml"/>
  <Override PartName="/xl/charts/chart105.xml" ContentType="application/vnd.openxmlformats-officedocument.drawingml.chart+xml"/>
  <Override PartName="/xl/charts/chart134.xml" ContentType="application/vnd.openxmlformats-officedocument.drawingml.chart+xml"/>
  <Override PartName="/xl/externalLinks/externalLink1.xml" ContentType="application/vnd.openxmlformats-officedocument.spreadsheetml.externalLink+xml"/>
  <Override PartName="/xl/charts/chart16.xml" ContentType="application/vnd.openxmlformats-officedocument.drawingml.chart+xml"/>
  <Override PartName="/xl/charts/chart34.xml" ContentType="application/vnd.openxmlformats-officedocument.drawingml.chart+xml"/>
  <Override PartName="/xl/charts/chart45.xml" ContentType="application/vnd.openxmlformats-officedocument.drawingml.chart+xml"/>
  <Override PartName="/xl/charts/chart63.xml" ContentType="application/vnd.openxmlformats-officedocument.drawingml.chart+xml"/>
  <Override PartName="/xl/charts/chart81.xml" ContentType="application/vnd.openxmlformats-officedocument.drawingml.chart+xml"/>
  <Override PartName="/xl/charts/chart92.xml" ContentType="application/vnd.openxmlformats-officedocument.drawingml.chart+xml"/>
  <Override PartName="/xl/charts/chart112.xml" ContentType="application/vnd.openxmlformats-officedocument.drawingml.chart+xml"/>
  <Override PartName="/xl/charts/chart123.xml" ContentType="application/vnd.openxmlformats-officedocument.drawingml.chart+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charts/chart70.xml" ContentType="application/vnd.openxmlformats-officedocument.drawingml.chart+xml"/>
  <Override PartName="/xl/charts/chart101.xml" ContentType="application/vnd.openxmlformats-officedocument.drawingml.chart+xml"/>
  <Override PartName="/xl/charts/chart130.xml" ContentType="application/vnd.openxmlformats-officedocument.drawingml.chart+xml"/>
  <Override PartName="/xl/charts/chart9.xml" ContentType="application/vnd.openxmlformats-officedocument.drawingml.chart+xml"/>
  <Override PartName="/xl/charts/chart12.xml" ContentType="application/vnd.openxmlformats-officedocument.drawingml.chart+xml"/>
  <Override PartName="/xl/charts/chart30.xml" ContentType="application/vnd.openxmlformats-officedocument.drawingml.chart+xml"/>
  <Override PartName="/xl/charts/chart41.xml" ContentType="application/vnd.openxmlformats-officedocument.drawingml.chart+xml"/>
  <Default Extension="bin" ContentType="application/vnd.openxmlformats-officedocument.spreadsheetml.printerSettings"/>
  <Default Extension="png" ContentType="image/png"/>
  <Override PartName="/xl/charts/chart5.xml" ContentType="application/vnd.openxmlformats-officedocument.drawingml.chart+xml"/>
  <Override PartName="/xl/charts/chart3.xml" ContentType="application/vnd.openxmlformats-officedocument.drawingml.chart+xml"/>
  <Override PartName="/xl/charts/chart59.xml" ContentType="application/vnd.openxmlformats-officedocument.drawingml.chart+xml"/>
  <Override PartName="/xl/charts/chart79.xml" ContentType="application/vnd.openxmlformats-officedocument.drawingml.chart+xml"/>
  <Override PartName="/xl/charts/chart88.xml" ContentType="application/vnd.openxmlformats-officedocument.drawingml.chart+xml"/>
  <Override PartName="/xl/charts/chart97.xml" ContentType="application/vnd.openxmlformats-officedocument.drawingml.chart+xml"/>
  <Override PartName="/xl/charts/chart119.xml" ContentType="application/vnd.openxmlformats-officedocument.drawingml.chart+xml"/>
  <Override PartName="/xl/charts/chart128.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charts/chart39.xml" ContentType="application/vnd.openxmlformats-officedocument.drawingml.chart+xml"/>
  <Override PartName="/xl/charts/chart48.xml" ContentType="application/vnd.openxmlformats-officedocument.drawingml.chart+xml"/>
  <Override PartName="/xl/charts/chart57.xml" ContentType="application/vnd.openxmlformats-officedocument.drawingml.chart+xml"/>
  <Override PartName="/xl/charts/chart68.xml" ContentType="application/vnd.openxmlformats-officedocument.drawingml.chart+xml"/>
  <Override PartName="/xl/charts/chart77.xml" ContentType="application/vnd.openxmlformats-officedocument.drawingml.chart+xml"/>
  <Override PartName="/xl/charts/chart86.xml" ContentType="application/vnd.openxmlformats-officedocument.drawingml.chart+xml"/>
  <Override PartName="/xl/charts/chart95.xml" ContentType="application/vnd.openxmlformats-officedocument.drawingml.chart+xml"/>
  <Override PartName="/xl/charts/chart108.xml" ContentType="application/vnd.openxmlformats-officedocument.drawingml.chart+xml"/>
  <Override PartName="/xl/charts/chart117.xml" ContentType="application/vnd.openxmlformats-officedocument.drawingml.chart+xml"/>
  <Override PartName="/xl/charts/chart126.xml" ContentType="application/vnd.openxmlformats-officedocument.drawingml.chart+xml"/>
  <Override PartName="/xl/charts/chart135.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charts/chart55.xml" ContentType="application/vnd.openxmlformats-officedocument.drawingml.chart+xml"/>
  <Override PartName="/xl/charts/chart66.xml" ContentType="application/vnd.openxmlformats-officedocument.drawingml.chart+xml"/>
  <Override PartName="/xl/charts/chart75.xml" ContentType="application/vnd.openxmlformats-officedocument.drawingml.chart+xml"/>
  <Override PartName="/xl/charts/chart84.xml" ContentType="application/vnd.openxmlformats-officedocument.drawingml.chart+xml"/>
  <Override PartName="/xl/charts/chart93.xml" ContentType="application/vnd.openxmlformats-officedocument.drawingml.chart+xml"/>
  <Override PartName="/xl/charts/chart106.xml" ContentType="application/vnd.openxmlformats-officedocument.drawingml.chart+xml"/>
  <Override PartName="/xl/charts/chart115.xml" ContentType="application/vnd.openxmlformats-officedocument.drawingml.chart+xml"/>
  <Override PartName="/xl/charts/chart124.xml" ContentType="application/vnd.openxmlformats-officedocument.drawingml.chart+xml"/>
  <Override PartName="/xl/charts/chart133.xml" ContentType="application/vnd.openxmlformats-officedocument.drawingml.chart+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charts/chart53.xml" ContentType="application/vnd.openxmlformats-officedocument.drawingml.chart+xml"/>
  <Override PartName="/xl/charts/chart64.xml" ContentType="application/vnd.openxmlformats-officedocument.drawingml.chart+xml"/>
  <Override PartName="/xl/charts/chart73.xml" ContentType="application/vnd.openxmlformats-officedocument.drawingml.chart+xml"/>
  <Override PartName="/xl/charts/chart82.xml" ContentType="application/vnd.openxmlformats-officedocument.drawingml.chart+xml"/>
  <Override PartName="/xl/charts/chart91.xml" ContentType="application/vnd.openxmlformats-officedocument.drawingml.chart+xml"/>
  <Override PartName="/xl/charts/chart104.xml" ContentType="application/vnd.openxmlformats-officedocument.drawingml.chart+xml"/>
  <Override PartName="/xl/charts/chart113.xml" ContentType="application/vnd.openxmlformats-officedocument.drawingml.chart+xml"/>
  <Override PartName="/xl/charts/chart122.xml" ContentType="application/vnd.openxmlformats-officedocument.drawingml.chart+xml"/>
  <Override PartName="/xl/charts/chart131.xml" ContentType="application/vnd.openxmlformats-officedocument.drawingml.chart+xml"/>
  <Override PartName="/xl/calcChain.xml" ContentType="application/vnd.openxmlformats-officedocument.spreadsheetml.calcChain+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charts/chart33.xml" ContentType="application/vnd.openxmlformats-officedocument.drawingml.chart+xml"/>
  <Override PartName="/xl/charts/chart42.xml" ContentType="application/vnd.openxmlformats-officedocument.drawingml.chart+xml"/>
  <Override PartName="/xl/charts/chart51.xml" ContentType="application/vnd.openxmlformats-officedocument.drawingml.chart+xml"/>
  <Override PartName="/xl/charts/chart62.xml" ContentType="application/vnd.openxmlformats-officedocument.drawingml.chart+xml"/>
  <Override PartName="/xl/charts/chart71.xml" ContentType="application/vnd.openxmlformats-officedocument.drawingml.chart+xml"/>
  <Override PartName="/xl/charts/chart80.xml" ContentType="application/vnd.openxmlformats-officedocument.drawingml.chart+xml"/>
  <Override PartName="/xl/charts/chart102.xml" ContentType="application/vnd.openxmlformats-officedocument.drawingml.chart+xml"/>
  <Override PartName="/xl/charts/chart111.xml" ContentType="application/vnd.openxmlformats-officedocument.drawingml.chart+xml"/>
  <Override PartName="/xl/charts/chart120.xml" ContentType="application/vnd.openxmlformats-officedocument.drawingml.char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charts/chart31.xml" ContentType="application/vnd.openxmlformats-officedocument.drawingml.chart+xml"/>
  <Override PartName="/xl/charts/chart40.xml" ContentType="application/vnd.openxmlformats-officedocument.drawingml.chart+xml"/>
  <Override PartName="/xl/charts/chart60.xml" ContentType="application/vnd.openxmlformats-officedocument.drawingml.chart+xml"/>
  <Override PartName="/xl/charts/chart100.xml" ContentType="application/vnd.openxmlformats-officedocument.drawingml.chart+xml"/>
  <Override PartName="/docProps/core.xml" ContentType="application/vnd.openxmlformats-package.core-properties+xml"/>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charts/chart2.xml" ContentType="application/vnd.openxmlformats-officedocument.drawingml.chart+xml"/>
  <Override PartName="/xl/charts/chart69.xml" ContentType="application/vnd.openxmlformats-officedocument.drawingml.chart+xml"/>
  <Override PartName="/xl/charts/chart98.xml" ContentType="application/vnd.openxmlformats-officedocument.drawingml.chart+xml"/>
  <Override PartName="/xl/charts/chart118.xml" ContentType="application/vnd.openxmlformats-officedocument.drawingml.chart+xml"/>
  <Override PartName="/xl/charts/chart129.xml" ContentType="application/vnd.openxmlformats-officedocument.drawingml.chart+xml"/>
  <Default Extension="rels" ContentType="application/vnd.openxmlformats-package.relationships+xml"/>
  <Override PartName="/xl/charts/chart29.xml" ContentType="application/vnd.openxmlformats-officedocument.drawingml.chart+xml"/>
  <Override PartName="/xl/charts/chart58.xml" ContentType="application/vnd.openxmlformats-officedocument.drawingml.chart+xml"/>
  <Override PartName="/xl/charts/chart76.xml" ContentType="application/vnd.openxmlformats-officedocument.drawingml.chart+xml"/>
  <Override PartName="/xl/charts/chart87.xml" ContentType="application/vnd.openxmlformats-officedocument.drawingml.chart+xml"/>
  <Override PartName="/xl/charts/chart107.xml" ContentType="application/vnd.openxmlformats-officedocument.drawingml.chart+xml"/>
  <Override PartName="/xl/charts/chart136.xml" ContentType="application/vnd.openxmlformats-officedocument.drawingml.chart+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Override PartName="/xl/charts/chart65.xml" ContentType="application/vnd.openxmlformats-officedocument.drawingml.chart+xml"/>
  <Override PartName="/xl/charts/chart83.xml" ContentType="application/vnd.openxmlformats-officedocument.drawingml.chart+xml"/>
  <Override PartName="/xl/charts/chart94.xml" ContentType="application/vnd.openxmlformats-officedocument.drawingml.chart+xml"/>
  <Override PartName="/xl/charts/chart114.xml" ContentType="application/vnd.openxmlformats-officedocument.drawingml.chart+xml"/>
  <Override PartName="/xl/charts/chart125.xml" ContentType="application/vnd.openxmlformats-officedocument.drawingml.chart+xml"/>
  <Override PartName="/xl/worksheets/sheet1.xml" ContentType="application/vnd.openxmlformats-officedocument.spreadsheetml.worksheet+xml"/>
  <Override PartName="/xl/charts/chart25.xml" ContentType="application/vnd.openxmlformats-officedocument.drawingml.chart+xml"/>
  <Override PartName="/xl/charts/chart54.xml" ContentType="application/vnd.openxmlformats-officedocument.drawingml.chart+xml"/>
  <Override PartName="/xl/charts/chart72.xml" ContentType="application/vnd.openxmlformats-officedocument.drawingml.chart+xml"/>
  <Override PartName="/xl/charts/chart103.xml" ContentType="application/vnd.openxmlformats-officedocument.drawingml.chart+xml"/>
  <Override PartName="/xl/charts/chart132.xml" ContentType="application/vnd.openxmlformats-officedocument.drawingml.chart+xml"/>
  <Override PartName="/xl/charts/chart14.xml" ContentType="application/vnd.openxmlformats-officedocument.drawingml.chart+xml"/>
  <Override PartName="/xl/charts/chart32.xml" ContentType="application/vnd.openxmlformats-officedocument.drawingml.chart+xml"/>
  <Override PartName="/xl/charts/chart43.xml" ContentType="application/vnd.openxmlformats-officedocument.drawingml.chart+xml"/>
  <Override PartName="/xl/charts/chart61.xml" ContentType="application/vnd.openxmlformats-officedocument.drawingml.chart+xml"/>
  <Override PartName="/xl/charts/chart90.xml" ContentType="application/vnd.openxmlformats-officedocument.drawingml.chart+xml"/>
  <Override PartName="/xl/charts/chart110.xml" ContentType="application/vnd.openxmlformats-officedocument.drawingml.chart+xml"/>
  <Override PartName="/xl/charts/chart121.xml" ContentType="application/vnd.openxmlformats-officedocument.drawingml.chart+xml"/>
  <Override PartName="/xl/charts/chart21.xml" ContentType="application/vnd.openxmlformats-officedocument.drawingml.chart+xml"/>
  <Override PartName="/xl/charts/chart50.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charts/chart99.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0" windowWidth="5805" windowHeight="4005" activeTab="2"/>
  </bookViews>
  <sheets>
    <sheet name="Cover Page" sheetId="26" r:id="rId1"/>
    <sheet name="Estimate" sheetId="27" r:id="rId2"/>
    <sheet name="Abstract" sheetId="28" r:id="rId3"/>
    <sheet name="Naogaon_B_9.00 to 30.420" sheetId="30" r:id="rId4"/>
  </sheets>
  <externalReferences>
    <externalReference r:id="rId5"/>
  </externalReferences>
  <definedNames>
    <definedName name="_xlnm.Print_Area" localSheetId="2">Abstract!$A$1:$G$133</definedName>
    <definedName name="_xlnm.Print_Area" localSheetId="0">'Cover Page'!$A$1:$AK$52</definedName>
    <definedName name="_xlnm.Print_Area" localSheetId="1">Estimate!$A$1:$AG$110</definedName>
    <definedName name="_xlnm.Print_Area" localSheetId="3">'Naogaon_B_9.00 to 30.420'!$A$1:$K$2204</definedName>
    <definedName name="_xlnm.Print_Titles" localSheetId="2">Abstract!$3:$4</definedName>
  </definedNames>
  <calcPr calcId="124519"/>
</workbook>
</file>

<file path=xl/calcChain.xml><?xml version="1.0" encoding="utf-8"?>
<calcChain xmlns="http://schemas.openxmlformats.org/spreadsheetml/2006/main">
  <c r="V59" i="27"/>
  <c r="V55"/>
  <c r="V46"/>
  <c r="V41"/>
  <c r="U37"/>
  <c r="H2197" i="30" l="1"/>
  <c r="E17" i="28"/>
  <c r="G17" s="1"/>
  <c r="B17"/>
  <c r="C17"/>
  <c r="A17"/>
  <c r="AF27" i="27"/>
  <c r="W27"/>
  <c r="A29"/>
  <c r="A26"/>
  <c r="AF28" l="1"/>
  <c r="E36" i="28"/>
  <c r="E35"/>
  <c r="E34"/>
  <c r="E33"/>
  <c r="E32"/>
  <c r="E30"/>
  <c r="E29"/>
  <c r="E28"/>
  <c r="E25"/>
  <c r="E19"/>
  <c r="E18"/>
  <c r="E16"/>
  <c r="E15"/>
  <c r="E14"/>
  <c r="E13"/>
  <c r="E12"/>
  <c r="E7"/>
  <c r="E6"/>
  <c r="AF89" i="27"/>
  <c r="AF84"/>
  <c r="AF34"/>
  <c r="AF31"/>
  <c r="AF25"/>
  <c r="AF22"/>
  <c r="AF14"/>
  <c r="AF11"/>
  <c r="AF12" s="1"/>
  <c r="AF19"/>
  <c r="Z69" l="1"/>
  <c r="Q65"/>
  <c r="F22" i="28" l="1"/>
  <c r="G2195" i="30"/>
  <c r="G2194"/>
  <c r="G2193"/>
  <c r="G2192"/>
  <c r="G2191"/>
  <c r="G2190"/>
  <c r="G2189"/>
  <c r="G2188"/>
  <c r="G2187"/>
  <c r="G2186"/>
  <c r="G2185"/>
  <c r="G2184"/>
  <c r="G2183"/>
  <c r="G2182"/>
  <c r="G2181"/>
  <c r="G2180"/>
  <c r="G2179"/>
  <c r="G2178"/>
  <c r="G2177"/>
  <c r="G2176"/>
  <c r="G2175"/>
  <c r="G2174"/>
  <c r="G2173"/>
  <c r="G2172"/>
  <c r="G2171"/>
  <c r="G2170"/>
  <c r="G2169"/>
  <c r="G2168"/>
  <c r="G2167"/>
  <c r="G2166"/>
  <c r="G2165"/>
  <c r="G2164"/>
  <c r="G2163"/>
  <c r="G2162"/>
  <c r="G2161"/>
  <c r="G2160"/>
  <c r="G2159"/>
  <c r="G2158"/>
  <c r="G2157"/>
  <c r="G2156"/>
  <c r="G2155"/>
  <c r="G2154"/>
  <c r="G2153"/>
  <c r="G2152"/>
  <c r="G2151"/>
  <c r="G2150"/>
  <c r="G2149"/>
  <c r="G2148"/>
  <c r="G2147"/>
  <c r="G2146"/>
  <c r="G2145"/>
  <c r="G2144"/>
  <c r="G2143"/>
  <c r="G2142"/>
  <c r="G2196" s="1"/>
  <c r="G2139"/>
  <c r="G2138"/>
  <c r="G2137"/>
  <c r="G2136"/>
  <c r="G2135"/>
  <c r="G2134"/>
  <c r="G2133"/>
  <c r="G2132"/>
  <c r="G2131"/>
  <c r="G2130"/>
  <c r="G2129"/>
  <c r="G2128"/>
  <c r="G2127"/>
  <c r="G2126"/>
  <c r="G2125"/>
  <c r="G2124"/>
  <c r="G2123"/>
  <c r="G2122"/>
  <c r="G2140" s="1"/>
  <c r="G2119"/>
  <c r="G2118"/>
  <c r="G2117"/>
  <c r="G2116"/>
  <c r="G2115"/>
  <c r="G2120" s="1"/>
  <c r="G2112"/>
  <c r="G2111"/>
  <c r="G2110"/>
  <c r="G2109"/>
  <c r="G2108"/>
  <c r="G2113" s="1"/>
  <c r="G2107"/>
  <c r="G2106"/>
  <c r="G2105"/>
  <c r="G2104"/>
  <c r="G2103"/>
  <c r="G2102"/>
  <c r="G2099"/>
  <c r="G2098"/>
  <c r="G2097"/>
  <c r="G2096"/>
  <c r="G2095"/>
  <c r="G2094"/>
  <c r="G2093"/>
  <c r="G2090"/>
  <c r="G2089"/>
  <c r="G2088"/>
  <c r="G2087"/>
  <c r="G2086"/>
  <c r="G2085"/>
  <c r="D2084"/>
  <c r="D2083"/>
  <c r="G2084" s="1"/>
  <c r="D2082"/>
  <c r="G2082" s="1"/>
  <c r="D2081"/>
  <c r="D2080"/>
  <c r="G2081" s="1"/>
  <c r="D2079"/>
  <c r="G2080" s="1"/>
  <c r="D2078"/>
  <c r="G2078" s="1"/>
  <c r="D2077"/>
  <c r="D2075"/>
  <c r="D2074"/>
  <c r="G2075" s="1"/>
  <c r="D2073"/>
  <c r="G2074" s="1"/>
  <c r="D2072"/>
  <c r="G2072" s="1"/>
  <c r="D2071"/>
  <c r="D2070"/>
  <c r="G2071" s="1"/>
  <c r="D2069"/>
  <c r="G2070" s="1"/>
  <c r="D2068"/>
  <c r="G2068" s="1"/>
  <c r="D2067"/>
  <c r="D2066"/>
  <c r="G2067" s="1"/>
  <c r="D2065"/>
  <c r="G2066" s="1"/>
  <c r="D2064"/>
  <c r="G2064" s="1"/>
  <c r="D2063"/>
  <c r="D2062"/>
  <c r="G2063" s="1"/>
  <c r="D2061"/>
  <c r="G2062" s="1"/>
  <c r="D2060"/>
  <c r="G2060" s="1"/>
  <c r="D2059"/>
  <c r="D2058"/>
  <c r="G2059" s="1"/>
  <c r="D2057"/>
  <c r="G2058" s="1"/>
  <c r="D2056"/>
  <c r="G2056" s="1"/>
  <c r="D2055"/>
  <c r="G2055" s="1"/>
  <c r="D2054"/>
  <c r="D2053"/>
  <c r="G2054" s="1"/>
  <c r="D2052"/>
  <c r="G2052" s="1"/>
  <c r="D2051"/>
  <c r="J2046"/>
  <c r="I2046"/>
  <c r="K2046" s="1"/>
  <c r="I2045"/>
  <c r="I2044"/>
  <c r="G2044"/>
  <c r="K2043"/>
  <c r="I2043"/>
  <c r="G2043"/>
  <c r="J2043" s="1"/>
  <c r="J2042"/>
  <c r="I2042"/>
  <c r="D2042"/>
  <c r="C2042"/>
  <c r="E2042" s="1"/>
  <c r="I2041"/>
  <c r="G2041"/>
  <c r="D2041"/>
  <c r="C2041"/>
  <c r="E2041" s="1"/>
  <c r="I2040"/>
  <c r="D2040"/>
  <c r="D2043" s="1"/>
  <c r="C2040"/>
  <c r="J2034"/>
  <c r="K2034" s="1"/>
  <c r="I2034"/>
  <c r="D2034"/>
  <c r="C2034"/>
  <c r="E2034" s="1"/>
  <c r="J2033"/>
  <c r="I2033"/>
  <c r="K2033" s="1"/>
  <c r="D2033"/>
  <c r="C2033"/>
  <c r="E2033" s="1"/>
  <c r="K2032"/>
  <c r="K2035" s="1"/>
  <c r="J2032"/>
  <c r="J2035" s="1"/>
  <c r="I2032"/>
  <c r="D2032"/>
  <c r="D2035" s="1"/>
  <c r="C2032"/>
  <c r="E2032" s="1"/>
  <c r="J2026"/>
  <c r="I2026"/>
  <c r="K2026" s="1"/>
  <c r="I2025"/>
  <c r="I2024"/>
  <c r="J2023"/>
  <c r="I2023"/>
  <c r="K2023" s="1"/>
  <c r="G2023"/>
  <c r="G2024" s="1"/>
  <c r="J2024" s="1"/>
  <c r="I2022"/>
  <c r="D2022"/>
  <c r="C2022"/>
  <c r="E2022" s="1"/>
  <c r="J2021"/>
  <c r="I2021"/>
  <c r="K2021" s="1"/>
  <c r="G2021"/>
  <c r="J2022" s="1"/>
  <c r="K2022" s="1"/>
  <c r="D2021"/>
  <c r="D2023" s="1"/>
  <c r="C2021"/>
  <c r="E2021" s="1"/>
  <c r="I2020"/>
  <c r="K2020" s="1"/>
  <c r="G2020"/>
  <c r="J2020" s="1"/>
  <c r="D2020"/>
  <c r="C2020"/>
  <c r="E2020" s="1"/>
  <c r="I2014"/>
  <c r="I2013"/>
  <c r="J2012"/>
  <c r="I2012"/>
  <c r="K2012" s="1"/>
  <c r="G2012"/>
  <c r="G2013" s="1"/>
  <c r="J2013" s="1"/>
  <c r="J2011"/>
  <c r="I2011"/>
  <c r="J2010"/>
  <c r="K2010" s="1"/>
  <c r="I2010"/>
  <c r="G2010"/>
  <c r="D2010"/>
  <c r="C2010"/>
  <c r="J2009"/>
  <c r="I2009"/>
  <c r="K2009" s="1"/>
  <c r="G2009"/>
  <c r="D2009"/>
  <c r="C2009"/>
  <c r="J2008"/>
  <c r="I2008"/>
  <c r="K2008" s="1"/>
  <c r="E2008"/>
  <c r="D2008"/>
  <c r="C2008"/>
  <c r="I2002"/>
  <c r="I2001"/>
  <c r="I2000"/>
  <c r="G2000"/>
  <c r="J2000" s="1"/>
  <c r="K1999"/>
  <c r="I1999"/>
  <c r="I1998"/>
  <c r="G1998"/>
  <c r="J1999" s="1"/>
  <c r="D1998"/>
  <c r="C1998"/>
  <c r="E1998" s="1"/>
  <c r="I1997"/>
  <c r="D1997"/>
  <c r="D1999" s="1"/>
  <c r="C1997"/>
  <c r="J1996"/>
  <c r="I1996"/>
  <c r="K1996" s="1"/>
  <c r="D1996"/>
  <c r="C1996"/>
  <c r="E1996" s="1"/>
  <c r="J1990"/>
  <c r="I1990"/>
  <c r="K1990" s="1"/>
  <c r="E1990"/>
  <c r="D1990"/>
  <c r="C1990"/>
  <c r="J1989"/>
  <c r="K1989" s="1"/>
  <c r="I1989"/>
  <c r="D1989"/>
  <c r="D1991" s="1"/>
  <c r="C1989"/>
  <c r="E1989" s="1"/>
  <c r="J1988"/>
  <c r="J1991" s="1"/>
  <c r="I1988"/>
  <c r="K1988" s="1"/>
  <c r="K1991" s="1"/>
  <c r="E1988"/>
  <c r="E1991" s="1"/>
  <c r="D1988"/>
  <c r="C1988"/>
  <c r="I1982"/>
  <c r="I1981"/>
  <c r="I1980"/>
  <c r="G1980"/>
  <c r="G1981" s="1"/>
  <c r="I1979"/>
  <c r="I1978"/>
  <c r="K1978" s="1"/>
  <c r="G1978"/>
  <c r="J1979" s="1"/>
  <c r="D1978"/>
  <c r="C1978"/>
  <c r="E1978" s="1"/>
  <c r="I1977"/>
  <c r="G1977"/>
  <c r="J1978" s="1"/>
  <c r="D1977"/>
  <c r="C1977"/>
  <c r="E1977" s="1"/>
  <c r="K1976"/>
  <c r="J1976"/>
  <c r="I1976"/>
  <c r="D1976"/>
  <c r="E1976" s="1"/>
  <c r="E1979" s="1"/>
  <c r="C1976"/>
  <c r="I1970"/>
  <c r="I1969"/>
  <c r="I1968"/>
  <c r="G1968"/>
  <c r="G1969" s="1"/>
  <c r="I1967"/>
  <c r="I1966"/>
  <c r="G1966"/>
  <c r="G1965" s="1"/>
  <c r="J1965" s="1"/>
  <c r="K1965" s="1"/>
  <c r="D1966"/>
  <c r="C1966"/>
  <c r="E1966" s="1"/>
  <c r="I1965"/>
  <c r="E1965"/>
  <c r="D1965"/>
  <c r="C1965"/>
  <c r="J1964"/>
  <c r="K1964" s="1"/>
  <c r="I1964"/>
  <c r="D1964"/>
  <c r="D1967" s="1"/>
  <c r="C1964"/>
  <c r="E1964" s="1"/>
  <c r="E1967" s="1"/>
  <c r="J1957"/>
  <c r="H1957"/>
  <c r="I1957" s="1"/>
  <c r="K1957" s="1"/>
  <c r="G1957"/>
  <c r="J1958" s="1"/>
  <c r="J1956"/>
  <c r="I1956"/>
  <c r="K1956" s="1"/>
  <c r="G1956"/>
  <c r="C1956"/>
  <c r="E1956" s="1"/>
  <c r="I1955"/>
  <c r="C1955"/>
  <c r="A1955"/>
  <c r="D1956" s="1"/>
  <c r="I1954"/>
  <c r="G1954"/>
  <c r="E1954"/>
  <c r="D1954"/>
  <c r="C1954"/>
  <c r="I1953"/>
  <c r="D1953"/>
  <c r="E1953" s="1"/>
  <c r="C1953"/>
  <c r="I1947"/>
  <c r="I1946"/>
  <c r="I1945"/>
  <c r="G1945"/>
  <c r="G1946" s="1"/>
  <c r="I1944"/>
  <c r="D1944"/>
  <c r="C1944"/>
  <c r="E1944" s="1"/>
  <c r="I1943"/>
  <c r="G1943"/>
  <c r="J1944" s="1"/>
  <c r="E1943"/>
  <c r="D1943"/>
  <c r="C1943"/>
  <c r="I1942"/>
  <c r="D1942"/>
  <c r="E1942" s="1"/>
  <c r="E1945" s="1"/>
  <c r="C1942"/>
  <c r="I1936"/>
  <c r="I1935"/>
  <c r="I1934"/>
  <c r="G1934"/>
  <c r="G1935" s="1"/>
  <c r="I1933"/>
  <c r="K1933" s="1"/>
  <c r="D1933"/>
  <c r="C1933"/>
  <c r="E1933" s="1"/>
  <c r="G1932"/>
  <c r="J1933" s="1"/>
  <c r="C1932"/>
  <c r="J1931"/>
  <c r="H1931"/>
  <c r="I1931" s="1"/>
  <c r="K1931" s="1"/>
  <c r="G1931"/>
  <c r="C1931"/>
  <c r="A1931"/>
  <c r="D1932" s="1"/>
  <c r="I1925"/>
  <c r="I1924"/>
  <c r="J1923"/>
  <c r="I1923"/>
  <c r="K1923" s="1"/>
  <c r="G1923"/>
  <c r="G1924" s="1"/>
  <c r="J1922"/>
  <c r="I1922"/>
  <c r="K1922" s="1"/>
  <c r="I1921"/>
  <c r="G1921"/>
  <c r="G1920" s="1"/>
  <c r="D1921"/>
  <c r="E1921" s="1"/>
  <c r="C1921"/>
  <c r="I1920"/>
  <c r="D1920"/>
  <c r="D1922" s="1"/>
  <c r="C1920"/>
  <c r="E1920" s="1"/>
  <c r="E1922" s="1"/>
  <c r="I1914"/>
  <c r="I1913"/>
  <c r="J1912"/>
  <c r="K1912" s="1"/>
  <c r="I1912"/>
  <c r="G1912"/>
  <c r="G1913" s="1"/>
  <c r="J1911"/>
  <c r="K1911" s="1"/>
  <c r="I1911"/>
  <c r="I1910"/>
  <c r="G1910"/>
  <c r="E1910"/>
  <c r="D1910"/>
  <c r="C1910"/>
  <c r="I1909"/>
  <c r="D1909"/>
  <c r="D1911" s="1"/>
  <c r="C1909"/>
  <c r="J1908"/>
  <c r="I1908"/>
  <c r="K1908" s="1"/>
  <c r="D1908"/>
  <c r="C1908"/>
  <c r="E1908" s="1"/>
  <c r="I1902"/>
  <c r="I1901"/>
  <c r="J1900"/>
  <c r="I1900"/>
  <c r="K1900" s="1"/>
  <c r="G1900"/>
  <c r="G1901" s="1"/>
  <c r="J1899"/>
  <c r="I1899"/>
  <c r="K1899" s="1"/>
  <c r="J1898"/>
  <c r="K1898" s="1"/>
  <c r="I1898"/>
  <c r="G1898"/>
  <c r="D1898"/>
  <c r="E1898" s="1"/>
  <c r="C1898"/>
  <c r="J1897"/>
  <c r="I1897"/>
  <c r="K1897" s="1"/>
  <c r="G1897"/>
  <c r="D1897"/>
  <c r="C1897"/>
  <c r="E1897" s="1"/>
  <c r="J1896"/>
  <c r="I1896"/>
  <c r="K1896" s="1"/>
  <c r="E1896"/>
  <c r="E1899" s="1"/>
  <c r="D1896"/>
  <c r="D1899" s="1"/>
  <c r="C1896"/>
  <c r="I1890"/>
  <c r="I1889"/>
  <c r="I1888"/>
  <c r="G1888"/>
  <c r="J1888" s="1"/>
  <c r="I1887"/>
  <c r="K1887" s="1"/>
  <c r="I1886"/>
  <c r="G1886"/>
  <c r="J1887" s="1"/>
  <c r="D1886"/>
  <c r="C1886"/>
  <c r="E1886" s="1"/>
  <c r="I1885"/>
  <c r="G1885"/>
  <c r="D1885"/>
  <c r="C1885"/>
  <c r="E1885" s="1"/>
  <c r="K1884"/>
  <c r="J1884"/>
  <c r="I1884"/>
  <c r="D1884"/>
  <c r="C1884"/>
  <c r="I1878"/>
  <c r="I1877"/>
  <c r="G1877"/>
  <c r="K1876"/>
  <c r="I1876"/>
  <c r="G1876"/>
  <c r="J1876" s="1"/>
  <c r="J1875"/>
  <c r="I1875"/>
  <c r="D1875"/>
  <c r="C1875"/>
  <c r="E1875" s="1"/>
  <c r="I1874"/>
  <c r="G1874"/>
  <c r="E1874"/>
  <c r="D1874"/>
  <c r="C1874"/>
  <c r="I1873"/>
  <c r="D1873"/>
  <c r="D1876" s="1"/>
  <c r="C1873"/>
  <c r="J1867"/>
  <c r="I1867"/>
  <c r="K1867" s="1"/>
  <c r="H1865"/>
  <c r="I1865" s="1"/>
  <c r="G1865"/>
  <c r="J1866" s="1"/>
  <c r="J1864"/>
  <c r="I1864"/>
  <c r="K1864" s="1"/>
  <c r="G1864"/>
  <c r="C1864"/>
  <c r="I1863"/>
  <c r="C1863"/>
  <c r="I1862"/>
  <c r="G1862"/>
  <c r="E1862"/>
  <c r="D1862"/>
  <c r="C1862"/>
  <c r="I1861"/>
  <c r="E1861"/>
  <c r="D1861"/>
  <c r="C1861"/>
  <c r="I1855"/>
  <c r="I1854"/>
  <c r="I1853"/>
  <c r="G1853"/>
  <c r="J1853" s="1"/>
  <c r="K1853" s="1"/>
  <c r="I1852"/>
  <c r="D1852"/>
  <c r="I1851"/>
  <c r="G1851"/>
  <c r="D1851"/>
  <c r="C1851"/>
  <c r="E1851" s="1"/>
  <c r="K1850"/>
  <c r="I1850"/>
  <c r="G1850"/>
  <c r="J1850" s="1"/>
  <c r="E1850"/>
  <c r="D1850"/>
  <c r="C1850"/>
  <c r="J1849"/>
  <c r="I1849"/>
  <c r="D1849"/>
  <c r="C1849"/>
  <c r="E1849" s="1"/>
  <c r="E1852" s="1"/>
  <c r="I1842"/>
  <c r="J1841"/>
  <c r="K1841" s="1"/>
  <c r="I1841"/>
  <c r="J1840"/>
  <c r="K1840" s="1"/>
  <c r="I1840"/>
  <c r="G1840"/>
  <c r="G1841" s="1"/>
  <c r="J1842" s="1"/>
  <c r="K1842" s="1"/>
  <c r="I1839"/>
  <c r="I1838"/>
  <c r="G1838"/>
  <c r="J1839" s="1"/>
  <c r="K1839" s="1"/>
  <c r="E1838"/>
  <c r="D1838"/>
  <c r="C1838"/>
  <c r="I1837"/>
  <c r="D1837"/>
  <c r="D1839" s="1"/>
  <c r="C1837"/>
  <c r="J1836"/>
  <c r="I1836"/>
  <c r="K1836" s="1"/>
  <c r="D1836"/>
  <c r="C1836"/>
  <c r="E1836" s="1"/>
  <c r="J1828"/>
  <c r="K1828" s="1"/>
  <c r="I1828"/>
  <c r="I1827"/>
  <c r="J1826"/>
  <c r="I1826"/>
  <c r="K1826" s="1"/>
  <c r="G1826"/>
  <c r="G1827" s="1"/>
  <c r="J1827" s="1"/>
  <c r="J1825"/>
  <c r="I1825"/>
  <c r="K1825" s="1"/>
  <c r="K1824"/>
  <c r="J1824"/>
  <c r="I1824"/>
  <c r="G1824"/>
  <c r="E1824"/>
  <c r="D1824"/>
  <c r="C1824"/>
  <c r="J1823"/>
  <c r="I1823"/>
  <c r="K1823" s="1"/>
  <c r="G1823"/>
  <c r="D1823"/>
  <c r="D1825" s="1"/>
  <c r="C1823"/>
  <c r="E1823" s="1"/>
  <c r="E1825" s="1"/>
  <c r="I1813"/>
  <c r="J1812"/>
  <c r="K1812" s="1"/>
  <c r="I1812"/>
  <c r="J1811"/>
  <c r="K1811" s="1"/>
  <c r="I1811"/>
  <c r="G1811"/>
  <c r="G1812" s="1"/>
  <c r="J1813" s="1"/>
  <c r="K1813" s="1"/>
  <c r="I1810"/>
  <c r="I1809"/>
  <c r="G1809"/>
  <c r="E1809"/>
  <c r="D1809"/>
  <c r="C1809"/>
  <c r="I1808"/>
  <c r="D1808"/>
  <c r="E1808" s="1"/>
  <c r="E1810" s="1"/>
  <c r="C1808"/>
  <c r="I1800"/>
  <c r="I1799"/>
  <c r="G1799"/>
  <c r="K1798"/>
  <c r="I1798"/>
  <c r="G1798"/>
  <c r="J1798" s="1"/>
  <c r="I1797"/>
  <c r="D1797"/>
  <c r="I1796"/>
  <c r="G1796"/>
  <c r="G1795" s="1"/>
  <c r="J1795" s="1"/>
  <c r="D1796"/>
  <c r="C1796"/>
  <c r="E1796" s="1"/>
  <c r="I1795"/>
  <c r="E1795"/>
  <c r="E1797" s="1"/>
  <c r="D1795"/>
  <c r="C1795"/>
  <c r="I1787"/>
  <c r="I1786"/>
  <c r="I1785"/>
  <c r="G1785"/>
  <c r="J1785" s="1"/>
  <c r="I1784"/>
  <c r="J1783"/>
  <c r="I1783"/>
  <c r="K1783" s="1"/>
  <c r="G1783"/>
  <c r="J1784" s="1"/>
  <c r="D1783"/>
  <c r="C1783"/>
  <c r="E1783" s="1"/>
  <c r="I1782"/>
  <c r="K1782" s="1"/>
  <c r="G1782"/>
  <c r="J1782" s="1"/>
  <c r="D1782"/>
  <c r="D1784" s="1"/>
  <c r="C1782"/>
  <c r="E1782" s="1"/>
  <c r="E1784" s="1"/>
  <c r="J1771"/>
  <c r="I1771"/>
  <c r="K1771" s="1"/>
  <c r="E1771"/>
  <c r="D1771"/>
  <c r="C1771"/>
  <c r="K1770"/>
  <c r="K1772" s="1"/>
  <c r="J1770"/>
  <c r="J1772" s="1"/>
  <c r="I1770"/>
  <c r="D1770"/>
  <c r="D1772" s="1"/>
  <c r="C1770"/>
  <c r="E1770" s="1"/>
  <c r="E1772" s="1"/>
  <c r="I1761"/>
  <c r="I1760"/>
  <c r="J1759"/>
  <c r="K1759" s="1"/>
  <c r="I1759"/>
  <c r="G1759"/>
  <c r="G1760" s="1"/>
  <c r="J1761" s="1"/>
  <c r="K1761" s="1"/>
  <c r="J1758"/>
  <c r="K1758" s="1"/>
  <c r="I1758"/>
  <c r="D1758"/>
  <c r="I1757"/>
  <c r="G1757"/>
  <c r="E1757"/>
  <c r="D1757"/>
  <c r="C1757"/>
  <c r="I1756"/>
  <c r="E1756"/>
  <c r="E1758" s="1"/>
  <c r="D1756"/>
  <c r="C1756"/>
  <c r="I1748"/>
  <c r="I1747"/>
  <c r="G1747"/>
  <c r="I1746"/>
  <c r="G1746"/>
  <c r="J1746" s="1"/>
  <c r="K1746" s="1"/>
  <c r="I1745"/>
  <c r="D1745"/>
  <c r="I1744"/>
  <c r="G1744"/>
  <c r="D1744"/>
  <c r="C1744"/>
  <c r="E1744" s="1"/>
  <c r="K1743"/>
  <c r="I1743"/>
  <c r="G1743"/>
  <c r="J1743" s="1"/>
  <c r="E1743"/>
  <c r="E1745" s="1"/>
  <c r="D1743"/>
  <c r="C1743"/>
  <c r="J1735"/>
  <c r="I1735"/>
  <c r="I1734"/>
  <c r="G1734"/>
  <c r="J1734" s="1"/>
  <c r="I1733"/>
  <c r="K1733" s="1"/>
  <c r="G1733"/>
  <c r="J1733" s="1"/>
  <c r="I1732"/>
  <c r="J1731"/>
  <c r="I1731"/>
  <c r="G1731"/>
  <c r="J1732" s="1"/>
  <c r="D1731"/>
  <c r="C1731"/>
  <c r="E1731" s="1"/>
  <c r="I1730"/>
  <c r="G1730"/>
  <c r="J1730" s="1"/>
  <c r="D1730"/>
  <c r="D1732" s="1"/>
  <c r="C1730"/>
  <c r="E1730" s="1"/>
  <c r="E1732" s="1"/>
  <c r="J1722"/>
  <c r="K1722" s="1"/>
  <c r="I1722"/>
  <c r="I1721"/>
  <c r="J1720"/>
  <c r="I1720"/>
  <c r="K1720" s="1"/>
  <c r="G1720"/>
  <c r="G1721" s="1"/>
  <c r="J1721" s="1"/>
  <c r="J1719"/>
  <c r="I1719"/>
  <c r="K1719" s="1"/>
  <c r="K1718"/>
  <c r="J1718"/>
  <c r="I1718"/>
  <c r="G1718"/>
  <c r="E1718"/>
  <c r="D1718"/>
  <c r="C1718"/>
  <c r="J1717"/>
  <c r="I1717"/>
  <c r="K1717" s="1"/>
  <c r="G1717"/>
  <c r="D1717"/>
  <c r="D1719" s="1"/>
  <c r="C1717"/>
  <c r="E1717" s="1"/>
  <c r="I1708"/>
  <c r="J1707"/>
  <c r="K1707" s="1"/>
  <c r="I1707"/>
  <c r="J1706"/>
  <c r="K1706" s="1"/>
  <c r="I1706"/>
  <c r="G1706"/>
  <c r="G1707" s="1"/>
  <c r="J1708" s="1"/>
  <c r="K1708" s="1"/>
  <c r="I1705"/>
  <c r="I1704"/>
  <c r="G1704"/>
  <c r="E1704"/>
  <c r="D1704"/>
  <c r="C1704"/>
  <c r="I1703"/>
  <c r="D1703"/>
  <c r="E1703" s="1"/>
  <c r="E1705" s="1"/>
  <c r="C1703"/>
  <c r="I1695"/>
  <c r="I1694"/>
  <c r="G1694"/>
  <c r="K1693"/>
  <c r="I1693"/>
  <c r="G1693"/>
  <c r="J1693" s="1"/>
  <c r="I1692"/>
  <c r="D1692"/>
  <c r="I1691"/>
  <c r="G1691"/>
  <c r="G1690" s="1"/>
  <c r="J1690" s="1"/>
  <c r="D1691"/>
  <c r="C1691"/>
  <c r="E1691" s="1"/>
  <c r="I1690"/>
  <c r="E1690"/>
  <c r="E1692" s="1"/>
  <c r="D1690"/>
  <c r="C1690"/>
  <c r="I1682"/>
  <c r="I1681"/>
  <c r="I1680"/>
  <c r="G1680"/>
  <c r="J1680" s="1"/>
  <c r="I1679"/>
  <c r="K1679" s="1"/>
  <c r="D1679"/>
  <c r="I1678"/>
  <c r="G1678"/>
  <c r="J1679" s="1"/>
  <c r="D1678"/>
  <c r="C1678"/>
  <c r="E1678" s="1"/>
  <c r="I1677"/>
  <c r="E1677"/>
  <c r="D1677"/>
  <c r="C1677"/>
  <c r="I1669"/>
  <c r="I1668"/>
  <c r="I1667"/>
  <c r="G1667"/>
  <c r="G1668" s="1"/>
  <c r="J1666"/>
  <c r="I1666"/>
  <c r="K1666" s="1"/>
  <c r="I1665"/>
  <c r="G1665"/>
  <c r="D1665"/>
  <c r="C1665"/>
  <c r="E1665" s="1"/>
  <c r="I1664"/>
  <c r="G1664"/>
  <c r="J1665" s="1"/>
  <c r="D1664"/>
  <c r="D1666" s="1"/>
  <c r="C1664"/>
  <c r="E1664" s="1"/>
  <c r="E1666" s="1"/>
  <c r="I1656"/>
  <c r="I1655"/>
  <c r="J1654"/>
  <c r="I1654"/>
  <c r="K1654" s="1"/>
  <c r="G1654"/>
  <c r="G1655" s="1"/>
  <c r="J1653"/>
  <c r="I1653"/>
  <c r="K1653" s="1"/>
  <c r="J1652"/>
  <c r="K1652" s="1"/>
  <c r="I1652"/>
  <c r="G1652"/>
  <c r="D1652"/>
  <c r="E1652" s="1"/>
  <c r="C1652"/>
  <c r="J1651"/>
  <c r="I1651"/>
  <c r="K1651" s="1"/>
  <c r="G1651"/>
  <c r="D1651"/>
  <c r="D1653" s="1"/>
  <c r="C1651"/>
  <c r="E1651" s="1"/>
  <c r="E1653" s="1"/>
  <c r="I1642"/>
  <c r="I1641"/>
  <c r="J1640"/>
  <c r="K1640" s="1"/>
  <c r="I1640"/>
  <c r="G1640"/>
  <c r="G1641" s="1"/>
  <c r="J1639"/>
  <c r="K1639" s="1"/>
  <c r="I1639"/>
  <c r="I1638"/>
  <c r="G1638"/>
  <c r="E1638"/>
  <c r="D1638"/>
  <c r="C1638"/>
  <c r="I1637"/>
  <c r="D1637"/>
  <c r="D1639" s="1"/>
  <c r="C1637"/>
  <c r="I1629"/>
  <c r="I1628"/>
  <c r="I1627"/>
  <c r="G1627"/>
  <c r="G1628" s="1"/>
  <c r="I1626"/>
  <c r="D1626"/>
  <c r="I1625"/>
  <c r="G1625"/>
  <c r="G1624" s="1"/>
  <c r="J1624" s="1"/>
  <c r="D1625"/>
  <c r="C1625"/>
  <c r="E1625" s="1"/>
  <c r="I1624"/>
  <c r="E1624"/>
  <c r="D1624"/>
  <c r="C1624"/>
  <c r="I1616"/>
  <c r="I1615"/>
  <c r="I1614"/>
  <c r="G1614"/>
  <c r="G1615" s="1"/>
  <c r="I1613"/>
  <c r="I1612"/>
  <c r="G1612"/>
  <c r="J1613" s="1"/>
  <c r="D1612"/>
  <c r="C1612"/>
  <c r="E1612" s="1"/>
  <c r="I1611"/>
  <c r="G1611"/>
  <c r="D1611"/>
  <c r="D1613" s="1"/>
  <c r="C1611"/>
  <c r="E1611" s="1"/>
  <c r="E1613" s="1"/>
  <c r="I1605"/>
  <c r="I1604"/>
  <c r="J1603"/>
  <c r="I1603"/>
  <c r="K1603" s="1"/>
  <c r="G1603"/>
  <c r="G1604" s="1"/>
  <c r="J1604" s="1"/>
  <c r="J1602"/>
  <c r="I1602"/>
  <c r="K1602" s="1"/>
  <c r="J1601"/>
  <c r="K1601" s="1"/>
  <c r="I1601"/>
  <c r="G1601"/>
  <c r="D1601"/>
  <c r="E1601" s="1"/>
  <c r="C1601"/>
  <c r="J1600"/>
  <c r="I1600"/>
  <c r="K1600" s="1"/>
  <c r="G1600"/>
  <c r="D1600"/>
  <c r="C1600"/>
  <c r="E1600" s="1"/>
  <c r="J1599"/>
  <c r="I1599"/>
  <c r="K1599" s="1"/>
  <c r="E1599"/>
  <c r="D1599"/>
  <c r="D1602" s="1"/>
  <c r="C1599"/>
  <c r="I1592"/>
  <c r="I1591"/>
  <c r="I1590"/>
  <c r="K1590" s="1"/>
  <c r="G1590"/>
  <c r="J1590" s="1"/>
  <c r="I1589"/>
  <c r="J1588"/>
  <c r="I1588"/>
  <c r="G1588"/>
  <c r="J1589" s="1"/>
  <c r="D1588"/>
  <c r="D1589" s="1"/>
  <c r="C1588"/>
  <c r="E1588" s="1"/>
  <c r="I1587"/>
  <c r="K1587" s="1"/>
  <c r="G1587"/>
  <c r="J1587" s="1"/>
  <c r="D1587"/>
  <c r="C1587"/>
  <c r="E1587" s="1"/>
  <c r="E1589" s="1"/>
  <c r="I1580"/>
  <c r="I1579"/>
  <c r="J1578"/>
  <c r="I1578"/>
  <c r="K1578" s="1"/>
  <c r="G1578"/>
  <c r="G1579" s="1"/>
  <c r="J1579" s="1"/>
  <c r="J1577"/>
  <c r="I1577"/>
  <c r="K1576"/>
  <c r="J1576"/>
  <c r="I1576"/>
  <c r="G1576"/>
  <c r="E1576"/>
  <c r="D1576"/>
  <c r="C1576"/>
  <c r="J1575"/>
  <c r="I1575"/>
  <c r="K1575" s="1"/>
  <c r="G1575"/>
  <c r="D1575"/>
  <c r="D1577" s="1"/>
  <c r="C1575"/>
  <c r="E1575" s="1"/>
  <c r="I1568"/>
  <c r="J1567"/>
  <c r="K1567" s="1"/>
  <c r="I1567"/>
  <c r="J1566"/>
  <c r="K1566" s="1"/>
  <c r="I1566"/>
  <c r="G1566"/>
  <c r="G1567" s="1"/>
  <c r="J1568" s="1"/>
  <c r="K1568" s="1"/>
  <c r="I1565"/>
  <c r="I1564"/>
  <c r="G1564"/>
  <c r="E1564"/>
  <c r="D1564"/>
  <c r="C1564"/>
  <c r="I1563"/>
  <c r="D1563"/>
  <c r="D1565" s="1"/>
  <c r="C1563"/>
  <c r="J1562"/>
  <c r="I1562"/>
  <c r="K1562" s="1"/>
  <c r="D1562"/>
  <c r="C1562"/>
  <c r="E1562" s="1"/>
  <c r="J1556"/>
  <c r="K1556" s="1"/>
  <c r="I1556"/>
  <c r="I1555"/>
  <c r="J1554"/>
  <c r="I1554"/>
  <c r="G1554"/>
  <c r="G1555" s="1"/>
  <c r="J1555" s="1"/>
  <c r="J1553"/>
  <c r="I1553"/>
  <c r="K1553" s="1"/>
  <c r="J1552"/>
  <c r="K1552" s="1"/>
  <c r="I1552"/>
  <c r="G1552"/>
  <c r="D1552"/>
  <c r="E1552" s="1"/>
  <c r="C1552"/>
  <c r="J1551"/>
  <c r="I1551"/>
  <c r="G1551"/>
  <c r="D1551"/>
  <c r="C1551"/>
  <c r="E1551" s="1"/>
  <c r="J1550"/>
  <c r="I1550"/>
  <c r="K1550" s="1"/>
  <c r="E1550"/>
  <c r="D1550"/>
  <c r="D1553" s="1"/>
  <c r="C1550"/>
  <c r="I1543"/>
  <c r="I1542"/>
  <c r="G1542"/>
  <c r="J1542" s="1"/>
  <c r="I1541"/>
  <c r="K1541" s="1"/>
  <c r="G1541"/>
  <c r="J1541" s="1"/>
  <c r="I1540"/>
  <c r="D1540"/>
  <c r="C1540"/>
  <c r="E1540" s="1"/>
  <c r="I1539"/>
  <c r="G1539"/>
  <c r="D1539"/>
  <c r="C1539"/>
  <c r="E1539" s="1"/>
  <c r="I1538"/>
  <c r="E1538"/>
  <c r="E1541" s="1"/>
  <c r="D1538"/>
  <c r="D1541" s="1"/>
  <c r="C1538"/>
  <c r="I1531"/>
  <c r="I1530"/>
  <c r="I1529"/>
  <c r="K1529" s="1"/>
  <c r="G1529"/>
  <c r="J1529" s="1"/>
  <c r="I1528"/>
  <c r="J1527"/>
  <c r="I1527"/>
  <c r="K1527" s="1"/>
  <c r="G1527"/>
  <c r="J1528" s="1"/>
  <c r="D1527"/>
  <c r="C1527"/>
  <c r="E1527" s="1"/>
  <c r="I1526"/>
  <c r="K1526" s="1"/>
  <c r="G1526"/>
  <c r="J1526" s="1"/>
  <c r="D1526"/>
  <c r="C1526"/>
  <c r="E1526" s="1"/>
  <c r="K1525"/>
  <c r="J1525"/>
  <c r="I1525"/>
  <c r="E1525"/>
  <c r="E1528" s="1"/>
  <c r="D1525"/>
  <c r="D1528" s="1"/>
  <c r="C1525"/>
  <c r="I1518"/>
  <c r="I1517"/>
  <c r="G1517"/>
  <c r="K1516"/>
  <c r="I1516"/>
  <c r="G1516"/>
  <c r="J1516" s="1"/>
  <c r="I1515"/>
  <c r="I1514"/>
  <c r="G1514"/>
  <c r="D1514"/>
  <c r="C1514"/>
  <c r="E1514" s="1"/>
  <c r="I1513"/>
  <c r="E1513"/>
  <c r="D1513"/>
  <c r="C1513"/>
  <c r="J1512"/>
  <c r="K1512" s="1"/>
  <c r="I1512"/>
  <c r="D1512"/>
  <c r="D1515" s="1"/>
  <c r="C1512"/>
  <c r="I1506"/>
  <c r="I1505"/>
  <c r="K1504"/>
  <c r="J1504"/>
  <c r="I1504"/>
  <c r="G1504"/>
  <c r="G1505" s="1"/>
  <c r="J1506" s="1"/>
  <c r="K1506" s="1"/>
  <c r="I1503"/>
  <c r="D1503"/>
  <c r="I1502"/>
  <c r="G1502"/>
  <c r="E1502"/>
  <c r="D1502"/>
  <c r="C1502"/>
  <c r="I1501"/>
  <c r="D1501"/>
  <c r="E1501" s="1"/>
  <c r="C1501"/>
  <c r="J1500"/>
  <c r="I1500"/>
  <c r="D1500"/>
  <c r="C1500"/>
  <c r="E1500" s="1"/>
  <c r="I1494"/>
  <c r="I1493"/>
  <c r="J1492"/>
  <c r="I1492"/>
  <c r="K1492" s="1"/>
  <c r="G1492"/>
  <c r="G1493" s="1"/>
  <c r="J1494" s="1"/>
  <c r="K1494" s="1"/>
  <c r="K1491"/>
  <c r="I1491"/>
  <c r="E1491"/>
  <c r="D1491"/>
  <c r="C1491"/>
  <c r="J1490"/>
  <c r="I1490"/>
  <c r="G1490"/>
  <c r="J1491" s="1"/>
  <c r="D1490"/>
  <c r="C1490"/>
  <c r="E1490" s="1"/>
  <c r="I1489"/>
  <c r="K1489" s="1"/>
  <c r="G1489"/>
  <c r="J1489" s="1"/>
  <c r="D1489"/>
  <c r="C1489"/>
  <c r="E1489" s="1"/>
  <c r="K1488"/>
  <c r="J1488"/>
  <c r="I1488"/>
  <c r="E1488"/>
  <c r="E1492" s="1"/>
  <c r="D1488"/>
  <c r="D1492" s="1"/>
  <c r="C1488"/>
  <c r="I1482"/>
  <c r="I1481"/>
  <c r="G1481"/>
  <c r="K1480"/>
  <c r="I1480"/>
  <c r="G1480"/>
  <c r="J1480" s="1"/>
  <c r="J1479"/>
  <c r="I1479"/>
  <c r="D1479"/>
  <c r="C1479"/>
  <c r="E1479" s="1"/>
  <c r="I1478"/>
  <c r="G1478"/>
  <c r="E1478"/>
  <c r="D1478"/>
  <c r="C1478"/>
  <c r="I1477"/>
  <c r="D1477"/>
  <c r="D1480" s="1"/>
  <c r="C1477"/>
  <c r="I1471"/>
  <c r="I1470"/>
  <c r="I1469"/>
  <c r="G1469"/>
  <c r="J1469" s="1"/>
  <c r="K1469" s="1"/>
  <c r="I1468"/>
  <c r="D1468"/>
  <c r="I1467"/>
  <c r="G1467"/>
  <c r="D1467"/>
  <c r="C1467"/>
  <c r="E1467" s="1"/>
  <c r="I1466"/>
  <c r="G1466"/>
  <c r="J1466" s="1"/>
  <c r="K1466" s="1"/>
  <c r="E1466"/>
  <c r="D1466"/>
  <c r="C1466"/>
  <c r="K1465"/>
  <c r="J1465"/>
  <c r="I1465"/>
  <c r="D1465"/>
  <c r="C1465"/>
  <c r="E1465" s="1"/>
  <c r="E1468" s="1"/>
  <c r="J1464"/>
  <c r="I1464"/>
  <c r="K1464" s="1"/>
  <c r="E1464"/>
  <c r="D1464"/>
  <c r="C1464"/>
  <c r="I1457"/>
  <c r="I1456"/>
  <c r="I1455"/>
  <c r="K1455" s="1"/>
  <c r="G1455"/>
  <c r="J1455" s="1"/>
  <c r="I1454"/>
  <c r="J1453"/>
  <c r="I1453"/>
  <c r="G1453"/>
  <c r="J1454" s="1"/>
  <c r="D1453"/>
  <c r="C1453"/>
  <c r="E1453" s="1"/>
  <c r="I1452"/>
  <c r="K1452" s="1"/>
  <c r="G1452"/>
  <c r="J1452" s="1"/>
  <c r="D1452"/>
  <c r="C1452"/>
  <c r="E1452" s="1"/>
  <c r="K1451"/>
  <c r="J1451"/>
  <c r="I1451"/>
  <c r="E1451"/>
  <c r="D1451"/>
  <c r="C1451"/>
  <c r="J1450"/>
  <c r="I1450"/>
  <c r="K1450" s="1"/>
  <c r="D1450"/>
  <c r="D1454" s="1"/>
  <c r="C1450"/>
  <c r="E1450" s="1"/>
  <c r="E1454" s="1"/>
  <c r="K1444"/>
  <c r="J1444"/>
  <c r="I1444"/>
  <c r="I1443"/>
  <c r="J1442"/>
  <c r="I1442"/>
  <c r="G1442"/>
  <c r="G1443" s="1"/>
  <c r="J1443" s="1"/>
  <c r="J1441"/>
  <c r="I1441"/>
  <c r="J1440"/>
  <c r="K1440" s="1"/>
  <c r="I1440"/>
  <c r="G1440"/>
  <c r="D1440"/>
  <c r="E1440" s="1"/>
  <c r="C1440"/>
  <c r="J1439"/>
  <c r="I1439"/>
  <c r="G1439"/>
  <c r="D1439"/>
  <c r="C1439"/>
  <c r="J1438"/>
  <c r="I1438"/>
  <c r="K1438" s="1"/>
  <c r="E1438"/>
  <c r="D1438"/>
  <c r="C1438"/>
  <c r="I1431"/>
  <c r="I1430"/>
  <c r="G1430"/>
  <c r="J1430" s="1"/>
  <c r="K1429"/>
  <c r="J1429"/>
  <c r="I1429"/>
  <c r="G1429"/>
  <c r="E1429"/>
  <c r="D1429"/>
  <c r="C1429"/>
  <c r="J1428"/>
  <c r="I1428"/>
  <c r="D1428"/>
  <c r="C1428"/>
  <c r="E1428" s="1"/>
  <c r="I1427"/>
  <c r="G1427"/>
  <c r="E1427"/>
  <c r="D1427"/>
  <c r="C1427"/>
  <c r="I1426"/>
  <c r="E1426"/>
  <c r="E1430" s="1"/>
  <c r="D1426"/>
  <c r="D1430" s="1"/>
  <c r="C1426"/>
  <c r="I1419"/>
  <c r="I1418"/>
  <c r="I1417"/>
  <c r="G1417"/>
  <c r="J1417" s="1"/>
  <c r="I1416"/>
  <c r="J1415"/>
  <c r="I1415"/>
  <c r="K1415" s="1"/>
  <c r="G1415"/>
  <c r="J1416" s="1"/>
  <c r="D1415"/>
  <c r="C1415"/>
  <c r="E1415" s="1"/>
  <c r="I1414"/>
  <c r="G1414"/>
  <c r="J1414" s="1"/>
  <c r="D1414"/>
  <c r="C1414"/>
  <c r="E1414" s="1"/>
  <c r="K1413"/>
  <c r="J1413"/>
  <c r="I1413"/>
  <c r="E1413"/>
  <c r="D1413"/>
  <c r="C1413"/>
  <c r="J1412"/>
  <c r="I1412"/>
  <c r="K1412" s="1"/>
  <c r="D1412"/>
  <c r="D1416" s="1"/>
  <c r="C1412"/>
  <c r="E1412" s="1"/>
  <c r="I1404"/>
  <c r="I1403"/>
  <c r="J1402"/>
  <c r="I1402"/>
  <c r="K1402" s="1"/>
  <c r="G1402"/>
  <c r="G1403" s="1"/>
  <c r="J1401"/>
  <c r="I1401"/>
  <c r="K1401" s="1"/>
  <c r="K1400"/>
  <c r="J1400"/>
  <c r="I1400"/>
  <c r="G1400"/>
  <c r="E1400"/>
  <c r="D1400"/>
  <c r="C1400"/>
  <c r="J1399"/>
  <c r="I1399"/>
  <c r="K1399" s="1"/>
  <c r="G1399"/>
  <c r="D1399"/>
  <c r="C1399"/>
  <c r="E1399" s="1"/>
  <c r="J1398"/>
  <c r="I1398"/>
  <c r="K1398" s="1"/>
  <c r="E1398"/>
  <c r="D1398"/>
  <c r="C1398"/>
  <c r="K1397"/>
  <c r="J1397"/>
  <c r="I1397"/>
  <c r="D1397"/>
  <c r="C1397"/>
  <c r="E1397" s="1"/>
  <c r="J1396"/>
  <c r="I1396"/>
  <c r="K1396" s="1"/>
  <c r="E1396"/>
  <c r="E1401" s="1"/>
  <c r="D1396"/>
  <c r="D1401" s="1"/>
  <c r="C1396"/>
  <c r="I1390"/>
  <c r="I1389"/>
  <c r="I1388"/>
  <c r="G1388"/>
  <c r="J1388" s="1"/>
  <c r="I1387"/>
  <c r="J1386"/>
  <c r="I1386"/>
  <c r="G1386"/>
  <c r="J1387" s="1"/>
  <c r="D1386"/>
  <c r="C1386"/>
  <c r="E1386" s="1"/>
  <c r="I1385"/>
  <c r="K1385" s="1"/>
  <c r="G1385"/>
  <c r="J1385" s="1"/>
  <c r="D1385"/>
  <c r="C1385"/>
  <c r="E1385" s="1"/>
  <c r="K1384"/>
  <c r="J1384"/>
  <c r="I1384"/>
  <c r="E1384"/>
  <c r="D1384"/>
  <c r="C1384"/>
  <c r="J1383"/>
  <c r="I1383"/>
  <c r="K1383" s="1"/>
  <c r="D1383"/>
  <c r="C1383"/>
  <c r="E1383" s="1"/>
  <c r="K1382"/>
  <c r="J1382"/>
  <c r="I1382"/>
  <c r="E1382"/>
  <c r="E1387" s="1"/>
  <c r="D1382"/>
  <c r="D1387" s="1"/>
  <c r="C1382"/>
  <c r="I1376"/>
  <c r="I1375"/>
  <c r="K1374"/>
  <c r="I1374"/>
  <c r="G1374"/>
  <c r="J1374" s="1"/>
  <c r="I1373"/>
  <c r="K1373" s="1"/>
  <c r="I1372"/>
  <c r="G1372"/>
  <c r="J1373" s="1"/>
  <c r="D1372"/>
  <c r="C1372"/>
  <c r="E1372" s="1"/>
  <c r="I1371"/>
  <c r="G1371"/>
  <c r="J1371" s="1"/>
  <c r="D1371"/>
  <c r="C1371"/>
  <c r="E1371" s="1"/>
  <c r="K1370"/>
  <c r="J1370"/>
  <c r="I1370"/>
  <c r="D1370"/>
  <c r="E1370" s="1"/>
  <c r="C1370"/>
  <c r="J1369"/>
  <c r="I1369"/>
  <c r="K1369" s="1"/>
  <c r="D1369"/>
  <c r="C1369"/>
  <c r="E1369" s="1"/>
  <c r="K1368"/>
  <c r="J1368"/>
  <c r="I1368"/>
  <c r="D1368"/>
  <c r="E1368" s="1"/>
  <c r="C1368"/>
  <c r="J1367"/>
  <c r="I1367"/>
  <c r="K1367" s="1"/>
  <c r="D1367"/>
  <c r="D1373" s="1"/>
  <c r="C1367"/>
  <c r="E1367" s="1"/>
  <c r="I1361"/>
  <c r="I1360"/>
  <c r="J1359"/>
  <c r="I1359"/>
  <c r="K1359" s="1"/>
  <c r="G1359"/>
  <c r="G1360" s="1"/>
  <c r="I1358"/>
  <c r="I1357"/>
  <c r="G1357"/>
  <c r="G1356" s="1"/>
  <c r="D1357"/>
  <c r="E1357" s="1"/>
  <c r="C1357"/>
  <c r="I1356"/>
  <c r="D1356"/>
  <c r="C1356"/>
  <c r="E1356" s="1"/>
  <c r="J1355"/>
  <c r="I1355"/>
  <c r="K1355" s="1"/>
  <c r="E1355"/>
  <c r="D1355"/>
  <c r="C1355"/>
  <c r="J1354"/>
  <c r="K1354" s="1"/>
  <c r="I1354"/>
  <c r="D1354"/>
  <c r="C1354"/>
  <c r="E1354" s="1"/>
  <c r="J1353"/>
  <c r="I1353"/>
  <c r="K1353" s="1"/>
  <c r="E1353"/>
  <c r="D1353"/>
  <c r="C1353"/>
  <c r="J1352"/>
  <c r="I1352"/>
  <c r="D1352"/>
  <c r="D1358" s="1"/>
  <c r="C1352"/>
  <c r="E1352" s="1"/>
  <c r="E1358" s="1"/>
  <c r="I1346"/>
  <c r="I1345"/>
  <c r="J1344"/>
  <c r="K1344" s="1"/>
  <c r="I1344"/>
  <c r="G1344"/>
  <c r="G1345" s="1"/>
  <c r="J1343"/>
  <c r="K1343" s="1"/>
  <c r="I1343"/>
  <c r="I1342"/>
  <c r="G1342"/>
  <c r="J1342" s="1"/>
  <c r="K1342" s="1"/>
  <c r="E1342"/>
  <c r="D1342"/>
  <c r="C1342"/>
  <c r="J1341"/>
  <c r="K1341" s="1"/>
  <c r="I1341"/>
  <c r="G1341"/>
  <c r="D1341"/>
  <c r="E1341" s="1"/>
  <c r="C1341"/>
  <c r="J1340"/>
  <c r="I1340"/>
  <c r="K1340" s="1"/>
  <c r="D1340"/>
  <c r="C1340"/>
  <c r="E1340" s="1"/>
  <c r="K1339"/>
  <c r="J1339"/>
  <c r="I1339"/>
  <c r="D1339"/>
  <c r="E1339" s="1"/>
  <c r="C1339"/>
  <c r="J1338"/>
  <c r="I1338"/>
  <c r="K1338" s="1"/>
  <c r="D1338"/>
  <c r="C1338"/>
  <c r="E1338" s="1"/>
  <c r="K1337"/>
  <c r="J1337"/>
  <c r="I1337"/>
  <c r="D1337"/>
  <c r="D1343" s="1"/>
  <c r="C1337"/>
  <c r="I1331"/>
  <c r="I1330"/>
  <c r="I1329"/>
  <c r="G1329"/>
  <c r="J1329" s="1"/>
  <c r="K1329" s="1"/>
  <c r="I1328"/>
  <c r="I1327"/>
  <c r="G1327"/>
  <c r="J1328" s="1"/>
  <c r="K1328" s="1"/>
  <c r="D1327"/>
  <c r="C1327"/>
  <c r="E1327" s="1"/>
  <c r="I1326"/>
  <c r="E1326"/>
  <c r="D1326"/>
  <c r="C1326"/>
  <c r="J1325"/>
  <c r="K1325" s="1"/>
  <c r="I1325"/>
  <c r="D1325"/>
  <c r="C1325"/>
  <c r="E1325" s="1"/>
  <c r="J1324"/>
  <c r="I1324"/>
  <c r="K1324" s="1"/>
  <c r="E1324"/>
  <c r="D1324"/>
  <c r="C1324"/>
  <c r="J1323"/>
  <c r="K1323" s="1"/>
  <c r="I1323"/>
  <c r="D1323"/>
  <c r="D1328" s="1"/>
  <c r="C1323"/>
  <c r="E1323" s="1"/>
  <c r="E1328" s="1"/>
  <c r="I1317"/>
  <c r="I1316"/>
  <c r="J1315"/>
  <c r="K1315" s="1"/>
  <c r="I1315"/>
  <c r="G1315"/>
  <c r="G1316" s="1"/>
  <c r="J1314"/>
  <c r="K1314" s="1"/>
  <c r="I1314"/>
  <c r="I1313"/>
  <c r="G1313"/>
  <c r="J1313" s="1"/>
  <c r="K1313" s="1"/>
  <c r="E1313"/>
  <c r="D1313"/>
  <c r="C1313"/>
  <c r="J1312"/>
  <c r="K1312" s="1"/>
  <c r="I1312"/>
  <c r="G1312"/>
  <c r="D1312"/>
  <c r="E1312" s="1"/>
  <c r="C1312"/>
  <c r="J1311"/>
  <c r="I1311"/>
  <c r="K1311" s="1"/>
  <c r="D1311"/>
  <c r="C1311"/>
  <c r="E1311" s="1"/>
  <c r="K1310"/>
  <c r="J1310"/>
  <c r="I1310"/>
  <c r="D1310"/>
  <c r="E1310" s="1"/>
  <c r="C1310"/>
  <c r="J1309"/>
  <c r="I1309"/>
  <c r="K1309" s="1"/>
  <c r="D1309"/>
  <c r="C1309"/>
  <c r="E1309" s="1"/>
  <c r="K1308"/>
  <c r="J1308"/>
  <c r="I1308"/>
  <c r="D1308"/>
  <c r="E1308" s="1"/>
  <c r="C1308"/>
  <c r="J1307"/>
  <c r="I1307"/>
  <c r="K1307" s="1"/>
  <c r="D1307"/>
  <c r="C1307"/>
  <c r="E1307" s="1"/>
  <c r="K1306"/>
  <c r="J1306"/>
  <c r="I1306"/>
  <c r="D1306"/>
  <c r="D1314" s="1"/>
  <c r="C1306"/>
  <c r="I1300"/>
  <c r="I1299"/>
  <c r="I1298"/>
  <c r="G1298"/>
  <c r="J1298" s="1"/>
  <c r="K1298" s="1"/>
  <c r="I1297"/>
  <c r="I1296"/>
  <c r="G1296"/>
  <c r="J1297" s="1"/>
  <c r="K1297" s="1"/>
  <c r="D1296"/>
  <c r="C1296"/>
  <c r="E1296" s="1"/>
  <c r="I1295"/>
  <c r="E1295"/>
  <c r="D1295"/>
  <c r="C1295"/>
  <c r="J1294"/>
  <c r="K1294" s="1"/>
  <c r="I1294"/>
  <c r="D1294"/>
  <c r="C1294"/>
  <c r="E1294" s="1"/>
  <c r="J1293"/>
  <c r="I1293"/>
  <c r="K1293" s="1"/>
  <c r="E1293"/>
  <c r="D1293"/>
  <c r="C1293"/>
  <c r="J1292"/>
  <c r="K1292" s="1"/>
  <c r="I1292"/>
  <c r="D1292"/>
  <c r="C1292"/>
  <c r="E1292" s="1"/>
  <c r="J1291"/>
  <c r="I1291"/>
  <c r="K1291" s="1"/>
  <c r="E1291"/>
  <c r="D1291"/>
  <c r="C1291"/>
  <c r="J1290"/>
  <c r="K1290" s="1"/>
  <c r="I1290"/>
  <c r="D1290"/>
  <c r="C1290"/>
  <c r="E1290" s="1"/>
  <c r="J1289"/>
  <c r="I1289"/>
  <c r="K1289" s="1"/>
  <c r="E1289"/>
  <c r="D1289"/>
  <c r="C1289"/>
  <c r="J1288"/>
  <c r="K1288" s="1"/>
  <c r="I1288"/>
  <c r="D1288"/>
  <c r="D1297" s="1"/>
  <c r="C1288"/>
  <c r="E1288" s="1"/>
  <c r="E1297" s="1"/>
  <c r="I1282"/>
  <c r="I1281"/>
  <c r="J1280"/>
  <c r="K1280" s="1"/>
  <c r="I1280"/>
  <c r="G1280"/>
  <c r="G1281" s="1"/>
  <c r="J1279"/>
  <c r="K1279" s="1"/>
  <c r="I1279"/>
  <c r="I1278"/>
  <c r="G1278"/>
  <c r="E1278"/>
  <c r="D1278"/>
  <c r="C1278"/>
  <c r="I1277"/>
  <c r="D1277"/>
  <c r="E1277" s="1"/>
  <c r="C1277"/>
  <c r="J1276"/>
  <c r="I1276"/>
  <c r="K1276" s="1"/>
  <c r="D1276"/>
  <c r="C1276"/>
  <c r="E1276" s="1"/>
  <c r="K1275"/>
  <c r="J1275"/>
  <c r="I1275"/>
  <c r="D1275"/>
  <c r="E1275" s="1"/>
  <c r="C1275"/>
  <c r="J1274"/>
  <c r="I1274"/>
  <c r="K1274" s="1"/>
  <c r="D1274"/>
  <c r="C1274"/>
  <c r="E1274" s="1"/>
  <c r="K1273"/>
  <c r="J1273"/>
  <c r="I1273"/>
  <c r="D1273"/>
  <c r="E1273" s="1"/>
  <c r="C1273"/>
  <c r="J1272"/>
  <c r="I1272"/>
  <c r="K1272" s="1"/>
  <c r="D1272"/>
  <c r="C1272"/>
  <c r="E1272" s="1"/>
  <c r="K1271"/>
  <c r="J1271"/>
  <c r="I1271"/>
  <c r="D1271"/>
  <c r="E1271" s="1"/>
  <c r="C1271"/>
  <c r="J1270"/>
  <c r="I1270"/>
  <c r="K1270" s="1"/>
  <c r="D1270"/>
  <c r="D1279" s="1"/>
  <c r="C1270"/>
  <c r="E1270" s="1"/>
  <c r="I1264"/>
  <c r="I1263"/>
  <c r="J1262"/>
  <c r="I1262"/>
  <c r="K1262" s="1"/>
  <c r="G1262"/>
  <c r="G1263" s="1"/>
  <c r="J1261"/>
  <c r="I1261"/>
  <c r="K1261" s="1"/>
  <c r="I1260"/>
  <c r="G1260"/>
  <c r="G1259" s="1"/>
  <c r="D1260"/>
  <c r="E1260" s="1"/>
  <c r="C1260"/>
  <c r="I1259"/>
  <c r="D1259"/>
  <c r="C1259"/>
  <c r="E1259" s="1"/>
  <c r="J1258"/>
  <c r="I1258"/>
  <c r="K1258" s="1"/>
  <c r="E1258"/>
  <c r="D1258"/>
  <c r="C1258"/>
  <c r="J1257"/>
  <c r="K1257" s="1"/>
  <c r="I1257"/>
  <c r="D1257"/>
  <c r="C1257"/>
  <c r="E1257" s="1"/>
  <c r="J1256"/>
  <c r="I1256"/>
  <c r="K1256" s="1"/>
  <c r="E1256"/>
  <c r="D1256"/>
  <c r="C1256"/>
  <c r="J1255"/>
  <c r="K1255" s="1"/>
  <c r="I1255"/>
  <c r="D1255"/>
  <c r="C1255"/>
  <c r="E1255" s="1"/>
  <c r="J1254"/>
  <c r="I1254"/>
  <c r="K1254" s="1"/>
  <c r="E1254"/>
  <c r="D1254"/>
  <c r="C1254"/>
  <c r="J1253"/>
  <c r="K1253" s="1"/>
  <c r="I1253"/>
  <c r="D1253"/>
  <c r="C1253"/>
  <c r="E1253" s="1"/>
  <c r="J1252"/>
  <c r="I1252"/>
  <c r="K1252" s="1"/>
  <c r="E1252"/>
  <c r="D1252"/>
  <c r="D1261" s="1"/>
  <c r="C1252"/>
  <c r="I1246"/>
  <c r="I1245"/>
  <c r="I1244"/>
  <c r="K1244" s="1"/>
  <c r="G1244"/>
  <c r="J1244" s="1"/>
  <c r="J1243"/>
  <c r="I1243"/>
  <c r="K1243" s="1"/>
  <c r="I1242"/>
  <c r="G1242"/>
  <c r="D1242"/>
  <c r="C1242"/>
  <c r="E1242" s="1"/>
  <c r="I1241"/>
  <c r="K1241" s="1"/>
  <c r="G1241"/>
  <c r="J1241" s="1"/>
  <c r="D1241"/>
  <c r="C1241"/>
  <c r="E1241" s="1"/>
  <c r="K1240"/>
  <c r="J1240"/>
  <c r="I1240"/>
  <c r="D1240"/>
  <c r="E1240" s="1"/>
  <c r="C1240"/>
  <c r="J1239"/>
  <c r="I1239"/>
  <c r="K1239" s="1"/>
  <c r="D1239"/>
  <c r="C1239"/>
  <c r="E1239" s="1"/>
  <c r="K1238"/>
  <c r="J1238"/>
  <c r="I1238"/>
  <c r="D1238"/>
  <c r="E1238" s="1"/>
  <c r="C1238"/>
  <c r="J1237"/>
  <c r="I1237"/>
  <c r="K1237" s="1"/>
  <c r="D1237"/>
  <c r="D1243" s="1"/>
  <c r="C1237"/>
  <c r="E1237" s="1"/>
  <c r="I1231"/>
  <c r="I1230"/>
  <c r="J1229"/>
  <c r="I1229"/>
  <c r="K1229" s="1"/>
  <c r="G1229"/>
  <c r="G1230" s="1"/>
  <c r="J1230" s="1"/>
  <c r="J1228"/>
  <c r="I1228"/>
  <c r="J1227"/>
  <c r="K1227" s="1"/>
  <c r="I1227"/>
  <c r="G1227"/>
  <c r="D1227"/>
  <c r="E1227" s="1"/>
  <c r="C1227"/>
  <c r="J1226"/>
  <c r="I1226"/>
  <c r="K1226" s="1"/>
  <c r="G1226"/>
  <c r="D1226"/>
  <c r="C1226"/>
  <c r="J1225"/>
  <c r="I1225"/>
  <c r="K1225" s="1"/>
  <c r="E1225"/>
  <c r="D1225"/>
  <c r="C1225"/>
  <c r="K1224"/>
  <c r="J1224"/>
  <c r="I1224"/>
  <c r="D1224"/>
  <c r="C1224"/>
  <c r="E1224" s="1"/>
  <c r="J1223"/>
  <c r="I1223"/>
  <c r="K1223" s="1"/>
  <c r="E1223"/>
  <c r="D1223"/>
  <c r="D1228" s="1"/>
  <c r="C1223"/>
  <c r="I1217"/>
  <c r="I1216"/>
  <c r="I1215"/>
  <c r="K1215" s="1"/>
  <c r="G1215"/>
  <c r="J1215" s="1"/>
  <c r="I1214"/>
  <c r="I1213"/>
  <c r="G1213"/>
  <c r="J1214" s="1"/>
  <c r="D1213"/>
  <c r="C1213"/>
  <c r="E1213" s="1"/>
  <c r="I1212"/>
  <c r="G1212"/>
  <c r="J1212" s="1"/>
  <c r="E1212"/>
  <c r="D1212"/>
  <c r="C1212"/>
  <c r="K1211"/>
  <c r="J1211"/>
  <c r="I1211"/>
  <c r="D1211"/>
  <c r="D1214" s="1"/>
  <c r="C1211"/>
  <c r="E1211" s="1"/>
  <c r="I1205"/>
  <c r="I1204"/>
  <c r="K1203"/>
  <c r="J1203"/>
  <c r="I1203"/>
  <c r="G1203"/>
  <c r="G1204" s="1"/>
  <c r="I1202"/>
  <c r="D1202"/>
  <c r="I1201"/>
  <c r="G1201"/>
  <c r="E1201"/>
  <c r="D1201"/>
  <c r="C1201"/>
  <c r="I1200"/>
  <c r="E1200"/>
  <c r="D1200"/>
  <c r="C1200"/>
  <c r="J1199"/>
  <c r="I1199"/>
  <c r="K1199" s="1"/>
  <c r="D1199"/>
  <c r="C1199"/>
  <c r="E1199" s="1"/>
  <c r="E1202" s="1"/>
  <c r="I1193"/>
  <c r="I1192"/>
  <c r="J1191"/>
  <c r="I1191"/>
  <c r="K1191" s="1"/>
  <c r="G1191"/>
  <c r="G1192" s="1"/>
  <c r="J1190"/>
  <c r="I1190"/>
  <c r="K1190" s="1"/>
  <c r="K1189"/>
  <c r="J1189"/>
  <c r="I1189"/>
  <c r="G1189"/>
  <c r="E1189"/>
  <c r="D1189"/>
  <c r="C1189"/>
  <c r="J1188"/>
  <c r="I1188"/>
  <c r="K1188" s="1"/>
  <c r="G1188"/>
  <c r="D1188"/>
  <c r="C1188"/>
  <c r="E1188" s="1"/>
  <c r="J1187"/>
  <c r="I1187"/>
  <c r="K1187" s="1"/>
  <c r="E1187"/>
  <c r="D1187"/>
  <c r="C1187"/>
  <c r="K1186"/>
  <c r="J1186"/>
  <c r="I1186"/>
  <c r="D1186"/>
  <c r="C1186"/>
  <c r="E1186" s="1"/>
  <c r="J1185"/>
  <c r="I1185"/>
  <c r="K1185" s="1"/>
  <c r="E1185"/>
  <c r="D1185"/>
  <c r="D1190" s="1"/>
  <c r="C1185"/>
  <c r="I1179"/>
  <c r="I1178"/>
  <c r="I1177"/>
  <c r="K1177" s="1"/>
  <c r="G1177"/>
  <c r="J1177" s="1"/>
  <c r="I1176"/>
  <c r="J1175"/>
  <c r="I1175"/>
  <c r="K1175" s="1"/>
  <c r="G1175"/>
  <c r="J1176" s="1"/>
  <c r="D1175"/>
  <c r="C1175"/>
  <c r="E1175" s="1"/>
  <c r="I1174"/>
  <c r="K1174" s="1"/>
  <c r="G1174"/>
  <c r="J1174" s="1"/>
  <c r="D1174"/>
  <c r="C1174"/>
  <c r="E1174" s="1"/>
  <c r="K1173"/>
  <c r="J1173"/>
  <c r="I1173"/>
  <c r="E1173"/>
  <c r="E1176" s="1"/>
  <c r="D1173"/>
  <c r="D1176" s="1"/>
  <c r="C1173"/>
  <c r="I1167"/>
  <c r="I1166"/>
  <c r="I1165"/>
  <c r="G1165"/>
  <c r="J1165" s="1"/>
  <c r="K1165" s="1"/>
  <c r="I1164"/>
  <c r="I1163"/>
  <c r="G1163"/>
  <c r="J1164" s="1"/>
  <c r="K1164" s="1"/>
  <c r="D1163"/>
  <c r="C1163"/>
  <c r="E1163" s="1"/>
  <c r="I1162"/>
  <c r="G1162"/>
  <c r="J1162" s="1"/>
  <c r="K1162" s="1"/>
  <c r="E1162"/>
  <c r="D1162"/>
  <c r="C1162"/>
  <c r="K1161"/>
  <c r="J1161"/>
  <c r="I1161"/>
  <c r="D1161"/>
  <c r="D1164" s="1"/>
  <c r="C1161"/>
  <c r="E1161" s="1"/>
  <c r="J1160"/>
  <c r="I1160"/>
  <c r="K1160" s="1"/>
  <c r="E1160"/>
  <c r="D1160"/>
  <c r="C1160"/>
  <c r="I1154"/>
  <c r="I1153"/>
  <c r="I1152"/>
  <c r="K1152" s="1"/>
  <c r="G1152"/>
  <c r="J1152" s="1"/>
  <c r="J1151"/>
  <c r="I1151"/>
  <c r="K1151" s="1"/>
  <c r="J1150"/>
  <c r="I1150"/>
  <c r="K1150" s="1"/>
  <c r="G1150"/>
  <c r="D1150"/>
  <c r="C1150"/>
  <c r="E1150" s="1"/>
  <c r="I1149"/>
  <c r="K1149" s="1"/>
  <c r="G1149"/>
  <c r="J1149" s="1"/>
  <c r="D1149"/>
  <c r="C1149"/>
  <c r="E1149" s="1"/>
  <c r="K1148"/>
  <c r="J1148"/>
  <c r="I1148"/>
  <c r="E1148"/>
  <c r="D1148"/>
  <c r="C1148"/>
  <c r="J1147"/>
  <c r="I1147"/>
  <c r="K1147" s="1"/>
  <c r="D1147"/>
  <c r="C1147"/>
  <c r="E1147" s="1"/>
  <c r="K1146"/>
  <c r="J1146"/>
  <c r="I1146"/>
  <c r="E1146"/>
  <c r="D1146"/>
  <c r="D1151" s="1"/>
  <c r="C1146"/>
  <c r="I1140"/>
  <c r="I1139"/>
  <c r="I1138"/>
  <c r="G1138"/>
  <c r="J1138" s="1"/>
  <c r="K1138" s="1"/>
  <c r="I1137"/>
  <c r="I1136"/>
  <c r="G1136"/>
  <c r="J1137" s="1"/>
  <c r="K1137" s="1"/>
  <c r="D1136"/>
  <c r="C1136"/>
  <c r="E1136" s="1"/>
  <c r="I1135"/>
  <c r="G1135"/>
  <c r="J1135" s="1"/>
  <c r="K1135" s="1"/>
  <c r="E1135"/>
  <c r="D1135"/>
  <c r="C1135"/>
  <c r="K1134"/>
  <c r="J1134"/>
  <c r="I1134"/>
  <c r="D1134"/>
  <c r="C1134"/>
  <c r="E1134" s="1"/>
  <c r="J1133"/>
  <c r="I1133"/>
  <c r="K1133" s="1"/>
  <c r="E1133"/>
  <c r="D1133"/>
  <c r="C1133"/>
  <c r="K1132"/>
  <c r="J1132"/>
  <c r="I1132"/>
  <c r="D1132"/>
  <c r="D1137" s="1"/>
  <c r="C1132"/>
  <c r="E1132" s="1"/>
  <c r="E1137" s="1"/>
  <c r="I1126"/>
  <c r="I1125"/>
  <c r="K1124"/>
  <c r="J1124"/>
  <c r="I1124"/>
  <c r="G1124"/>
  <c r="G1125" s="1"/>
  <c r="I1123"/>
  <c r="D1123"/>
  <c r="I1122"/>
  <c r="G1122"/>
  <c r="E1122"/>
  <c r="D1122"/>
  <c r="C1122"/>
  <c r="I1121"/>
  <c r="E1121"/>
  <c r="D1121"/>
  <c r="C1121"/>
  <c r="J1120"/>
  <c r="I1120"/>
  <c r="K1120" s="1"/>
  <c r="D1120"/>
  <c r="C1120"/>
  <c r="E1120" s="1"/>
  <c r="K1119"/>
  <c r="J1119"/>
  <c r="I1119"/>
  <c r="E1119"/>
  <c r="E1123" s="1"/>
  <c r="D1119"/>
  <c r="C1119"/>
  <c r="I1113"/>
  <c r="I1112"/>
  <c r="I1111"/>
  <c r="G1111"/>
  <c r="J1111" s="1"/>
  <c r="K1111" s="1"/>
  <c r="I1110"/>
  <c r="I1109"/>
  <c r="G1109"/>
  <c r="J1110" s="1"/>
  <c r="K1110" s="1"/>
  <c r="D1109"/>
  <c r="C1109"/>
  <c r="E1109" s="1"/>
  <c r="I1108"/>
  <c r="G1108"/>
  <c r="J1108" s="1"/>
  <c r="K1108" s="1"/>
  <c r="E1108"/>
  <c r="D1108"/>
  <c r="C1108"/>
  <c r="K1107"/>
  <c r="J1107"/>
  <c r="I1107"/>
  <c r="D1107"/>
  <c r="D1110" s="1"/>
  <c r="C1107"/>
  <c r="E1107" s="1"/>
  <c r="J1106"/>
  <c r="I1106"/>
  <c r="K1106" s="1"/>
  <c r="E1106"/>
  <c r="D1106"/>
  <c r="C1106"/>
  <c r="D1101"/>
  <c r="K1100"/>
  <c r="J1100"/>
  <c r="I1100"/>
  <c r="E1100"/>
  <c r="D1100"/>
  <c r="C1100"/>
  <c r="J1099"/>
  <c r="I1099"/>
  <c r="K1099" s="1"/>
  <c r="D1099"/>
  <c r="C1099"/>
  <c r="E1099" s="1"/>
  <c r="K1098"/>
  <c r="J1098"/>
  <c r="I1098"/>
  <c r="E1098"/>
  <c r="D1098"/>
  <c r="C1098"/>
  <c r="J1097"/>
  <c r="J1101" s="1"/>
  <c r="I1097"/>
  <c r="K1097" s="1"/>
  <c r="D1097"/>
  <c r="C1097"/>
  <c r="E1097" s="1"/>
  <c r="E1101" s="1"/>
  <c r="I1091"/>
  <c r="I1090"/>
  <c r="J1089"/>
  <c r="I1089"/>
  <c r="K1089" s="1"/>
  <c r="G1089"/>
  <c r="G1090" s="1"/>
  <c r="J1088"/>
  <c r="I1088"/>
  <c r="K1088" s="1"/>
  <c r="I1087"/>
  <c r="G1087"/>
  <c r="G1086" s="1"/>
  <c r="E1087"/>
  <c r="D1087"/>
  <c r="C1087"/>
  <c r="I1086"/>
  <c r="D1086"/>
  <c r="C1086"/>
  <c r="E1086" s="1"/>
  <c r="J1085"/>
  <c r="I1085"/>
  <c r="K1085" s="1"/>
  <c r="E1085"/>
  <c r="D1085"/>
  <c r="C1085"/>
  <c r="K1084"/>
  <c r="J1084"/>
  <c r="I1084"/>
  <c r="D1084"/>
  <c r="C1084"/>
  <c r="E1084" s="1"/>
  <c r="J1083"/>
  <c r="I1083"/>
  <c r="K1083" s="1"/>
  <c r="E1083"/>
  <c r="D1083"/>
  <c r="C1083"/>
  <c r="K1082"/>
  <c r="J1082"/>
  <c r="I1082"/>
  <c r="D1082"/>
  <c r="C1082"/>
  <c r="E1082" s="1"/>
  <c r="J1081"/>
  <c r="I1081"/>
  <c r="K1081" s="1"/>
  <c r="E1081"/>
  <c r="D1081"/>
  <c r="C1081"/>
  <c r="K1080"/>
  <c r="J1080"/>
  <c r="I1080"/>
  <c r="D1080"/>
  <c r="C1080"/>
  <c r="E1080" s="1"/>
  <c r="J1079"/>
  <c r="I1079"/>
  <c r="K1079" s="1"/>
  <c r="E1079"/>
  <c r="D1079"/>
  <c r="C1079"/>
  <c r="K1078"/>
  <c r="J1078"/>
  <c r="I1078"/>
  <c r="D1078"/>
  <c r="C1078"/>
  <c r="E1078" s="1"/>
  <c r="J1077"/>
  <c r="I1077"/>
  <c r="K1077" s="1"/>
  <c r="E1077"/>
  <c r="D1077"/>
  <c r="C1077"/>
  <c r="K1076"/>
  <c r="J1076"/>
  <c r="I1076"/>
  <c r="D1076"/>
  <c r="D1088" s="1"/>
  <c r="C1076"/>
  <c r="E1076" s="1"/>
  <c r="I1070"/>
  <c r="I1069"/>
  <c r="K1068"/>
  <c r="J1068"/>
  <c r="I1068"/>
  <c r="G1068"/>
  <c r="G1069" s="1"/>
  <c r="I1067"/>
  <c r="I1066"/>
  <c r="G1066"/>
  <c r="E1066"/>
  <c r="D1066"/>
  <c r="C1066"/>
  <c r="I1065"/>
  <c r="E1065"/>
  <c r="D1065"/>
  <c r="C1065"/>
  <c r="J1064"/>
  <c r="I1064"/>
  <c r="K1064" s="1"/>
  <c r="D1064"/>
  <c r="C1064"/>
  <c r="E1064" s="1"/>
  <c r="K1063"/>
  <c r="J1063"/>
  <c r="I1063"/>
  <c r="E1063"/>
  <c r="D1063"/>
  <c r="C1063"/>
  <c r="J1062"/>
  <c r="I1062"/>
  <c r="K1062" s="1"/>
  <c r="D1062"/>
  <c r="C1062"/>
  <c r="E1062" s="1"/>
  <c r="K1061"/>
  <c r="J1061"/>
  <c r="I1061"/>
  <c r="E1061"/>
  <c r="D1061"/>
  <c r="C1061"/>
  <c r="J1060"/>
  <c r="I1060"/>
  <c r="K1060" s="1"/>
  <c r="D1060"/>
  <c r="C1060"/>
  <c r="E1060" s="1"/>
  <c r="K1059"/>
  <c r="J1059"/>
  <c r="I1059"/>
  <c r="E1059"/>
  <c r="D1059"/>
  <c r="C1059"/>
  <c r="J1058"/>
  <c r="I1058"/>
  <c r="K1058" s="1"/>
  <c r="D1058"/>
  <c r="C1058"/>
  <c r="E1058" s="1"/>
  <c r="K1057"/>
  <c r="J1057"/>
  <c r="I1057"/>
  <c r="E1057"/>
  <c r="D1057"/>
  <c r="C1057"/>
  <c r="J1056"/>
  <c r="I1056"/>
  <c r="K1056" s="1"/>
  <c r="D1056"/>
  <c r="D1067" s="1"/>
  <c r="C1056"/>
  <c r="E1056" s="1"/>
  <c r="I1050"/>
  <c r="I1049"/>
  <c r="J1048"/>
  <c r="I1048"/>
  <c r="K1048" s="1"/>
  <c r="G1048"/>
  <c r="G1049" s="1"/>
  <c r="J1047"/>
  <c r="I1047"/>
  <c r="K1047" s="1"/>
  <c r="I1046"/>
  <c r="G1046"/>
  <c r="G1045" s="1"/>
  <c r="E1046"/>
  <c r="D1046"/>
  <c r="C1046"/>
  <c r="I1045"/>
  <c r="D1045"/>
  <c r="C1045"/>
  <c r="E1045" s="1"/>
  <c r="J1044"/>
  <c r="I1044"/>
  <c r="K1044" s="1"/>
  <c r="E1044"/>
  <c r="D1044"/>
  <c r="C1044"/>
  <c r="K1043"/>
  <c r="J1043"/>
  <c r="I1043"/>
  <c r="D1043"/>
  <c r="C1043"/>
  <c r="E1043" s="1"/>
  <c r="J1042"/>
  <c r="I1042"/>
  <c r="K1042" s="1"/>
  <c r="E1042"/>
  <c r="D1042"/>
  <c r="C1042"/>
  <c r="K1041"/>
  <c r="J1041"/>
  <c r="I1041"/>
  <c r="D1041"/>
  <c r="C1041"/>
  <c r="E1041" s="1"/>
  <c r="J1040"/>
  <c r="I1040"/>
  <c r="K1040" s="1"/>
  <c r="E1040"/>
  <c r="D1040"/>
  <c r="C1040"/>
  <c r="K1039"/>
  <c r="J1039"/>
  <c r="I1039"/>
  <c r="D1039"/>
  <c r="C1039"/>
  <c r="E1039" s="1"/>
  <c r="J1038"/>
  <c r="I1038"/>
  <c r="K1038" s="1"/>
  <c r="E1038"/>
  <c r="D1038"/>
  <c r="C1038"/>
  <c r="K1037"/>
  <c r="J1037"/>
  <c r="I1037"/>
  <c r="D1037"/>
  <c r="C1037"/>
  <c r="E1037" s="1"/>
  <c r="J1036"/>
  <c r="I1036"/>
  <c r="K1036" s="1"/>
  <c r="E1036"/>
  <c r="D1036"/>
  <c r="C1036"/>
  <c r="K1035"/>
  <c r="J1035"/>
  <c r="I1035"/>
  <c r="D1035"/>
  <c r="D1047" s="1"/>
  <c r="C1035"/>
  <c r="E1035" s="1"/>
  <c r="I1029"/>
  <c r="I1028"/>
  <c r="K1027"/>
  <c r="J1027"/>
  <c r="I1027"/>
  <c r="G1027"/>
  <c r="G1028" s="1"/>
  <c r="I1026"/>
  <c r="I1025"/>
  <c r="G1025"/>
  <c r="E1025"/>
  <c r="D1025"/>
  <c r="C1025"/>
  <c r="I1024"/>
  <c r="E1024"/>
  <c r="D1024"/>
  <c r="C1024"/>
  <c r="J1023"/>
  <c r="I1023"/>
  <c r="K1023" s="1"/>
  <c r="D1023"/>
  <c r="C1023"/>
  <c r="E1023" s="1"/>
  <c r="K1022"/>
  <c r="J1022"/>
  <c r="I1022"/>
  <c r="E1022"/>
  <c r="D1022"/>
  <c r="C1022"/>
  <c r="J1021"/>
  <c r="I1021"/>
  <c r="K1021" s="1"/>
  <c r="D1021"/>
  <c r="C1021"/>
  <c r="E1021" s="1"/>
  <c r="K1020"/>
  <c r="J1020"/>
  <c r="I1020"/>
  <c r="E1020"/>
  <c r="D1020"/>
  <c r="D1026" s="1"/>
  <c r="C1020"/>
  <c r="J1019"/>
  <c r="I1019"/>
  <c r="K1019" s="1"/>
  <c r="D1019"/>
  <c r="C1019"/>
  <c r="E1019" s="1"/>
  <c r="J1011"/>
  <c r="I1011"/>
  <c r="K1011" s="1"/>
  <c r="E1011"/>
  <c r="D1011"/>
  <c r="C1011"/>
  <c r="K1010"/>
  <c r="J1010"/>
  <c r="I1010"/>
  <c r="D1010"/>
  <c r="C1010"/>
  <c r="E1010" s="1"/>
  <c r="J1009"/>
  <c r="I1009"/>
  <c r="K1009" s="1"/>
  <c r="E1009"/>
  <c r="D1009"/>
  <c r="C1009"/>
  <c r="K1008"/>
  <c r="J1008"/>
  <c r="I1008"/>
  <c r="D1008"/>
  <c r="C1008"/>
  <c r="E1008" s="1"/>
  <c r="J1007"/>
  <c r="I1007"/>
  <c r="K1007" s="1"/>
  <c r="E1007"/>
  <c r="D1007"/>
  <c r="C1007"/>
  <c r="K1006"/>
  <c r="J1006"/>
  <c r="I1006"/>
  <c r="D1006"/>
  <c r="C1006"/>
  <c r="E1006" s="1"/>
  <c r="J1005"/>
  <c r="I1005"/>
  <c r="K1005" s="1"/>
  <c r="E1005"/>
  <c r="D1005"/>
  <c r="C1005"/>
  <c r="K1004"/>
  <c r="J1004"/>
  <c r="J1012" s="1"/>
  <c r="I1004"/>
  <c r="D1004"/>
  <c r="D1012" s="1"/>
  <c r="C1004"/>
  <c r="E1004" s="1"/>
  <c r="J998"/>
  <c r="I998"/>
  <c r="K998" s="1"/>
  <c r="D998"/>
  <c r="C998"/>
  <c r="E998" s="1"/>
  <c r="K997"/>
  <c r="J997"/>
  <c r="I997"/>
  <c r="E997"/>
  <c r="D997"/>
  <c r="C997"/>
  <c r="J996"/>
  <c r="I996"/>
  <c r="K996" s="1"/>
  <c r="D996"/>
  <c r="C996"/>
  <c r="E996" s="1"/>
  <c r="K995"/>
  <c r="J995"/>
  <c r="I995"/>
  <c r="E995"/>
  <c r="D995"/>
  <c r="C995"/>
  <c r="J994"/>
  <c r="J999" s="1"/>
  <c r="I994"/>
  <c r="K994" s="1"/>
  <c r="D994"/>
  <c r="C994"/>
  <c r="E994" s="1"/>
  <c r="K993"/>
  <c r="J993"/>
  <c r="I993"/>
  <c r="E993"/>
  <c r="D993"/>
  <c r="D999" s="1"/>
  <c r="C993"/>
  <c r="I987"/>
  <c r="I986"/>
  <c r="I985"/>
  <c r="G985"/>
  <c r="J985" s="1"/>
  <c r="K985" s="1"/>
  <c r="I984"/>
  <c r="I983"/>
  <c r="G983"/>
  <c r="J984" s="1"/>
  <c r="K984" s="1"/>
  <c r="D983"/>
  <c r="C983"/>
  <c r="E983" s="1"/>
  <c r="I982"/>
  <c r="G982"/>
  <c r="J982" s="1"/>
  <c r="K982" s="1"/>
  <c r="E982"/>
  <c r="D982"/>
  <c r="C982"/>
  <c r="K981"/>
  <c r="J981"/>
  <c r="I981"/>
  <c r="D981"/>
  <c r="D984" s="1"/>
  <c r="C981"/>
  <c r="E981" s="1"/>
  <c r="E984" s="1"/>
  <c r="J980"/>
  <c r="I980"/>
  <c r="K980" s="1"/>
  <c r="E980"/>
  <c r="D980"/>
  <c r="C980"/>
  <c r="I974"/>
  <c r="I973"/>
  <c r="I972"/>
  <c r="G972"/>
  <c r="J972" s="1"/>
  <c r="J971"/>
  <c r="I971"/>
  <c r="K971" s="1"/>
  <c r="J970"/>
  <c r="I970"/>
  <c r="K970" s="1"/>
  <c r="G970"/>
  <c r="D970"/>
  <c r="C970"/>
  <c r="E970" s="1"/>
  <c r="I969"/>
  <c r="K969" s="1"/>
  <c r="G969"/>
  <c r="J969" s="1"/>
  <c r="D969"/>
  <c r="C969"/>
  <c r="E969" s="1"/>
  <c r="K968"/>
  <c r="J968"/>
  <c r="I968"/>
  <c r="E968"/>
  <c r="D968"/>
  <c r="C968"/>
  <c r="J967"/>
  <c r="I967"/>
  <c r="K967" s="1"/>
  <c r="D967"/>
  <c r="D971" s="1"/>
  <c r="C967"/>
  <c r="E967" s="1"/>
  <c r="I961"/>
  <c r="I960"/>
  <c r="J959"/>
  <c r="I959"/>
  <c r="K959" s="1"/>
  <c r="G959"/>
  <c r="G960" s="1"/>
  <c r="J958"/>
  <c r="I958"/>
  <c r="K958" s="1"/>
  <c r="I957"/>
  <c r="G957"/>
  <c r="G956" s="1"/>
  <c r="E957"/>
  <c r="D957"/>
  <c r="C957"/>
  <c r="I956"/>
  <c r="D956"/>
  <c r="C956"/>
  <c r="E956" s="1"/>
  <c r="J955"/>
  <c r="I955"/>
  <c r="K955" s="1"/>
  <c r="E955"/>
  <c r="D955"/>
  <c r="C955"/>
  <c r="K954"/>
  <c r="J954"/>
  <c r="I954"/>
  <c r="D954"/>
  <c r="C954"/>
  <c r="E954" s="1"/>
  <c r="J953"/>
  <c r="I953"/>
  <c r="K953" s="1"/>
  <c r="E953"/>
  <c r="D953"/>
  <c r="C953"/>
  <c r="K952"/>
  <c r="J952"/>
  <c r="I952"/>
  <c r="D952"/>
  <c r="D958" s="1"/>
  <c r="C952"/>
  <c r="E952" s="1"/>
  <c r="E958" s="1"/>
  <c r="I946"/>
  <c r="I945"/>
  <c r="K944"/>
  <c r="J944"/>
  <c r="I944"/>
  <c r="G944"/>
  <c r="G945" s="1"/>
  <c r="I943"/>
  <c r="D943"/>
  <c r="I942"/>
  <c r="G942"/>
  <c r="E942"/>
  <c r="D942"/>
  <c r="C942"/>
  <c r="I941"/>
  <c r="E941"/>
  <c r="D941"/>
  <c r="C941"/>
  <c r="J940"/>
  <c r="I940"/>
  <c r="K940" s="1"/>
  <c r="D940"/>
  <c r="C940"/>
  <c r="E940" s="1"/>
  <c r="K939"/>
  <c r="J939"/>
  <c r="I939"/>
  <c r="E939"/>
  <c r="D939"/>
  <c r="C939"/>
  <c r="J938"/>
  <c r="I938"/>
  <c r="K938" s="1"/>
  <c r="D938"/>
  <c r="C938"/>
  <c r="E938" s="1"/>
  <c r="E943" s="1"/>
  <c r="I932"/>
  <c r="I931"/>
  <c r="J930"/>
  <c r="I930"/>
  <c r="K930" s="1"/>
  <c r="G930"/>
  <c r="G931" s="1"/>
  <c r="J929"/>
  <c r="I929"/>
  <c r="K929" s="1"/>
  <c r="I928"/>
  <c r="G928"/>
  <c r="G927" s="1"/>
  <c r="E928"/>
  <c r="D928"/>
  <c r="C928"/>
  <c r="I927"/>
  <c r="D927"/>
  <c r="C927"/>
  <c r="E927" s="1"/>
  <c r="J926"/>
  <c r="I926"/>
  <c r="K926" s="1"/>
  <c r="E926"/>
  <c r="D926"/>
  <c r="C926"/>
  <c r="K925"/>
  <c r="J925"/>
  <c r="I925"/>
  <c r="D925"/>
  <c r="C925"/>
  <c r="E925" s="1"/>
  <c r="J924"/>
  <c r="I924"/>
  <c r="K924" s="1"/>
  <c r="E924"/>
  <c r="D924"/>
  <c r="C924"/>
  <c r="K923"/>
  <c r="J923"/>
  <c r="I923"/>
  <c r="D923"/>
  <c r="C923"/>
  <c r="E923" s="1"/>
  <c r="J922"/>
  <c r="I922"/>
  <c r="K922" s="1"/>
  <c r="E922"/>
  <c r="D922"/>
  <c r="C922"/>
  <c r="I916"/>
  <c r="I915"/>
  <c r="G915"/>
  <c r="J915" s="1"/>
  <c r="I914"/>
  <c r="G914"/>
  <c r="J914" s="1"/>
  <c r="J913"/>
  <c r="I913"/>
  <c r="K913" s="1"/>
  <c r="I912"/>
  <c r="G912"/>
  <c r="D912"/>
  <c r="C912"/>
  <c r="E912" s="1"/>
  <c r="I911"/>
  <c r="G911"/>
  <c r="J911" s="1"/>
  <c r="D911"/>
  <c r="C911"/>
  <c r="E911" s="1"/>
  <c r="K910"/>
  <c r="J910"/>
  <c r="I910"/>
  <c r="D910"/>
  <c r="E910" s="1"/>
  <c r="C910"/>
  <c r="J909"/>
  <c r="I909"/>
  <c r="K909" s="1"/>
  <c r="D909"/>
  <c r="C909"/>
  <c r="E909" s="1"/>
  <c r="K908"/>
  <c r="J908"/>
  <c r="I908"/>
  <c r="E908"/>
  <c r="D908"/>
  <c r="C908"/>
  <c r="J907"/>
  <c r="I907"/>
  <c r="K907" s="1"/>
  <c r="D907"/>
  <c r="C907"/>
  <c r="E907" s="1"/>
  <c r="K906"/>
  <c r="J906"/>
  <c r="I906"/>
  <c r="D906"/>
  <c r="D913" s="1"/>
  <c r="C906"/>
  <c r="I898"/>
  <c r="I897"/>
  <c r="G897"/>
  <c r="K896"/>
  <c r="I896"/>
  <c r="G896"/>
  <c r="J896" s="1"/>
  <c r="I895"/>
  <c r="I894"/>
  <c r="G894"/>
  <c r="D894"/>
  <c r="C894"/>
  <c r="E894" s="1"/>
  <c r="I893"/>
  <c r="G893"/>
  <c r="J893" s="1"/>
  <c r="K893" s="1"/>
  <c r="E893"/>
  <c r="D893"/>
  <c r="C893"/>
  <c r="K892"/>
  <c r="J892"/>
  <c r="I892"/>
  <c r="D892"/>
  <c r="C892"/>
  <c r="E892" s="1"/>
  <c r="J891"/>
  <c r="I891"/>
  <c r="K891" s="1"/>
  <c r="E891"/>
  <c r="D891"/>
  <c r="C891"/>
  <c r="J890"/>
  <c r="K890" s="1"/>
  <c r="I890"/>
  <c r="D890"/>
  <c r="D895" s="1"/>
  <c r="C890"/>
  <c r="E890" s="1"/>
  <c r="J889"/>
  <c r="I889"/>
  <c r="K889" s="1"/>
  <c r="D889"/>
  <c r="C889"/>
  <c r="E889" s="1"/>
  <c r="E895" s="1"/>
  <c r="I883"/>
  <c r="I882"/>
  <c r="G882"/>
  <c r="J883" s="1"/>
  <c r="J881"/>
  <c r="I881"/>
  <c r="G881"/>
  <c r="J880"/>
  <c r="I880"/>
  <c r="K880" s="1"/>
  <c r="I879"/>
  <c r="G879"/>
  <c r="G878" s="1"/>
  <c r="D879"/>
  <c r="E879" s="1"/>
  <c r="C879"/>
  <c r="I878"/>
  <c r="D878"/>
  <c r="C878"/>
  <c r="E878" s="1"/>
  <c r="J877"/>
  <c r="I877"/>
  <c r="K877" s="1"/>
  <c r="E877"/>
  <c r="D877"/>
  <c r="C877"/>
  <c r="J876"/>
  <c r="K876" s="1"/>
  <c r="I876"/>
  <c r="D876"/>
  <c r="C876"/>
  <c r="E876" s="1"/>
  <c r="J875"/>
  <c r="I875"/>
  <c r="K875" s="1"/>
  <c r="E875"/>
  <c r="D875"/>
  <c r="C875"/>
  <c r="J874"/>
  <c r="K874" s="1"/>
  <c r="I874"/>
  <c r="D874"/>
  <c r="D880" s="1"/>
  <c r="C874"/>
  <c r="E874" s="1"/>
  <c r="J873"/>
  <c r="I873"/>
  <c r="K873" s="1"/>
  <c r="E873"/>
  <c r="E880" s="1"/>
  <c r="D873"/>
  <c r="C873"/>
  <c r="I867"/>
  <c r="I866"/>
  <c r="I865"/>
  <c r="G865"/>
  <c r="G866" s="1"/>
  <c r="J864"/>
  <c r="I864"/>
  <c r="K864" s="1"/>
  <c r="I863"/>
  <c r="G863"/>
  <c r="D863"/>
  <c r="C863"/>
  <c r="E863" s="1"/>
  <c r="I862"/>
  <c r="G862"/>
  <c r="J863" s="1"/>
  <c r="D862"/>
  <c r="C862"/>
  <c r="E862" s="1"/>
  <c r="K861"/>
  <c r="J861"/>
  <c r="I861"/>
  <c r="D861"/>
  <c r="E861" s="1"/>
  <c r="C861"/>
  <c r="J860"/>
  <c r="I860"/>
  <c r="K860" s="1"/>
  <c r="D860"/>
  <c r="C860"/>
  <c r="E860" s="1"/>
  <c r="K859"/>
  <c r="J859"/>
  <c r="I859"/>
  <c r="D859"/>
  <c r="E859" s="1"/>
  <c r="C859"/>
  <c r="I853"/>
  <c r="I852"/>
  <c r="I851"/>
  <c r="G851"/>
  <c r="G852" s="1"/>
  <c r="I850"/>
  <c r="D850"/>
  <c r="I849"/>
  <c r="G849"/>
  <c r="G848" s="1"/>
  <c r="J848" s="1"/>
  <c r="K848" s="1"/>
  <c r="D849"/>
  <c r="C849"/>
  <c r="E849" s="1"/>
  <c r="I848"/>
  <c r="E848"/>
  <c r="D848"/>
  <c r="C848"/>
  <c r="J847"/>
  <c r="K847" s="1"/>
  <c r="I847"/>
  <c r="D847"/>
  <c r="C847"/>
  <c r="E847" s="1"/>
  <c r="J846"/>
  <c r="I846"/>
  <c r="K846" s="1"/>
  <c r="E846"/>
  <c r="D846"/>
  <c r="C846"/>
  <c r="J845"/>
  <c r="K845" s="1"/>
  <c r="I845"/>
  <c r="D845"/>
  <c r="C845"/>
  <c r="E845" s="1"/>
  <c r="I839"/>
  <c r="I838"/>
  <c r="J837"/>
  <c r="K837" s="1"/>
  <c r="I837"/>
  <c r="G837"/>
  <c r="G838" s="1"/>
  <c r="J836"/>
  <c r="K836" s="1"/>
  <c r="I836"/>
  <c r="I835"/>
  <c r="G835"/>
  <c r="E835"/>
  <c r="D835"/>
  <c r="C835"/>
  <c r="I834"/>
  <c r="D834"/>
  <c r="E834" s="1"/>
  <c r="C834"/>
  <c r="J833"/>
  <c r="I833"/>
  <c r="K833" s="1"/>
  <c r="D833"/>
  <c r="C833"/>
  <c r="E833" s="1"/>
  <c r="K832"/>
  <c r="J832"/>
  <c r="I832"/>
  <c r="D832"/>
  <c r="D836" s="1"/>
  <c r="C832"/>
  <c r="I826"/>
  <c r="I825"/>
  <c r="I824"/>
  <c r="G824"/>
  <c r="G825" s="1"/>
  <c r="I823"/>
  <c r="D823"/>
  <c r="C823"/>
  <c r="E823" s="1"/>
  <c r="I822"/>
  <c r="G822"/>
  <c r="J823" s="1"/>
  <c r="E822"/>
  <c r="D822"/>
  <c r="C822"/>
  <c r="I821"/>
  <c r="D821"/>
  <c r="E821" s="1"/>
  <c r="C821"/>
  <c r="I814"/>
  <c r="I813"/>
  <c r="I812"/>
  <c r="G812"/>
  <c r="G813" s="1"/>
  <c r="I811"/>
  <c r="D811"/>
  <c r="I810"/>
  <c r="G810"/>
  <c r="G809" s="1"/>
  <c r="J809" s="1"/>
  <c r="D810"/>
  <c r="C810"/>
  <c r="E810" s="1"/>
  <c r="I809"/>
  <c r="E809"/>
  <c r="E811" s="1"/>
  <c r="D809"/>
  <c r="C809"/>
  <c r="I803"/>
  <c r="I802"/>
  <c r="I801"/>
  <c r="G801"/>
  <c r="G802" s="1"/>
  <c r="J800"/>
  <c r="I800"/>
  <c r="K800" s="1"/>
  <c r="I799"/>
  <c r="G799"/>
  <c r="D799"/>
  <c r="C799"/>
  <c r="E799" s="1"/>
  <c r="I798"/>
  <c r="G798"/>
  <c r="J799" s="1"/>
  <c r="D798"/>
  <c r="C798"/>
  <c r="E798" s="1"/>
  <c r="K797"/>
  <c r="J797"/>
  <c r="I797"/>
  <c r="D797"/>
  <c r="E797" s="1"/>
  <c r="E800" s="1"/>
  <c r="C797"/>
  <c r="I791"/>
  <c r="I790"/>
  <c r="I789"/>
  <c r="G789"/>
  <c r="G790" s="1"/>
  <c r="I788"/>
  <c r="D788"/>
  <c r="C788"/>
  <c r="E788" s="1"/>
  <c r="I787"/>
  <c r="G787"/>
  <c r="J788" s="1"/>
  <c r="E787"/>
  <c r="D787"/>
  <c r="C787"/>
  <c r="I786"/>
  <c r="D786"/>
  <c r="E786" s="1"/>
  <c r="C786"/>
  <c r="I780"/>
  <c r="I779"/>
  <c r="I778"/>
  <c r="G778"/>
  <c r="G779" s="1"/>
  <c r="I777"/>
  <c r="D777"/>
  <c r="I776"/>
  <c r="G776"/>
  <c r="G775" s="1"/>
  <c r="J775" s="1"/>
  <c r="K775" s="1"/>
  <c r="D776"/>
  <c r="C776"/>
  <c r="E776" s="1"/>
  <c r="I775"/>
  <c r="E775"/>
  <c r="D775"/>
  <c r="C775"/>
  <c r="J774"/>
  <c r="K774" s="1"/>
  <c r="I774"/>
  <c r="D774"/>
  <c r="C774"/>
  <c r="E774" s="1"/>
  <c r="J773"/>
  <c r="I773"/>
  <c r="K773" s="1"/>
  <c r="E773"/>
  <c r="D773"/>
  <c r="C773"/>
  <c r="J772"/>
  <c r="K772" s="1"/>
  <c r="I772"/>
  <c r="D772"/>
  <c r="C772"/>
  <c r="E772" s="1"/>
  <c r="J771"/>
  <c r="I771"/>
  <c r="K771" s="1"/>
  <c r="E771"/>
  <c r="D771"/>
  <c r="C771"/>
  <c r="J770"/>
  <c r="K770" s="1"/>
  <c r="I770"/>
  <c r="D770"/>
  <c r="C770"/>
  <c r="E770" s="1"/>
  <c r="E777" s="1"/>
  <c r="I764"/>
  <c r="I763"/>
  <c r="J762"/>
  <c r="K762" s="1"/>
  <c r="I762"/>
  <c r="G762"/>
  <c r="G763" s="1"/>
  <c r="J761"/>
  <c r="K761" s="1"/>
  <c r="I761"/>
  <c r="I760"/>
  <c r="G760"/>
  <c r="E760"/>
  <c r="D760"/>
  <c r="C760"/>
  <c r="I759"/>
  <c r="D759"/>
  <c r="E759" s="1"/>
  <c r="C759"/>
  <c r="J758"/>
  <c r="I758"/>
  <c r="K758" s="1"/>
  <c r="D758"/>
  <c r="C758"/>
  <c r="E758" s="1"/>
  <c r="K757"/>
  <c r="J757"/>
  <c r="I757"/>
  <c r="D757"/>
  <c r="D761" s="1"/>
  <c r="C757"/>
  <c r="I751"/>
  <c r="I750"/>
  <c r="I749"/>
  <c r="G749"/>
  <c r="G750" s="1"/>
  <c r="I748"/>
  <c r="D748"/>
  <c r="I747"/>
  <c r="G747"/>
  <c r="G746" s="1"/>
  <c r="J746" s="1"/>
  <c r="K746" s="1"/>
  <c r="D747"/>
  <c r="C747"/>
  <c r="E747" s="1"/>
  <c r="I746"/>
  <c r="E746"/>
  <c r="D746"/>
  <c r="C746"/>
  <c r="J745"/>
  <c r="K745" s="1"/>
  <c r="I745"/>
  <c r="D745"/>
  <c r="C745"/>
  <c r="E745" s="1"/>
  <c r="J744"/>
  <c r="I744"/>
  <c r="K744" s="1"/>
  <c r="E744"/>
  <c r="E748" s="1"/>
  <c r="D744"/>
  <c r="C744"/>
  <c r="I738"/>
  <c r="I737"/>
  <c r="I736"/>
  <c r="G736"/>
  <c r="G737" s="1"/>
  <c r="I735"/>
  <c r="K735" s="1"/>
  <c r="I734"/>
  <c r="G734"/>
  <c r="J735" s="1"/>
  <c r="D734"/>
  <c r="C734"/>
  <c r="E734" s="1"/>
  <c r="I733"/>
  <c r="G733"/>
  <c r="J734" s="1"/>
  <c r="D733"/>
  <c r="C733"/>
  <c r="E733" s="1"/>
  <c r="K732"/>
  <c r="J732"/>
  <c r="I732"/>
  <c r="D732"/>
  <c r="E732" s="1"/>
  <c r="C732"/>
  <c r="J731"/>
  <c r="I731"/>
  <c r="K731" s="1"/>
  <c r="D731"/>
  <c r="C731"/>
  <c r="E731" s="1"/>
  <c r="K730"/>
  <c r="J730"/>
  <c r="I730"/>
  <c r="D730"/>
  <c r="E730" s="1"/>
  <c r="C730"/>
  <c r="J729"/>
  <c r="I729"/>
  <c r="K729" s="1"/>
  <c r="D729"/>
  <c r="C729"/>
  <c r="E729" s="1"/>
  <c r="K728"/>
  <c r="J728"/>
  <c r="I728"/>
  <c r="D728"/>
  <c r="E728" s="1"/>
  <c r="C728"/>
  <c r="I722"/>
  <c r="I721"/>
  <c r="I720"/>
  <c r="G720"/>
  <c r="G721" s="1"/>
  <c r="I719"/>
  <c r="D719"/>
  <c r="I718"/>
  <c r="G718"/>
  <c r="G717" s="1"/>
  <c r="J717" s="1"/>
  <c r="K717" s="1"/>
  <c r="D718"/>
  <c r="C718"/>
  <c r="E718" s="1"/>
  <c r="I717"/>
  <c r="E717"/>
  <c r="D717"/>
  <c r="C717"/>
  <c r="J716"/>
  <c r="K716" s="1"/>
  <c r="I716"/>
  <c r="D716"/>
  <c r="C716"/>
  <c r="E716" s="1"/>
  <c r="J715"/>
  <c r="I715"/>
  <c r="K715" s="1"/>
  <c r="E715"/>
  <c r="E719" s="1"/>
  <c r="D715"/>
  <c r="C715"/>
  <c r="I709"/>
  <c r="I708"/>
  <c r="I707"/>
  <c r="G707"/>
  <c r="G708" s="1"/>
  <c r="I706"/>
  <c r="K706" s="1"/>
  <c r="I705"/>
  <c r="K705" s="1"/>
  <c r="G705"/>
  <c r="J706" s="1"/>
  <c r="D705"/>
  <c r="C705"/>
  <c r="E705" s="1"/>
  <c r="I704"/>
  <c r="G704"/>
  <c r="J705" s="1"/>
  <c r="D704"/>
  <c r="C704"/>
  <c r="E704" s="1"/>
  <c r="K703"/>
  <c r="J703"/>
  <c r="I703"/>
  <c r="D703"/>
  <c r="E703" s="1"/>
  <c r="C703"/>
  <c r="J702"/>
  <c r="I702"/>
  <c r="K702" s="1"/>
  <c r="D702"/>
  <c r="D706" s="1"/>
  <c r="C702"/>
  <c r="E702" s="1"/>
  <c r="E706" s="1"/>
  <c r="I696"/>
  <c r="I695"/>
  <c r="J694"/>
  <c r="I694"/>
  <c r="K694" s="1"/>
  <c r="G694"/>
  <c r="G695" s="1"/>
  <c r="J693"/>
  <c r="I693"/>
  <c r="K693" s="1"/>
  <c r="J692"/>
  <c r="K692" s="1"/>
  <c r="I692"/>
  <c r="G692"/>
  <c r="D692"/>
  <c r="E692" s="1"/>
  <c r="C692"/>
  <c r="J691"/>
  <c r="I691"/>
  <c r="K691" s="1"/>
  <c r="G691"/>
  <c r="D691"/>
  <c r="C691"/>
  <c r="E691" s="1"/>
  <c r="J690"/>
  <c r="I690"/>
  <c r="K690" s="1"/>
  <c r="E690"/>
  <c r="D690"/>
  <c r="C690"/>
  <c r="J689"/>
  <c r="K689" s="1"/>
  <c r="I689"/>
  <c r="D689"/>
  <c r="C689"/>
  <c r="E689" s="1"/>
  <c r="J688"/>
  <c r="I688"/>
  <c r="K688" s="1"/>
  <c r="E688"/>
  <c r="D688"/>
  <c r="C688"/>
  <c r="J687"/>
  <c r="K687" s="1"/>
  <c r="I687"/>
  <c r="D687"/>
  <c r="D693" s="1"/>
  <c r="C687"/>
  <c r="E687" s="1"/>
  <c r="E693" s="1"/>
  <c r="I681"/>
  <c r="I680"/>
  <c r="J679"/>
  <c r="K679" s="1"/>
  <c r="I679"/>
  <c r="G679"/>
  <c r="G680" s="1"/>
  <c r="J678"/>
  <c r="K678" s="1"/>
  <c r="I678"/>
  <c r="I677"/>
  <c r="G677"/>
  <c r="E677"/>
  <c r="D677"/>
  <c r="C677"/>
  <c r="I676"/>
  <c r="D676"/>
  <c r="E676" s="1"/>
  <c r="C676"/>
  <c r="J675"/>
  <c r="I675"/>
  <c r="K675" s="1"/>
  <c r="D675"/>
  <c r="C675"/>
  <c r="E675" s="1"/>
  <c r="K674"/>
  <c r="J674"/>
  <c r="I674"/>
  <c r="D674"/>
  <c r="E674" s="1"/>
  <c r="C674"/>
  <c r="J673"/>
  <c r="I673"/>
  <c r="K673" s="1"/>
  <c r="D673"/>
  <c r="C673"/>
  <c r="E673" s="1"/>
  <c r="K672"/>
  <c r="J672"/>
  <c r="I672"/>
  <c r="D672"/>
  <c r="E672" s="1"/>
  <c r="C672"/>
  <c r="J671"/>
  <c r="I671"/>
  <c r="K671" s="1"/>
  <c r="D671"/>
  <c r="C671"/>
  <c r="E671" s="1"/>
  <c r="K670"/>
  <c r="J670"/>
  <c r="I670"/>
  <c r="D670"/>
  <c r="E670" s="1"/>
  <c r="C670"/>
  <c r="J669"/>
  <c r="I669"/>
  <c r="K669" s="1"/>
  <c r="D669"/>
  <c r="C669"/>
  <c r="E669" s="1"/>
  <c r="K668"/>
  <c r="J668"/>
  <c r="I668"/>
  <c r="D668"/>
  <c r="E668" s="1"/>
  <c r="C668"/>
  <c r="J667"/>
  <c r="I667"/>
  <c r="K667" s="1"/>
  <c r="D667"/>
  <c r="C667"/>
  <c r="E667" s="1"/>
  <c r="K666"/>
  <c r="J666"/>
  <c r="I666"/>
  <c r="D666"/>
  <c r="D678" s="1"/>
  <c r="C666"/>
  <c r="J665"/>
  <c r="I665"/>
  <c r="K665" s="1"/>
  <c r="D665"/>
  <c r="C665"/>
  <c r="E665" s="1"/>
  <c r="I659"/>
  <c r="I658"/>
  <c r="J657"/>
  <c r="I657"/>
  <c r="K657" s="1"/>
  <c r="G657"/>
  <c r="G658" s="1"/>
  <c r="J656"/>
  <c r="I656"/>
  <c r="K656" s="1"/>
  <c r="J655"/>
  <c r="K655" s="1"/>
  <c r="I655"/>
  <c r="G655"/>
  <c r="D655"/>
  <c r="E655" s="1"/>
  <c r="C655"/>
  <c r="J654"/>
  <c r="I654"/>
  <c r="K654" s="1"/>
  <c r="G654"/>
  <c r="D654"/>
  <c r="C654"/>
  <c r="E654" s="1"/>
  <c r="J653"/>
  <c r="I653"/>
  <c r="K653" s="1"/>
  <c r="E653"/>
  <c r="D653"/>
  <c r="C653"/>
  <c r="J652"/>
  <c r="K652" s="1"/>
  <c r="I652"/>
  <c r="D652"/>
  <c r="C652"/>
  <c r="E652" s="1"/>
  <c r="J651"/>
  <c r="I651"/>
  <c r="K651" s="1"/>
  <c r="E651"/>
  <c r="D651"/>
  <c r="C651"/>
  <c r="J650"/>
  <c r="K650" s="1"/>
  <c r="I650"/>
  <c r="D650"/>
  <c r="C650"/>
  <c r="E650" s="1"/>
  <c r="J649"/>
  <c r="I649"/>
  <c r="K649" s="1"/>
  <c r="E649"/>
  <c r="D649"/>
  <c r="C649"/>
  <c r="J648"/>
  <c r="K648" s="1"/>
  <c r="I648"/>
  <c r="D648"/>
  <c r="C648"/>
  <c r="E648" s="1"/>
  <c r="J647"/>
  <c r="I647"/>
  <c r="K647" s="1"/>
  <c r="E647"/>
  <c r="D647"/>
  <c r="C647"/>
  <c r="J646"/>
  <c r="K646" s="1"/>
  <c r="I646"/>
  <c r="D646"/>
  <c r="D656" s="1"/>
  <c r="C646"/>
  <c r="E646" s="1"/>
  <c r="E656" s="1"/>
  <c r="I640"/>
  <c r="I639"/>
  <c r="J638"/>
  <c r="K638" s="1"/>
  <c r="I638"/>
  <c r="G638"/>
  <c r="G639" s="1"/>
  <c r="J637"/>
  <c r="K637" s="1"/>
  <c r="I637"/>
  <c r="I636"/>
  <c r="G636"/>
  <c r="E636"/>
  <c r="D636"/>
  <c r="C636"/>
  <c r="I635"/>
  <c r="D635"/>
  <c r="E635" s="1"/>
  <c r="C635"/>
  <c r="J634"/>
  <c r="I634"/>
  <c r="K634" s="1"/>
  <c r="D634"/>
  <c r="C634"/>
  <c r="E634" s="1"/>
  <c r="K633"/>
  <c r="J633"/>
  <c r="I633"/>
  <c r="D633"/>
  <c r="E633" s="1"/>
  <c r="C633"/>
  <c r="J632"/>
  <c r="I632"/>
  <c r="K632" s="1"/>
  <c r="D632"/>
  <c r="C632"/>
  <c r="E632" s="1"/>
  <c r="K631"/>
  <c r="J631"/>
  <c r="I631"/>
  <c r="D631"/>
  <c r="D637" s="1"/>
  <c r="C631"/>
  <c r="J630"/>
  <c r="I630"/>
  <c r="K630" s="1"/>
  <c r="D630"/>
  <c r="C630"/>
  <c r="E630" s="1"/>
  <c r="I624"/>
  <c r="I623"/>
  <c r="I622"/>
  <c r="G622"/>
  <c r="G623" s="1"/>
  <c r="C622"/>
  <c r="J621"/>
  <c r="K621" s="1"/>
  <c r="I621"/>
  <c r="C621"/>
  <c r="G620"/>
  <c r="C620"/>
  <c r="H619"/>
  <c r="I619" s="1"/>
  <c r="C619"/>
  <c r="J618"/>
  <c r="I618"/>
  <c r="K618" s="1"/>
  <c r="D618"/>
  <c r="C618"/>
  <c r="E618" s="1"/>
  <c r="K617"/>
  <c r="J617"/>
  <c r="I617"/>
  <c r="D617"/>
  <c r="E617" s="1"/>
  <c r="C617"/>
  <c r="J616"/>
  <c r="I616"/>
  <c r="K616" s="1"/>
  <c r="D616"/>
  <c r="C616"/>
  <c r="E616" s="1"/>
  <c r="K615"/>
  <c r="J615"/>
  <c r="I615"/>
  <c r="D615"/>
  <c r="C615"/>
  <c r="I609"/>
  <c r="I608"/>
  <c r="I607"/>
  <c r="G607"/>
  <c r="G608" s="1"/>
  <c r="I606"/>
  <c r="D606"/>
  <c r="I605"/>
  <c r="G605"/>
  <c r="G604" s="1"/>
  <c r="J604" s="1"/>
  <c r="K604" s="1"/>
  <c r="D605"/>
  <c r="C605"/>
  <c r="E605" s="1"/>
  <c r="I604"/>
  <c r="E604"/>
  <c r="D604"/>
  <c r="C604"/>
  <c r="J603"/>
  <c r="K603" s="1"/>
  <c r="I603"/>
  <c r="D603"/>
  <c r="C603"/>
  <c r="E603" s="1"/>
  <c r="J602"/>
  <c r="I602"/>
  <c r="K602" s="1"/>
  <c r="E602"/>
  <c r="D602"/>
  <c r="C602"/>
  <c r="J601"/>
  <c r="K601" s="1"/>
  <c r="I601"/>
  <c r="D601"/>
  <c r="C601"/>
  <c r="E601" s="1"/>
  <c r="J600"/>
  <c r="I600"/>
  <c r="K600" s="1"/>
  <c r="E600"/>
  <c r="D600"/>
  <c r="C600"/>
  <c r="J599"/>
  <c r="K599" s="1"/>
  <c r="I599"/>
  <c r="D599"/>
  <c r="C599"/>
  <c r="E599" s="1"/>
  <c r="J598"/>
  <c r="I598"/>
  <c r="K598" s="1"/>
  <c r="E598"/>
  <c r="D598"/>
  <c r="C598"/>
  <c r="J597"/>
  <c r="K597" s="1"/>
  <c r="I597"/>
  <c r="D597"/>
  <c r="C597"/>
  <c r="E597" s="1"/>
  <c r="J596"/>
  <c r="I596"/>
  <c r="K596" s="1"/>
  <c r="E596"/>
  <c r="D596"/>
  <c r="C596"/>
  <c r="I590"/>
  <c r="I589"/>
  <c r="I588"/>
  <c r="G588"/>
  <c r="G589" s="1"/>
  <c r="I587"/>
  <c r="D587"/>
  <c r="C587"/>
  <c r="E587" s="1"/>
  <c r="I586"/>
  <c r="G586"/>
  <c r="G585" s="1"/>
  <c r="C586"/>
  <c r="I585"/>
  <c r="C585"/>
  <c r="K584"/>
  <c r="J584"/>
  <c r="I584"/>
  <c r="D584"/>
  <c r="E584" s="1"/>
  <c r="C584"/>
  <c r="J583"/>
  <c r="I583"/>
  <c r="K583" s="1"/>
  <c r="D583"/>
  <c r="C583"/>
  <c r="E583" s="1"/>
  <c r="K582"/>
  <c r="J582"/>
  <c r="I582"/>
  <c r="D582"/>
  <c r="E582" s="1"/>
  <c r="C582"/>
  <c r="J581"/>
  <c r="I581"/>
  <c r="K581" s="1"/>
  <c r="D581"/>
  <c r="C581"/>
  <c r="E581" s="1"/>
  <c r="K580"/>
  <c r="J580"/>
  <c r="I580"/>
  <c r="D580"/>
  <c r="E580" s="1"/>
  <c r="C580"/>
  <c r="J579"/>
  <c r="I579"/>
  <c r="K579" s="1"/>
  <c r="D579"/>
  <c r="C579"/>
  <c r="E579" s="1"/>
  <c r="K578"/>
  <c r="J578"/>
  <c r="I578"/>
  <c r="D578"/>
  <c r="E578" s="1"/>
  <c r="C578"/>
  <c r="I572"/>
  <c r="I571"/>
  <c r="I570"/>
  <c r="G570"/>
  <c r="G571" s="1"/>
  <c r="I569"/>
  <c r="D569"/>
  <c r="I568"/>
  <c r="G568"/>
  <c r="G567" s="1"/>
  <c r="J567" s="1"/>
  <c r="K567" s="1"/>
  <c r="D568"/>
  <c r="C568"/>
  <c r="E568" s="1"/>
  <c r="I567"/>
  <c r="E567"/>
  <c r="D567"/>
  <c r="C567"/>
  <c r="J566"/>
  <c r="K566" s="1"/>
  <c r="I566"/>
  <c r="D566"/>
  <c r="C566"/>
  <c r="E566" s="1"/>
  <c r="J565"/>
  <c r="I565"/>
  <c r="K565" s="1"/>
  <c r="E565"/>
  <c r="D565"/>
  <c r="C565"/>
  <c r="J564"/>
  <c r="K564" s="1"/>
  <c r="I564"/>
  <c r="D564"/>
  <c r="C564"/>
  <c r="E564" s="1"/>
  <c r="J563"/>
  <c r="I563"/>
  <c r="K563" s="1"/>
  <c r="E563"/>
  <c r="D563"/>
  <c r="C563"/>
  <c r="J562"/>
  <c r="K562" s="1"/>
  <c r="I562"/>
  <c r="D562"/>
  <c r="C562"/>
  <c r="E562" s="1"/>
  <c r="J561"/>
  <c r="I561"/>
  <c r="K561" s="1"/>
  <c r="E561"/>
  <c r="D561"/>
  <c r="C561"/>
  <c r="J560"/>
  <c r="K560" s="1"/>
  <c r="I560"/>
  <c r="D560"/>
  <c r="C560"/>
  <c r="E560" s="1"/>
  <c r="J559"/>
  <c r="I559"/>
  <c r="K559" s="1"/>
  <c r="E559"/>
  <c r="D559"/>
  <c r="C559"/>
  <c r="I553"/>
  <c r="I552"/>
  <c r="I551"/>
  <c r="G551"/>
  <c r="G552" s="1"/>
  <c r="I550"/>
  <c r="K550" s="1"/>
  <c r="I549"/>
  <c r="K549" s="1"/>
  <c r="G549"/>
  <c r="J550" s="1"/>
  <c r="D549"/>
  <c r="C549"/>
  <c r="E549" s="1"/>
  <c r="I548"/>
  <c r="G548"/>
  <c r="J549" s="1"/>
  <c r="D548"/>
  <c r="C548"/>
  <c r="E548" s="1"/>
  <c r="K547"/>
  <c r="J547"/>
  <c r="I547"/>
  <c r="D547"/>
  <c r="E547" s="1"/>
  <c r="C547"/>
  <c r="J546"/>
  <c r="I546"/>
  <c r="K546" s="1"/>
  <c r="D546"/>
  <c r="C546"/>
  <c r="E546" s="1"/>
  <c r="K545"/>
  <c r="J545"/>
  <c r="I545"/>
  <c r="D545"/>
  <c r="E545" s="1"/>
  <c r="C545"/>
  <c r="J544"/>
  <c r="I544"/>
  <c r="K544" s="1"/>
  <c r="D544"/>
  <c r="C544"/>
  <c r="E544" s="1"/>
  <c r="K543"/>
  <c r="J543"/>
  <c r="I543"/>
  <c r="D543"/>
  <c r="E543" s="1"/>
  <c r="C543"/>
  <c r="I537"/>
  <c r="I536"/>
  <c r="I535"/>
  <c r="G535"/>
  <c r="G536" s="1"/>
  <c r="I534"/>
  <c r="D534"/>
  <c r="I533"/>
  <c r="G533"/>
  <c r="G532" s="1"/>
  <c r="J532" s="1"/>
  <c r="K532" s="1"/>
  <c r="D533"/>
  <c r="C533"/>
  <c r="E533" s="1"/>
  <c r="I532"/>
  <c r="E532"/>
  <c r="D532"/>
  <c r="C532"/>
  <c r="J531"/>
  <c r="K531" s="1"/>
  <c r="I531"/>
  <c r="D531"/>
  <c r="C531"/>
  <c r="E531" s="1"/>
  <c r="J530"/>
  <c r="I530"/>
  <c r="K530" s="1"/>
  <c r="E530"/>
  <c r="D530"/>
  <c r="C530"/>
  <c r="J529"/>
  <c r="K529" s="1"/>
  <c r="I529"/>
  <c r="D529"/>
  <c r="C529"/>
  <c r="E529" s="1"/>
  <c r="J528"/>
  <c r="I528"/>
  <c r="K528" s="1"/>
  <c r="E528"/>
  <c r="D528"/>
  <c r="C528"/>
  <c r="J527"/>
  <c r="K527" s="1"/>
  <c r="I527"/>
  <c r="D527"/>
  <c r="C527"/>
  <c r="E527" s="1"/>
  <c r="E534" s="1"/>
  <c r="J521"/>
  <c r="I521"/>
  <c r="K521" s="1"/>
  <c r="D521"/>
  <c r="C521"/>
  <c r="E521" s="1"/>
  <c r="K520"/>
  <c r="J520"/>
  <c r="I520"/>
  <c r="D520"/>
  <c r="E520" s="1"/>
  <c r="C520"/>
  <c r="J519"/>
  <c r="I519"/>
  <c r="K519" s="1"/>
  <c r="D519"/>
  <c r="C519"/>
  <c r="E519" s="1"/>
  <c r="K518"/>
  <c r="J518"/>
  <c r="I518"/>
  <c r="D518"/>
  <c r="E518" s="1"/>
  <c r="C518"/>
  <c r="J517"/>
  <c r="I517"/>
  <c r="K517" s="1"/>
  <c r="D517"/>
  <c r="C517"/>
  <c r="E517" s="1"/>
  <c r="K516"/>
  <c r="J516"/>
  <c r="I516"/>
  <c r="D516"/>
  <c r="E516" s="1"/>
  <c r="C516"/>
  <c r="J515"/>
  <c r="I515"/>
  <c r="K515" s="1"/>
  <c r="D515"/>
  <c r="C515"/>
  <c r="E515" s="1"/>
  <c r="K514"/>
  <c r="J514"/>
  <c r="I514"/>
  <c r="D514"/>
  <c r="E514" s="1"/>
  <c r="C514"/>
  <c r="J513"/>
  <c r="I513"/>
  <c r="K513" s="1"/>
  <c r="D513"/>
  <c r="C513"/>
  <c r="E513" s="1"/>
  <c r="K512"/>
  <c r="J512"/>
  <c r="I512"/>
  <c r="D512"/>
  <c r="E512" s="1"/>
  <c r="C512"/>
  <c r="J511"/>
  <c r="J522" s="1"/>
  <c r="I511"/>
  <c r="K511" s="1"/>
  <c r="D511"/>
  <c r="C511"/>
  <c r="E511" s="1"/>
  <c r="K510"/>
  <c r="J510"/>
  <c r="I510"/>
  <c r="D510"/>
  <c r="E510" s="1"/>
  <c r="E522" s="1"/>
  <c r="C510"/>
  <c r="J504"/>
  <c r="I504"/>
  <c r="K504" s="1"/>
  <c r="I503"/>
  <c r="I502"/>
  <c r="I501"/>
  <c r="G501"/>
  <c r="G502" s="1"/>
  <c r="D501"/>
  <c r="C501"/>
  <c r="E501" s="1"/>
  <c r="I500"/>
  <c r="G500"/>
  <c r="I499"/>
  <c r="B499"/>
  <c r="C499" s="1"/>
  <c r="I498"/>
  <c r="E498"/>
  <c r="D498"/>
  <c r="C498"/>
  <c r="I492"/>
  <c r="I491"/>
  <c r="I490"/>
  <c r="G490"/>
  <c r="G491" s="1"/>
  <c r="I489"/>
  <c r="I488"/>
  <c r="G488"/>
  <c r="J489" s="1"/>
  <c r="D488"/>
  <c r="C488"/>
  <c r="E488" s="1"/>
  <c r="I487"/>
  <c r="G487"/>
  <c r="J488" s="1"/>
  <c r="D487"/>
  <c r="C487"/>
  <c r="E487" s="1"/>
  <c r="K486"/>
  <c r="J486"/>
  <c r="I486"/>
  <c r="D486"/>
  <c r="E486" s="1"/>
  <c r="C486"/>
  <c r="J485"/>
  <c r="I485"/>
  <c r="K485" s="1"/>
  <c r="D485"/>
  <c r="C485"/>
  <c r="E485" s="1"/>
  <c r="K484"/>
  <c r="J484"/>
  <c r="I484"/>
  <c r="D484"/>
  <c r="E484" s="1"/>
  <c r="C484"/>
  <c r="J483"/>
  <c r="I483"/>
  <c r="K483" s="1"/>
  <c r="D483"/>
  <c r="C483"/>
  <c r="E483" s="1"/>
  <c r="K482"/>
  <c r="J482"/>
  <c r="I482"/>
  <c r="D482"/>
  <c r="E482" s="1"/>
  <c r="C482"/>
  <c r="J481"/>
  <c r="I481"/>
  <c r="K481" s="1"/>
  <c r="D481"/>
  <c r="C481"/>
  <c r="E481" s="1"/>
  <c r="K480"/>
  <c r="J480"/>
  <c r="I480"/>
  <c r="D480"/>
  <c r="E480" s="1"/>
  <c r="C480"/>
  <c r="I474"/>
  <c r="I473"/>
  <c r="I472"/>
  <c r="G472"/>
  <c r="G473" s="1"/>
  <c r="I471"/>
  <c r="D471"/>
  <c r="I470"/>
  <c r="G470"/>
  <c r="G469" s="1"/>
  <c r="J469" s="1"/>
  <c r="K469" s="1"/>
  <c r="D470"/>
  <c r="C470"/>
  <c r="E470" s="1"/>
  <c r="I469"/>
  <c r="E469"/>
  <c r="D469"/>
  <c r="C469"/>
  <c r="J468"/>
  <c r="K468" s="1"/>
  <c r="I468"/>
  <c r="D468"/>
  <c r="C468"/>
  <c r="E468" s="1"/>
  <c r="J467"/>
  <c r="I467"/>
  <c r="K467" s="1"/>
  <c r="E467"/>
  <c r="D467"/>
  <c r="C467"/>
  <c r="J466"/>
  <c r="K466" s="1"/>
  <c r="I466"/>
  <c r="D466"/>
  <c r="C466"/>
  <c r="E466" s="1"/>
  <c r="J465"/>
  <c r="I465"/>
  <c r="K465" s="1"/>
  <c r="E465"/>
  <c r="D465"/>
  <c r="C465"/>
  <c r="J464"/>
  <c r="K464" s="1"/>
  <c r="I464"/>
  <c r="D464"/>
  <c r="C464"/>
  <c r="E464" s="1"/>
  <c r="J463"/>
  <c r="I463"/>
  <c r="K463" s="1"/>
  <c r="E463"/>
  <c r="D463"/>
  <c r="C463"/>
  <c r="J462"/>
  <c r="K462" s="1"/>
  <c r="I462"/>
  <c r="D462"/>
  <c r="C462"/>
  <c r="E462" s="1"/>
  <c r="J461"/>
  <c r="I461"/>
  <c r="K461" s="1"/>
  <c r="E461"/>
  <c r="D461"/>
  <c r="C461"/>
  <c r="H454"/>
  <c r="I454" s="1"/>
  <c r="J453"/>
  <c r="I453"/>
  <c r="K453" s="1"/>
  <c r="G453"/>
  <c r="G454" s="1"/>
  <c r="I452"/>
  <c r="C452"/>
  <c r="J451"/>
  <c r="I451"/>
  <c r="K451" s="1"/>
  <c r="G451"/>
  <c r="J452" s="1"/>
  <c r="K452" s="1"/>
  <c r="C451"/>
  <c r="J450"/>
  <c r="I450"/>
  <c r="K450" s="1"/>
  <c r="G450"/>
  <c r="D450"/>
  <c r="C450"/>
  <c r="E450" s="1"/>
  <c r="J449"/>
  <c r="I449"/>
  <c r="K449" s="1"/>
  <c r="E449"/>
  <c r="D449"/>
  <c r="C449"/>
  <c r="J448"/>
  <c r="K448" s="1"/>
  <c r="I448"/>
  <c r="D448"/>
  <c r="C448"/>
  <c r="E448" s="1"/>
  <c r="J447"/>
  <c r="I447"/>
  <c r="K447" s="1"/>
  <c r="E447"/>
  <c r="D447"/>
  <c r="C447"/>
  <c r="J446"/>
  <c r="K446" s="1"/>
  <c r="I446"/>
  <c r="D446"/>
  <c r="C446"/>
  <c r="E446" s="1"/>
  <c r="J445"/>
  <c r="I445"/>
  <c r="K445" s="1"/>
  <c r="E445"/>
  <c r="D445"/>
  <c r="C445"/>
  <c r="J444"/>
  <c r="K444" s="1"/>
  <c r="I444"/>
  <c r="D444"/>
  <c r="C444"/>
  <c r="E444" s="1"/>
  <c r="J443"/>
  <c r="I443"/>
  <c r="K443" s="1"/>
  <c r="E443"/>
  <c r="D443"/>
  <c r="C443"/>
  <c r="J442"/>
  <c r="K442" s="1"/>
  <c r="I442"/>
  <c r="D442"/>
  <c r="C442"/>
  <c r="E442" s="1"/>
  <c r="I436"/>
  <c r="I435"/>
  <c r="J434"/>
  <c r="K434" s="1"/>
  <c r="I434"/>
  <c r="G434"/>
  <c r="G435" s="1"/>
  <c r="J433"/>
  <c r="K433" s="1"/>
  <c r="I433"/>
  <c r="I432"/>
  <c r="G432"/>
  <c r="E432"/>
  <c r="D432"/>
  <c r="C432"/>
  <c r="I431"/>
  <c r="D431"/>
  <c r="E431" s="1"/>
  <c r="C431"/>
  <c r="J430"/>
  <c r="I430"/>
  <c r="K430" s="1"/>
  <c r="D430"/>
  <c r="C430"/>
  <c r="E430" s="1"/>
  <c r="K429"/>
  <c r="J429"/>
  <c r="I429"/>
  <c r="D429"/>
  <c r="E429" s="1"/>
  <c r="C429"/>
  <c r="J428"/>
  <c r="I428"/>
  <c r="K428" s="1"/>
  <c r="D428"/>
  <c r="C428"/>
  <c r="E428" s="1"/>
  <c r="K427"/>
  <c r="J427"/>
  <c r="I427"/>
  <c r="D427"/>
  <c r="E427" s="1"/>
  <c r="C427"/>
  <c r="J426"/>
  <c r="I426"/>
  <c r="K426" s="1"/>
  <c r="D426"/>
  <c r="C426"/>
  <c r="E426" s="1"/>
  <c r="K425"/>
  <c r="J425"/>
  <c r="I425"/>
  <c r="D425"/>
  <c r="E425" s="1"/>
  <c r="C425"/>
  <c r="J424"/>
  <c r="I424"/>
  <c r="K424" s="1"/>
  <c r="D424"/>
  <c r="C424"/>
  <c r="E424" s="1"/>
  <c r="K423"/>
  <c r="J423"/>
  <c r="I423"/>
  <c r="D423"/>
  <c r="C423"/>
  <c r="I417"/>
  <c r="I416"/>
  <c r="I415"/>
  <c r="G415"/>
  <c r="G416" s="1"/>
  <c r="I414"/>
  <c r="D414"/>
  <c r="I413"/>
  <c r="G413"/>
  <c r="D413"/>
  <c r="C413"/>
  <c r="E413" s="1"/>
  <c r="I412"/>
  <c r="E412"/>
  <c r="D412"/>
  <c r="C412"/>
  <c r="J411"/>
  <c r="K411" s="1"/>
  <c r="I411"/>
  <c r="D411"/>
  <c r="C411"/>
  <c r="E411" s="1"/>
  <c r="J410"/>
  <c r="I410"/>
  <c r="K410" s="1"/>
  <c r="E410"/>
  <c r="D410"/>
  <c r="C410"/>
  <c r="J409"/>
  <c r="K409" s="1"/>
  <c r="I409"/>
  <c r="D409"/>
  <c r="C409"/>
  <c r="E409" s="1"/>
  <c r="J408"/>
  <c r="I408"/>
  <c r="K408" s="1"/>
  <c r="E408"/>
  <c r="D408"/>
  <c r="C408"/>
  <c r="J407"/>
  <c r="K407" s="1"/>
  <c r="I407"/>
  <c r="D407"/>
  <c r="C407"/>
  <c r="E407" s="1"/>
  <c r="K401"/>
  <c r="I401"/>
  <c r="I400"/>
  <c r="J399"/>
  <c r="K399" s="1"/>
  <c r="I399"/>
  <c r="G399"/>
  <c r="G400" s="1"/>
  <c r="J401" s="1"/>
  <c r="J398"/>
  <c r="K398" s="1"/>
  <c r="I398"/>
  <c r="I397"/>
  <c r="G397"/>
  <c r="E397"/>
  <c r="D397"/>
  <c r="C397"/>
  <c r="I396"/>
  <c r="D396"/>
  <c r="E396" s="1"/>
  <c r="C396"/>
  <c r="J395"/>
  <c r="I395"/>
  <c r="K395" s="1"/>
  <c r="D395"/>
  <c r="C395"/>
  <c r="E395" s="1"/>
  <c r="K394"/>
  <c r="J394"/>
  <c r="I394"/>
  <c r="D394"/>
  <c r="E394" s="1"/>
  <c r="C394"/>
  <c r="J393"/>
  <c r="I393"/>
  <c r="K393" s="1"/>
  <c r="D393"/>
  <c r="C393"/>
  <c r="E393" s="1"/>
  <c r="K392"/>
  <c r="J392"/>
  <c r="I392"/>
  <c r="D392"/>
  <c r="E392" s="1"/>
  <c r="C392"/>
  <c r="J391"/>
  <c r="I391"/>
  <c r="K391" s="1"/>
  <c r="D391"/>
  <c r="C391"/>
  <c r="E391" s="1"/>
  <c r="K390"/>
  <c r="J390"/>
  <c r="I390"/>
  <c r="D390"/>
  <c r="E390" s="1"/>
  <c r="C390"/>
  <c r="J389"/>
  <c r="I389"/>
  <c r="K389" s="1"/>
  <c r="D389"/>
  <c r="C389"/>
  <c r="E389" s="1"/>
  <c r="K388"/>
  <c r="J388"/>
  <c r="I388"/>
  <c r="D388"/>
  <c r="C388"/>
  <c r="I382"/>
  <c r="I381"/>
  <c r="I380"/>
  <c r="G380"/>
  <c r="G381" s="1"/>
  <c r="I379"/>
  <c r="D379"/>
  <c r="I378"/>
  <c r="G378"/>
  <c r="D378"/>
  <c r="C378"/>
  <c r="E378" s="1"/>
  <c r="I377"/>
  <c r="E377"/>
  <c r="D377"/>
  <c r="C377"/>
  <c r="J376"/>
  <c r="K376" s="1"/>
  <c r="I376"/>
  <c r="D376"/>
  <c r="C376"/>
  <c r="E376" s="1"/>
  <c r="J375"/>
  <c r="I375"/>
  <c r="K375" s="1"/>
  <c r="E375"/>
  <c r="D375"/>
  <c r="C375"/>
  <c r="J374"/>
  <c r="K374" s="1"/>
  <c r="I374"/>
  <c r="D374"/>
  <c r="C374"/>
  <c r="E374" s="1"/>
  <c r="J373"/>
  <c r="I373"/>
  <c r="K373" s="1"/>
  <c r="E373"/>
  <c r="D373"/>
  <c r="C373"/>
  <c r="J372"/>
  <c r="K372" s="1"/>
  <c r="I372"/>
  <c r="D372"/>
  <c r="C372"/>
  <c r="E372" s="1"/>
  <c r="J371"/>
  <c r="I371"/>
  <c r="K371" s="1"/>
  <c r="E371"/>
  <c r="D371"/>
  <c r="C371"/>
  <c r="J370"/>
  <c r="K370" s="1"/>
  <c r="I370"/>
  <c r="D370"/>
  <c r="C370"/>
  <c r="E370" s="1"/>
  <c r="J369"/>
  <c r="I369"/>
  <c r="K369" s="1"/>
  <c r="E369"/>
  <c r="D369"/>
  <c r="C369"/>
  <c r="J368"/>
  <c r="I368"/>
  <c r="D368"/>
  <c r="C368"/>
  <c r="E368" s="1"/>
  <c r="I362"/>
  <c r="I361"/>
  <c r="J360"/>
  <c r="K360" s="1"/>
  <c r="I360"/>
  <c r="G360"/>
  <c r="G361" s="1"/>
  <c r="J362" s="1"/>
  <c r="K362" s="1"/>
  <c r="I359"/>
  <c r="D359"/>
  <c r="I358"/>
  <c r="G358"/>
  <c r="J359" s="1"/>
  <c r="K359" s="1"/>
  <c r="E358"/>
  <c r="D358"/>
  <c r="C358"/>
  <c r="I357"/>
  <c r="D357"/>
  <c r="E357" s="1"/>
  <c r="C357"/>
  <c r="J356"/>
  <c r="I356"/>
  <c r="K356" s="1"/>
  <c r="D356"/>
  <c r="C356"/>
  <c r="E356" s="1"/>
  <c r="K355"/>
  <c r="J355"/>
  <c r="I355"/>
  <c r="E355"/>
  <c r="D355"/>
  <c r="C355"/>
  <c r="J354"/>
  <c r="I354"/>
  <c r="K354" s="1"/>
  <c r="D354"/>
  <c r="C354"/>
  <c r="E354" s="1"/>
  <c r="K353"/>
  <c r="J353"/>
  <c r="I353"/>
  <c r="D353"/>
  <c r="E353" s="1"/>
  <c r="C353"/>
  <c r="J352"/>
  <c r="I352"/>
  <c r="K352" s="1"/>
  <c r="D352"/>
  <c r="C352"/>
  <c r="E352" s="1"/>
  <c r="K351"/>
  <c r="J351"/>
  <c r="I351"/>
  <c r="E351"/>
  <c r="D351"/>
  <c r="C351"/>
  <c r="J350"/>
  <c r="I350"/>
  <c r="K350" s="1"/>
  <c r="D350"/>
  <c r="C350"/>
  <c r="E350" s="1"/>
  <c r="K349"/>
  <c r="J349"/>
  <c r="I349"/>
  <c r="D349"/>
  <c r="E349" s="1"/>
  <c r="C349"/>
  <c r="J348"/>
  <c r="I348"/>
  <c r="K348" s="1"/>
  <c r="D348"/>
  <c r="C348"/>
  <c r="E348" s="1"/>
  <c r="K347"/>
  <c r="J347"/>
  <c r="I347"/>
  <c r="E347"/>
  <c r="D347"/>
  <c r="C347"/>
  <c r="I341"/>
  <c r="I340"/>
  <c r="G340"/>
  <c r="I339"/>
  <c r="G339"/>
  <c r="J339" s="1"/>
  <c r="K339" s="1"/>
  <c r="I338"/>
  <c r="I337"/>
  <c r="G337"/>
  <c r="D337"/>
  <c r="C337"/>
  <c r="E337" s="1"/>
  <c r="K336"/>
  <c r="I336"/>
  <c r="G336"/>
  <c r="J336" s="1"/>
  <c r="E336"/>
  <c r="D336"/>
  <c r="C336"/>
  <c r="J335"/>
  <c r="K335" s="1"/>
  <c r="I335"/>
  <c r="D335"/>
  <c r="C335"/>
  <c r="E335" s="1"/>
  <c r="J334"/>
  <c r="I334"/>
  <c r="K334" s="1"/>
  <c r="E334"/>
  <c r="D334"/>
  <c r="C334"/>
  <c r="K333"/>
  <c r="J333"/>
  <c r="I333"/>
  <c r="D333"/>
  <c r="C333"/>
  <c r="E333" s="1"/>
  <c r="J332"/>
  <c r="I332"/>
  <c r="K332" s="1"/>
  <c r="E332"/>
  <c r="D332"/>
  <c r="C332"/>
  <c r="J331"/>
  <c r="K331" s="1"/>
  <c r="I331"/>
  <c r="D331"/>
  <c r="C331"/>
  <c r="E331" s="1"/>
  <c r="J330"/>
  <c r="I330"/>
  <c r="K330" s="1"/>
  <c r="E330"/>
  <c r="D330"/>
  <c r="C330"/>
  <c r="K329"/>
  <c r="J329"/>
  <c r="I329"/>
  <c r="D329"/>
  <c r="C329"/>
  <c r="E329" s="1"/>
  <c r="J328"/>
  <c r="I328"/>
  <c r="K328" s="1"/>
  <c r="E328"/>
  <c r="D328"/>
  <c r="C328"/>
  <c r="J327"/>
  <c r="K327" s="1"/>
  <c r="I327"/>
  <c r="D327"/>
  <c r="C327"/>
  <c r="E327" s="1"/>
  <c r="J326"/>
  <c r="I326"/>
  <c r="K326" s="1"/>
  <c r="E326"/>
  <c r="D326"/>
  <c r="C326"/>
  <c r="K325"/>
  <c r="J325"/>
  <c r="I325"/>
  <c r="D325"/>
  <c r="D338" s="1"/>
  <c r="C325"/>
  <c r="E325" s="1"/>
  <c r="E338" s="1"/>
  <c r="I319"/>
  <c r="I318"/>
  <c r="J317"/>
  <c r="K317" s="1"/>
  <c r="I317"/>
  <c r="G317"/>
  <c r="G318" s="1"/>
  <c r="J319" s="1"/>
  <c r="K319" s="1"/>
  <c r="J316"/>
  <c r="K316" s="1"/>
  <c r="I316"/>
  <c r="I315"/>
  <c r="G315"/>
  <c r="E315"/>
  <c r="D315"/>
  <c r="C315"/>
  <c r="I314"/>
  <c r="E314"/>
  <c r="D314"/>
  <c r="C314"/>
  <c r="J313"/>
  <c r="I313"/>
  <c r="K313" s="1"/>
  <c r="D313"/>
  <c r="C313"/>
  <c r="E313" s="1"/>
  <c r="K312"/>
  <c r="J312"/>
  <c r="I312"/>
  <c r="D312"/>
  <c r="E312" s="1"/>
  <c r="C312"/>
  <c r="J311"/>
  <c r="I311"/>
  <c r="K311" s="1"/>
  <c r="D311"/>
  <c r="C311"/>
  <c r="E311" s="1"/>
  <c r="K310"/>
  <c r="J310"/>
  <c r="I310"/>
  <c r="E310"/>
  <c r="D310"/>
  <c r="C310"/>
  <c r="J309"/>
  <c r="I309"/>
  <c r="K309" s="1"/>
  <c r="D309"/>
  <c r="C309"/>
  <c r="E309" s="1"/>
  <c r="K308"/>
  <c r="J308"/>
  <c r="I308"/>
  <c r="D308"/>
  <c r="D316" s="1"/>
  <c r="C308"/>
  <c r="J307"/>
  <c r="I307"/>
  <c r="K307" s="1"/>
  <c r="D307"/>
  <c r="C307"/>
  <c r="E307" s="1"/>
  <c r="K306"/>
  <c r="J306"/>
  <c r="I306"/>
  <c r="E306"/>
  <c r="D306"/>
  <c r="C306"/>
  <c r="J305"/>
  <c r="I305"/>
  <c r="K305" s="1"/>
  <c r="D305"/>
  <c r="C305"/>
  <c r="E305" s="1"/>
  <c r="I299"/>
  <c r="I298"/>
  <c r="J297"/>
  <c r="I297"/>
  <c r="K297" s="1"/>
  <c r="G297"/>
  <c r="G298" s="1"/>
  <c r="J298" s="1"/>
  <c r="J296"/>
  <c r="I296"/>
  <c r="J295"/>
  <c r="K295" s="1"/>
  <c r="I295"/>
  <c r="G295"/>
  <c r="D295"/>
  <c r="E295" s="1"/>
  <c r="C295"/>
  <c r="J294"/>
  <c r="I294"/>
  <c r="K294" s="1"/>
  <c r="G294"/>
  <c r="D294"/>
  <c r="C294"/>
  <c r="J293"/>
  <c r="I293"/>
  <c r="K293" s="1"/>
  <c r="E293"/>
  <c r="D293"/>
  <c r="C293"/>
  <c r="J292"/>
  <c r="K292" s="1"/>
  <c r="I292"/>
  <c r="D292"/>
  <c r="C292"/>
  <c r="E292" s="1"/>
  <c r="J291"/>
  <c r="I291"/>
  <c r="K291" s="1"/>
  <c r="E291"/>
  <c r="D291"/>
  <c r="C291"/>
  <c r="J290"/>
  <c r="K290" s="1"/>
  <c r="I290"/>
  <c r="D290"/>
  <c r="C290"/>
  <c r="J289"/>
  <c r="I289"/>
  <c r="K289" s="1"/>
  <c r="E289"/>
  <c r="D289"/>
  <c r="C289"/>
  <c r="J288"/>
  <c r="K288" s="1"/>
  <c r="I288"/>
  <c r="D288"/>
  <c r="C288"/>
  <c r="E288" s="1"/>
  <c r="J287"/>
  <c r="I287"/>
  <c r="K287" s="1"/>
  <c r="E287"/>
  <c r="D287"/>
  <c r="C287"/>
  <c r="J286"/>
  <c r="I286"/>
  <c r="D286"/>
  <c r="D296" s="1"/>
  <c r="C286"/>
  <c r="I280"/>
  <c r="I279"/>
  <c r="K278"/>
  <c r="J278"/>
  <c r="I278"/>
  <c r="G278"/>
  <c r="G279" s="1"/>
  <c r="J280" s="1"/>
  <c r="K280" s="1"/>
  <c r="I277"/>
  <c r="I276"/>
  <c r="G276"/>
  <c r="E276"/>
  <c r="D276"/>
  <c r="C276"/>
  <c r="I275"/>
  <c r="D275"/>
  <c r="E275" s="1"/>
  <c r="C275"/>
  <c r="J274"/>
  <c r="I274"/>
  <c r="D274"/>
  <c r="C274"/>
  <c r="E274" s="1"/>
  <c r="K273"/>
  <c r="J273"/>
  <c r="I273"/>
  <c r="D273"/>
  <c r="E273" s="1"/>
  <c r="C273"/>
  <c r="J272"/>
  <c r="I272"/>
  <c r="K272" s="1"/>
  <c r="D272"/>
  <c r="C272"/>
  <c r="E272" s="1"/>
  <c r="K271"/>
  <c r="J271"/>
  <c r="I271"/>
  <c r="D271"/>
  <c r="E271" s="1"/>
  <c r="C271"/>
  <c r="J270"/>
  <c r="I270"/>
  <c r="D270"/>
  <c r="C270"/>
  <c r="E270" s="1"/>
  <c r="K269"/>
  <c r="J269"/>
  <c r="I269"/>
  <c r="D269"/>
  <c r="E269" s="1"/>
  <c r="C269"/>
  <c r="J268"/>
  <c r="I268"/>
  <c r="K268" s="1"/>
  <c r="D268"/>
  <c r="C268"/>
  <c r="E268" s="1"/>
  <c r="J267"/>
  <c r="K267" s="1"/>
  <c r="I267"/>
  <c r="D267"/>
  <c r="C267"/>
  <c r="E267" s="1"/>
  <c r="K266"/>
  <c r="J266"/>
  <c r="I266"/>
  <c r="D266"/>
  <c r="E266" s="1"/>
  <c r="C266"/>
  <c r="J265"/>
  <c r="I265"/>
  <c r="K265" s="1"/>
  <c r="D265"/>
  <c r="C265"/>
  <c r="E265" s="1"/>
  <c r="K264"/>
  <c r="J264"/>
  <c r="I264"/>
  <c r="D264"/>
  <c r="D277" s="1"/>
  <c r="C264"/>
  <c r="I258"/>
  <c r="I257"/>
  <c r="I256"/>
  <c r="G256"/>
  <c r="G257" s="1"/>
  <c r="I255"/>
  <c r="D255"/>
  <c r="I254"/>
  <c r="G254"/>
  <c r="G253" s="1"/>
  <c r="J253" s="1"/>
  <c r="K253" s="1"/>
  <c r="D254"/>
  <c r="C254"/>
  <c r="E254" s="1"/>
  <c r="I253"/>
  <c r="E253"/>
  <c r="D253"/>
  <c r="C253"/>
  <c r="J252"/>
  <c r="K252" s="1"/>
  <c r="I252"/>
  <c r="D252"/>
  <c r="C252"/>
  <c r="E252" s="1"/>
  <c r="J251"/>
  <c r="I251"/>
  <c r="K251" s="1"/>
  <c r="E251"/>
  <c r="D251"/>
  <c r="C251"/>
  <c r="J250"/>
  <c r="K250" s="1"/>
  <c r="I250"/>
  <c r="D250"/>
  <c r="C250"/>
  <c r="E250" s="1"/>
  <c r="J249"/>
  <c r="I249"/>
  <c r="K249" s="1"/>
  <c r="E249"/>
  <c r="D249"/>
  <c r="C249"/>
  <c r="J248"/>
  <c r="K248" s="1"/>
  <c r="I248"/>
  <c r="D248"/>
  <c r="C248"/>
  <c r="E248" s="1"/>
  <c r="J247"/>
  <c r="I247"/>
  <c r="K247" s="1"/>
  <c r="E247"/>
  <c r="D247"/>
  <c r="C247"/>
  <c r="J246"/>
  <c r="K246" s="1"/>
  <c r="I246"/>
  <c r="D246"/>
  <c r="C246"/>
  <c r="E246" s="1"/>
  <c r="J245"/>
  <c r="I245"/>
  <c r="K245" s="1"/>
  <c r="E245"/>
  <c r="D245"/>
  <c r="C245"/>
  <c r="J244"/>
  <c r="K244" s="1"/>
  <c r="I244"/>
  <c r="D244"/>
  <c r="C244"/>
  <c r="E244" s="1"/>
  <c r="E255" s="1"/>
  <c r="I238"/>
  <c r="I237"/>
  <c r="J236"/>
  <c r="K236" s="1"/>
  <c r="I236"/>
  <c r="G236"/>
  <c r="G237" s="1"/>
  <c r="I235"/>
  <c r="C235"/>
  <c r="J234"/>
  <c r="K234" s="1"/>
  <c r="I234"/>
  <c r="G234"/>
  <c r="J235" s="1"/>
  <c r="C234"/>
  <c r="J233"/>
  <c r="K233" s="1"/>
  <c r="I233"/>
  <c r="G233"/>
  <c r="D233"/>
  <c r="E233" s="1"/>
  <c r="C233"/>
  <c r="J232"/>
  <c r="I232"/>
  <c r="K232" s="1"/>
  <c r="D232"/>
  <c r="C232"/>
  <c r="E232" s="1"/>
  <c r="K231"/>
  <c r="J231"/>
  <c r="I231"/>
  <c r="D231"/>
  <c r="E231" s="1"/>
  <c r="C231"/>
  <c r="J230"/>
  <c r="I230"/>
  <c r="K230" s="1"/>
  <c r="D230"/>
  <c r="C230"/>
  <c r="E230" s="1"/>
  <c r="K229"/>
  <c r="J229"/>
  <c r="I229"/>
  <c r="D229"/>
  <c r="E229" s="1"/>
  <c r="C229"/>
  <c r="J228"/>
  <c r="I228"/>
  <c r="K228" s="1"/>
  <c r="D228"/>
  <c r="C228"/>
  <c r="E228" s="1"/>
  <c r="K227"/>
  <c r="J227"/>
  <c r="I227"/>
  <c r="D227"/>
  <c r="E227" s="1"/>
  <c r="C227"/>
  <c r="I221"/>
  <c r="I220"/>
  <c r="I219"/>
  <c r="G219"/>
  <c r="G220" s="1"/>
  <c r="I218"/>
  <c r="D218"/>
  <c r="I217"/>
  <c r="G217"/>
  <c r="G216" s="1"/>
  <c r="J216" s="1"/>
  <c r="K216" s="1"/>
  <c r="D217"/>
  <c r="C217"/>
  <c r="E217" s="1"/>
  <c r="I216"/>
  <c r="E216"/>
  <c r="D216"/>
  <c r="C216"/>
  <c r="J215"/>
  <c r="K215" s="1"/>
  <c r="I215"/>
  <c r="D215"/>
  <c r="C215"/>
  <c r="E215" s="1"/>
  <c r="J214"/>
  <c r="I214"/>
  <c r="K214" s="1"/>
  <c r="E214"/>
  <c r="D214"/>
  <c r="C214"/>
  <c r="J213"/>
  <c r="K213" s="1"/>
  <c r="I213"/>
  <c r="D213"/>
  <c r="C213"/>
  <c r="E213" s="1"/>
  <c r="J212"/>
  <c r="I212"/>
  <c r="K212" s="1"/>
  <c r="E212"/>
  <c r="D212"/>
  <c r="C212"/>
  <c r="J211"/>
  <c r="K211" s="1"/>
  <c r="I211"/>
  <c r="D211"/>
  <c r="C211"/>
  <c r="E211" s="1"/>
  <c r="J210"/>
  <c r="I210"/>
  <c r="K210" s="1"/>
  <c r="E210"/>
  <c r="D210"/>
  <c r="C210"/>
  <c r="J209"/>
  <c r="K209" s="1"/>
  <c r="I209"/>
  <c r="D209"/>
  <c r="C209"/>
  <c r="E209" s="1"/>
  <c r="E218" s="1"/>
  <c r="I203"/>
  <c r="I202"/>
  <c r="J201"/>
  <c r="K201" s="1"/>
  <c r="I201"/>
  <c r="G201"/>
  <c r="G202" s="1"/>
  <c r="J200"/>
  <c r="K200" s="1"/>
  <c r="I200"/>
  <c r="I199"/>
  <c r="G199"/>
  <c r="E199"/>
  <c r="D199"/>
  <c r="C199"/>
  <c r="I198"/>
  <c r="D198"/>
  <c r="E198" s="1"/>
  <c r="C198"/>
  <c r="J197"/>
  <c r="I197"/>
  <c r="K197" s="1"/>
  <c r="D197"/>
  <c r="C197"/>
  <c r="E197" s="1"/>
  <c r="K196"/>
  <c r="J196"/>
  <c r="I196"/>
  <c r="D196"/>
  <c r="E196" s="1"/>
  <c r="C196"/>
  <c r="J195"/>
  <c r="I195"/>
  <c r="K195" s="1"/>
  <c r="D195"/>
  <c r="C195"/>
  <c r="E195" s="1"/>
  <c r="K194"/>
  <c r="J194"/>
  <c r="I194"/>
  <c r="D194"/>
  <c r="E194" s="1"/>
  <c r="C194"/>
  <c r="J193"/>
  <c r="I193"/>
  <c r="K193" s="1"/>
  <c r="D193"/>
  <c r="C193"/>
  <c r="E193" s="1"/>
  <c r="K192"/>
  <c r="J192"/>
  <c r="I192"/>
  <c r="D192"/>
  <c r="E192" s="1"/>
  <c r="C192"/>
  <c r="J191"/>
  <c r="I191"/>
  <c r="K191" s="1"/>
  <c r="D191"/>
  <c r="C191"/>
  <c r="E191" s="1"/>
  <c r="K190"/>
  <c r="J190"/>
  <c r="I190"/>
  <c r="D190"/>
  <c r="E190" s="1"/>
  <c r="C190"/>
  <c r="J189"/>
  <c r="I189"/>
  <c r="K189" s="1"/>
  <c r="D189"/>
  <c r="C189"/>
  <c r="E189" s="1"/>
  <c r="K188"/>
  <c r="J188"/>
  <c r="I188"/>
  <c r="D188"/>
  <c r="D200" s="1"/>
  <c r="C188"/>
  <c r="I182"/>
  <c r="I181"/>
  <c r="I180"/>
  <c r="G180"/>
  <c r="G181" s="1"/>
  <c r="I179"/>
  <c r="D179"/>
  <c r="I178"/>
  <c r="G178"/>
  <c r="G177" s="1"/>
  <c r="J177" s="1"/>
  <c r="K177" s="1"/>
  <c r="D178"/>
  <c r="C178"/>
  <c r="E178" s="1"/>
  <c r="I177"/>
  <c r="E177"/>
  <c r="D177"/>
  <c r="C177"/>
  <c r="J176"/>
  <c r="K176" s="1"/>
  <c r="I176"/>
  <c r="D176"/>
  <c r="C176"/>
  <c r="E176" s="1"/>
  <c r="J175"/>
  <c r="I175"/>
  <c r="K175" s="1"/>
  <c r="E175"/>
  <c r="D175"/>
  <c r="C175"/>
  <c r="J174"/>
  <c r="K174" s="1"/>
  <c r="I174"/>
  <c r="D174"/>
  <c r="C174"/>
  <c r="E174" s="1"/>
  <c r="J173"/>
  <c r="I173"/>
  <c r="K173" s="1"/>
  <c r="E173"/>
  <c r="D173"/>
  <c r="C173"/>
  <c r="J172"/>
  <c r="K172" s="1"/>
  <c r="I172"/>
  <c r="D172"/>
  <c r="C172"/>
  <c r="E172" s="1"/>
  <c r="J171"/>
  <c r="I171"/>
  <c r="K171" s="1"/>
  <c r="E171"/>
  <c r="D171"/>
  <c r="C171"/>
  <c r="J170"/>
  <c r="K170" s="1"/>
  <c r="I170"/>
  <c r="D170"/>
  <c r="C170"/>
  <c r="E170" s="1"/>
  <c r="I164"/>
  <c r="I163"/>
  <c r="J162"/>
  <c r="K162" s="1"/>
  <c r="I162"/>
  <c r="G162"/>
  <c r="G163" s="1"/>
  <c r="I161"/>
  <c r="C161"/>
  <c r="J160"/>
  <c r="K160" s="1"/>
  <c r="I160"/>
  <c r="G160"/>
  <c r="J161" s="1"/>
  <c r="C160"/>
  <c r="J159"/>
  <c r="K159" s="1"/>
  <c r="I159"/>
  <c r="G159"/>
  <c r="D159"/>
  <c r="E159" s="1"/>
  <c r="C159"/>
  <c r="J158"/>
  <c r="I158"/>
  <c r="K158" s="1"/>
  <c r="D158"/>
  <c r="C158"/>
  <c r="E158" s="1"/>
  <c r="K157"/>
  <c r="J157"/>
  <c r="I157"/>
  <c r="D157"/>
  <c r="E157" s="1"/>
  <c r="C157"/>
  <c r="J156"/>
  <c r="I156"/>
  <c r="K156" s="1"/>
  <c r="D156"/>
  <c r="C156"/>
  <c r="E156" s="1"/>
  <c r="K155"/>
  <c r="J155"/>
  <c r="I155"/>
  <c r="D155"/>
  <c r="E155" s="1"/>
  <c r="C155"/>
  <c r="J154"/>
  <c r="I154"/>
  <c r="K154" s="1"/>
  <c r="D154"/>
  <c r="C154"/>
  <c r="E154" s="1"/>
  <c r="K153"/>
  <c r="J153"/>
  <c r="I153"/>
  <c r="D153"/>
  <c r="E153" s="1"/>
  <c r="C153"/>
  <c r="J152"/>
  <c r="I152"/>
  <c r="K152" s="1"/>
  <c r="D152"/>
  <c r="C152"/>
  <c r="E152" s="1"/>
  <c r="K151"/>
  <c r="J151"/>
  <c r="I151"/>
  <c r="D151"/>
  <c r="E151" s="1"/>
  <c r="C151"/>
  <c r="H144"/>
  <c r="I145" s="1"/>
  <c r="I143"/>
  <c r="G143"/>
  <c r="G144" s="1"/>
  <c r="I142"/>
  <c r="C142"/>
  <c r="I141"/>
  <c r="G141"/>
  <c r="J142" s="1"/>
  <c r="K142" s="1"/>
  <c r="C141"/>
  <c r="I140"/>
  <c r="K140" s="1"/>
  <c r="G140"/>
  <c r="J140" s="1"/>
  <c r="D140"/>
  <c r="C140"/>
  <c r="E140" s="1"/>
  <c r="K139"/>
  <c r="J139"/>
  <c r="I139"/>
  <c r="D139"/>
  <c r="E139" s="1"/>
  <c r="C139"/>
  <c r="J138"/>
  <c r="I138"/>
  <c r="K138" s="1"/>
  <c r="D138"/>
  <c r="C138"/>
  <c r="E138" s="1"/>
  <c r="K137"/>
  <c r="J137"/>
  <c r="I137"/>
  <c r="D137"/>
  <c r="E137" s="1"/>
  <c r="C137"/>
  <c r="J136"/>
  <c r="I136"/>
  <c r="K136" s="1"/>
  <c r="D136"/>
  <c r="C136"/>
  <c r="E136" s="1"/>
  <c r="K135"/>
  <c r="J135"/>
  <c r="I135"/>
  <c r="D135"/>
  <c r="E135" s="1"/>
  <c r="C135"/>
  <c r="J134"/>
  <c r="I134"/>
  <c r="K134" s="1"/>
  <c r="D134"/>
  <c r="C134"/>
  <c r="E134" s="1"/>
  <c r="K133"/>
  <c r="J133"/>
  <c r="I133"/>
  <c r="D133"/>
  <c r="E133" s="1"/>
  <c r="C133"/>
  <c r="H126"/>
  <c r="I127" s="1"/>
  <c r="I125"/>
  <c r="G125"/>
  <c r="G126" s="1"/>
  <c r="J124"/>
  <c r="K124" s="1"/>
  <c r="I124"/>
  <c r="G124"/>
  <c r="C124"/>
  <c r="J123"/>
  <c r="I123"/>
  <c r="K123" s="1"/>
  <c r="G123"/>
  <c r="C123"/>
  <c r="J122"/>
  <c r="I122"/>
  <c r="K122" s="1"/>
  <c r="G122"/>
  <c r="D122"/>
  <c r="C122"/>
  <c r="E122" s="1"/>
  <c r="J121"/>
  <c r="I121"/>
  <c r="K121" s="1"/>
  <c r="E121"/>
  <c r="D121"/>
  <c r="C121"/>
  <c r="J120"/>
  <c r="K120" s="1"/>
  <c r="I120"/>
  <c r="D120"/>
  <c r="C120"/>
  <c r="E120" s="1"/>
  <c r="J119"/>
  <c r="I119"/>
  <c r="K119" s="1"/>
  <c r="E119"/>
  <c r="D119"/>
  <c r="C119"/>
  <c r="J118"/>
  <c r="K118" s="1"/>
  <c r="I118"/>
  <c r="D118"/>
  <c r="C118"/>
  <c r="E118" s="1"/>
  <c r="J117"/>
  <c r="I117"/>
  <c r="K117" s="1"/>
  <c r="E117"/>
  <c r="D117"/>
  <c r="C117"/>
  <c r="J116"/>
  <c r="K116" s="1"/>
  <c r="I116"/>
  <c r="D116"/>
  <c r="C116"/>
  <c r="E116" s="1"/>
  <c r="J115"/>
  <c r="I115"/>
  <c r="K115" s="1"/>
  <c r="E115"/>
  <c r="D115"/>
  <c r="C115"/>
  <c r="J114"/>
  <c r="K114" s="1"/>
  <c r="I114"/>
  <c r="D114"/>
  <c r="C114"/>
  <c r="E114" s="1"/>
  <c r="J113"/>
  <c r="I113"/>
  <c r="K113" s="1"/>
  <c r="E113"/>
  <c r="D113"/>
  <c r="C113"/>
  <c r="I107"/>
  <c r="I106"/>
  <c r="I105"/>
  <c r="D105"/>
  <c r="E105" s="1"/>
  <c r="C105"/>
  <c r="I104"/>
  <c r="G104"/>
  <c r="G105" s="1"/>
  <c r="D104"/>
  <c r="C104"/>
  <c r="E104" s="1"/>
  <c r="G103"/>
  <c r="J104" s="1"/>
  <c r="C103"/>
  <c r="H102"/>
  <c r="I103" s="1"/>
  <c r="G102"/>
  <c r="J102" s="1"/>
  <c r="C102"/>
  <c r="A102"/>
  <c r="D103" s="1"/>
  <c r="J101"/>
  <c r="I101"/>
  <c r="K101" s="1"/>
  <c r="E101"/>
  <c r="D101"/>
  <c r="C101"/>
  <c r="J100"/>
  <c r="K100" s="1"/>
  <c r="I100"/>
  <c r="D100"/>
  <c r="C100"/>
  <c r="E100" s="1"/>
  <c r="J99"/>
  <c r="I99"/>
  <c r="K99" s="1"/>
  <c r="E99"/>
  <c r="D99"/>
  <c r="C99"/>
  <c r="J98"/>
  <c r="K98" s="1"/>
  <c r="I98"/>
  <c r="D98"/>
  <c r="C98"/>
  <c r="E98" s="1"/>
  <c r="J97"/>
  <c r="I97"/>
  <c r="K97" s="1"/>
  <c r="E97"/>
  <c r="D97"/>
  <c r="C97"/>
  <c r="J96"/>
  <c r="K96" s="1"/>
  <c r="I96"/>
  <c r="D96"/>
  <c r="C96"/>
  <c r="E96" s="1"/>
  <c r="J95"/>
  <c r="I95"/>
  <c r="K95" s="1"/>
  <c r="E95"/>
  <c r="D95"/>
  <c r="C95"/>
  <c r="J94"/>
  <c r="K94" s="1"/>
  <c r="I94"/>
  <c r="D94"/>
  <c r="C94"/>
  <c r="E94" s="1"/>
  <c r="J93"/>
  <c r="I93"/>
  <c r="K93" s="1"/>
  <c r="E93"/>
  <c r="D93"/>
  <c r="C93"/>
  <c r="J92"/>
  <c r="K92" s="1"/>
  <c r="I92"/>
  <c r="D92"/>
  <c r="C92"/>
  <c r="E92" s="1"/>
  <c r="I85"/>
  <c r="H85"/>
  <c r="I86" s="1"/>
  <c r="I84"/>
  <c r="G84"/>
  <c r="G85" s="1"/>
  <c r="I83"/>
  <c r="D83"/>
  <c r="I82"/>
  <c r="G82"/>
  <c r="G81" s="1"/>
  <c r="J81" s="1"/>
  <c r="K81" s="1"/>
  <c r="D82"/>
  <c r="C82"/>
  <c r="E82" s="1"/>
  <c r="I81"/>
  <c r="E81"/>
  <c r="D81"/>
  <c r="C81"/>
  <c r="J80"/>
  <c r="K80" s="1"/>
  <c r="I80"/>
  <c r="D80"/>
  <c r="C80"/>
  <c r="E80" s="1"/>
  <c r="J79"/>
  <c r="I79"/>
  <c r="K79" s="1"/>
  <c r="E79"/>
  <c r="D79"/>
  <c r="C79"/>
  <c r="J78"/>
  <c r="K78" s="1"/>
  <c r="I78"/>
  <c r="D78"/>
  <c r="C78"/>
  <c r="E78" s="1"/>
  <c r="J77"/>
  <c r="I77"/>
  <c r="K77" s="1"/>
  <c r="E77"/>
  <c r="D77"/>
  <c r="C77"/>
  <c r="J76"/>
  <c r="K76" s="1"/>
  <c r="I76"/>
  <c r="D76"/>
  <c r="C76"/>
  <c r="E76" s="1"/>
  <c r="J75"/>
  <c r="I75"/>
  <c r="K75" s="1"/>
  <c r="E75"/>
  <c r="D75"/>
  <c r="C75"/>
  <c r="J74"/>
  <c r="K74" s="1"/>
  <c r="I74"/>
  <c r="D74"/>
  <c r="C74"/>
  <c r="E74" s="1"/>
  <c r="J73"/>
  <c r="I73"/>
  <c r="K73" s="1"/>
  <c r="E73"/>
  <c r="D73"/>
  <c r="C73"/>
  <c r="J72"/>
  <c r="K72" s="1"/>
  <c r="I72"/>
  <c r="D72"/>
  <c r="C72"/>
  <c r="E72" s="1"/>
  <c r="J71"/>
  <c r="I71"/>
  <c r="K71" s="1"/>
  <c r="E71"/>
  <c r="D71"/>
  <c r="C71"/>
  <c r="J70"/>
  <c r="I70"/>
  <c r="D70"/>
  <c r="C70"/>
  <c r="E70" s="1"/>
  <c r="I64"/>
  <c r="I63"/>
  <c r="J62"/>
  <c r="K62" s="1"/>
  <c r="I62"/>
  <c r="G62"/>
  <c r="G63" s="1"/>
  <c r="J61"/>
  <c r="K61" s="1"/>
  <c r="I61"/>
  <c r="I60"/>
  <c r="G60"/>
  <c r="E60"/>
  <c r="D60"/>
  <c r="C60"/>
  <c r="I59"/>
  <c r="D59"/>
  <c r="E59" s="1"/>
  <c r="C59"/>
  <c r="J58"/>
  <c r="I58"/>
  <c r="K58" s="1"/>
  <c r="D58"/>
  <c r="C58"/>
  <c r="E58" s="1"/>
  <c r="K57"/>
  <c r="J57"/>
  <c r="I57"/>
  <c r="D57"/>
  <c r="E57" s="1"/>
  <c r="C57"/>
  <c r="J56"/>
  <c r="I56"/>
  <c r="K56" s="1"/>
  <c r="D56"/>
  <c r="C56"/>
  <c r="E56" s="1"/>
  <c r="K55"/>
  <c r="J55"/>
  <c r="I55"/>
  <c r="D55"/>
  <c r="E55" s="1"/>
  <c r="C55"/>
  <c r="J54"/>
  <c r="I54"/>
  <c r="K54" s="1"/>
  <c r="D54"/>
  <c r="C54"/>
  <c r="E54" s="1"/>
  <c r="K53"/>
  <c r="J53"/>
  <c r="I53"/>
  <c r="D53"/>
  <c r="E53" s="1"/>
  <c r="C53"/>
  <c r="J52"/>
  <c r="I52"/>
  <c r="K52" s="1"/>
  <c r="D52"/>
  <c r="C52"/>
  <c r="E52" s="1"/>
  <c r="K51"/>
  <c r="J51"/>
  <c r="I51"/>
  <c r="D51"/>
  <c r="E51" s="1"/>
  <c r="C51"/>
  <c r="J50"/>
  <c r="I50"/>
  <c r="K50" s="1"/>
  <c r="D50"/>
  <c r="C50"/>
  <c r="E50" s="1"/>
  <c r="K49"/>
  <c r="J49"/>
  <c r="I49"/>
  <c r="D49"/>
  <c r="D61" s="1"/>
  <c r="C49"/>
  <c r="I43"/>
  <c r="I42"/>
  <c r="I41"/>
  <c r="G41"/>
  <c r="G42" s="1"/>
  <c r="I40"/>
  <c r="D40"/>
  <c r="I39"/>
  <c r="G39"/>
  <c r="G38" s="1"/>
  <c r="J38" s="1"/>
  <c r="K38" s="1"/>
  <c r="D39"/>
  <c r="C39"/>
  <c r="E39" s="1"/>
  <c r="I38"/>
  <c r="E38"/>
  <c r="D38"/>
  <c r="C38"/>
  <c r="J37"/>
  <c r="K37" s="1"/>
  <c r="I37"/>
  <c r="D37"/>
  <c r="C37"/>
  <c r="E37" s="1"/>
  <c r="J36"/>
  <c r="I36"/>
  <c r="K36" s="1"/>
  <c r="E36"/>
  <c r="D36"/>
  <c r="C36"/>
  <c r="J35"/>
  <c r="K35" s="1"/>
  <c r="I35"/>
  <c r="D35"/>
  <c r="C35"/>
  <c r="E35" s="1"/>
  <c r="J34"/>
  <c r="I34"/>
  <c r="K34" s="1"/>
  <c r="E34"/>
  <c r="D34"/>
  <c r="C34"/>
  <c r="J33"/>
  <c r="K33" s="1"/>
  <c r="I33"/>
  <c r="D33"/>
  <c r="C33"/>
  <c r="E33" s="1"/>
  <c r="J32"/>
  <c r="I32"/>
  <c r="K32" s="1"/>
  <c r="E32"/>
  <c r="D32"/>
  <c r="C32"/>
  <c r="J31"/>
  <c r="K31" s="1"/>
  <c r="I31"/>
  <c r="D31"/>
  <c r="C31"/>
  <c r="E31" s="1"/>
  <c r="J30"/>
  <c r="I30"/>
  <c r="K30" s="1"/>
  <c r="E30"/>
  <c r="D30"/>
  <c r="C30"/>
  <c r="J29"/>
  <c r="K29" s="1"/>
  <c r="I29"/>
  <c r="D29"/>
  <c r="C29"/>
  <c r="E29" s="1"/>
  <c r="J28"/>
  <c r="I28"/>
  <c r="K28" s="1"/>
  <c r="E28"/>
  <c r="D28"/>
  <c r="C28"/>
  <c r="J27"/>
  <c r="K27" s="1"/>
  <c r="I27"/>
  <c r="D27"/>
  <c r="C27"/>
  <c r="E27" s="1"/>
  <c r="E40" s="1"/>
  <c r="I21"/>
  <c r="I20"/>
  <c r="J19"/>
  <c r="K19" s="1"/>
  <c r="I19"/>
  <c r="G19"/>
  <c r="G20" s="1"/>
  <c r="J18"/>
  <c r="K18" s="1"/>
  <c r="I18"/>
  <c r="I17"/>
  <c r="G17"/>
  <c r="E17"/>
  <c r="D17"/>
  <c r="C17"/>
  <c r="I16"/>
  <c r="D16"/>
  <c r="E16" s="1"/>
  <c r="C16"/>
  <c r="J15"/>
  <c r="I15"/>
  <c r="K15" s="1"/>
  <c r="D15"/>
  <c r="C15"/>
  <c r="E15" s="1"/>
  <c r="K14"/>
  <c r="J14"/>
  <c r="I14"/>
  <c r="D14"/>
  <c r="E14" s="1"/>
  <c r="C14"/>
  <c r="J13"/>
  <c r="I13"/>
  <c r="K13" s="1"/>
  <c r="D13"/>
  <c r="C13"/>
  <c r="E13" s="1"/>
  <c r="K12"/>
  <c r="J12"/>
  <c r="I12"/>
  <c r="D12"/>
  <c r="E12" s="1"/>
  <c r="C12"/>
  <c r="J11"/>
  <c r="I11"/>
  <c r="K11" s="1"/>
  <c r="D11"/>
  <c r="C11"/>
  <c r="E11" s="1"/>
  <c r="K10"/>
  <c r="J10"/>
  <c r="I10"/>
  <c r="D10"/>
  <c r="E10" s="1"/>
  <c r="C10"/>
  <c r="J9"/>
  <c r="I9"/>
  <c r="K9" s="1"/>
  <c r="D9"/>
  <c r="C9"/>
  <c r="E9" s="1"/>
  <c r="K8"/>
  <c r="J8"/>
  <c r="I8"/>
  <c r="D8"/>
  <c r="E8" s="1"/>
  <c r="C8"/>
  <c r="J7"/>
  <c r="I7"/>
  <c r="K7" s="1"/>
  <c r="D7"/>
  <c r="C7"/>
  <c r="E7" s="1"/>
  <c r="K6"/>
  <c r="J6"/>
  <c r="I6"/>
  <c r="D6"/>
  <c r="D18" s="1"/>
  <c r="C6"/>
  <c r="J5"/>
  <c r="I5"/>
  <c r="K5" s="1"/>
  <c r="D5"/>
  <c r="C5"/>
  <c r="E5" s="1"/>
  <c r="E2010" l="1"/>
  <c r="E2023"/>
  <c r="E2035"/>
  <c r="F2036" s="1"/>
  <c r="E2194" s="1"/>
  <c r="J60"/>
  <c r="K60" s="1"/>
  <c r="J63"/>
  <c r="K63" s="1"/>
  <c r="J64"/>
  <c r="K64" s="1"/>
  <c r="J85"/>
  <c r="K85" s="1"/>
  <c r="J86"/>
  <c r="J163"/>
  <c r="K163" s="1"/>
  <c r="J164"/>
  <c r="K164" s="1"/>
  <c r="A160"/>
  <c r="K235"/>
  <c r="J257"/>
  <c r="K257" s="1"/>
  <c r="J258"/>
  <c r="J17"/>
  <c r="K17" s="1"/>
  <c r="K22" s="1"/>
  <c r="J20"/>
  <c r="K20" s="1"/>
  <c r="J21"/>
  <c r="K21" s="1"/>
  <c r="J42"/>
  <c r="K42" s="1"/>
  <c r="J43"/>
  <c r="K43" s="1"/>
  <c r="K65"/>
  <c r="F66" s="1"/>
  <c r="E2053" s="1"/>
  <c r="E83"/>
  <c r="D106"/>
  <c r="E103"/>
  <c r="G106"/>
  <c r="J105"/>
  <c r="K105" s="1"/>
  <c r="J165"/>
  <c r="E179"/>
  <c r="K182"/>
  <c r="J202"/>
  <c r="K202" s="1"/>
  <c r="J203"/>
  <c r="K203" s="1"/>
  <c r="J237"/>
  <c r="K237" s="1"/>
  <c r="J238"/>
  <c r="K238" s="1"/>
  <c r="A234"/>
  <c r="K86"/>
  <c r="K104"/>
  <c r="J126"/>
  <c r="A123"/>
  <c r="J127"/>
  <c r="K127" s="1"/>
  <c r="A141"/>
  <c r="J144"/>
  <c r="J145"/>
  <c r="K145" s="1"/>
  <c r="J181"/>
  <c r="K181" s="1"/>
  <c r="J182"/>
  <c r="K221"/>
  <c r="K161"/>
  <c r="K165" s="1"/>
  <c r="J220"/>
  <c r="K220" s="1"/>
  <c r="J221"/>
  <c r="K239"/>
  <c r="K258"/>
  <c r="G16"/>
  <c r="J16" s="1"/>
  <c r="K16" s="1"/>
  <c r="J39"/>
  <c r="K39" s="1"/>
  <c r="K44" s="1"/>
  <c r="F45" s="1"/>
  <c r="E2052" s="1"/>
  <c r="G59"/>
  <c r="J59" s="1"/>
  <c r="K59" s="1"/>
  <c r="J82"/>
  <c r="J87" s="1"/>
  <c r="D102"/>
  <c r="E102" s="1"/>
  <c r="E106" s="1"/>
  <c r="I102"/>
  <c r="K102" s="1"/>
  <c r="J103"/>
  <c r="K103" s="1"/>
  <c r="J125"/>
  <c r="K125" s="1"/>
  <c r="I126"/>
  <c r="J141"/>
  <c r="J146" s="1"/>
  <c r="J143"/>
  <c r="K143" s="1"/>
  <c r="I144"/>
  <c r="K144" s="1"/>
  <c r="J178"/>
  <c r="K178" s="1"/>
  <c r="K183" s="1"/>
  <c r="F184" s="1"/>
  <c r="E2059" s="1"/>
  <c r="G198"/>
  <c r="J198" s="1"/>
  <c r="K198" s="1"/>
  <c r="J217"/>
  <c r="K217" s="1"/>
  <c r="K222" s="1"/>
  <c r="F223" s="1"/>
  <c r="E2061" s="1"/>
  <c r="J254"/>
  <c r="K254" s="1"/>
  <c r="K259" s="1"/>
  <c r="F260" s="1"/>
  <c r="E2063" s="1"/>
  <c r="J276"/>
  <c r="K276" s="1"/>
  <c r="G275"/>
  <c r="J275" s="1"/>
  <c r="K275" s="1"/>
  <c r="J279"/>
  <c r="K279" s="1"/>
  <c r="E316"/>
  <c r="E308"/>
  <c r="E379"/>
  <c r="K368"/>
  <c r="G377"/>
  <c r="J377" s="1"/>
  <c r="K377" s="1"/>
  <c r="J379"/>
  <c r="K379" s="1"/>
  <c r="J400"/>
  <c r="K400" s="1"/>
  <c r="G412"/>
  <c r="J412" s="1"/>
  <c r="K412" s="1"/>
  <c r="J414"/>
  <c r="K414" s="1"/>
  <c r="J413"/>
  <c r="E471"/>
  <c r="J473"/>
  <c r="K473" s="1"/>
  <c r="J474"/>
  <c r="K489"/>
  <c r="K492"/>
  <c r="E550"/>
  <c r="A585"/>
  <c r="J585"/>
  <c r="K585" s="1"/>
  <c r="J709"/>
  <c r="K709" s="1"/>
  <c r="J708"/>
  <c r="E735"/>
  <c r="K788"/>
  <c r="J803"/>
  <c r="K803" s="1"/>
  <c r="J802"/>
  <c r="K823"/>
  <c r="J835"/>
  <c r="K835" s="1"/>
  <c r="J838"/>
  <c r="K838" s="1"/>
  <c r="J839"/>
  <c r="K839" s="1"/>
  <c r="J852"/>
  <c r="K852" s="1"/>
  <c r="J853"/>
  <c r="J867"/>
  <c r="J866"/>
  <c r="K866" s="1"/>
  <c r="J878"/>
  <c r="J879"/>
  <c r="K879" s="1"/>
  <c r="J40"/>
  <c r="K40" s="1"/>
  <c r="J41"/>
  <c r="K41" s="1"/>
  <c r="J83"/>
  <c r="K83" s="1"/>
  <c r="J84"/>
  <c r="K84" s="1"/>
  <c r="J179"/>
  <c r="K179" s="1"/>
  <c r="J180"/>
  <c r="K180" s="1"/>
  <c r="J218"/>
  <c r="K218" s="1"/>
  <c r="J219"/>
  <c r="K219" s="1"/>
  <c r="J255"/>
  <c r="K255" s="1"/>
  <c r="J256"/>
  <c r="K256" s="1"/>
  <c r="K270"/>
  <c r="K274"/>
  <c r="J277"/>
  <c r="K277" s="1"/>
  <c r="E286"/>
  <c r="E296" s="1"/>
  <c r="K286"/>
  <c r="E290"/>
  <c r="E294"/>
  <c r="K296"/>
  <c r="J299"/>
  <c r="K299" s="1"/>
  <c r="J315"/>
  <c r="K315" s="1"/>
  <c r="G314"/>
  <c r="J314" s="1"/>
  <c r="K314" s="1"/>
  <c r="J318"/>
  <c r="K318" s="1"/>
  <c r="J338"/>
  <c r="K338" s="1"/>
  <c r="J337"/>
  <c r="K337" s="1"/>
  <c r="K342" s="1"/>
  <c r="F343" s="1"/>
  <c r="E2067" s="1"/>
  <c r="F2067" s="1"/>
  <c r="H2067" s="1"/>
  <c r="J381"/>
  <c r="K381" s="1"/>
  <c r="J382"/>
  <c r="D398"/>
  <c r="E388"/>
  <c r="E398" s="1"/>
  <c r="K413"/>
  <c r="J416"/>
  <c r="K416" s="1"/>
  <c r="J417"/>
  <c r="K417" s="1"/>
  <c r="D433"/>
  <c r="E423"/>
  <c r="E433" s="1"/>
  <c r="E489"/>
  <c r="J492"/>
  <c r="J491"/>
  <c r="K522"/>
  <c r="F523" s="1"/>
  <c r="E2078" s="1"/>
  <c r="E569"/>
  <c r="J571"/>
  <c r="K571" s="1"/>
  <c r="J572"/>
  <c r="K572" s="1"/>
  <c r="J590"/>
  <c r="K590" s="1"/>
  <c r="J589"/>
  <c r="J623"/>
  <c r="J624"/>
  <c r="K624" s="1"/>
  <c r="A621"/>
  <c r="J639"/>
  <c r="K639" s="1"/>
  <c r="J640"/>
  <c r="K640" s="1"/>
  <c r="K658"/>
  <c r="K660" s="1"/>
  <c r="F661" s="1"/>
  <c r="E2086" s="1"/>
  <c r="J695"/>
  <c r="J697" s="1"/>
  <c r="J696"/>
  <c r="K696" s="1"/>
  <c r="K733"/>
  <c r="K734"/>
  <c r="K737"/>
  <c r="J763"/>
  <c r="K763" s="1"/>
  <c r="J764"/>
  <c r="K764" s="1"/>
  <c r="K780"/>
  <c r="J790"/>
  <c r="K790" s="1"/>
  <c r="J791"/>
  <c r="K791" s="1"/>
  <c r="K798"/>
  <c r="K799"/>
  <c r="J825"/>
  <c r="K825" s="1"/>
  <c r="J826"/>
  <c r="K826" s="1"/>
  <c r="K840"/>
  <c r="F841" s="1"/>
  <c r="E2101" s="1"/>
  <c r="E850"/>
  <c r="E864"/>
  <c r="K863"/>
  <c r="K878"/>
  <c r="K884" s="1"/>
  <c r="F885" s="1"/>
  <c r="E2104" s="1"/>
  <c r="K883"/>
  <c r="J128"/>
  <c r="J183"/>
  <c r="K281"/>
  <c r="K298"/>
  <c r="K320"/>
  <c r="F321" s="1"/>
  <c r="E2066" s="1"/>
  <c r="J340"/>
  <c r="K340" s="1"/>
  <c r="J341"/>
  <c r="K341" s="1"/>
  <c r="E359"/>
  <c r="K382"/>
  <c r="J432"/>
  <c r="K432" s="1"/>
  <c r="J435"/>
  <c r="K435" s="1"/>
  <c r="J436"/>
  <c r="K436" s="1"/>
  <c r="J455"/>
  <c r="A451"/>
  <c r="J454"/>
  <c r="K454" s="1"/>
  <c r="K456" s="1"/>
  <c r="K609"/>
  <c r="J658"/>
  <c r="J659"/>
  <c r="K659" s="1"/>
  <c r="J680"/>
  <c r="K680" s="1"/>
  <c r="J681"/>
  <c r="K681" s="1"/>
  <c r="K708"/>
  <c r="J750"/>
  <c r="K750" s="1"/>
  <c r="J751"/>
  <c r="K751" s="1"/>
  <c r="J779"/>
  <c r="K779" s="1"/>
  <c r="J780"/>
  <c r="K802"/>
  <c r="K809"/>
  <c r="J813"/>
  <c r="K813" s="1"/>
  <c r="J814"/>
  <c r="K814" s="1"/>
  <c r="E6"/>
  <c r="E18" s="1"/>
  <c r="E49"/>
  <c r="E61" s="1"/>
  <c r="K70"/>
  <c r="E188"/>
  <c r="E200" s="1"/>
  <c r="E264"/>
  <c r="E277" s="1"/>
  <c r="G357"/>
  <c r="J357" s="1"/>
  <c r="K357" s="1"/>
  <c r="J361"/>
  <c r="K361" s="1"/>
  <c r="E414"/>
  <c r="K474"/>
  <c r="K487"/>
  <c r="K488"/>
  <c r="K491"/>
  <c r="J500"/>
  <c r="K500" s="1"/>
  <c r="A499"/>
  <c r="J502"/>
  <c r="K502" s="1"/>
  <c r="J503"/>
  <c r="K503" s="1"/>
  <c r="J536"/>
  <c r="K536" s="1"/>
  <c r="J537"/>
  <c r="K537" s="1"/>
  <c r="J553"/>
  <c r="K553" s="1"/>
  <c r="J552"/>
  <c r="K552" s="1"/>
  <c r="K589"/>
  <c r="E606"/>
  <c r="J608"/>
  <c r="K608" s="1"/>
  <c r="J609"/>
  <c r="K623"/>
  <c r="E678"/>
  <c r="J721"/>
  <c r="K721" s="1"/>
  <c r="J722"/>
  <c r="K722" s="1"/>
  <c r="J738"/>
  <c r="K738" s="1"/>
  <c r="J737"/>
  <c r="K747"/>
  <c r="K752" s="1"/>
  <c r="F753" s="1"/>
  <c r="E2093" s="1"/>
  <c r="E789"/>
  <c r="K810"/>
  <c r="E824"/>
  <c r="K853"/>
  <c r="K867"/>
  <c r="G396"/>
  <c r="J396" s="1"/>
  <c r="K396" s="1"/>
  <c r="G431"/>
  <c r="J431" s="1"/>
  <c r="K431" s="1"/>
  <c r="K437" s="1"/>
  <c r="F438" s="1"/>
  <c r="E2072" s="1"/>
  <c r="J470"/>
  <c r="K470" s="1"/>
  <c r="K475" s="1"/>
  <c r="F476" s="1"/>
  <c r="E2074" s="1"/>
  <c r="J487"/>
  <c r="J493" s="1"/>
  <c r="J490"/>
  <c r="K490" s="1"/>
  <c r="G499"/>
  <c r="C500"/>
  <c r="J501"/>
  <c r="K501" s="1"/>
  <c r="J533"/>
  <c r="K533" s="1"/>
  <c r="K538" s="1"/>
  <c r="F539" s="1"/>
  <c r="E2079" s="1"/>
  <c r="F2079" s="1"/>
  <c r="H2079" s="1"/>
  <c r="J548"/>
  <c r="K548" s="1"/>
  <c r="J551"/>
  <c r="K551" s="1"/>
  <c r="J568"/>
  <c r="K568" s="1"/>
  <c r="J586"/>
  <c r="J591" s="1"/>
  <c r="J588"/>
  <c r="K588" s="1"/>
  <c r="J605"/>
  <c r="K605" s="1"/>
  <c r="K610" s="1"/>
  <c r="F611" s="1"/>
  <c r="E2083" s="1"/>
  <c r="G635"/>
  <c r="J635" s="1"/>
  <c r="K635" s="1"/>
  <c r="G676"/>
  <c r="J676" s="1"/>
  <c r="K676" s="1"/>
  <c r="J704"/>
  <c r="J710" s="1"/>
  <c r="J707"/>
  <c r="K707" s="1"/>
  <c r="J718"/>
  <c r="J723" s="1"/>
  <c r="J733"/>
  <c r="J739" s="1"/>
  <c r="J736"/>
  <c r="K736" s="1"/>
  <c r="J747"/>
  <c r="G759"/>
  <c r="J759" s="1"/>
  <c r="K759" s="1"/>
  <c r="J776"/>
  <c r="K776" s="1"/>
  <c r="K781" s="1"/>
  <c r="F782" s="1"/>
  <c r="E2095" s="1"/>
  <c r="G786"/>
  <c r="J786" s="1"/>
  <c r="J798"/>
  <c r="J804" s="1"/>
  <c r="J801"/>
  <c r="K801" s="1"/>
  <c r="J810"/>
  <c r="J815" s="1"/>
  <c r="G821"/>
  <c r="J821" s="1"/>
  <c r="G834"/>
  <c r="J834" s="1"/>
  <c r="K834" s="1"/>
  <c r="J849"/>
  <c r="K849" s="1"/>
  <c r="K854" s="1"/>
  <c r="F855" s="1"/>
  <c r="E2102" s="1"/>
  <c r="F2102" s="1"/>
  <c r="H2102" s="1"/>
  <c r="J862"/>
  <c r="K862" s="1"/>
  <c r="K868" s="1"/>
  <c r="F869" s="1"/>
  <c r="E2103" s="1"/>
  <c r="F2103" s="1"/>
  <c r="H2103" s="1"/>
  <c r="J865"/>
  <c r="K865" s="1"/>
  <c r="K882"/>
  <c r="J897"/>
  <c r="K897" s="1"/>
  <c r="J898"/>
  <c r="E906"/>
  <c r="E913" s="1"/>
  <c r="J912"/>
  <c r="K916"/>
  <c r="D929"/>
  <c r="J946"/>
  <c r="K946" s="1"/>
  <c r="J945"/>
  <c r="K945" s="1"/>
  <c r="J956"/>
  <c r="J962" s="1"/>
  <c r="J957"/>
  <c r="K957" s="1"/>
  <c r="J960"/>
  <c r="J961"/>
  <c r="K961" s="1"/>
  <c r="K983"/>
  <c r="E999"/>
  <c r="E1012"/>
  <c r="K1012"/>
  <c r="E1026"/>
  <c r="E1047"/>
  <c r="J1045"/>
  <c r="K1045" s="1"/>
  <c r="K1051" s="1"/>
  <c r="F1052" s="1"/>
  <c r="E2116" s="1"/>
  <c r="J1046"/>
  <c r="K1046" s="1"/>
  <c r="J1049"/>
  <c r="K1049" s="1"/>
  <c r="J1050"/>
  <c r="K1050" s="1"/>
  <c r="K1101"/>
  <c r="F1102" s="1"/>
  <c r="E2119" s="1"/>
  <c r="E1110"/>
  <c r="J1122"/>
  <c r="K1122" s="1"/>
  <c r="K1127" s="1"/>
  <c r="F1128" s="1"/>
  <c r="E2122" s="1"/>
  <c r="J1126"/>
  <c r="K1126" s="1"/>
  <c r="J1125"/>
  <c r="K1125" s="1"/>
  <c r="E1164"/>
  <c r="K1163"/>
  <c r="E1190"/>
  <c r="J380"/>
  <c r="K380" s="1"/>
  <c r="J415"/>
  <c r="K415" s="1"/>
  <c r="K418" s="1"/>
  <c r="F419" s="1"/>
  <c r="E2071" s="1"/>
  <c r="J471"/>
  <c r="K471" s="1"/>
  <c r="J472"/>
  <c r="K472" s="1"/>
  <c r="D489"/>
  <c r="D522"/>
  <c r="J534"/>
  <c r="K534" s="1"/>
  <c r="J535"/>
  <c r="K535" s="1"/>
  <c r="D550"/>
  <c r="J569"/>
  <c r="K569" s="1"/>
  <c r="J570"/>
  <c r="K570" s="1"/>
  <c r="J606"/>
  <c r="K606" s="1"/>
  <c r="J607"/>
  <c r="K607" s="1"/>
  <c r="G619"/>
  <c r="J622"/>
  <c r="K622" s="1"/>
  <c r="J719"/>
  <c r="K719" s="1"/>
  <c r="J720"/>
  <c r="K720" s="1"/>
  <c r="D735"/>
  <c r="J748"/>
  <c r="K748" s="1"/>
  <c r="J749"/>
  <c r="K749" s="1"/>
  <c r="J777"/>
  <c r="K777" s="1"/>
  <c r="J778"/>
  <c r="K778" s="1"/>
  <c r="J787"/>
  <c r="K787" s="1"/>
  <c r="D789"/>
  <c r="J789"/>
  <c r="K789" s="1"/>
  <c r="D800"/>
  <c r="J811"/>
  <c r="K811" s="1"/>
  <c r="J812"/>
  <c r="K812" s="1"/>
  <c r="J822"/>
  <c r="K822" s="1"/>
  <c r="D824"/>
  <c r="J824"/>
  <c r="K824" s="1"/>
  <c r="J850"/>
  <c r="K850" s="1"/>
  <c r="J851"/>
  <c r="K851" s="1"/>
  <c r="D864"/>
  <c r="K881"/>
  <c r="J882"/>
  <c r="K914"/>
  <c r="J916"/>
  <c r="E929"/>
  <c r="E971"/>
  <c r="E1067"/>
  <c r="E1088"/>
  <c r="J1086"/>
  <c r="J1092" s="1"/>
  <c r="J1087"/>
  <c r="K1087" s="1"/>
  <c r="J1090"/>
  <c r="K1090" s="1"/>
  <c r="J1091"/>
  <c r="K1091" s="1"/>
  <c r="E1151"/>
  <c r="K1176"/>
  <c r="E1214"/>
  <c r="I455"/>
  <c r="K455" s="1"/>
  <c r="J538"/>
  <c r="J587"/>
  <c r="K587" s="1"/>
  <c r="I620"/>
  <c r="J752"/>
  <c r="J854"/>
  <c r="J917"/>
  <c r="J927"/>
  <c r="K927" s="1"/>
  <c r="K933" s="1"/>
  <c r="F934" s="1"/>
  <c r="E2107" s="1"/>
  <c r="F2107" s="1"/>
  <c r="H2107" s="1"/>
  <c r="J928"/>
  <c r="K928" s="1"/>
  <c r="J931"/>
  <c r="K931" s="1"/>
  <c r="J932"/>
  <c r="K932" s="1"/>
  <c r="J1029"/>
  <c r="K1029" s="1"/>
  <c r="J1028"/>
  <c r="K1028" s="1"/>
  <c r="E615"/>
  <c r="E631"/>
  <c r="E637" s="1"/>
  <c r="E666"/>
  <c r="E757"/>
  <c r="E761" s="1"/>
  <c r="E832"/>
  <c r="E836" s="1"/>
  <c r="J895"/>
  <c r="K895" s="1"/>
  <c r="J894"/>
  <c r="K894" s="1"/>
  <c r="K899" s="1"/>
  <c r="F901" s="1"/>
  <c r="E2105" s="1"/>
  <c r="F2105" s="1"/>
  <c r="H2105" s="1"/>
  <c r="K898"/>
  <c r="K911"/>
  <c r="K917" s="1"/>
  <c r="F918" s="1"/>
  <c r="E2106" s="1"/>
  <c r="K912"/>
  <c r="K915"/>
  <c r="K960"/>
  <c r="K972"/>
  <c r="K999"/>
  <c r="F1000" s="1"/>
  <c r="E2112" s="1"/>
  <c r="J1051"/>
  <c r="J1070"/>
  <c r="K1070" s="1"/>
  <c r="J1069"/>
  <c r="K1069" s="1"/>
  <c r="J1192"/>
  <c r="J1194" s="1"/>
  <c r="J1193"/>
  <c r="K1193" s="1"/>
  <c r="J1205"/>
  <c r="K1205" s="1"/>
  <c r="J1204"/>
  <c r="K1204" s="1"/>
  <c r="J943"/>
  <c r="K943" s="1"/>
  <c r="G973"/>
  <c r="J1026"/>
  <c r="K1026" s="1"/>
  <c r="J1067"/>
  <c r="K1067" s="1"/>
  <c r="J1123"/>
  <c r="K1123" s="1"/>
  <c r="G1153"/>
  <c r="G1178"/>
  <c r="J1202"/>
  <c r="K1202" s="1"/>
  <c r="K1230"/>
  <c r="E1243"/>
  <c r="K1327"/>
  <c r="J1346"/>
  <c r="K1346" s="1"/>
  <c r="J1345"/>
  <c r="K1345" s="1"/>
  <c r="K1347" s="1"/>
  <c r="F1348" s="1"/>
  <c r="E2137" s="1"/>
  <c r="J1356"/>
  <c r="J1362" s="1"/>
  <c r="J1357"/>
  <c r="K1357" s="1"/>
  <c r="E1373"/>
  <c r="G986"/>
  <c r="G1112"/>
  <c r="G1139"/>
  <c r="G1166"/>
  <c r="J1213"/>
  <c r="K1213" s="1"/>
  <c r="K1242"/>
  <c r="J1259"/>
  <c r="J1260"/>
  <c r="K1260" s="1"/>
  <c r="J1263"/>
  <c r="K1263" s="1"/>
  <c r="K1265" s="1"/>
  <c r="F1266" s="1"/>
  <c r="E2132" s="1"/>
  <c r="J1264"/>
  <c r="K1264" s="1"/>
  <c r="K1356"/>
  <c r="K1371"/>
  <c r="G941"/>
  <c r="J941" s="1"/>
  <c r="K941" s="1"/>
  <c r="J983"/>
  <c r="G1024"/>
  <c r="J1024" s="1"/>
  <c r="K1024" s="1"/>
  <c r="G1065"/>
  <c r="J1065" s="1"/>
  <c r="K1065" s="1"/>
  <c r="J1109"/>
  <c r="K1109" s="1"/>
  <c r="G1121"/>
  <c r="J1121" s="1"/>
  <c r="K1121" s="1"/>
  <c r="J1136"/>
  <c r="K1136" s="1"/>
  <c r="J1163"/>
  <c r="G1200"/>
  <c r="J1200" s="1"/>
  <c r="K1200" s="1"/>
  <c r="K1212"/>
  <c r="G1216"/>
  <c r="J1231"/>
  <c r="K1231" s="1"/>
  <c r="E1261"/>
  <c r="K1259"/>
  <c r="E1279"/>
  <c r="K1358"/>
  <c r="K1214"/>
  <c r="E1226"/>
  <c r="E1228" s="1"/>
  <c r="K1228"/>
  <c r="K1232" s="1"/>
  <c r="F1233" s="1"/>
  <c r="E2130" s="1"/>
  <c r="J1282"/>
  <c r="K1282" s="1"/>
  <c r="J1281"/>
  <c r="K1281" s="1"/>
  <c r="J1317"/>
  <c r="K1317" s="1"/>
  <c r="J1316"/>
  <c r="K1316" s="1"/>
  <c r="K1318" s="1"/>
  <c r="F1319" s="1"/>
  <c r="E2135" s="1"/>
  <c r="J1360"/>
  <c r="K1360" s="1"/>
  <c r="J1361"/>
  <c r="K1361" s="1"/>
  <c r="G1245"/>
  <c r="E1416"/>
  <c r="J1242"/>
  <c r="G1295"/>
  <c r="J1295" s="1"/>
  <c r="K1295" s="1"/>
  <c r="G1299"/>
  <c r="E1306"/>
  <c r="E1314" s="1"/>
  <c r="G1326"/>
  <c r="J1326" s="1"/>
  <c r="K1326" s="1"/>
  <c r="G1330"/>
  <c r="E1337"/>
  <c r="E1343" s="1"/>
  <c r="K1352"/>
  <c r="J1358"/>
  <c r="J1372"/>
  <c r="K1372" s="1"/>
  <c r="G1375"/>
  <c r="K1386"/>
  <c r="K1388"/>
  <c r="K1414"/>
  <c r="K1417"/>
  <c r="G1277"/>
  <c r="J1277" s="1"/>
  <c r="K1277" s="1"/>
  <c r="J1327"/>
  <c r="K1387"/>
  <c r="J1403"/>
  <c r="J1405" s="1"/>
  <c r="J1404"/>
  <c r="K1404" s="1"/>
  <c r="K1416"/>
  <c r="G1389"/>
  <c r="G1418"/>
  <c r="K1428"/>
  <c r="J1431"/>
  <c r="D1441"/>
  <c r="E1439"/>
  <c r="E1441" s="1"/>
  <c r="K1441"/>
  <c r="K1453"/>
  <c r="K1482"/>
  <c r="K1490"/>
  <c r="K1495" s="1"/>
  <c r="F1496" s="1"/>
  <c r="E2150" s="1"/>
  <c r="J1493"/>
  <c r="J1515"/>
  <c r="K1515" s="1"/>
  <c r="K1518"/>
  <c r="J1539"/>
  <c r="K1539" s="1"/>
  <c r="J1543"/>
  <c r="J1564"/>
  <c r="K1564" s="1"/>
  <c r="G1563"/>
  <c r="J1563" s="1"/>
  <c r="J1616"/>
  <c r="J1615"/>
  <c r="K1615" s="1"/>
  <c r="J1641"/>
  <c r="K1641" s="1"/>
  <c r="J1642"/>
  <c r="K1642" s="1"/>
  <c r="J1669"/>
  <c r="J1668"/>
  <c r="K1690"/>
  <c r="K1443"/>
  <c r="J1481"/>
  <c r="K1481" s="1"/>
  <c r="J1482"/>
  <c r="E1503"/>
  <c r="J1517"/>
  <c r="K1517" s="1"/>
  <c r="J1518"/>
  <c r="J1540"/>
  <c r="K1540" s="1"/>
  <c r="E1553"/>
  <c r="K1555"/>
  <c r="E1563"/>
  <c r="J1565"/>
  <c r="K1565" s="1"/>
  <c r="E1577"/>
  <c r="K1577"/>
  <c r="J1580"/>
  <c r="K1580" s="1"/>
  <c r="G1591"/>
  <c r="E1602"/>
  <c r="J1605"/>
  <c r="K1605" s="1"/>
  <c r="J1612"/>
  <c r="K1612" s="1"/>
  <c r="J1611"/>
  <c r="J1657"/>
  <c r="J1655"/>
  <c r="K1655" s="1"/>
  <c r="K1657" s="1"/>
  <c r="F1659" s="1"/>
  <c r="E2163" s="1"/>
  <c r="J1656"/>
  <c r="K1656" s="1"/>
  <c r="K1665"/>
  <c r="K1795"/>
  <c r="K1430"/>
  <c r="G1456"/>
  <c r="J1468"/>
  <c r="K1468" s="1"/>
  <c r="J1467"/>
  <c r="J1478"/>
  <c r="K1478" s="1"/>
  <c r="G1477"/>
  <c r="J1477" s="1"/>
  <c r="J1502"/>
  <c r="K1502" s="1"/>
  <c r="G1501"/>
  <c r="J1501" s="1"/>
  <c r="K1501" s="1"/>
  <c r="J1505"/>
  <c r="K1505" s="1"/>
  <c r="G1530"/>
  <c r="K1542"/>
  <c r="K1579"/>
  <c r="K1581" s="1"/>
  <c r="F1583" s="1"/>
  <c r="E2157" s="1"/>
  <c r="K1589"/>
  <c r="K1606"/>
  <c r="F1607" s="1"/>
  <c r="E2159" s="1"/>
  <c r="K1611"/>
  <c r="E1626"/>
  <c r="K1624"/>
  <c r="J1628"/>
  <c r="K1628" s="1"/>
  <c r="J1629"/>
  <c r="K1629" s="1"/>
  <c r="K1668"/>
  <c r="E1679"/>
  <c r="J1427"/>
  <c r="K1427" s="1"/>
  <c r="G1426"/>
  <c r="J1426" s="1"/>
  <c r="K1431"/>
  <c r="J1445"/>
  <c r="K1439"/>
  <c r="K1445" s="1"/>
  <c r="F1446" s="1"/>
  <c r="E2146" s="1"/>
  <c r="K1442"/>
  <c r="K1454"/>
  <c r="K1467"/>
  <c r="G1470"/>
  <c r="E1477"/>
  <c r="E1480" s="1"/>
  <c r="K1479"/>
  <c r="J1495"/>
  <c r="K1493"/>
  <c r="K1500"/>
  <c r="J1503"/>
  <c r="K1503" s="1"/>
  <c r="E1512"/>
  <c r="E1515" s="1"/>
  <c r="G1513"/>
  <c r="J1513" s="1"/>
  <c r="K1528"/>
  <c r="G1538"/>
  <c r="J1538" s="1"/>
  <c r="K1543"/>
  <c r="J1557"/>
  <c r="K1551"/>
  <c r="K1557" s="1"/>
  <c r="F1558" s="1"/>
  <c r="E2155" s="1"/>
  <c r="K1554"/>
  <c r="E1565"/>
  <c r="K1588"/>
  <c r="J1606"/>
  <c r="K1604"/>
  <c r="K1613"/>
  <c r="K1616"/>
  <c r="K1669"/>
  <c r="F1774"/>
  <c r="E2172" s="1"/>
  <c r="J1614"/>
  <c r="K1614" s="1"/>
  <c r="J1625"/>
  <c r="J1630" s="1"/>
  <c r="G1637"/>
  <c r="J1637" s="1"/>
  <c r="J1664"/>
  <c r="J1667"/>
  <c r="K1667" s="1"/>
  <c r="G1681"/>
  <c r="K1721"/>
  <c r="J1736"/>
  <c r="K1732"/>
  <c r="K1734"/>
  <c r="G1786"/>
  <c r="K1827"/>
  <c r="E1837"/>
  <c r="E1839" s="1"/>
  <c r="K1849"/>
  <c r="A1863"/>
  <c r="J1865"/>
  <c r="K1865" s="1"/>
  <c r="G1873"/>
  <c r="J1873" s="1"/>
  <c r="K1885"/>
  <c r="K1888"/>
  <c r="K1901"/>
  <c r="K1903" s="1"/>
  <c r="F1904" s="1"/>
  <c r="E2182" s="1"/>
  <c r="J1913"/>
  <c r="K1913" s="1"/>
  <c r="J1914"/>
  <c r="K1914" s="1"/>
  <c r="J1946"/>
  <c r="K1946" s="1"/>
  <c r="J1947"/>
  <c r="K1979"/>
  <c r="F1992"/>
  <c r="E2190" s="1"/>
  <c r="J1626"/>
  <c r="K1626" s="1"/>
  <c r="J1627"/>
  <c r="K1627" s="1"/>
  <c r="D1705"/>
  <c r="K1730"/>
  <c r="K1736" s="1"/>
  <c r="F1738" s="1"/>
  <c r="E2169" s="1"/>
  <c r="K1731"/>
  <c r="K1735"/>
  <c r="J1745"/>
  <c r="K1745" s="1"/>
  <c r="J1744"/>
  <c r="J1749" s="1"/>
  <c r="J1757"/>
  <c r="K1757" s="1"/>
  <c r="G1756"/>
  <c r="J1756" s="1"/>
  <c r="J1760"/>
  <c r="K1760" s="1"/>
  <c r="K1784"/>
  <c r="D1810"/>
  <c r="J1852"/>
  <c r="K1852" s="1"/>
  <c r="J1851"/>
  <c r="J1863"/>
  <c r="G1861"/>
  <c r="J1861" s="1"/>
  <c r="E1873"/>
  <c r="E1876" s="1"/>
  <c r="K1875"/>
  <c r="E1884"/>
  <c r="E1887" s="1"/>
  <c r="D1887"/>
  <c r="G1889"/>
  <c r="J1901"/>
  <c r="J1903" s="1"/>
  <c r="J1902"/>
  <c r="K1902" s="1"/>
  <c r="K1924"/>
  <c r="J1935"/>
  <c r="K1935" s="1"/>
  <c r="J1936"/>
  <c r="K1936" s="1"/>
  <c r="J1982"/>
  <c r="K1982" s="1"/>
  <c r="J1981"/>
  <c r="J1692"/>
  <c r="K1692" s="1"/>
  <c r="J1691"/>
  <c r="J1696" s="1"/>
  <c r="J1704"/>
  <c r="K1704" s="1"/>
  <c r="G1703"/>
  <c r="J1703" s="1"/>
  <c r="K1723"/>
  <c r="F1725" s="1"/>
  <c r="E2168" s="1"/>
  <c r="J1747"/>
  <c r="K1747" s="1"/>
  <c r="J1748"/>
  <c r="K1748" s="1"/>
  <c r="J1797"/>
  <c r="K1797" s="1"/>
  <c r="J1796"/>
  <c r="K1796" s="1"/>
  <c r="J1809"/>
  <c r="K1809" s="1"/>
  <c r="G1808"/>
  <c r="J1808" s="1"/>
  <c r="K1829"/>
  <c r="F1831" s="1"/>
  <c r="E2176" s="1"/>
  <c r="K1851"/>
  <c r="G1854"/>
  <c r="J1920"/>
  <c r="J1921"/>
  <c r="K1921" s="1"/>
  <c r="J1924"/>
  <c r="J1925"/>
  <c r="K1925" s="1"/>
  <c r="J1954"/>
  <c r="K1954" s="1"/>
  <c r="K1970"/>
  <c r="E1637"/>
  <c r="E1639" s="1"/>
  <c r="G1677"/>
  <c r="J1677" s="1"/>
  <c r="K1680"/>
  <c r="J1694"/>
  <c r="K1694" s="1"/>
  <c r="J1695"/>
  <c r="K1695" s="1"/>
  <c r="J1705"/>
  <c r="K1705" s="1"/>
  <c r="E1719"/>
  <c r="J1723"/>
  <c r="K1785"/>
  <c r="J1799"/>
  <c r="K1799" s="1"/>
  <c r="J1800"/>
  <c r="K1800" s="1"/>
  <c r="J1810"/>
  <c r="K1810" s="1"/>
  <c r="J1829"/>
  <c r="J1838"/>
  <c r="K1838" s="1"/>
  <c r="G1837"/>
  <c r="J1837" s="1"/>
  <c r="K1863"/>
  <c r="J1877"/>
  <c r="K1877" s="1"/>
  <c r="J1878"/>
  <c r="K1878" s="1"/>
  <c r="J1886"/>
  <c r="J1885"/>
  <c r="K1920"/>
  <c r="K1926" s="1"/>
  <c r="F1927" s="1"/>
  <c r="E2184" s="1"/>
  <c r="E1932"/>
  <c r="D1934"/>
  <c r="K1944"/>
  <c r="K1947"/>
  <c r="J1969"/>
  <c r="K1969" s="1"/>
  <c r="J1970"/>
  <c r="K1981"/>
  <c r="I1866"/>
  <c r="K1866" s="1"/>
  <c r="G1909"/>
  <c r="J1909" s="1"/>
  <c r="K1909" s="1"/>
  <c r="I1932"/>
  <c r="G1942"/>
  <c r="J1942" s="1"/>
  <c r="G1953"/>
  <c r="J1953" s="1"/>
  <c r="J1955"/>
  <c r="K1955" s="1"/>
  <c r="I1958"/>
  <c r="K1958" s="1"/>
  <c r="J1966"/>
  <c r="K1966" s="1"/>
  <c r="K1971" s="1"/>
  <c r="F1972" s="1"/>
  <c r="E2188" s="1"/>
  <c r="J1977"/>
  <c r="J1983" s="1"/>
  <c r="J1980"/>
  <c r="K1980" s="1"/>
  <c r="G1997"/>
  <c r="J1997" s="1"/>
  <c r="K1997" s="1"/>
  <c r="K2000"/>
  <c r="D2011"/>
  <c r="E2009"/>
  <c r="K2011"/>
  <c r="J2014"/>
  <c r="K2014" s="1"/>
  <c r="J2025"/>
  <c r="K2025" s="1"/>
  <c r="J2041"/>
  <c r="K2041" s="1"/>
  <c r="G2040"/>
  <c r="J2040" s="1"/>
  <c r="G2053"/>
  <c r="G2076" s="1"/>
  <c r="G2057"/>
  <c r="G2061"/>
  <c r="G2065"/>
  <c r="G2069"/>
  <c r="G2073"/>
  <c r="D1931"/>
  <c r="E1931" s="1"/>
  <c r="E1934" s="1"/>
  <c r="J1932"/>
  <c r="J1937" s="1"/>
  <c r="J1934"/>
  <c r="K1934" s="1"/>
  <c r="D1945"/>
  <c r="J1945"/>
  <c r="K1945" s="1"/>
  <c r="D1955"/>
  <c r="E1955" s="1"/>
  <c r="E1957" s="1"/>
  <c r="J1967"/>
  <c r="K1967" s="1"/>
  <c r="J1968"/>
  <c r="K1968" s="1"/>
  <c r="D1979"/>
  <c r="J1998"/>
  <c r="K1998" s="1"/>
  <c r="G2001"/>
  <c r="K2013"/>
  <c r="K2015" s="1"/>
  <c r="K2024"/>
  <c r="E2040"/>
  <c r="E2043" s="1"/>
  <c r="K2042"/>
  <c r="G2100"/>
  <c r="K2027"/>
  <c r="F2028" s="1"/>
  <c r="E2193" s="1"/>
  <c r="E1909"/>
  <c r="E1911" s="1"/>
  <c r="E1997"/>
  <c r="E1999" s="1"/>
  <c r="J2044"/>
  <c r="K2044" s="1"/>
  <c r="J2045"/>
  <c r="K2045" s="1"/>
  <c r="G2079"/>
  <c r="G2091" s="1"/>
  <c r="G2083"/>
  <c r="W24" i="27"/>
  <c r="A2"/>
  <c r="A2" i="28" s="1"/>
  <c r="E2011" i="30" l="1"/>
  <c r="F2016" s="1"/>
  <c r="E2192" s="1"/>
  <c r="F2193" s="1"/>
  <c r="H2193" s="1"/>
  <c r="F2106"/>
  <c r="H2106" s="1"/>
  <c r="K573"/>
  <c r="F574" s="1"/>
  <c r="E2081" s="1"/>
  <c r="F2081" s="1"/>
  <c r="H2081" s="1"/>
  <c r="F2052"/>
  <c r="H2052" s="1"/>
  <c r="F23"/>
  <c r="E2051" s="1"/>
  <c r="K554"/>
  <c r="F555" s="1"/>
  <c r="E2080" s="1"/>
  <c r="F2080" s="1"/>
  <c r="H2080" s="1"/>
  <c r="F2072"/>
  <c r="H2072" s="1"/>
  <c r="K493"/>
  <c r="F494" s="1"/>
  <c r="E2075" s="1"/>
  <c r="F2075" s="1"/>
  <c r="H2075" s="1"/>
  <c r="F2104"/>
  <c r="H2104" s="1"/>
  <c r="K804"/>
  <c r="F805" s="1"/>
  <c r="E2097" s="1"/>
  <c r="K739"/>
  <c r="F740" s="1"/>
  <c r="E2092" s="1"/>
  <c r="F2093" s="1"/>
  <c r="H2093" s="1"/>
  <c r="K1942"/>
  <c r="J1948"/>
  <c r="J2015"/>
  <c r="K1691"/>
  <c r="K1873"/>
  <c r="K1630"/>
  <c r="F1632" s="1"/>
  <c r="E2161" s="1"/>
  <c r="J1801"/>
  <c r="K1362"/>
  <c r="F1363" s="1"/>
  <c r="E2138" s="1"/>
  <c r="F2138" s="1"/>
  <c r="H2138" s="1"/>
  <c r="J1971"/>
  <c r="D1957"/>
  <c r="J1943"/>
  <c r="K1943" s="1"/>
  <c r="J1959"/>
  <c r="K1953"/>
  <c r="K1959" s="1"/>
  <c r="F1960" s="1"/>
  <c r="E2187" s="1"/>
  <c r="F2188" s="1"/>
  <c r="H2188" s="1"/>
  <c r="K1977"/>
  <c r="K1983" s="1"/>
  <c r="F1984" s="1"/>
  <c r="E2189" s="1"/>
  <c r="F2189" s="1"/>
  <c r="H2189" s="1"/>
  <c r="J1926"/>
  <c r="J1854"/>
  <c r="K1854" s="1"/>
  <c r="K1856" s="1"/>
  <c r="F1857" s="1"/>
  <c r="E2178" s="1"/>
  <c r="F2178" s="1"/>
  <c r="H2178" s="1"/>
  <c r="J1855"/>
  <c r="K1855" s="1"/>
  <c r="J1814"/>
  <c r="K1808"/>
  <c r="K1814" s="1"/>
  <c r="F1816" s="1"/>
  <c r="E2175" s="1"/>
  <c r="K1744"/>
  <c r="K1749" s="1"/>
  <c r="F1751" s="1"/>
  <c r="E2170" s="1"/>
  <c r="F2170" s="1"/>
  <c r="H2170" s="1"/>
  <c r="J2027"/>
  <c r="J1862"/>
  <c r="K1862" s="1"/>
  <c r="K1886"/>
  <c r="K1891" s="1"/>
  <c r="F1892" s="1"/>
  <c r="E2181" s="1"/>
  <c r="J1874"/>
  <c r="K1874" s="1"/>
  <c r="J1786"/>
  <c r="J1787"/>
  <c r="K1787" s="1"/>
  <c r="J1670"/>
  <c r="K1625"/>
  <c r="J1544"/>
  <c r="K1538"/>
  <c r="K1544" s="1"/>
  <c r="F1546" s="1"/>
  <c r="E2154" s="1"/>
  <c r="K1513"/>
  <c r="J1470"/>
  <c r="K1470" s="1"/>
  <c r="K1472" s="1"/>
  <c r="F1473" s="1"/>
  <c r="E2148" s="1"/>
  <c r="J1471"/>
  <c r="K1471" s="1"/>
  <c r="J1432"/>
  <c r="K1426"/>
  <c r="K1432" s="1"/>
  <c r="F1433" s="1"/>
  <c r="E2145" s="1"/>
  <c r="K1617"/>
  <c r="F1619" s="1"/>
  <c r="E2160" s="1"/>
  <c r="F2160" s="1"/>
  <c r="H2160" s="1"/>
  <c r="J1530"/>
  <c r="J1531"/>
  <c r="K1531" s="1"/>
  <c r="K1477"/>
  <c r="K1483" s="1"/>
  <c r="F1484" s="1"/>
  <c r="E2149" s="1"/>
  <c r="J1483"/>
  <c r="J1617"/>
  <c r="J1591"/>
  <c r="J1592"/>
  <c r="K1592" s="1"/>
  <c r="J1514"/>
  <c r="K1514" s="1"/>
  <c r="J1299"/>
  <c r="K1299" s="1"/>
  <c r="J1300"/>
  <c r="K1300" s="1"/>
  <c r="J1278"/>
  <c r="K1278" s="1"/>
  <c r="K1283" s="1"/>
  <c r="F1284" s="1"/>
  <c r="E2133" s="1"/>
  <c r="F2133" s="1"/>
  <c r="H2133" s="1"/>
  <c r="J1139"/>
  <c r="K1139" s="1"/>
  <c r="K1141" s="1"/>
  <c r="F1142" s="1"/>
  <c r="E2123" s="1"/>
  <c r="F2123" s="1"/>
  <c r="H2123" s="1"/>
  <c r="J1140"/>
  <c r="K1140" s="1"/>
  <c r="J1232"/>
  <c r="J933"/>
  <c r="J781"/>
  <c r="J610"/>
  <c r="J475"/>
  <c r="J1141"/>
  <c r="J1066"/>
  <c r="K956"/>
  <c r="K962" s="1"/>
  <c r="F963" s="1"/>
  <c r="E2109" s="1"/>
  <c r="J884"/>
  <c r="J660"/>
  <c r="G498"/>
  <c r="J498" s="1"/>
  <c r="J499"/>
  <c r="K499" s="1"/>
  <c r="J868"/>
  <c r="D499"/>
  <c r="D500"/>
  <c r="J222"/>
  <c r="J44"/>
  <c r="K586"/>
  <c r="K591" s="1"/>
  <c r="K300"/>
  <c r="F301" s="1"/>
  <c r="E2065" s="1"/>
  <c r="D585"/>
  <c r="D586"/>
  <c r="E586" s="1"/>
  <c r="J281"/>
  <c r="D234"/>
  <c r="D235"/>
  <c r="E235" s="1"/>
  <c r="J65"/>
  <c r="J22"/>
  <c r="D160"/>
  <c r="D161"/>
  <c r="E161" s="1"/>
  <c r="K1677"/>
  <c r="F2169"/>
  <c r="H2169" s="1"/>
  <c r="J1245"/>
  <c r="J1246"/>
  <c r="K1246" s="1"/>
  <c r="J1216"/>
  <c r="J1217"/>
  <c r="K1217" s="1"/>
  <c r="J1112"/>
  <c r="K1112" s="1"/>
  <c r="K1114" s="1"/>
  <c r="F1115" s="1"/>
  <c r="E2121" s="1"/>
  <c r="F2122" s="1"/>
  <c r="H2122" s="1"/>
  <c r="J1113"/>
  <c r="K1113" s="1"/>
  <c r="J1265"/>
  <c r="J1178"/>
  <c r="J1179"/>
  <c r="K1179" s="1"/>
  <c r="K821"/>
  <c r="K827" s="1"/>
  <c r="F828" s="1"/>
  <c r="E2099" s="1"/>
  <c r="J827"/>
  <c r="K786"/>
  <c r="K792" s="1"/>
  <c r="F793" s="1"/>
  <c r="E2096" s="1"/>
  <c r="F2096" s="1"/>
  <c r="H2096" s="1"/>
  <c r="J792"/>
  <c r="J418"/>
  <c r="K704"/>
  <c r="K710" s="1"/>
  <c r="F711" s="1"/>
  <c r="E2089" s="1"/>
  <c r="J677"/>
  <c r="K677" s="1"/>
  <c r="K682" s="1"/>
  <c r="F683" s="1"/>
  <c r="E2087" s="1"/>
  <c r="F2087" s="1"/>
  <c r="H2087" s="1"/>
  <c r="J554"/>
  <c r="F282"/>
  <c r="E2064" s="1"/>
  <c r="F2064" s="1"/>
  <c r="H2064" s="1"/>
  <c r="J899"/>
  <c r="J760"/>
  <c r="K760" s="1"/>
  <c r="K765" s="1"/>
  <c r="F766" s="1"/>
  <c r="E2094" s="1"/>
  <c r="D621"/>
  <c r="E621" s="1"/>
  <c r="D622"/>
  <c r="E622" s="1"/>
  <c r="K718"/>
  <c r="K723" s="1"/>
  <c r="F724" s="1"/>
  <c r="E2090" s="1"/>
  <c r="F2090" s="1"/>
  <c r="H2090" s="1"/>
  <c r="K695"/>
  <c r="K697" s="1"/>
  <c r="F698" s="1"/>
  <c r="E2088" s="1"/>
  <c r="K141"/>
  <c r="K146" s="1"/>
  <c r="F2053"/>
  <c r="H2053" s="1"/>
  <c r="J320"/>
  <c r="J1890"/>
  <c r="K1890" s="1"/>
  <c r="J1889"/>
  <c r="K1889" s="1"/>
  <c r="J1681"/>
  <c r="K1681" s="1"/>
  <c r="J1682"/>
  <c r="K1682" s="1"/>
  <c r="K1637"/>
  <c r="K1643" s="1"/>
  <c r="F1645" s="1"/>
  <c r="E2162" s="1"/>
  <c r="F2162" s="1"/>
  <c r="H2162" s="1"/>
  <c r="J1456"/>
  <c r="J1457"/>
  <c r="K1457" s="1"/>
  <c r="J1418"/>
  <c r="J1419"/>
  <c r="K1419" s="1"/>
  <c r="J1330"/>
  <c r="J1331"/>
  <c r="K1331" s="1"/>
  <c r="J2047"/>
  <c r="K2040"/>
  <c r="K2047" s="1"/>
  <c r="F2048" s="1"/>
  <c r="E2195" s="1"/>
  <c r="F2195" s="1"/>
  <c r="H2195" s="1"/>
  <c r="K1932"/>
  <c r="K1937" s="1"/>
  <c r="F1938" s="1"/>
  <c r="E2185" s="1"/>
  <c r="F2185" s="1"/>
  <c r="H2185" s="1"/>
  <c r="J1843"/>
  <c r="K1837"/>
  <c r="K1843" s="1"/>
  <c r="F1844" s="1"/>
  <c r="E2177" s="1"/>
  <c r="F2177" s="1"/>
  <c r="H2177" s="1"/>
  <c r="J1709"/>
  <c r="K1703"/>
  <c r="K1709" s="1"/>
  <c r="F1711" s="1"/>
  <c r="E2167" s="1"/>
  <c r="F2168" s="1"/>
  <c r="H2168" s="1"/>
  <c r="J1868"/>
  <c r="K1861"/>
  <c r="K1868" s="1"/>
  <c r="J1762"/>
  <c r="K1756"/>
  <c r="K1762" s="1"/>
  <c r="F1764" s="1"/>
  <c r="E2171" s="1"/>
  <c r="F2171" s="1"/>
  <c r="H2171" s="1"/>
  <c r="F2194"/>
  <c r="H2194" s="1"/>
  <c r="J1678"/>
  <c r="K1678" s="1"/>
  <c r="K1801"/>
  <c r="F1803" s="1"/>
  <c r="E2174" s="1"/>
  <c r="K1664"/>
  <c r="K1670" s="1"/>
  <c r="F1672" s="1"/>
  <c r="E2164" s="1"/>
  <c r="F2164" s="1"/>
  <c r="H2164" s="1"/>
  <c r="K1696"/>
  <c r="F1698" s="1"/>
  <c r="E2166" s="1"/>
  <c r="J1638"/>
  <c r="K1638" s="1"/>
  <c r="J1569"/>
  <c r="K1563"/>
  <c r="K1569" s="1"/>
  <c r="F1570" s="1"/>
  <c r="E2156" s="1"/>
  <c r="F2156" s="1"/>
  <c r="H2156" s="1"/>
  <c r="J1389"/>
  <c r="J1390"/>
  <c r="K1390" s="1"/>
  <c r="K1403"/>
  <c r="K1405" s="1"/>
  <c r="F1407" s="1"/>
  <c r="E2143" s="1"/>
  <c r="J1347"/>
  <c r="J986"/>
  <c r="J987"/>
  <c r="K987" s="1"/>
  <c r="J1153"/>
  <c r="J1154"/>
  <c r="K1154" s="1"/>
  <c r="J973"/>
  <c r="J974"/>
  <c r="K974" s="1"/>
  <c r="J1201"/>
  <c r="K1201" s="1"/>
  <c r="K1206" s="1"/>
  <c r="F1207" s="1"/>
  <c r="E2128" s="1"/>
  <c r="F2128" s="1"/>
  <c r="H2128" s="1"/>
  <c r="J1025"/>
  <c r="K1025" s="1"/>
  <c r="K1030" s="1"/>
  <c r="F1031" s="1"/>
  <c r="E2115" s="1"/>
  <c r="K1192"/>
  <c r="K1194" s="1"/>
  <c r="F1195" s="1"/>
  <c r="E2127" s="1"/>
  <c r="J573"/>
  <c r="K1086"/>
  <c r="K1092" s="1"/>
  <c r="F1093" s="1"/>
  <c r="E2118" s="1"/>
  <c r="F2119" s="1"/>
  <c r="H2119" s="1"/>
  <c r="J620"/>
  <c r="A619"/>
  <c r="J619"/>
  <c r="J456"/>
  <c r="J1127"/>
  <c r="F1014"/>
  <c r="E2114" s="1"/>
  <c r="J358"/>
  <c r="K358" s="1"/>
  <c r="K363" s="1"/>
  <c r="F364" s="1"/>
  <c r="E2068" s="1"/>
  <c r="F2068" s="1"/>
  <c r="H2068" s="1"/>
  <c r="J682"/>
  <c r="D451"/>
  <c r="D452"/>
  <c r="E452" s="1"/>
  <c r="J259"/>
  <c r="J840"/>
  <c r="J300"/>
  <c r="K126"/>
  <c r="K128" s="1"/>
  <c r="J239"/>
  <c r="D123"/>
  <c r="D124"/>
  <c r="E124" s="1"/>
  <c r="J199"/>
  <c r="K199" s="1"/>
  <c r="K204" s="1"/>
  <c r="F205" s="1"/>
  <c r="E2060" s="1"/>
  <c r="F2060" s="1"/>
  <c r="H2060" s="1"/>
  <c r="K82"/>
  <c r="K87" s="1"/>
  <c r="F88" s="1"/>
  <c r="E2054" s="1"/>
  <c r="F2054" s="1"/>
  <c r="H2054" s="1"/>
  <c r="J2001"/>
  <c r="J2002"/>
  <c r="K2002" s="1"/>
  <c r="F2190"/>
  <c r="H2190" s="1"/>
  <c r="J1910"/>
  <c r="K1910" s="1"/>
  <c r="K1915" s="1"/>
  <c r="F1916" s="1"/>
  <c r="E2183" s="1"/>
  <c r="D1863"/>
  <c r="D1864"/>
  <c r="E1864" s="1"/>
  <c r="K1507"/>
  <c r="F1508" s="1"/>
  <c r="E2151" s="1"/>
  <c r="F2151" s="1"/>
  <c r="H2151" s="1"/>
  <c r="J1581"/>
  <c r="J1507"/>
  <c r="J1296"/>
  <c r="K1296" s="1"/>
  <c r="K1301" s="1"/>
  <c r="F1302" s="1"/>
  <c r="E2134" s="1"/>
  <c r="J1375"/>
  <c r="J1376"/>
  <c r="K1376" s="1"/>
  <c r="J1318"/>
  <c r="J1166"/>
  <c r="J1167"/>
  <c r="K1167" s="1"/>
  <c r="J1206"/>
  <c r="J1030"/>
  <c r="K620"/>
  <c r="J942"/>
  <c r="K942" s="1"/>
  <c r="K947" s="1"/>
  <c r="F948" s="1"/>
  <c r="E2108" s="1"/>
  <c r="F2108" s="1"/>
  <c r="H2108" s="1"/>
  <c r="E500"/>
  <c r="J397"/>
  <c r="K397" s="1"/>
  <c r="K402" s="1"/>
  <c r="F403" s="1"/>
  <c r="E2070" s="1"/>
  <c r="K815"/>
  <c r="F817" s="1"/>
  <c r="E2098" s="1"/>
  <c r="F2098" s="1"/>
  <c r="H2098" s="1"/>
  <c r="F2066"/>
  <c r="H2066" s="1"/>
  <c r="J636"/>
  <c r="K636" s="1"/>
  <c r="K641" s="1"/>
  <c r="F642" s="1"/>
  <c r="E2085" s="1"/>
  <c r="J342"/>
  <c r="J437"/>
  <c r="J378"/>
  <c r="K378" s="1"/>
  <c r="K383" s="1"/>
  <c r="F384" s="1"/>
  <c r="E2069" s="1"/>
  <c r="F2069" s="1"/>
  <c r="H2069" s="1"/>
  <c r="D142"/>
  <c r="E142" s="1"/>
  <c r="D141"/>
  <c r="J107"/>
  <c r="K107" s="1"/>
  <c r="J106"/>
  <c r="C34" i="28"/>
  <c r="F2134" i="30" l="1"/>
  <c r="H2134" s="1"/>
  <c r="F2135"/>
  <c r="H2135" s="1"/>
  <c r="F2115"/>
  <c r="H2115" s="1"/>
  <c r="F2116"/>
  <c r="H2116" s="1"/>
  <c r="F2070"/>
  <c r="H2070" s="1"/>
  <c r="F2071"/>
  <c r="H2071" s="1"/>
  <c r="F2094"/>
  <c r="H2094" s="1"/>
  <c r="F2095"/>
  <c r="H2095" s="1"/>
  <c r="F2182"/>
  <c r="H2182" s="1"/>
  <c r="H2100"/>
  <c r="F2086"/>
  <c r="H2086" s="1"/>
  <c r="F2183"/>
  <c r="H2183" s="1"/>
  <c r="F2184"/>
  <c r="H2184" s="1"/>
  <c r="K1375"/>
  <c r="K1377" s="1"/>
  <c r="F1378" s="1"/>
  <c r="E2139" s="1"/>
  <c r="F2139" s="1"/>
  <c r="H2139" s="1"/>
  <c r="J1377"/>
  <c r="J1155"/>
  <c r="K1153"/>
  <c r="K1155" s="1"/>
  <c r="F1156" s="1"/>
  <c r="E2124" s="1"/>
  <c r="F2124" s="1"/>
  <c r="H2124" s="1"/>
  <c r="J108"/>
  <c r="K106"/>
  <c r="K108" s="1"/>
  <c r="F109" s="1"/>
  <c r="E2055" s="1"/>
  <c r="F2055" s="1"/>
  <c r="H2055" s="1"/>
  <c r="J947"/>
  <c r="K1166"/>
  <c r="K1168" s="1"/>
  <c r="F1169" s="1"/>
  <c r="E2125" s="1"/>
  <c r="J1168"/>
  <c r="J625"/>
  <c r="K619"/>
  <c r="K625" s="1"/>
  <c r="J402"/>
  <c r="F2099"/>
  <c r="H2099" s="1"/>
  <c r="J1218"/>
  <c r="K1216"/>
  <c r="K1218" s="1"/>
  <c r="F1219" s="1"/>
  <c r="E2129" s="1"/>
  <c r="F592"/>
  <c r="E2082" s="1"/>
  <c r="J505"/>
  <c r="K498"/>
  <c r="K505" s="1"/>
  <c r="F506" s="1"/>
  <c r="E2077" s="1"/>
  <c r="F2078" s="1"/>
  <c r="H2078" s="1"/>
  <c r="K1066"/>
  <c r="K1071" s="1"/>
  <c r="F1072" s="1"/>
  <c r="E2117" s="1"/>
  <c r="F2117" s="1"/>
  <c r="H2117" s="1"/>
  <c r="J1071"/>
  <c r="J1114"/>
  <c r="J1283"/>
  <c r="K1530"/>
  <c r="K1532" s="1"/>
  <c r="F1533" s="1"/>
  <c r="E2153" s="1"/>
  <c r="J1532"/>
  <c r="F2175"/>
  <c r="H2175" s="1"/>
  <c r="F2176"/>
  <c r="H2176" s="1"/>
  <c r="K1948"/>
  <c r="F1949" s="1"/>
  <c r="E2186" s="1"/>
  <c r="F2186" s="1"/>
  <c r="H2186" s="1"/>
  <c r="F2097"/>
  <c r="H2097" s="1"/>
  <c r="F2155"/>
  <c r="H2155" s="1"/>
  <c r="J1472"/>
  <c r="E1863"/>
  <c r="E1865" s="1"/>
  <c r="F1869" s="1"/>
  <c r="E2179" s="1"/>
  <c r="F2179" s="1"/>
  <c r="H2179" s="1"/>
  <c r="D1865"/>
  <c r="D125"/>
  <c r="E123"/>
  <c r="E125" s="1"/>
  <c r="F129" s="1"/>
  <c r="E2056" s="1"/>
  <c r="F2056" s="1"/>
  <c r="H2056" s="1"/>
  <c r="J975"/>
  <c r="K973"/>
  <c r="K975" s="1"/>
  <c r="F976" s="1"/>
  <c r="E2110" s="1"/>
  <c r="F2110" s="1"/>
  <c r="H2110" s="1"/>
  <c r="K986"/>
  <c r="K988" s="1"/>
  <c r="F989" s="1"/>
  <c r="E2111" s="1"/>
  <c r="J988"/>
  <c r="J1391"/>
  <c r="K1389"/>
  <c r="K1391" s="1"/>
  <c r="F1392" s="1"/>
  <c r="E2142" s="1"/>
  <c r="F2142" s="1"/>
  <c r="H2142" s="1"/>
  <c r="F2166"/>
  <c r="H2166" s="1"/>
  <c r="J1420"/>
  <c r="K1418"/>
  <c r="K1420" s="1"/>
  <c r="F1422" s="1"/>
  <c r="E2144" s="1"/>
  <c r="F2144" s="1"/>
  <c r="H2144" s="1"/>
  <c r="F2088"/>
  <c r="H2088" s="1"/>
  <c r="E160"/>
  <c r="E162" s="1"/>
  <c r="F166" s="1"/>
  <c r="E2058" s="1"/>
  <c r="D162"/>
  <c r="E234"/>
  <c r="E236" s="1"/>
  <c r="F240" s="1"/>
  <c r="E2062" s="1"/>
  <c r="D236"/>
  <c r="D502"/>
  <c r="E499"/>
  <c r="E502" s="1"/>
  <c r="K1786"/>
  <c r="K1788" s="1"/>
  <c r="F1790" s="1"/>
  <c r="E2173" s="1"/>
  <c r="F2173" s="1"/>
  <c r="H2173" s="1"/>
  <c r="J1788"/>
  <c r="F2161"/>
  <c r="H2161" s="1"/>
  <c r="F2157"/>
  <c r="H2157" s="1"/>
  <c r="F2163"/>
  <c r="H2163" s="1"/>
  <c r="J2003"/>
  <c r="K2001"/>
  <c r="K2003" s="1"/>
  <c r="F2004" s="1"/>
  <c r="E2191" s="1"/>
  <c r="F2191" s="1"/>
  <c r="H2191" s="1"/>
  <c r="D620"/>
  <c r="E620" s="1"/>
  <c r="D619"/>
  <c r="E141"/>
  <c r="E143" s="1"/>
  <c r="F147" s="1"/>
  <c r="E2057" s="1"/>
  <c r="F2057" s="1"/>
  <c r="H2057" s="1"/>
  <c r="D143"/>
  <c r="J641"/>
  <c r="D453"/>
  <c r="E451"/>
  <c r="E453" s="1"/>
  <c r="F457" s="1"/>
  <c r="E2073" s="1"/>
  <c r="J1915"/>
  <c r="J1643"/>
  <c r="J363"/>
  <c r="F2089"/>
  <c r="H2089" s="1"/>
  <c r="J1247"/>
  <c r="K1245"/>
  <c r="K1247" s="1"/>
  <c r="F1248" s="1"/>
  <c r="E2131" s="1"/>
  <c r="K1683"/>
  <c r="F1685" s="1"/>
  <c r="E2165" s="1"/>
  <c r="F2165" s="1"/>
  <c r="H2165" s="1"/>
  <c r="J383"/>
  <c r="E585"/>
  <c r="E588" s="1"/>
  <c r="D588"/>
  <c r="J1301"/>
  <c r="F2149"/>
  <c r="H2149" s="1"/>
  <c r="K1519"/>
  <c r="F1520" s="1"/>
  <c r="E2152" s="1"/>
  <c r="F2152" s="1"/>
  <c r="H2152" s="1"/>
  <c r="F2187"/>
  <c r="H2187" s="1"/>
  <c r="K1879"/>
  <c r="F1880" s="1"/>
  <c r="E2180" s="1"/>
  <c r="F2061"/>
  <c r="H2061" s="1"/>
  <c r="F2150"/>
  <c r="H2150" s="1"/>
  <c r="J1891"/>
  <c r="F2118"/>
  <c r="H2118" s="1"/>
  <c r="F2143"/>
  <c r="H2143" s="1"/>
  <c r="F2167"/>
  <c r="H2167" s="1"/>
  <c r="K1330"/>
  <c r="K1332" s="1"/>
  <c r="F1333" s="1"/>
  <c r="E2136" s="1"/>
  <c r="J1332"/>
  <c r="J1458"/>
  <c r="K1456"/>
  <c r="K1458" s="1"/>
  <c r="F1460" s="1"/>
  <c r="E2147" s="1"/>
  <c r="F2147" s="1"/>
  <c r="H2147" s="1"/>
  <c r="K1178"/>
  <c r="K1180" s="1"/>
  <c r="F1181" s="1"/>
  <c r="E2126" s="1"/>
  <c r="F2126" s="1"/>
  <c r="H2126" s="1"/>
  <c r="J1180"/>
  <c r="F2172"/>
  <c r="H2172" s="1"/>
  <c r="J1683"/>
  <c r="J204"/>
  <c r="F2065"/>
  <c r="H2065" s="1"/>
  <c r="J765"/>
  <c r="F2109"/>
  <c r="H2109" s="1"/>
  <c r="K1591"/>
  <c r="K1593" s="1"/>
  <c r="F1595" s="1"/>
  <c r="E2158" s="1"/>
  <c r="J1593"/>
  <c r="J1519"/>
  <c r="J1879"/>
  <c r="J1856"/>
  <c r="F2146"/>
  <c r="H2146" s="1"/>
  <c r="F2192" l="1"/>
  <c r="H2192" s="1"/>
  <c r="F2158"/>
  <c r="H2158" s="1"/>
  <c r="F2159"/>
  <c r="H2159" s="1"/>
  <c r="F2180"/>
  <c r="H2180" s="1"/>
  <c r="F2073"/>
  <c r="H2073" s="1"/>
  <c r="F2074"/>
  <c r="H2074" s="1"/>
  <c r="F2136"/>
  <c r="H2136" s="1"/>
  <c r="F2137"/>
  <c r="H2137" s="1"/>
  <c r="D623"/>
  <c r="E619"/>
  <c r="E623" s="1"/>
  <c r="F626" s="1"/>
  <c r="E2084" s="1"/>
  <c r="F2153"/>
  <c r="H2153" s="1"/>
  <c r="F2129"/>
  <c r="H2129" s="1"/>
  <c r="F2130"/>
  <c r="H2130" s="1"/>
  <c r="F2125"/>
  <c r="H2125" s="1"/>
  <c r="H2140" s="1"/>
  <c r="F2174"/>
  <c r="H2174" s="1"/>
  <c r="F2148"/>
  <c r="H2148" s="1"/>
  <c r="F2131"/>
  <c r="H2131" s="1"/>
  <c r="F2132"/>
  <c r="H2132" s="1"/>
  <c r="F2062"/>
  <c r="H2062" s="1"/>
  <c r="F2063"/>
  <c r="H2063" s="1"/>
  <c r="F2145"/>
  <c r="H2145" s="1"/>
  <c r="H2196" s="1"/>
  <c r="U36" i="27" s="1"/>
  <c r="F2127" i="30"/>
  <c r="H2127" s="1"/>
  <c r="F2154"/>
  <c r="H2154" s="1"/>
  <c r="F2058"/>
  <c r="H2058" s="1"/>
  <c r="H2076" s="1"/>
  <c r="F2059"/>
  <c r="H2059" s="1"/>
  <c r="F2111"/>
  <c r="H2111" s="1"/>
  <c r="F2112"/>
  <c r="H2112" s="1"/>
  <c r="H2113" s="1"/>
  <c r="F2082"/>
  <c r="H2082" s="1"/>
  <c r="F2083"/>
  <c r="H2083" s="1"/>
  <c r="F2181"/>
  <c r="H2181" s="1"/>
  <c r="H2120"/>
  <c r="F2084" l="1"/>
  <c r="H2084" s="1"/>
  <c r="H2091" s="1"/>
  <c r="F2085"/>
  <c r="H2085" s="1"/>
  <c r="V65" i="27" l="1"/>
  <c r="Z66"/>
  <c r="C36" i="28"/>
  <c r="B36"/>
  <c r="C35"/>
  <c r="B35"/>
  <c r="B34"/>
  <c r="C33"/>
  <c r="C32"/>
  <c r="B33"/>
  <c r="B32"/>
  <c r="B30"/>
  <c r="C30"/>
  <c r="B10"/>
  <c r="B29"/>
  <c r="C29"/>
  <c r="B28"/>
  <c r="C28"/>
  <c r="B25"/>
  <c r="C25"/>
  <c r="B24"/>
  <c r="C24"/>
  <c r="C23"/>
  <c r="B23"/>
  <c r="C22"/>
  <c r="B22"/>
  <c r="B21"/>
  <c r="C21"/>
  <c r="B20"/>
  <c r="C20"/>
  <c r="B19"/>
  <c r="C19"/>
  <c r="B18"/>
  <c r="C18"/>
  <c r="B16"/>
  <c r="C16"/>
  <c r="C15"/>
  <c r="B15"/>
  <c r="B14"/>
  <c r="C14"/>
  <c r="B13"/>
  <c r="C13"/>
  <c r="B12"/>
  <c r="C12"/>
  <c r="G11"/>
  <c r="B11"/>
  <c r="C11"/>
  <c r="C10"/>
  <c r="G9"/>
  <c r="B9"/>
  <c r="C9"/>
  <c r="G8"/>
  <c r="B8"/>
  <c r="C8"/>
  <c r="G7"/>
  <c r="B7"/>
  <c r="C7"/>
  <c r="G6"/>
  <c r="B6"/>
  <c r="C6"/>
  <c r="A6"/>
  <c r="C31"/>
  <c r="G29"/>
  <c r="D16"/>
  <c r="D15"/>
  <c r="D14"/>
  <c r="D13"/>
  <c r="G10"/>
  <c r="AG104" i="27"/>
  <c r="P82"/>
  <c r="H78"/>
  <c r="H82" s="1"/>
  <c r="P74"/>
  <c r="Y74" s="1"/>
  <c r="Y75" s="1"/>
  <c r="AF76" s="1"/>
  <c r="Q73"/>
  <c r="Q68"/>
  <c r="Z68" s="1"/>
  <c r="Q67"/>
  <c r="V67"/>
  <c r="Z67" s="1"/>
  <c r="J30"/>
  <c r="J33" s="1"/>
  <c r="V33" s="1"/>
  <c r="AF33" s="1"/>
  <c r="G19" i="28" s="1"/>
  <c r="AF24" i="27"/>
  <c r="G16" i="28" s="1"/>
  <c r="J14" i="27"/>
  <c r="J17" s="1"/>
  <c r="AG12"/>
  <c r="U11"/>
  <c r="G12" i="28" s="1"/>
  <c r="A5" i="27"/>
  <c r="A6" s="1"/>
  <c r="AK2"/>
  <c r="A8" i="28" l="1"/>
  <c r="A7" i="27"/>
  <c r="A7" i="28"/>
  <c r="Q79" i="27"/>
  <c r="AF80" s="1"/>
  <c r="O17"/>
  <c r="J21"/>
  <c r="G28" i="28"/>
  <c r="H87" i="27"/>
  <c r="Q83"/>
  <c r="G30" i="28" s="1"/>
  <c r="U14" i="27"/>
  <c r="AF15" s="1"/>
  <c r="G13" i="28" s="1"/>
  <c r="V30" i="27"/>
  <c r="W21" l="1"/>
  <c r="AF21" s="1"/>
  <c r="G15" i="28" s="1"/>
  <c r="AF30" i="27"/>
  <c r="G18" i="28" s="1"/>
  <c r="A8" i="27"/>
  <c r="A9" i="28"/>
  <c r="Q63" i="27"/>
  <c r="O18"/>
  <c r="AF18" s="1"/>
  <c r="G14" i="28" s="1"/>
  <c r="H91" i="27"/>
  <c r="H96" s="1"/>
  <c r="Q97" s="1"/>
  <c r="AF98" s="1"/>
  <c r="G34" i="28" s="1"/>
  <c r="S92" i="27"/>
  <c r="W92" s="1"/>
  <c r="AF94" s="1"/>
  <c r="W87"/>
  <c r="W88" s="1"/>
  <c r="I101" l="1"/>
  <c r="G32" i="28"/>
  <c r="Z65" i="27"/>
  <c r="O101"/>
  <c r="G33" i="28"/>
  <c r="A9" i="27"/>
  <c r="A10" i="28"/>
  <c r="G25" l="1"/>
  <c r="AF70" i="27"/>
  <c r="U101"/>
  <c r="A10"/>
  <c r="A11" i="28"/>
  <c r="AF104" i="27" l="1"/>
  <c r="AF102"/>
  <c r="G36" i="28"/>
  <c r="G35"/>
  <c r="G37" s="1"/>
  <c r="A13" i="27"/>
  <c r="A12" i="28"/>
  <c r="A16" i="27" l="1"/>
  <c r="A13" i="28"/>
  <c r="A20" i="27" l="1"/>
  <c r="A14" i="28"/>
  <c r="A23" i="27" l="1"/>
  <c r="A15" i="28"/>
  <c r="A16" l="1"/>
  <c r="A32" i="27" l="1"/>
  <c r="A18" i="28"/>
  <c r="A35" i="27" l="1"/>
  <c r="A19" i="28"/>
  <c r="A39" i="27" l="1"/>
  <c r="A20" i="28"/>
  <c r="A43" i="27" l="1"/>
  <c r="A21" i="28"/>
  <c r="A53" i="27" l="1"/>
  <c r="A22" i="28"/>
  <c r="A57" i="27" l="1"/>
  <c r="A23" i="28"/>
  <c r="A62" i="27" l="1"/>
  <c r="A24" i="28"/>
  <c r="A71" i="27" l="1"/>
  <c r="A25" i="28"/>
  <c r="A77" i="27" l="1"/>
  <c r="A28" i="28"/>
  <c r="A81" i="27" l="1"/>
  <c r="A29" i="28"/>
  <c r="A85" i="27" l="1"/>
  <c r="A30" i="28"/>
  <c r="A95" i="27" l="1"/>
  <c r="A31" i="28"/>
  <c r="A99" i="27" l="1"/>
  <c r="A35" i="28" s="1"/>
  <c r="A34"/>
  <c r="V40" i="27" l="1"/>
  <c r="AF42" s="1"/>
  <c r="AH42" s="1"/>
  <c r="E21" i="28" l="1"/>
  <c r="AF38" i="27"/>
  <c r="AH38" s="1"/>
  <c r="V45"/>
  <c r="V47" s="1"/>
  <c r="E20" i="28" l="1"/>
  <c r="G20" s="1"/>
  <c r="G21"/>
  <c r="V54" i="27"/>
  <c r="AF56" s="1"/>
  <c r="E23" i="28" l="1"/>
  <c r="AH56" i="27"/>
  <c r="AI56" s="1"/>
  <c r="AF52"/>
  <c r="E22" i="28" s="1"/>
  <c r="G22" s="1"/>
  <c r="V58" i="27"/>
  <c r="V60" l="1"/>
  <c r="AF61" s="1"/>
  <c r="E24" i="28" s="1"/>
  <c r="G24" s="1"/>
  <c r="G23"/>
  <c r="G26" l="1"/>
  <c r="G114" s="1"/>
</calcChain>
</file>

<file path=xl/sharedStrings.xml><?xml version="1.0" encoding="utf-8"?>
<sst xmlns="http://schemas.openxmlformats.org/spreadsheetml/2006/main" count="2983" uniqueCount="300">
  <si>
    <t>Sqm</t>
  </si>
  <si>
    <t>Sub- Divisional Engineer</t>
  </si>
  <si>
    <t>Kishoregonj O&amp;M Sub-Division</t>
  </si>
  <si>
    <t>BWDB. Kishoregonj</t>
  </si>
  <si>
    <t>BANGLADESH WATER DEVELOPMENT BOARD</t>
  </si>
  <si>
    <t xml:space="preserve">COST ESTIMATE </t>
  </si>
  <si>
    <t>For</t>
  </si>
  <si>
    <t>Item Code</t>
  </si>
  <si>
    <t>Description of Item</t>
  </si>
  <si>
    <t>Quantity</t>
  </si>
  <si>
    <t>Amount</t>
  </si>
  <si>
    <t>nos</t>
  </si>
  <si>
    <t>cum</t>
  </si>
  <si>
    <t xml:space="preserve">Detail  estimate for </t>
  </si>
  <si>
    <t>Measurement</t>
  </si>
  <si>
    <t>(Md. Shahjahan)</t>
  </si>
  <si>
    <t>SAE/SO</t>
  </si>
  <si>
    <t>Bhairab O&amp;M Section</t>
  </si>
  <si>
    <t xml:space="preserve"> BWDB, Kishoreganj.</t>
  </si>
  <si>
    <t>=</t>
  </si>
  <si>
    <t>Total</t>
  </si>
  <si>
    <t xml:space="preserve">Total Length </t>
  </si>
  <si>
    <t>@</t>
  </si>
  <si>
    <t>x</t>
  </si>
  <si>
    <t>sqm</t>
  </si>
  <si>
    <t>m</t>
  </si>
  <si>
    <t>Unit</t>
  </si>
  <si>
    <t>Unit Rate</t>
  </si>
  <si>
    <t>7=(5x6)</t>
  </si>
  <si>
    <t>Cum</t>
  </si>
  <si>
    <t>Item No</t>
  </si>
  <si>
    <t>Abstruct Cost for</t>
  </si>
  <si>
    <t>(Md. Zahurul Islam)</t>
  </si>
  <si>
    <t>48-100</t>
  </si>
  <si>
    <t>Fine dressing and close turfing of the slopes and the crest of embankment with 75 mm thick good quality durba or charkanta sods of size 200 mm x 200 mm with all leads and lifts including ramming watering until the turf grows properly, maintaining etc. complete (measurement will be given on well grown grass only) as per direction of Engineer in charge.</t>
  </si>
  <si>
    <t>16-100</t>
  </si>
  <si>
    <t>Erection of bamboo profile with full bamboo posts and pegs not less than 60mm in diameter and coir strings etc. complete as per direction of Engineer in charge.</t>
  </si>
  <si>
    <t>Development Budget</t>
  </si>
  <si>
    <t>16-190</t>
  </si>
  <si>
    <t>Haor Flood Management and Livelihood Improved Improvement Project(BWDB Part)</t>
  </si>
  <si>
    <t xml:space="preserve">Name of Division:Kishoregonj WD Division, BWDB, Kishoregonj.   </t>
  </si>
  <si>
    <t>Name of Circle:Mymensingh O&amp;M Circle, BWDB, Mymensingh.</t>
  </si>
  <si>
    <t>Name of Zone:Central Zone, BWDB, Dhaka.</t>
  </si>
  <si>
    <t>Manufacturing and supplying R.C.C. (1:2:4) BM Pillars of size 15cmx 15cmx75cm, with 40cmx40cmx10cm base having 3 nos.10mm dia MS.bar each way at base,4nos.10mm dia vertical bar and 8nos 6mm dia ring,excluding cost of M.S.works for reinforcement but including cost of form works, concreting, plastering at top, finishing surface, curing etc. complete, with inscription of "BWDB", on exposed surface etc. complete as per direction of Engineer in charge.</t>
  </si>
  <si>
    <t>04-150</t>
  </si>
  <si>
    <t>KM</t>
  </si>
  <si>
    <t>KM C/C</t>
  </si>
  <si>
    <t>+</t>
  </si>
  <si>
    <t>04-160</t>
  </si>
  <si>
    <t>Fixing in position B.M. pillars and kilometer posts of size 15cmx15cmx75cm with 40cmx40cmx10cm base, embedding 45cm below G.L. including carriage, earth cutting, backfilling, ramming, etc. complete as per direction of Engineer in charge.</t>
  </si>
  <si>
    <t>48-130</t>
  </si>
  <si>
    <t>Biological protection of bare earth surface by Dholkalmi with minimum 50cm long sapling, planting @ not more than 30 cm apart including supplying, sizing, taping and nursing etc. complete as per direction of the Engineer in charge.</t>
  </si>
  <si>
    <t>m c/c</t>
  </si>
  <si>
    <t>16-300</t>
  </si>
  <si>
    <t>Royalty of specified earth taken from private land (with prior permission of the Executive Engineer on production of royalty deeds with the land owner) from the area to be selected by the contractor with mutual agreement.</t>
  </si>
  <si>
    <t>As per calculation sheet attached total Earth volume=</t>
  </si>
  <si>
    <t>Royalty Earth =</t>
  </si>
  <si>
    <t>Pre work Level</t>
  </si>
  <si>
    <t xml:space="preserve">C/S at </t>
  </si>
  <si>
    <t>Post work</t>
  </si>
  <si>
    <t>Ch.</t>
  </si>
  <si>
    <t>RL</t>
  </si>
  <si>
    <t>Mean RL</t>
  </si>
  <si>
    <t>Dist</t>
  </si>
  <si>
    <t>Area</t>
  </si>
  <si>
    <t>C/L</t>
  </si>
  <si>
    <t>Net Area=</t>
  </si>
  <si>
    <t>Pre work</t>
  </si>
  <si>
    <t>Mean Area</t>
  </si>
  <si>
    <t>Volume</t>
  </si>
  <si>
    <t>Total Volume of Earth=</t>
  </si>
  <si>
    <t>(Md. Shafiqul Islam)</t>
  </si>
  <si>
    <t>Executive Engineer</t>
  </si>
  <si>
    <t>Kishoreganj WD Division</t>
  </si>
  <si>
    <t>BWDB, Kishoreganj.</t>
  </si>
  <si>
    <t>Embankment  Length</t>
  </si>
  <si>
    <t>Slope protection length</t>
  </si>
  <si>
    <t>Turfing area</t>
  </si>
  <si>
    <t>Earth work in box cutting up to 1.00 m depth, in all kinds of soil with all leads, removing the spoils to a safe distance, including levelling and dressing, maintaining required cambering etc. complete, as per direction of Engineer in charge.</t>
  </si>
  <si>
    <t>56-100</t>
  </si>
  <si>
    <t>Length=</t>
  </si>
  <si>
    <t>width</t>
  </si>
  <si>
    <t>h</t>
  </si>
  <si>
    <t>Volume=</t>
  </si>
  <si>
    <t>Construction of improved road sub-grade of sand (FM&gt;=0.8) in maximum 150mm thick layer including dressing, levelling, ramming, watering, cambering and compacting to attain minimum CBR-8% by manual labour using mallet/ vibro compactor including cost of all materials etc. complete as per design, drawing and direction of Engineer in charge (payment shall be made on compacted volume).</t>
  </si>
  <si>
    <t>56-110</t>
  </si>
  <si>
    <t xml:space="preserve">Block size: 30cm x 30cm x 30cm </t>
  </si>
  <si>
    <t xml:space="preserve">Manufacturing and supplying of CC blocks in leanest mix (1:2:4) in volume, with cement, sand (FM&gt;=1.5) and stone chips (40mmdown graded), to attain a minimum 28 days cylinder strength of 15.0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 </t>
  </si>
  <si>
    <t>No of blocks</t>
  </si>
  <si>
    <t>X</t>
  </si>
  <si>
    <t>24-310-10</t>
  </si>
  <si>
    <t>Flush pointing to brick works, in sand cement mortar (sand of FM&gt;=1.3), including scaffolding, curing, raking out joints, clearing the surface etc. complete in all floors including the cost of all materials and as per direction of Engineer in charge.</t>
  </si>
  <si>
    <t>Area=</t>
  </si>
  <si>
    <t>40-220-20</t>
  </si>
  <si>
    <t>Block nos</t>
  </si>
  <si>
    <t>LS</t>
  </si>
  <si>
    <t>40-540-10</t>
  </si>
  <si>
    <t>Supplying, sizing and placing of barrack bamboo pins and stays of diameter &gt;=8.0 cm in position etc. complete as per direction of Engineer in charge. Length : &gt;=4.5 m to &lt;=6.0m</t>
  </si>
  <si>
    <t>40-550-20</t>
  </si>
  <si>
    <t>Labour charge for driving barrack bamboo pins of diameter &gt;=8.0 cm, by hammer or monkey hammer, as per direction of Engineer in charge.&gt;=1.50 m to &lt;=2.0 m drive, in water including necessary staging etc. as required</t>
  </si>
  <si>
    <t>nos x</t>
  </si>
  <si>
    <t>Provide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</si>
  <si>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Demobilization and clean-up of the site upon completion of the works, as per Specifications and Contractor's Method Statement and as per direction of Engineer in Charge</t>
  </si>
  <si>
    <t xml:space="preserve">Providing and maintaining adequate portable water supply by installing 6 Nos. of tube well and sanitation facilities by installing 6 Nos. of sanitary latrines for usage of labours,officials and others for prevailing the hygenic and healthy environment at allover the working site As per direction of the Engineer in charge. </t>
  </si>
  <si>
    <t>C/S</t>
  </si>
  <si>
    <t>Dist.</t>
  </si>
  <si>
    <t>Preparation and mobilization of the Site for Construction of Submersible Embankment or other Structural Components in c/w "Haor Flood Management and Livelihood Improved Improvement Project(BWDB Part) as per Technical Specifications, including land lease, rental charges, obtaining permissions for work, developing work area, preparation of platform for temporary semi pucca site office(40sqm), CI Sheet labour sheds(200sqm), CI Sheet Stores(200sqm), supply of wooden &amp; cane seated furniture etc. as specified and as per Contractor's Method Statement and as per direction of Engineer in charge.</t>
  </si>
  <si>
    <t xml:space="preserve">Mobilize, strengthen required land based construction equipment such as excavator, dump truck, chain dozer, vibro-compactor, and plants such as generator for site electrification, digital camera for taking photographs and digital video camera for recording/Taking photograph all sequences of works etc for keeping records of the Works by providing following information including transfer to site, complete for the purposes stated in the Technical Specification and Contractor’s Method Statement and as per direction of Engineer in charge. </t>
  </si>
  <si>
    <t xml:space="preserve">Operate , maintain  of plant and equipment such as generator for site electrification, for the purpose stated in the Technical Specification and in the Contractor’s Method Statement and as per direction of Engineer in charge.  </t>
  </si>
  <si>
    <t>40-580</t>
  </si>
  <si>
    <t>Supplying and placing in position and fitting, fixing single layer tarjah double woven matting with necessary ties including the cost of all materials etc. complete as per direction of Engineer in charge.</t>
  </si>
  <si>
    <t>16-410-10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</si>
  <si>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charge.300m to 1.00 km.(85% compaction) </t>
  </si>
  <si>
    <t>16-120-10</t>
  </si>
  <si>
    <t>Earth work by manual labour in constructing/ resectioning of embankment/ canalbank/road etccompacted to 85%/90% maximum drydensity at optimum moisture content,with referenceto laboratory density test AAHSTO modified hammer, with clayey soil(minm 30% clay,0-40% silt, 0-30% sand) within the initial lead of 30m &amp; all lifts including throwing the spoils to profiles in layers not exceeding 230mm in thickness with clod breaking to a maximum size of 100mm, benching the side slopes, removing roots &amp; stumps of trees of girth upto 200mm from the ground, stripping/ ploughing the base of embankment and borrow pit area, dug bailing, bail out of water, rough dressing including 150mm cambering at the centre of crest etc.complete, including maintenance of the same for 6 months after completion, (compaction will be done by the contractor with approved equipment, including all ancillary charges for compaction and testing) as per direction of Engineer in charge. 0 m to 3 m height with 85% compaction.</t>
  </si>
  <si>
    <t>16-650-10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</si>
  <si>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0 to 4 m height with 85% compaction.
</t>
  </si>
  <si>
    <t>Closure</t>
  </si>
  <si>
    <t>Deduction</t>
  </si>
  <si>
    <t>Top Protection</t>
  </si>
  <si>
    <t>Block edge</t>
  </si>
  <si>
    <t xml:space="preserve">BP: Preperation of bed by cutting and filling including watering to bring moisture content ±2% of OMC &amp; compacting by appropiate mechanical means etc to attain minimum compaction 98% of MDD (standard) to obtain a minimum soaked CBR 4% etc all complete as per direction of the E-I-C.      </t>
  </si>
  <si>
    <t xml:space="preserve">Block size: 100cm x 65cm x (10-15)cm </t>
  </si>
  <si>
    <t>No of blocks(Edging)</t>
  </si>
  <si>
    <t>40-220-10</t>
  </si>
  <si>
    <t xml:space="preserve">Labour charge for protective works in laying CC blocks of different sizes including preparation of base, watering and ramming of base etc. complete as per direction of Engineer in charge.Within 200m </t>
  </si>
  <si>
    <t xml:space="preserve">Within 200m </t>
  </si>
  <si>
    <t>50% of total quantity</t>
  </si>
  <si>
    <t>Beyond 200m</t>
  </si>
  <si>
    <t>Sub-Total Cost(Embankment):</t>
  </si>
  <si>
    <t>(Md.Zahurul Islam)</t>
  </si>
  <si>
    <t>Approved Rate</t>
  </si>
  <si>
    <t>Days</t>
  </si>
  <si>
    <t>Approved Rate/LGED</t>
  </si>
  <si>
    <t>a</t>
  </si>
  <si>
    <t>Package No.:BWDB/Kish/HFMLIP/PW-16</t>
  </si>
  <si>
    <t>Earthwork calculation(Naogaon Haor (Part-B) from KM 9.00 to KM 30.420 = 14.120KM)</t>
  </si>
  <si>
    <t>Abstract of earth(KM9.000 to KM30.420)</t>
  </si>
  <si>
    <t xml:space="preserve">Extra Lead  2 nos </t>
  </si>
  <si>
    <t>Considering  10 row at toe</t>
  </si>
  <si>
    <t>M</t>
  </si>
  <si>
    <t>Lead quantity 80% of earth work by manual labour=</t>
  </si>
  <si>
    <t>Sub-Total Cost(Block Road):</t>
  </si>
  <si>
    <t>40-560-10</t>
  </si>
  <si>
    <t>Supplying, sizing and fitting in position 8.0 cm and above dia in size full barrack bamboo half split walling pieces with nails average 1.00 m apart including supply of all materials as per direction of Engineer in charge.Double Walling.</t>
  </si>
  <si>
    <t>line</t>
  </si>
  <si>
    <t>Supplying at site U-shape hot rolled steel sheet piles of  different sections as mentioned in the material specification of this manual as tabular form of Phosphorus = 00.04% (Maximum), Sulphur = 0.04% (Maximum), Copper = 0.25% (Minimum), Tensile strength =&gt; 490 N/mm2, Yield strength =&gt; 296 N/mm2, Elongation = 15% (Minimum)  including all taxes, freights, incidental charges etc. complete as per direction of  Engineer in charge.</t>
  </si>
  <si>
    <t>M.ton</t>
  </si>
  <si>
    <t>kg</t>
  </si>
  <si>
    <t>76-240-40</t>
  </si>
  <si>
    <t>Size 1.95m x 1.65m.</t>
  </si>
  <si>
    <t>04-180</t>
  </si>
  <si>
    <t>Site preparation by manually removing all miscellaneous objectional materials from entire site and removing soil upto 15cm depth including uprooting stumps, jungle, cleaning, levelling, dressing etc. complete as per direction of Engineer in charge</t>
  </si>
  <si>
    <t>04-100</t>
  </si>
  <si>
    <t>Manufacturing and supplying R.C.C boundary pillar, bench mark pillar and kilometer post in proportion 1:2:4, as per approved drawing and specifications, 110cm height, bottom dia 25cm and top dia 20cm, of which 15cm slanting and 50 level; with 6 nos. 10mm dia vertical rod and 8 nos. 6mm dia binder excluding the cost of M.S work or reinforcement but including the cost of form works, plastering top, finishing surface, curing with inscription of "BWDB, R.L./K.M." mark, as per approved size and shape in exposed surface etc. complete, as per direction of Engineer in charge.</t>
  </si>
  <si>
    <t>04-110</t>
  </si>
  <si>
    <t>Fixing in position, boundary pillars/bench mark pillars/K.M. post etc. of size 110cm height, bottom dia 25cm and top dia 20cm, embedded 45cm below G.L. including carriage, earth cutting, filling, ramming, etc. complete as per direction of Engineer in charge.</t>
  </si>
  <si>
    <t>04-320</t>
  </si>
  <si>
    <t xml:space="preserve">Supply of bamboo pegs 0.45m to 0.75m long and average dia. 6 cm, with saw cut top as per direction of Engineer in charge. </t>
  </si>
  <si>
    <t>04-330</t>
  </si>
  <si>
    <t xml:space="preserve">Labour charge for fixing of bamboo pegs 0.45m to 0.75m long and average dia 6cm, as per direction of Engineer in charge. </t>
  </si>
  <si>
    <t>12-100</t>
  </si>
  <si>
    <t>Installation of pizeometer including supply of 40mm G.I. pipe, brass strainer, socket, labour, by wash boring, lowering, fixing the elevation and providing cover on the top of the well etc. complete as per direction of Engineer in charge.</t>
  </si>
  <si>
    <t>12-300</t>
  </si>
  <si>
    <t>Construction of sump well with dug holes of size 1.80 m x 2.0 m, laying in position the perforated empty diesel/petrol drum sheet of 1.00 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</si>
  <si>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16-220</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</si>
  <si>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</si>
  <si>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16-560-30</t>
  </si>
  <si>
    <t>Shoring for slope protection of foundation trench, canal, embankment, road, pond etc. as per design slopes, grades including removal of spoils to a safe distance as per direction of Engineer in charge. By local hard wood ballah post of 6.0m length, 125mm dia, 1.0m c/c, and 2.0m drive with 6.0m long bamboo of average 75mm dia, @1.0m c/c and 2.0m drive with drum sheet walling and average 70mm dia half split bamboo batten @ 2.0m c/c fixed with nails.</t>
  </si>
  <si>
    <t>16-310</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</si>
  <si>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t>
  </si>
  <si>
    <t>16-310-10</t>
  </si>
  <si>
    <t>For moving spoil earth upto a distance of 100m from the centre of the pit.</t>
  </si>
  <si>
    <t xml:space="preserve"> 40-440</t>
  </si>
  <si>
    <t xml:space="preserve">Supplying and filling empty gunny/synthetic bags as approved in design &amp; drawing with sand/ earth available at site sewing the end with sutly, including carrying and placing in position within the site with supply of all materials as per direction of Engineer in charge.                                                                                                                                                                                                                                   
</t>
  </si>
  <si>
    <t>40-440-20</t>
  </si>
  <si>
    <t>Capacity : 50 kg (2nd hand gunny bags)</t>
  </si>
  <si>
    <t>16-520</t>
  </si>
  <si>
    <t>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t>
  </si>
  <si>
    <t>16-520-20</t>
  </si>
  <si>
    <t>(sand of FM&gt;=1.50)</t>
  </si>
  <si>
    <t>16-540-20</t>
  </si>
  <si>
    <t>Back filling in hydraulic structures including all leads and lifts in 150mm layer including watering, ramming compacting to 30% relative density etc. complete by compactor or any other suitable method as per direction of Engineer in charge.</t>
  </si>
  <si>
    <t>44-240</t>
  </si>
  <si>
    <t>44-240-30</t>
  </si>
  <si>
    <t>U-shape, hot- rolled steel sheet pile width= 400mm to 600mm: height=&gt;100mm, Th.=&gt; 10.5: wt. per sqm of pile wall =&gt;120 kg/m2: sectional modulus per one meter of pile wall width =&gt; 874 cm3/m.</t>
  </si>
  <si>
    <t>44-320</t>
  </si>
  <si>
    <t>Cutting of steel sheet piles to design length and shape as per requirement in design and drawing and as per direction of Engineer in charge.</t>
  </si>
  <si>
    <t>44-320-20</t>
  </si>
  <si>
    <t>Above 10mm thick.</t>
  </si>
  <si>
    <t>72-540</t>
  </si>
  <si>
    <t>Epoxy paint 2 coats of approved colour and specification over a priming coat to gate, hoisting device and embedded metal parts including scraping out rust and old paint with chisel, scraper, steel wire brush &amp; emery paper etc. complete in all respect including the cost of all materials as per direction of Engineer in charge.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</si>
  <si>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</si>
  <si>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t>
  </si>
  <si>
    <t>44-270-20</t>
  </si>
  <si>
    <t>U-type or any other type : Upto 4.50 m depth.</t>
  </si>
  <si>
    <t>44-310</t>
  </si>
  <si>
    <t>Supplying and placing 20mm thick hessian cloth impregnated with bitumen in expansion joints or on top of sheet piles as per specification and direction of Engineer in charge.</t>
  </si>
  <si>
    <t>44-220</t>
  </si>
  <si>
    <t>Supplying and laying single layer polythene sheet in floor below cement concrete, RCC slab, on walls etc. complete in all respect as per direction of Engineer in charge.</t>
  </si>
  <si>
    <t>44-220-10</t>
  </si>
  <si>
    <t>Weighing minimum 1.0 kg per 6.50 sqm.</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</si>
  <si>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</si>
  <si>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</si>
  <si>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40-610-20</t>
  </si>
  <si>
    <t>Well graded between 40mm to 20mm size.</t>
  </si>
  <si>
    <t>40-610-30</t>
  </si>
  <si>
    <t>Well graded between 20mm to 5mm size.</t>
  </si>
  <si>
    <t>40-650</t>
  </si>
  <si>
    <t>Supplying and laying sand as filter layers as per specific size ranges and gradation including preparation of surface, compacting in layer etc. complete with supply of all materials and as per direction of Engineer in charge.</t>
  </si>
  <si>
    <t>40-650-30</t>
  </si>
  <si>
    <t>a) FM : 1.0to 1.5</t>
  </si>
  <si>
    <t>40-650-20</t>
  </si>
  <si>
    <t>a) FM : 1.5 to 2.0</t>
  </si>
  <si>
    <t>12-310</t>
  </si>
  <si>
    <t xml:space="preserve">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t>
  </si>
  <si>
    <t>12-310-20</t>
  </si>
  <si>
    <t>by pump.</t>
  </si>
  <si>
    <t>28-120</t>
  </si>
  <si>
    <t>Cement concrete in leanest mix 1:3:6 with sand of F.M.&gt;=1.5, in foundation or floor, including breaking, screening, grading and washing aggregates with clear water, mixing, laying in position, consolidation to levels, curing, including supply of all materials, excluding the cost of form works etc complete as per direction of Engineer in charge</t>
  </si>
  <si>
    <t>28-120-20</t>
  </si>
  <si>
    <t>With 25mm down graded stone chips.</t>
  </si>
  <si>
    <t>28-100-30</t>
  </si>
  <si>
    <t xml:space="preserve">Cement concrete in leanest mix 1:4:8 with sand of F.M.&gt;=1.5, in foundation or floor, including breaking, screening, grading and washing aggregates with clear water, mixing, laying in position, consolidation to levels, curing, including supply of all materials excluding the cost of form works etc complete as per direction of Engineer in charge. </t>
  </si>
  <si>
    <t>with 25mm down graded stone shingles</t>
  </si>
  <si>
    <t>36-150</t>
  </si>
  <si>
    <t>Formwork for centering and water tight shuttering as per drawing with 14 BWG M.S. sheet, fitted and fixed with 40mmx40mmx6mm M .S.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t>
  </si>
  <si>
    <t>36-150-10</t>
  </si>
  <si>
    <t>Vertical and inclined walls, columns, piers with 60-80mm dia barack bamboo props.</t>
  </si>
  <si>
    <t>36-150-20</t>
  </si>
  <si>
    <t>Deck slab, operating deck slab, top slab of barrel upto 3.5m height with 60-80mm dia barack bamboo props</t>
  </si>
  <si>
    <t>36-150-60</t>
  </si>
  <si>
    <t>Footing, footing beams, girder beams, foundation slab with 60-80mm dia barack bamboo props</t>
  </si>
  <si>
    <t>76-120</t>
  </si>
  <si>
    <t>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t>
  </si>
  <si>
    <t>76-120-10</t>
  </si>
  <si>
    <t>a) 8mm dia to 30mm dia</t>
  </si>
  <si>
    <t>76-115-10</t>
  </si>
  <si>
    <t>b) 6mm dia</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</si>
  <si>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</si>
  <si>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mending the damages, fixing in walls with holders and clips, including cutting threads, making necessary connection etc. all complete, and as per direction of Engineer in charge.</t>
  </si>
  <si>
    <t>80-230-40</t>
  </si>
  <si>
    <t>40mm dia G.I. pipe line.</t>
  </si>
  <si>
    <t>76-170</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</si>
  <si>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</si>
  <si>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28-200</t>
  </si>
  <si>
    <t xml:space="preserve">Reinforced Cement Concrete Work in leanest mix. 1:1.5:3 with 25mm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t>
  </si>
  <si>
    <t>28-200-10</t>
  </si>
  <si>
    <t>With stone chips</t>
  </si>
  <si>
    <t>4-600-10</t>
  </si>
  <si>
    <t>Providing cork sheet/polysterene sheet in expansion joints of concrete works including supply of all materials etc. complete as per direction of Engineer in charge. 25mm thick sheet.</t>
  </si>
  <si>
    <t>04-280</t>
  </si>
  <si>
    <t>Constructing at site, cement mortar gauge on masonry wall, including engraving in meter, decimeter &amp; centimeter, painting and figuring with black and red water proof paint, etc. complete as per direction of Engineer in charge.</t>
  </si>
  <si>
    <t>04-280-10</t>
  </si>
  <si>
    <t>150 mm x 25 mm</t>
  </si>
  <si>
    <t>56-430</t>
  </si>
  <si>
    <t>Filling up the expansion joints by asphalt, sand and jute waste etc. complete including supply of all materials and as per direction of Engineer in charge.</t>
  </si>
  <si>
    <t>40-140</t>
  </si>
  <si>
    <t xml:space="preserve">Manufacturing and supplying of CC blocks in leanest mix (1:3:6) in volume, with cement, sand (FM&gt;=1.5) and stone chips (40mmdown graded), to attain a minimum 28 days cylinder strength of 9.0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 </t>
  </si>
  <si>
    <t>40-140-50</t>
  </si>
  <si>
    <t>40-140-40</t>
  </si>
  <si>
    <t xml:space="preserve">Block size: 40cm x 40cm x 20cm </t>
  </si>
  <si>
    <t>40-220</t>
  </si>
  <si>
    <t>Labour charge for protective works in laying CC blocks of different sizes including preparation of base, watering and ramming of base etc. complete as per direction of Engineer in charge</t>
  </si>
  <si>
    <t>76-630</t>
  </si>
  <si>
    <t>Supply and fitting fixing 23cm PVC water stops having minimum strength of 13.80 N/mm2 at 225% elongation and of approved quality in contraction and expansion joints with necessary arrangement for modification of shuttering and keeping the water stop in position etc as per design, specification and direction of Engineer in charge</t>
  </si>
  <si>
    <t>76-630-10</t>
  </si>
  <si>
    <t>3 bulb type</t>
  </si>
  <si>
    <t>16-240</t>
  </si>
  <si>
    <t>Earth work by manual labour, in all kinds of soil in removing the cross bundh/ ring bundh, including all leads and lifts complete and placing the spoils to a safe distance, (minimun 15m apart from the bank) as per direction of Engineer in charge.</t>
  </si>
  <si>
    <t>76-240</t>
  </si>
  <si>
    <t>Manufacturing &amp; Supplying of M.S. Vertical Lift Gate shutter of 8mm thick M.S. skin plate and stiffener with minimum 75mmx75mmx10mm M.S. angle as frame, horizontal &amp; vertical beam 75mmx25mmx12mm P-type rubber seal, fixed with 10mm dia x 63 .5mm M.S. counter shank bolts with nuts and 40mmx10mm M.S. strip as clamp drilled spaces @ 150mm c/c, stem attachment with proper thread, nut, cotter pin and washer as per approved design including the cost of all materials of proper grade &amp; brand new  with a prime coat of redoxide where necessary as per specification and direction of Engineer in charge.</t>
  </si>
  <si>
    <t>76-260-20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</si>
  <si>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charge.Size 1.95m x 1.65m.</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</si>
  <si>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</si>
  <si>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</si>
  <si>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16-530</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</si>
  <si>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</si>
  <si>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 xml:space="preserve">16-600-10 </t>
  </si>
  <si>
    <t xml:space="preserve">Earth work by Mechanical Excavator ( Long Boom ) in all kinds of soil in excavation/re-excavation of Channel/Canal/khal etc. Including disposal of spoil-soil upto 30m away from the point of excavation with rough dressing and leveling etc. Complete as per direction of Engineer in charge. </t>
  </si>
  <si>
    <t>68-130</t>
  </si>
  <si>
    <t>Supplying pressure treated wooden fall boards/stop logs of different sizes (not less than 15cm in depth) of sal, sundari, garjan, shishu or equivalent for regulator/ sluices, including fixing in position with eye hook etc. complete as per direction of Engineer in charge.</t>
  </si>
  <si>
    <t>MR</t>
  </si>
  <si>
    <t>Supply and Installation of Name Plate</t>
  </si>
  <si>
    <t>Sub-Total Cost(Markhali  Khal Rehulator):</t>
  </si>
  <si>
    <t>Grand Total Cost (A+B+C)=</t>
  </si>
  <si>
    <t xml:space="preserve">(A) Submersible Embankment </t>
  </si>
  <si>
    <t>(B)Block Road</t>
  </si>
  <si>
    <t>Certificate</t>
  </si>
  <si>
    <t xml:space="preserve"> Construction of (a) Submergible Embankment around Naogaon Haor (Part-B) in between KM 9.000 to KM 30.420=14.120KM and (b) Markhali  Khal Rehulator (2-Vent,1.50m×1.80m) at KM 33.80 of Naogaon Haor Sub-Project, Part-B in c/w Haor Flood Management and Livelihood Improved Improvement Project(BWDB Part) under Kishoregange WD Division, BWDB, Kishoregonj during the FY2017-18 &amp; FY2018-19.Package No.:BWDB/Kish/HFMLIP/PW-16</t>
  </si>
  <si>
    <t>Extra rate for every additional lead of 15 m or part thereof beyond the initial lead of 30m up to a maximum of 19 leads (3m neglected) for all kinds of earth work. 2 nos Lead (Quoted rate will be applicable for 2 nos lead)</t>
  </si>
  <si>
    <t>2 lead/Cum</t>
  </si>
  <si>
    <t>(C)Markhali  Khal Rehulator (2-Vent,1.50m×1.80m) at KM 33.80</t>
  </si>
  <si>
    <t>Earth work by carried earth quantity 25% of total earth=</t>
  </si>
  <si>
    <t>Earth work by manual labour, quantity 25% of total earth=</t>
  </si>
  <si>
    <t>Earth work by mechanical excavator, quantity 50% of remaining earth=</t>
  </si>
  <si>
    <t>Remaining Earth work quantity 75% of total earth=</t>
  </si>
  <si>
    <t>(Taka Eight crore fifty five lakh thirty three thousand nine hundred ninety five point six seven only)</t>
  </si>
  <si>
    <t>Certified that The Estimate has been prepared on the basis of approved design and preliminary draft design supplied by Consultant Nippon koei Co;ltd(NK) Joint Venture with BETS-CNRS, dated October-2016, physical condition and examined on the basis of Standard schedule of rates of Mymensingh O&amp;M Circle, BWDB, Mymensingh effective for the year 2016-17. The items provided are fully appropriate and essentially required. The estimated amount of Tk 8,55,33,995.67( Taka Eight crore fifty five lakh thirty three thousand nine hundred ninety five point six seven only) is recommended for sanctioned.</t>
  </si>
  <si>
    <t>Certified that The Estimate has been prepared on the basis of approved design and preliminary draft design supplied by Consultant Nippon koei Co;ltd (NK) Joint Venture with BETS-CNRS, dated October-2016, physical condition and examined on the basis of Standard schedule of rates of Mymensingh O&amp;M Circle, BWDB, Mymensingh effective for the year 2016-17. The items provided are fully appropriate and essentially required. The estimated amount of Tk 8,55,33,995.67( Taka Eight crore fifty five lakh thirty three thousand nine hundred ninety five point six seven only) is recommended for sanctioned.</t>
  </si>
</sst>
</file>

<file path=xl/styles.xml><?xml version="1.0" encoding="utf-8"?>
<styleSheet xmlns="http://schemas.openxmlformats.org/spreadsheetml/2006/main">
  <numFmts count="4">
    <numFmt numFmtId="43" formatCode="_(* #,##0.00_);_(* \(#,##0.00\);_(* &quot;-&quot;??_);_(@_)"/>
    <numFmt numFmtId="164" formatCode="0.0"/>
    <numFmt numFmtId="165" formatCode="0.000"/>
    <numFmt numFmtId="166" formatCode="0.0000"/>
  </numFmts>
  <fonts count="19">
    <font>
      <sz val="10"/>
      <name val="Arial"/>
    </font>
    <font>
      <sz val="10"/>
      <name val="Arial"/>
      <family val="2"/>
    </font>
    <font>
      <sz val="10"/>
      <name val="Arial"/>
      <family val="2"/>
    </font>
    <font>
      <sz val="10"/>
      <name val="Times New Roman"/>
      <family val="1"/>
    </font>
    <font>
      <b/>
      <sz val="18"/>
      <name val="Times New Roman"/>
      <family val="1"/>
    </font>
    <font>
      <b/>
      <sz val="10"/>
      <name val="Times New Roman"/>
      <family val="1"/>
    </font>
    <font>
      <b/>
      <sz val="16"/>
      <name val="Times New Roman"/>
      <family val="1"/>
    </font>
    <font>
      <b/>
      <sz val="14"/>
      <name val="Times New Roman"/>
      <family val="1"/>
    </font>
    <font>
      <sz val="14"/>
      <name val="Times New Roman"/>
      <family val="1"/>
    </font>
    <font>
      <sz val="12"/>
      <name val="Times New Roman"/>
      <family val="1"/>
    </font>
    <font>
      <sz val="11"/>
      <name val="Times New Roman"/>
      <family val="1"/>
    </font>
    <font>
      <b/>
      <sz val="12"/>
      <name val="Times New Roman"/>
      <family val="1"/>
    </font>
    <font>
      <sz val="13"/>
      <name val="Times New Roman"/>
      <family val="1"/>
    </font>
    <font>
      <u/>
      <sz val="12"/>
      <name val="Times New Roman"/>
      <family val="1"/>
    </font>
    <font>
      <u/>
      <sz val="14"/>
      <name val="Times New Roman"/>
      <family val="1"/>
    </font>
    <font>
      <sz val="11"/>
      <name val="Arial"/>
      <family val="2"/>
    </font>
    <font>
      <sz val="11"/>
      <color rgb="FF000000"/>
      <name val="Times New Roman"/>
      <family val="1"/>
    </font>
    <font>
      <b/>
      <u/>
      <sz val="11"/>
      <name val="Times New Roman"/>
      <family val="1"/>
    </font>
    <font>
      <b/>
      <sz val="11.5"/>
      <color theme="1"/>
      <name val="Times New Roman"/>
      <family val="1"/>
    </font>
  </fonts>
  <fills count="3">
    <fill>
      <patternFill patternType="none"/>
    </fill>
    <fill>
      <patternFill patternType="gray125"/>
    </fill>
    <fill>
      <patternFill patternType="solid">
        <fgColor indexed="9"/>
        <bgColor indexed="64"/>
      </patternFill>
    </fill>
  </fills>
  <borders count="16">
    <border>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s>
  <cellStyleXfs count="10">
    <xf numFmtId="0" fontId="0" fillId="0" borderId="0"/>
    <xf numFmtId="43" fontId="2" fillId="0" borderId="0" applyFont="0" applyFill="0" applyBorder="0" applyAlignment="0" applyProtection="0"/>
    <xf numFmtId="43" fontId="1" fillId="0" borderId="0" applyFont="0" applyFill="0" applyBorder="0" applyAlignment="0" applyProtection="0"/>
    <xf numFmtId="0" fontId="2" fillId="0" borderId="0"/>
    <xf numFmtId="0" fontId="2" fillId="0" borderId="0"/>
    <xf numFmtId="0" fontId="1" fillId="0" borderId="0"/>
    <xf numFmtId="9" fontId="2" fillId="0" borderId="0" applyFont="0" applyFill="0" applyBorder="0" applyAlignment="0" applyProtection="0"/>
    <xf numFmtId="0" fontId="1" fillId="0" borderId="0"/>
    <xf numFmtId="0" fontId="1" fillId="0" borderId="0"/>
    <xf numFmtId="9" fontId="1" fillId="0" borderId="0" applyFont="0" applyFill="0" applyBorder="0" applyAlignment="0" applyProtection="0"/>
  </cellStyleXfs>
  <cellXfs count="341">
    <xf numFmtId="0" fontId="0" fillId="0" borderId="0" xfId="0"/>
    <xf numFmtId="0" fontId="3" fillId="0" borderId="0" xfId="0" applyFont="1" applyBorder="1" applyAlignment="1">
      <alignment horizontal="center" vertical="top"/>
    </xf>
    <xf numFmtId="0" fontId="3" fillId="0" borderId="0" xfId="0" applyFont="1"/>
    <xf numFmtId="0" fontId="3" fillId="0" borderId="0" xfId="0" applyFont="1" applyAlignment="1">
      <alignment horizontal="center"/>
    </xf>
    <xf numFmtId="0" fontId="3" fillId="0" borderId="0" xfId="5" applyFont="1" applyFill="1" applyAlignment="1">
      <alignment vertical="top"/>
    </xf>
    <xf numFmtId="0" fontId="3" fillId="0" borderId="6" xfId="5" applyFont="1" applyFill="1" applyBorder="1" applyAlignment="1">
      <alignment vertical="top"/>
    </xf>
    <xf numFmtId="0" fontId="3" fillId="0" borderId="7" xfId="5" applyFont="1" applyFill="1" applyBorder="1" applyAlignment="1">
      <alignment vertical="top"/>
    </xf>
    <xf numFmtId="0" fontId="3" fillId="0" borderId="0" xfId="5" applyFont="1" applyFill="1" applyBorder="1" applyAlignment="1">
      <alignment vertical="top"/>
    </xf>
    <xf numFmtId="0" fontId="3" fillId="0" borderId="1" xfId="5" applyFont="1" applyFill="1" applyBorder="1" applyAlignment="1">
      <alignment vertical="top"/>
    </xf>
    <xf numFmtId="2" fontId="3" fillId="0" borderId="0" xfId="5" applyNumberFormat="1" applyFont="1" applyFill="1" applyBorder="1" applyAlignment="1">
      <alignment vertical="top" wrapText="1"/>
    </xf>
    <xf numFmtId="0" fontId="3" fillId="0" borderId="0" xfId="5" applyFont="1" applyFill="1" applyAlignment="1">
      <alignment horizontal="center" vertical="top"/>
    </xf>
    <xf numFmtId="2" fontId="3" fillId="0" borderId="0" xfId="5" applyNumberFormat="1" applyFont="1" applyFill="1" applyBorder="1" applyAlignment="1">
      <alignment vertical="top"/>
    </xf>
    <xf numFmtId="2" fontId="13" fillId="0" borderId="0" xfId="0" applyNumberFormat="1" applyFont="1" applyFill="1" applyAlignment="1">
      <alignment horizontal="center"/>
    </xf>
    <xf numFmtId="0" fontId="3" fillId="0" borderId="14" xfId="5" applyFont="1" applyFill="1" applyBorder="1" applyAlignment="1">
      <alignment horizontal="left" vertical="top"/>
    </xf>
    <xf numFmtId="2" fontId="3" fillId="0" borderId="14" xfId="5" applyNumberFormat="1" applyFont="1" applyFill="1" applyBorder="1" applyAlignment="1">
      <alignment horizontal="center" vertical="top"/>
    </xf>
    <xf numFmtId="0" fontId="3" fillId="0" borderId="13" xfId="5" applyFont="1" applyFill="1" applyBorder="1" applyAlignment="1">
      <alignment vertical="top"/>
    </xf>
    <xf numFmtId="0" fontId="1" fillId="0" borderId="13" xfId="5" applyFont="1" applyFill="1" applyBorder="1" applyAlignment="1">
      <alignment horizontal="center" vertical="center"/>
    </xf>
    <xf numFmtId="2" fontId="9" fillId="0" borderId="0" xfId="0" applyNumberFormat="1" applyFont="1" applyFill="1" applyAlignment="1">
      <alignment horizontal="center"/>
    </xf>
    <xf numFmtId="0" fontId="3" fillId="0" borderId="9" xfId="5" applyFont="1" applyFill="1" applyBorder="1" applyAlignment="1">
      <alignment horizontal="left" vertical="top"/>
    </xf>
    <xf numFmtId="0" fontId="3" fillId="0" borderId="0" xfId="5" applyFont="1" applyFill="1" applyBorder="1" applyAlignment="1">
      <alignment horizontal="left" vertical="top"/>
    </xf>
    <xf numFmtId="0" fontId="3" fillId="0" borderId="4" xfId="5" applyFont="1" applyFill="1" applyBorder="1" applyAlignment="1">
      <alignment horizontal="center" vertical="center" wrapText="1"/>
    </xf>
    <xf numFmtId="0" fontId="3" fillId="0" borderId="5" xfId="5" applyFont="1" applyFill="1" applyBorder="1" applyAlignment="1">
      <alignment horizontal="center" vertical="center" wrapText="1"/>
    </xf>
    <xf numFmtId="0" fontId="3" fillId="0" borderId="5" xfId="0" applyFont="1" applyFill="1" applyBorder="1" applyAlignment="1">
      <alignment horizontal="center" vertical="top"/>
    </xf>
    <xf numFmtId="0" fontId="3" fillId="0" borderId="0" xfId="0" applyFont="1" applyFill="1"/>
    <xf numFmtId="0" fontId="3" fillId="0" borderId="11" xfId="0" applyFont="1" applyFill="1" applyBorder="1" applyAlignment="1">
      <alignment horizontal="center" vertical="top"/>
    </xf>
    <xf numFmtId="0" fontId="3" fillId="0" borderId="11" xfId="0" applyFont="1" applyFill="1" applyBorder="1" applyAlignment="1">
      <alignment vertical="top"/>
    </xf>
    <xf numFmtId="0" fontId="3" fillId="0" borderId="9" xfId="0" applyFont="1" applyFill="1" applyBorder="1" applyAlignment="1">
      <alignment horizontal="justify" vertical="top"/>
    </xf>
    <xf numFmtId="0" fontId="3" fillId="0" borderId="0" xfId="0" applyFont="1" applyFill="1" applyBorder="1"/>
    <xf numFmtId="0" fontId="3" fillId="0" borderId="0" xfId="0" applyFont="1" applyFill="1" applyBorder="1" applyAlignment="1"/>
    <xf numFmtId="0" fontId="3" fillId="0" borderId="1" xfId="0" applyFont="1" applyFill="1" applyBorder="1"/>
    <xf numFmtId="0" fontId="3" fillId="0" borderId="0" xfId="0" applyFont="1" applyFill="1" applyBorder="1" applyAlignment="1">
      <alignment vertical="center"/>
    </xf>
    <xf numFmtId="0" fontId="3" fillId="0" borderId="0" xfId="0" applyFont="1" applyFill="1" applyBorder="1" applyAlignment="1">
      <alignment vertical="top"/>
    </xf>
    <xf numFmtId="0" fontId="3" fillId="0" borderId="0" xfId="0" applyFont="1" applyFill="1" applyAlignment="1"/>
    <xf numFmtId="0" fontId="3" fillId="0" borderId="0" xfId="0" applyFont="1" applyFill="1" applyAlignment="1">
      <alignment vertical="center"/>
    </xf>
    <xf numFmtId="0" fontId="3" fillId="0" borderId="9" xfId="0" applyFont="1" applyFill="1" applyBorder="1" applyAlignment="1">
      <alignment horizontal="center" vertical="top"/>
    </xf>
    <xf numFmtId="0" fontId="3" fillId="0" borderId="11" xfId="0" applyFont="1" applyFill="1" applyBorder="1" applyAlignment="1">
      <alignment horizontal="center"/>
    </xf>
    <xf numFmtId="1" fontId="3" fillId="0" borderId="14" xfId="0" applyNumberFormat="1" applyFont="1" applyFill="1" applyBorder="1" applyAlignment="1">
      <alignment horizontal="center"/>
    </xf>
    <xf numFmtId="2" fontId="3" fillId="0" borderId="0" xfId="0" applyNumberFormat="1" applyFont="1" applyFill="1" applyBorder="1" applyAlignment="1"/>
    <xf numFmtId="0" fontId="3" fillId="0" borderId="9" xfId="5" applyFont="1" applyFill="1" applyBorder="1" applyAlignment="1">
      <alignment vertical="top" wrapText="1"/>
    </xf>
    <xf numFmtId="0" fontId="3" fillId="0" borderId="11" xfId="5" applyFont="1" applyFill="1" applyBorder="1" applyAlignment="1">
      <alignment vertical="top" wrapText="1"/>
    </xf>
    <xf numFmtId="1" fontId="3" fillId="0" borderId="0" xfId="5" applyNumberFormat="1" applyFont="1" applyFill="1" applyBorder="1" applyAlignment="1">
      <alignment vertical="top"/>
    </xf>
    <xf numFmtId="0" fontId="3" fillId="0" borderId="0" xfId="0" applyFont="1" applyFill="1" applyAlignment="1">
      <alignment horizontal="center"/>
    </xf>
    <xf numFmtId="0" fontId="3" fillId="0" borderId="14" xfId="5" applyFont="1" applyFill="1" applyBorder="1" applyAlignment="1">
      <alignment vertical="top"/>
    </xf>
    <xf numFmtId="0" fontId="3" fillId="0" borderId="14" xfId="5" applyFont="1" applyFill="1" applyBorder="1" applyAlignment="1">
      <alignment horizontal="center" vertical="top"/>
    </xf>
    <xf numFmtId="2" fontId="9" fillId="0" borderId="0" xfId="0" applyNumberFormat="1" applyFont="1" applyFill="1" applyAlignment="1">
      <alignment horizontal="left"/>
    </xf>
    <xf numFmtId="2" fontId="9" fillId="0" borderId="0" xfId="0" applyNumberFormat="1" applyFont="1" applyFill="1" applyBorder="1" applyAlignment="1">
      <alignment horizontal="center"/>
    </xf>
    <xf numFmtId="2" fontId="11" fillId="0" borderId="0" xfId="0" applyNumberFormat="1" applyFont="1" applyFill="1" applyAlignment="1">
      <alignment horizontal="center"/>
    </xf>
    <xf numFmtId="2" fontId="9" fillId="0" borderId="4" xfId="0" applyNumberFormat="1" applyFont="1" applyFill="1" applyBorder="1" applyAlignment="1">
      <alignment horizontal="center"/>
    </xf>
    <xf numFmtId="1" fontId="9" fillId="0" borderId="4" xfId="0" applyNumberFormat="1" applyFont="1" applyFill="1" applyBorder="1" applyAlignment="1">
      <alignment horizontal="center"/>
    </xf>
    <xf numFmtId="0" fontId="3" fillId="0" borderId="0" xfId="5" applyFont="1" applyFill="1" applyBorder="1" applyAlignment="1">
      <alignment vertical="top" wrapText="1"/>
    </xf>
    <xf numFmtId="0" fontId="3" fillId="0" borderId="0" xfId="5" applyFont="1" applyFill="1" applyBorder="1" applyAlignment="1">
      <alignment horizontal="right" vertical="top" wrapText="1"/>
    </xf>
    <xf numFmtId="0" fontId="3" fillId="0" borderId="0" xfId="0" applyFont="1" applyFill="1" applyBorder="1" applyAlignment="1">
      <alignment horizontal="center" vertical="center"/>
    </xf>
    <xf numFmtId="2" fontId="3" fillId="0" borderId="0" xfId="5" applyNumberFormat="1" applyFont="1" applyFill="1" applyBorder="1" applyAlignment="1">
      <alignment horizontal="center" vertical="top"/>
    </xf>
    <xf numFmtId="0" fontId="3" fillId="0" borderId="0" xfId="0" applyFont="1" applyFill="1" applyBorder="1" applyAlignment="1">
      <alignment horizontal="justify" vertical="top"/>
    </xf>
    <xf numFmtId="0" fontId="3" fillId="0" borderId="0" xfId="5" applyFont="1" applyFill="1" applyBorder="1" applyAlignment="1">
      <alignment horizontal="justify" vertical="top" wrapText="1"/>
    </xf>
    <xf numFmtId="0" fontId="3" fillId="0" borderId="10" xfId="7" applyFont="1" applyBorder="1" applyAlignment="1">
      <alignment horizontal="center" vertical="top"/>
    </xf>
    <xf numFmtId="0" fontId="3" fillId="0" borderId="6" xfId="7" applyFont="1" applyBorder="1" applyAlignment="1">
      <alignment horizontal="center" vertical="top"/>
    </xf>
    <xf numFmtId="0" fontId="3" fillId="0" borderId="7" xfId="7" applyFont="1" applyBorder="1" applyAlignment="1">
      <alignment horizontal="center" vertical="top"/>
    </xf>
    <xf numFmtId="0" fontId="3" fillId="0" borderId="0" xfId="7" applyFont="1"/>
    <xf numFmtId="0" fontId="3" fillId="0" borderId="9" xfId="7" applyFont="1" applyBorder="1" applyAlignment="1">
      <alignment horizontal="center" vertical="top"/>
    </xf>
    <xf numFmtId="0" fontId="3" fillId="0" borderId="0" xfId="7" applyFont="1" applyBorder="1" applyAlignment="1">
      <alignment horizontal="center" vertical="top"/>
    </xf>
    <xf numFmtId="0" fontId="3" fillId="0" borderId="1" xfId="7" applyFont="1" applyBorder="1" applyAlignment="1">
      <alignment horizontal="center" vertical="top"/>
    </xf>
    <xf numFmtId="0" fontId="5" fillId="0" borderId="0" xfId="7" applyFont="1" applyBorder="1" applyAlignment="1">
      <alignment horizontal="center" vertical="top"/>
    </xf>
    <xf numFmtId="0" fontId="3" fillId="0" borderId="0" xfId="7" applyFont="1" applyBorder="1" applyAlignment="1">
      <alignment horizontal="center" vertical="top" wrapText="1"/>
    </xf>
    <xf numFmtId="0" fontId="3" fillId="0" borderId="0" xfId="7" applyFont="1" applyBorder="1"/>
    <xf numFmtId="0" fontId="3" fillId="0" borderId="9" xfId="0" applyFont="1" applyBorder="1" applyAlignment="1">
      <alignment horizontal="center" vertical="top"/>
    </xf>
    <xf numFmtId="0" fontId="3" fillId="0" borderId="1" xfId="0" applyFont="1" applyBorder="1" applyAlignment="1">
      <alignment horizontal="center" vertical="top"/>
    </xf>
    <xf numFmtId="0" fontId="3" fillId="0" borderId="9" xfId="7" applyFont="1" applyBorder="1"/>
    <xf numFmtId="0" fontId="3" fillId="0" borderId="1" xfId="7" applyFont="1" applyBorder="1"/>
    <xf numFmtId="0" fontId="3" fillId="0" borderId="0" xfId="7" applyFont="1" applyFill="1" applyBorder="1" applyAlignment="1">
      <alignment horizontal="center" vertical="top"/>
    </xf>
    <xf numFmtId="0" fontId="3" fillId="0" borderId="0" xfId="7" applyFont="1" applyBorder="1" applyAlignment="1">
      <alignment vertical="top"/>
    </xf>
    <xf numFmtId="0" fontId="3" fillId="0" borderId="0" xfId="7" applyFont="1" applyBorder="1" applyAlignment="1">
      <alignment horizontal="left" vertical="top"/>
    </xf>
    <xf numFmtId="0" fontId="3" fillId="0" borderId="2" xfId="7" applyFont="1" applyBorder="1" applyAlignment="1">
      <alignment horizontal="center" vertical="top"/>
    </xf>
    <xf numFmtId="0" fontId="3" fillId="0" borderId="3" xfId="7" applyFont="1" applyBorder="1" applyAlignment="1">
      <alignment horizontal="center" vertical="top"/>
    </xf>
    <xf numFmtId="0" fontId="3" fillId="0" borderId="3" xfId="7" applyFont="1" applyBorder="1"/>
    <xf numFmtId="0" fontId="3" fillId="0" borderId="3" xfId="7" applyFont="1" applyBorder="1" applyAlignment="1">
      <alignment horizontal="left" vertical="top"/>
    </xf>
    <xf numFmtId="0" fontId="3" fillId="0" borderId="15" xfId="7" applyFont="1" applyBorder="1" applyAlignment="1">
      <alignment horizontal="center" vertical="top"/>
    </xf>
    <xf numFmtId="0" fontId="3" fillId="0" borderId="8" xfId="5" applyFont="1" applyFill="1" applyBorder="1" applyAlignment="1">
      <alignment vertical="top" wrapText="1"/>
    </xf>
    <xf numFmtId="0" fontId="3" fillId="0" borderId="0" xfId="7" applyFont="1" applyBorder="1" applyAlignment="1">
      <alignment horizontal="center" vertical="center"/>
    </xf>
    <xf numFmtId="0" fontId="3" fillId="0" borderId="1" xfId="7" applyFont="1" applyBorder="1" applyAlignment="1">
      <alignment horizontal="center" vertical="center"/>
    </xf>
    <xf numFmtId="0" fontId="3" fillId="0" borderId="0" xfId="7" applyFont="1" applyAlignment="1">
      <alignment horizontal="center" vertical="center"/>
    </xf>
    <xf numFmtId="0" fontId="3" fillId="0" borderId="9" xfId="7" applyFont="1" applyBorder="1" applyAlignment="1">
      <alignment horizontal="left" vertical="top" readingOrder="1"/>
    </xf>
    <xf numFmtId="2" fontId="3" fillId="0" borderId="0" xfId="7" applyNumberFormat="1" applyFont="1" applyBorder="1" applyAlignment="1">
      <alignment vertical="top" wrapText="1" readingOrder="1"/>
    </xf>
    <xf numFmtId="2" fontId="3" fillId="2" borderId="0" xfId="7" applyNumberFormat="1" applyFont="1" applyFill="1" applyBorder="1" applyAlignment="1">
      <alignment vertical="top" readingOrder="1"/>
    </xf>
    <xf numFmtId="0" fontId="3" fillId="0" borderId="0" xfId="7" applyFont="1" applyBorder="1" applyAlignment="1">
      <alignment horizontal="center" vertical="top" readingOrder="1"/>
    </xf>
    <xf numFmtId="0" fontId="3" fillId="0" borderId="11" xfId="7" applyFont="1" applyBorder="1" applyAlignment="1">
      <alignment horizontal="center" vertical="center" wrapText="1" readingOrder="1"/>
    </xf>
    <xf numFmtId="0" fontId="3" fillId="0" borderId="8" xfId="7" applyFont="1" applyBorder="1" applyAlignment="1">
      <alignment horizontal="center" vertical="center" wrapText="1" readingOrder="1"/>
    </xf>
    <xf numFmtId="0" fontId="3" fillId="0" borderId="2" xfId="7" applyFont="1" applyBorder="1" applyAlignment="1">
      <alignment horizontal="left" vertical="center"/>
    </xf>
    <xf numFmtId="2" fontId="3" fillId="0" borderId="3" xfId="7" applyNumberFormat="1" applyFont="1" applyBorder="1" applyAlignment="1">
      <alignment vertical="center" wrapText="1"/>
    </xf>
    <xf numFmtId="2" fontId="3" fillId="2" borderId="3" xfId="7" applyNumberFormat="1" applyFont="1" applyFill="1" applyBorder="1" applyAlignment="1">
      <alignment vertical="center"/>
    </xf>
    <xf numFmtId="0" fontId="3" fillId="0" borderId="3" xfId="7" applyFont="1" applyBorder="1" applyAlignment="1">
      <alignment horizontal="center" vertical="center"/>
    </xf>
    <xf numFmtId="0" fontId="3" fillId="0" borderId="14" xfId="7" applyFont="1" applyBorder="1" applyAlignment="1">
      <alignment horizontal="center" vertical="center"/>
    </xf>
    <xf numFmtId="2" fontId="3" fillId="2" borderId="14" xfId="7" applyNumberFormat="1" applyFont="1" applyFill="1" applyBorder="1" applyAlignment="1">
      <alignment horizontal="center" vertical="center"/>
    </xf>
    <xf numFmtId="0" fontId="3" fillId="0" borderId="5" xfId="7" applyFont="1" applyFill="1" applyBorder="1" applyAlignment="1">
      <alignment horizontal="center" vertical="top"/>
    </xf>
    <xf numFmtId="0" fontId="3" fillId="0" borderId="5" xfId="7" applyFont="1" applyBorder="1" applyAlignment="1">
      <alignment vertical="top"/>
    </xf>
    <xf numFmtId="0" fontId="3" fillId="0" borderId="6" xfId="7" applyFont="1" applyBorder="1" applyAlignment="1">
      <alignment vertical="top" wrapText="1"/>
    </xf>
    <xf numFmtId="0" fontId="3" fillId="0" borderId="7" xfId="7" applyFont="1" applyBorder="1" applyAlignment="1">
      <alignment vertical="top" wrapText="1"/>
    </xf>
    <xf numFmtId="0" fontId="3" fillId="0" borderId="0" xfId="7" applyFont="1" applyAlignment="1"/>
    <xf numFmtId="2" fontId="3" fillId="0" borderId="0" xfId="7" applyNumberFormat="1" applyFont="1" applyAlignment="1">
      <alignment horizontal="center" vertical="center"/>
    </xf>
    <xf numFmtId="0" fontId="3" fillId="0" borderId="11" xfId="7" applyFont="1" applyFill="1" applyBorder="1" applyAlignment="1">
      <alignment horizontal="center" vertical="top"/>
    </xf>
    <xf numFmtId="0" fontId="3" fillId="0" borderId="10" xfId="7" applyFont="1" applyBorder="1" applyAlignment="1">
      <alignment vertical="top"/>
    </xf>
    <xf numFmtId="2" fontId="3" fillId="0" borderId="0" xfId="7" applyNumberFormat="1" applyFont="1" applyBorder="1" applyAlignment="1">
      <alignment horizontal="center" vertical="center"/>
    </xf>
    <xf numFmtId="0" fontId="3" fillId="0" borderId="0" xfId="7" applyFont="1" applyBorder="1" applyAlignment="1"/>
    <xf numFmtId="0" fontId="3" fillId="0" borderId="11" xfId="7" applyFont="1" applyBorder="1" applyAlignment="1">
      <alignment vertical="top"/>
    </xf>
    <xf numFmtId="0" fontId="3" fillId="0" borderId="11" xfId="7" applyFont="1" applyBorder="1" applyAlignment="1">
      <alignment horizontal="center" vertical="top"/>
    </xf>
    <xf numFmtId="0" fontId="3" fillId="0" borderId="6" xfId="7" applyFont="1" applyBorder="1" applyAlignment="1">
      <alignment vertical="top"/>
    </xf>
    <xf numFmtId="0" fontId="3" fillId="0" borderId="7" xfId="7" applyFont="1" applyBorder="1" applyAlignment="1">
      <alignment vertical="top"/>
    </xf>
    <xf numFmtId="0" fontId="3" fillId="0" borderId="9" xfId="7" applyFont="1" applyBorder="1" applyAlignment="1">
      <alignment vertical="top"/>
    </xf>
    <xf numFmtId="0" fontId="3" fillId="0" borderId="1" xfId="7" applyFont="1" applyBorder="1" applyAlignment="1">
      <alignment vertical="top"/>
    </xf>
    <xf numFmtId="0" fontId="3" fillId="0" borderId="8" xfId="7" applyFont="1" applyFill="1" applyBorder="1" applyAlignment="1">
      <alignment horizontal="center" vertical="top"/>
    </xf>
    <xf numFmtId="0" fontId="3" fillId="0" borderId="6" xfId="7" applyFont="1" applyFill="1" applyBorder="1" applyAlignment="1">
      <alignment vertical="top"/>
    </xf>
    <xf numFmtId="0" fontId="3" fillId="0" borderId="7" xfId="7" applyFont="1" applyFill="1" applyBorder="1" applyAlignment="1">
      <alignment vertical="top"/>
    </xf>
    <xf numFmtId="0" fontId="3" fillId="0" borderId="9" xfId="7" applyFont="1" applyFill="1" applyBorder="1" applyAlignment="1">
      <alignment vertical="top"/>
    </xf>
    <xf numFmtId="0" fontId="3" fillId="0" borderId="0" xfId="7" applyFont="1" applyFill="1" applyBorder="1" applyAlignment="1">
      <alignment vertical="top"/>
    </xf>
    <xf numFmtId="0" fontId="3" fillId="0" borderId="1" xfId="7" applyFont="1" applyFill="1" applyBorder="1" applyAlignment="1">
      <alignment vertical="top"/>
    </xf>
    <xf numFmtId="0" fontId="3" fillId="0" borderId="8" xfId="7" applyFont="1" applyFill="1" applyBorder="1" applyAlignment="1">
      <alignment horizontal="center" vertical="center" wrapText="1" readingOrder="1"/>
    </xf>
    <xf numFmtId="0" fontId="3" fillId="0" borderId="3" xfId="0" applyFont="1" applyFill="1" applyBorder="1" applyAlignment="1">
      <alignment vertical="top"/>
    </xf>
    <xf numFmtId="0" fontId="3" fillId="0" borderId="11" xfId="5" applyFont="1" applyFill="1" applyBorder="1" applyAlignment="1">
      <alignment vertical="center" wrapText="1"/>
    </xf>
    <xf numFmtId="0" fontId="3" fillId="0" borderId="10" xfId="0" applyFont="1" applyFill="1" applyBorder="1" applyAlignment="1">
      <alignment horizontal="center" vertical="top"/>
    </xf>
    <xf numFmtId="0" fontId="3" fillId="0" borderId="11" xfId="5" applyFont="1" applyFill="1" applyBorder="1" applyAlignment="1">
      <alignment vertical="top"/>
    </xf>
    <xf numFmtId="0" fontId="3" fillId="0" borderId="14" xfId="0" applyFont="1" applyFill="1" applyBorder="1" applyAlignment="1"/>
    <xf numFmtId="0" fontId="3" fillId="0" borderId="2" xfId="5" applyFont="1" applyFill="1" applyBorder="1" applyAlignment="1">
      <alignment horizontal="center" vertical="top" wrapText="1"/>
    </xf>
    <xf numFmtId="1" fontId="3" fillId="0" borderId="3" xfId="5" applyNumberFormat="1" applyFont="1" applyFill="1" applyBorder="1" applyAlignment="1">
      <alignment vertical="top" wrapText="1"/>
    </xf>
    <xf numFmtId="2" fontId="3" fillId="0" borderId="3" xfId="5" applyNumberFormat="1" applyFont="1" applyFill="1" applyBorder="1" applyAlignment="1">
      <alignment vertical="top" wrapText="1"/>
    </xf>
    <xf numFmtId="2" fontId="3" fillId="0" borderId="14" xfId="5" applyNumberFormat="1" applyFont="1" applyFill="1" applyBorder="1" applyAlignment="1">
      <alignment vertical="top" wrapText="1"/>
    </xf>
    <xf numFmtId="0" fontId="3" fillId="0" borderId="14" xfId="5" applyFont="1" applyFill="1" applyBorder="1" applyAlignment="1">
      <alignment vertical="top" wrapText="1"/>
    </xf>
    <xf numFmtId="9" fontId="3" fillId="0" borderId="14" xfId="5" applyNumberFormat="1" applyFont="1" applyFill="1" applyBorder="1" applyAlignment="1">
      <alignment vertical="top" wrapText="1"/>
    </xf>
    <xf numFmtId="0" fontId="3" fillId="0" borderId="0" xfId="7" applyFont="1" applyBorder="1" applyAlignment="1">
      <alignment horizontal="center" vertical="center" wrapText="1" readingOrder="1"/>
    </xf>
    <xf numFmtId="0" fontId="3" fillId="0" borderId="0" xfId="7" applyFont="1" applyBorder="1" applyAlignment="1">
      <alignment horizontal="right" vertical="center"/>
    </xf>
    <xf numFmtId="43" fontId="3" fillId="0" borderId="0" xfId="7" applyNumberFormat="1" applyFont="1" applyBorder="1" applyAlignment="1">
      <alignment horizontal="center" vertical="center"/>
    </xf>
    <xf numFmtId="0" fontId="3" fillId="0" borderId="0" xfId="5" applyFont="1"/>
    <xf numFmtId="0" fontId="5" fillId="0" borderId="4" xfId="5" applyFont="1" applyBorder="1" applyAlignment="1">
      <alignment horizontal="center" vertical="center" wrapText="1"/>
    </xf>
    <xf numFmtId="0" fontId="3" fillId="0" borderId="0" xfId="5" applyFont="1" applyAlignment="1">
      <alignment horizontal="center"/>
    </xf>
    <xf numFmtId="0" fontId="3" fillId="0" borderId="0" xfId="5" applyFont="1" applyAlignment="1">
      <alignment horizontal="center" vertical="top"/>
    </xf>
    <xf numFmtId="0" fontId="3" fillId="0" borderId="0" xfId="5" applyFont="1" applyFill="1"/>
    <xf numFmtId="0" fontId="3" fillId="0" borderId="0" xfId="5" applyFont="1" applyAlignment="1">
      <alignment horizontal="center" vertical="center"/>
    </xf>
    <xf numFmtId="0" fontId="3" fillId="0" borderId="0" xfId="5" applyFont="1" applyAlignment="1">
      <alignment horizontal="justify"/>
    </xf>
    <xf numFmtId="0" fontId="9" fillId="0" borderId="0" xfId="0" applyFont="1" applyFill="1"/>
    <xf numFmtId="2" fontId="9" fillId="0" borderId="0" xfId="5" applyNumberFormat="1" applyFont="1" applyFill="1" applyAlignment="1">
      <alignment vertical="top"/>
    </xf>
    <xf numFmtId="0" fontId="3" fillId="0" borderId="0" xfId="5" applyFont="1" applyFill="1" applyBorder="1" applyAlignment="1">
      <alignment horizontal="justify" vertical="top" wrapText="1"/>
    </xf>
    <xf numFmtId="0" fontId="3" fillId="0" borderId="5" xfId="5" applyFont="1" applyFill="1" applyBorder="1" applyAlignment="1">
      <alignment horizontal="center" vertical="top" wrapText="1"/>
    </xf>
    <xf numFmtId="0" fontId="3" fillId="0" borderId="11" xfId="5" applyFont="1" applyFill="1" applyBorder="1" applyAlignment="1">
      <alignment horizontal="center" vertical="top" wrapText="1"/>
    </xf>
    <xf numFmtId="0" fontId="3" fillId="0" borderId="9" xfId="5" applyFont="1" applyFill="1" applyBorder="1" applyAlignment="1">
      <alignment horizontal="center" vertical="top" wrapText="1"/>
    </xf>
    <xf numFmtId="0" fontId="3" fillId="0" borderId="0" xfId="5" applyFont="1" applyFill="1" applyBorder="1" applyAlignment="1">
      <alignment horizontal="center" vertical="top" wrapText="1"/>
    </xf>
    <xf numFmtId="2" fontId="3" fillId="0" borderId="0" xfId="5" applyNumberFormat="1" applyFont="1" applyFill="1" applyBorder="1" applyAlignment="1">
      <alignment horizontal="center" vertical="top" wrapText="1"/>
    </xf>
    <xf numFmtId="0" fontId="3" fillId="0" borderId="0" xfId="5" applyFont="1" applyFill="1" applyBorder="1" applyAlignment="1">
      <alignment horizontal="left" vertical="top" wrapText="1"/>
    </xf>
    <xf numFmtId="0" fontId="3" fillId="0" borderId="3" xfId="5" applyFont="1" applyFill="1" applyBorder="1" applyAlignment="1">
      <alignment vertical="top" wrapText="1"/>
    </xf>
    <xf numFmtId="0" fontId="3" fillId="0" borderId="0" xfId="5" applyFont="1" applyFill="1" applyBorder="1" applyAlignment="1">
      <alignment vertical="top" wrapText="1"/>
    </xf>
    <xf numFmtId="0" fontId="3" fillId="0" borderId="9" xfId="5" applyFont="1" applyFill="1" applyBorder="1" applyAlignment="1">
      <alignment horizontal="right" vertical="top" wrapText="1"/>
    </xf>
    <xf numFmtId="0" fontId="3" fillId="0" borderId="0" xfId="5" applyFont="1" applyFill="1" applyBorder="1" applyAlignment="1">
      <alignment horizontal="right" vertical="top" wrapText="1"/>
    </xf>
    <xf numFmtId="2" fontId="3" fillId="0" borderId="0" xfId="5" applyNumberFormat="1" applyFont="1" applyFill="1" applyBorder="1" applyAlignment="1">
      <alignment horizontal="center" vertical="top"/>
    </xf>
    <xf numFmtId="0" fontId="3" fillId="0" borderId="0" xfId="5" applyFont="1" applyFill="1" applyBorder="1" applyAlignment="1">
      <alignment horizontal="center" vertical="top"/>
    </xf>
    <xf numFmtId="2" fontId="3" fillId="0" borderId="0" xfId="7" applyNumberFormat="1" applyFont="1" applyBorder="1" applyAlignment="1">
      <alignment horizontal="center" vertical="top"/>
    </xf>
    <xf numFmtId="0" fontId="3" fillId="0" borderId="0" xfId="7" applyFont="1" applyBorder="1" applyAlignment="1">
      <alignment horizontal="center" vertical="top"/>
    </xf>
    <xf numFmtId="2" fontId="3" fillId="0" borderId="0" xfId="0" applyNumberFormat="1" applyFont="1" applyFill="1" applyBorder="1" applyAlignment="1">
      <alignment horizontal="center"/>
    </xf>
    <xf numFmtId="0" fontId="3" fillId="0" borderId="0" xfId="0" applyFont="1" applyFill="1" applyBorder="1" applyAlignment="1">
      <alignment horizontal="center"/>
    </xf>
    <xf numFmtId="1" fontId="3" fillId="0" borderId="0" xfId="7" applyNumberFormat="1" applyFont="1" applyBorder="1" applyAlignment="1">
      <alignment horizontal="center" vertical="top"/>
    </xf>
    <xf numFmtId="0" fontId="3" fillId="0" borderId="1" xfId="5" applyFont="1" applyFill="1" applyBorder="1" applyAlignment="1">
      <alignment horizontal="justify" vertical="top" wrapText="1"/>
    </xf>
    <xf numFmtId="0" fontId="3" fillId="0" borderId="6" xfId="5" applyFont="1" applyFill="1" applyBorder="1" applyAlignment="1">
      <alignment vertical="top" wrapText="1"/>
    </xf>
    <xf numFmtId="0" fontId="3" fillId="0" borderId="7" xfId="5" applyFont="1" applyFill="1" applyBorder="1" applyAlignment="1">
      <alignment vertical="top" wrapText="1"/>
    </xf>
    <xf numFmtId="0" fontId="3" fillId="0" borderId="1" xfId="0" applyFont="1" applyFill="1" applyBorder="1" applyAlignment="1">
      <alignment horizontal="center" vertical="center"/>
    </xf>
    <xf numFmtId="0" fontId="3" fillId="0" borderId="15" xfId="0" applyFont="1" applyFill="1" applyBorder="1" applyAlignment="1">
      <alignment vertical="top"/>
    </xf>
    <xf numFmtId="0" fontId="3" fillId="0" borderId="9" xfId="0" applyFont="1" applyFill="1" applyBorder="1" applyAlignment="1">
      <alignment horizontal="center" vertical="center"/>
    </xf>
    <xf numFmtId="0" fontId="3" fillId="0" borderId="1" xfId="0" applyFont="1" applyFill="1" applyBorder="1" applyAlignment="1"/>
    <xf numFmtId="0" fontId="3" fillId="0" borderId="2" xfId="7" applyFont="1" applyFill="1" applyBorder="1" applyAlignment="1">
      <alignment horizontal="center" vertical="top"/>
    </xf>
    <xf numFmtId="2" fontId="10" fillId="0" borderId="4" xfId="5" applyNumberFormat="1" applyFont="1" applyBorder="1" applyAlignment="1">
      <alignment horizontal="center" vertical="top" wrapText="1"/>
    </xf>
    <xf numFmtId="1" fontId="3" fillId="0" borderId="0" xfId="5" applyNumberFormat="1" applyFont="1" applyFill="1" applyBorder="1" applyAlignment="1">
      <alignment horizontal="center" vertical="top"/>
    </xf>
    <xf numFmtId="0" fontId="11" fillId="0" borderId="0" xfId="0" applyFont="1" applyFill="1"/>
    <xf numFmtId="0" fontId="9" fillId="0" borderId="0" xfId="0" applyFont="1" applyFill="1" applyAlignment="1">
      <alignment horizontal="right"/>
    </xf>
    <xf numFmtId="0" fontId="9" fillId="0" borderId="4" xfId="0" applyFont="1" applyFill="1" applyBorder="1" applyAlignment="1">
      <alignment horizontal="center"/>
    </xf>
    <xf numFmtId="0" fontId="9" fillId="0" borderId="0" xfId="0" applyFont="1" applyFill="1" applyBorder="1" applyAlignment="1">
      <alignment horizontal="center"/>
    </xf>
    <xf numFmtId="165" fontId="9" fillId="0" borderId="0" xfId="0" applyNumberFormat="1" applyFont="1" applyFill="1" applyAlignment="1">
      <alignment horizontal="center"/>
    </xf>
    <xf numFmtId="0" fontId="11" fillId="0" borderId="0" xfId="0" applyFont="1" applyFill="1" applyAlignment="1">
      <alignment horizontal="right"/>
    </xf>
    <xf numFmtId="2" fontId="9" fillId="0" borderId="0" xfId="0" applyNumberFormat="1" applyFont="1" applyFill="1" applyBorder="1" applyAlignment="1">
      <alignment horizontal="left"/>
    </xf>
    <xf numFmtId="2" fontId="9" fillId="0" borderId="0" xfId="0" applyNumberFormat="1" applyFont="1" applyFill="1"/>
    <xf numFmtId="0" fontId="9" fillId="0" borderId="0" xfId="0" applyFont="1" applyFill="1" applyAlignment="1">
      <alignment horizontal="center"/>
    </xf>
    <xf numFmtId="165" fontId="9" fillId="0" borderId="0" xfId="0" applyNumberFormat="1" applyFont="1" applyFill="1" applyBorder="1" applyAlignment="1">
      <alignment horizontal="center"/>
    </xf>
    <xf numFmtId="2" fontId="9" fillId="0" borderId="0" xfId="0" applyNumberFormat="1" applyFont="1" applyFill="1" applyAlignment="1">
      <alignment horizontal="right"/>
    </xf>
    <xf numFmtId="165" fontId="9" fillId="0" borderId="0" xfId="0" applyNumberFormat="1" applyFont="1" applyFill="1"/>
    <xf numFmtId="164" fontId="9" fillId="0" borderId="0" xfId="0" applyNumberFormat="1" applyFont="1" applyFill="1" applyAlignment="1">
      <alignment horizontal="center"/>
    </xf>
    <xf numFmtId="0" fontId="9" fillId="0" borderId="1" xfId="0" applyFont="1" applyFill="1" applyBorder="1" applyAlignment="1">
      <alignment horizontal="center"/>
    </xf>
    <xf numFmtId="166" fontId="9" fillId="0" borderId="0" xfId="0" applyNumberFormat="1" applyFont="1" applyFill="1"/>
    <xf numFmtId="2" fontId="9" fillId="0" borderId="0" xfId="0" applyNumberFormat="1" applyFont="1" applyFill="1" applyAlignment="1"/>
    <xf numFmtId="165" fontId="13" fillId="0" borderId="0" xfId="0" applyNumberFormat="1" applyFont="1" applyFill="1"/>
    <xf numFmtId="0" fontId="13" fillId="0" borderId="0" xfId="0" applyFont="1" applyFill="1"/>
    <xf numFmtId="165" fontId="9" fillId="0" borderId="0" xfId="0" applyNumberFormat="1" applyFont="1" applyFill="1" applyAlignment="1">
      <alignment horizontal="right"/>
    </xf>
    <xf numFmtId="164" fontId="9" fillId="0" borderId="4" xfId="0" applyNumberFormat="1" applyFont="1" applyFill="1" applyBorder="1" applyAlignment="1">
      <alignment horizontal="center"/>
    </xf>
    <xf numFmtId="165" fontId="9" fillId="0" borderId="4" xfId="0" applyNumberFormat="1" applyFont="1" applyFill="1" applyBorder="1" applyAlignment="1">
      <alignment horizontal="center"/>
    </xf>
    <xf numFmtId="2" fontId="9" fillId="0" borderId="0" xfId="7" applyNumberFormat="1" applyFont="1" applyAlignment="1">
      <alignment horizontal="center" vertical="center"/>
    </xf>
    <xf numFmtId="2" fontId="9" fillId="0" borderId="0" xfId="0" applyNumberFormat="1" applyFont="1" applyAlignment="1">
      <alignment horizontal="center"/>
    </xf>
    <xf numFmtId="2" fontId="9" fillId="0" borderId="0" xfId="7" applyNumberFormat="1" applyFont="1" applyBorder="1" applyAlignment="1">
      <alignment horizontal="center" vertical="center"/>
    </xf>
    <xf numFmtId="0" fontId="3" fillId="0" borderId="0" xfId="5" applyFont="1" applyFill="1" applyBorder="1" applyAlignment="1">
      <alignment horizontal="center" vertical="top"/>
    </xf>
    <xf numFmtId="2" fontId="3" fillId="0" borderId="0" xfId="5" applyNumberFormat="1" applyFont="1" applyFill="1" applyAlignment="1">
      <alignment vertical="top"/>
    </xf>
    <xf numFmtId="0" fontId="3" fillId="0" borderId="0" xfId="5" applyFont="1" applyFill="1" applyBorder="1" applyAlignment="1">
      <alignment horizontal="center" vertical="top"/>
    </xf>
    <xf numFmtId="0" fontId="3" fillId="0" borderId="5" xfId="5" applyFont="1" applyFill="1" applyBorder="1" applyAlignment="1">
      <alignment vertical="top" wrapText="1"/>
    </xf>
    <xf numFmtId="2" fontId="3" fillId="0" borderId="0" xfId="5" applyNumberFormat="1" applyFont="1" applyFill="1" applyBorder="1" applyAlignment="1">
      <alignment horizontal="center" vertical="top"/>
    </xf>
    <xf numFmtId="0" fontId="3" fillId="0" borderId="0" xfId="5" applyFont="1" applyFill="1" applyBorder="1" applyAlignment="1">
      <alignment vertical="top" wrapText="1"/>
    </xf>
    <xf numFmtId="0" fontId="3" fillId="0" borderId="3" xfId="5" applyFont="1" applyFill="1" applyBorder="1" applyAlignment="1">
      <alignment vertical="top" wrapText="1"/>
    </xf>
    <xf numFmtId="1" fontId="3" fillId="0" borderId="14" xfId="5" applyNumberFormat="1" applyFont="1" applyFill="1" applyBorder="1" applyAlignment="1">
      <alignment horizontal="center" vertical="top"/>
    </xf>
    <xf numFmtId="165" fontId="3" fillId="0" borderId="0" xfId="5" applyNumberFormat="1" applyFont="1" applyFill="1" applyAlignment="1">
      <alignment vertical="top"/>
    </xf>
    <xf numFmtId="0" fontId="10" fillId="0" borderId="4" xfId="5" applyFont="1" applyBorder="1" applyAlignment="1">
      <alignment horizontal="center" vertical="top" wrapText="1"/>
    </xf>
    <xf numFmtId="0" fontId="10" fillId="0" borderId="4" xfId="5" applyFont="1" applyBorder="1" applyAlignment="1">
      <alignment horizontal="justify" vertical="top" wrapText="1"/>
    </xf>
    <xf numFmtId="0" fontId="10" fillId="0" borderId="4" xfId="5" applyFont="1" applyFill="1" applyBorder="1" applyAlignment="1">
      <alignment horizontal="center" vertical="top"/>
    </xf>
    <xf numFmtId="2" fontId="10" fillId="0" borderId="4" xfId="5" applyNumberFormat="1" applyFont="1" applyFill="1" applyBorder="1" applyAlignment="1">
      <alignment horizontal="center" vertical="top"/>
    </xf>
    <xf numFmtId="1" fontId="10" fillId="0" borderId="4" xfId="5" applyNumberFormat="1" applyFont="1" applyBorder="1" applyAlignment="1">
      <alignment horizontal="center" vertical="top"/>
    </xf>
    <xf numFmtId="4" fontId="10" fillId="0" borderId="4" xfId="5" applyNumberFormat="1" applyFont="1" applyBorder="1" applyAlignment="1">
      <alignment horizontal="center" vertical="top" wrapText="1"/>
    </xf>
    <xf numFmtId="2" fontId="10" fillId="0" borderId="4" xfId="5" applyNumberFormat="1" applyFont="1" applyBorder="1" applyAlignment="1">
      <alignment horizontal="center" vertical="top"/>
    </xf>
    <xf numFmtId="2" fontId="15" fillId="0" borderId="4" xfId="0" applyNumberFormat="1" applyFont="1" applyBorder="1" applyAlignment="1">
      <alignment horizontal="center" vertical="top"/>
    </xf>
    <xf numFmtId="0" fontId="10" fillId="0" borderId="4" xfId="5" applyFont="1" applyFill="1" applyBorder="1" applyAlignment="1">
      <alignment horizontal="center" vertical="top" wrapText="1"/>
    </xf>
    <xf numFmtId="0" fontId="10" fillId="0" borderId="4" xfId="5" applyFont="1" applyFill="1" applyBorder="1" applyAlignment="1">
      <alignment horizontal="justify" vertical="top" wrapText="1"/>
    </xf>
    <xf numFmtId="2" fontId="15" fillId="0" borderId="4" xfId="0" applyNumberFormat="1" applyFont="1" applyFill="1" applyBorder="1" applyAlignment="1">
      <alignment horizontal="center" vertical="top"/>
    </xf>
    <xf numFmtId="2" fontId="10" fillId="0" borderId="4" xfId="5" applyNumberFormat="1" applyFont="1" applyFill="1" applyBorder="1" applyAlignment="1">
      <alignment horizontal="center" vertical="top" wrapText="1"/>
    </xf>
    <xf numFmtId="4" fontId="10" fillId="0" borderId="4" xfId="5" applyNumberFormat="1" applyFont="1" applyFill="1" applyBorder="1" applyAlignment="1">
      <alignment horizontal="center" vertical="top" wrapText="1"/>
    </xf>
    <xf numFmtId="0" fontId="10" fillId="2" borderId="4" xfId="7" applyFont="1" applyFill="1" applyBorder="1" applyAlignment="1">
      <alignment horizontal="center" vertical="top" wrapText="1"/>
    </xf>
    <xf numFmtId="0" fontId="10" fillId="0" borderId="4" xfId="0" applyFont="1" applyBorder="1" applyAlignment="1">
      <alignment horizontal="center" vertical="top"/>
    </xf>
    <xf numFmtId="0" fontId="10" fillId="0" borderId="4" xfId="5" applyFont="1" applyBorder="1" applyAlignment="1">
      <alignment horizontal="center" vertical="center"/>
    </xf>
    <xf numFmtId="2" fontId="10" fillId="0" borderId="4" xfId="5" applyNumberFormat="1" applyFont="1" applyBorder="1" applyAlignment="1">
      <alignment horizontal="center" vertical="center"/>
    </xf>
    <xf numFmtId="2" fontId="10" fillId="0" borderId="4" xfId="5" applyNumberFormat="1" applyFont="1" applyFill="1" applyBorder="1" applyAlignment="1">
      <alignment horizontal="center" vertical="center"/>
    </xf>
    <xf numFmtId="2" fontId="10" fillId="0" borderId="4" xfId="5" applyNumberFormat="1" applyFont="1" applyBorder="1" applyAlignment="1">
      <alignment horizontal="center" vertical="center" wrapText="1"/>
    </xf>
    <xf numFmtId="0" fontId="10" fillId="0" borderId="4" xfId="5" applyFont="1" applyFill="1" applyBorder="1" applyAlignment="1">
      <alignment horizontal="center" vertical="center"/>
    </xf>
    <xf numFmtId="3" fontId="10" fillId="0" borderId="4" xfId="5" applyNumberFormat="1" applyFont="1" applyBorder="1" applyAlignment="1">
      <alignment horizontal="center" vertical="center" wrapText="1"/>
    </xf>
    <xf numFmtId="1" fontId="10" fillId="0" borderId="4" xfId="5" applyNumberFormat="1" applyFont="1" applyBorder="1" applyAlignment="1">
      <alignment horizontal="center" vertical="center"/>
    </xf>
    <xf numFmtId="0" fontId="10" fillId="0" borderId="4" xfId="5" applyFont="1" applyBorder="1" applyAlignment="1">
      <alignment horizontal="justify" vertical="center"/>
    </xf>
    <xf numFmtId="0" fontId="10" fillId="0" borderId="4" xfId="0" applyFont="1" applyFill="1" applyBorder="1" applyAlignment="1">
      <alignment horizontal="center" vertical="center" wrapText="1" readingOrder="1"/>
    </xf>
    <xf numFmtId="0" fontId="10" fillId="0" borderId="4" xfId="0" applyFont="1" applyFill="1" applyBorder="1" applyAlignment="1">
      <alignment horizontal="center" vertical="center" wrapText="1"/>
    </xf>
    <xf numFmtId="2" fontId="10" fillId="0" borderId="4" xfId="0" applyNumberFormat="1" applyFont="1" applyFill="1" applyBorder="1" applyAlignment="1">
      <alignment horizontal="center" vertical="center" wrapText="1"/>
    </xf>
    <xf numFmtId="2" fontId="10" fillId="0" borderId="4" xfId="0" applyNumberFormat="1" applyFont="1" applyFill="1" applyBorder="1" applyAlignment="1">
      <alignment horizontal="center" vertical="center"/>
    </xf>
    <xf numFmtId="1" fontId="10" fillId="0" borderId="4" xfId="0" applyNumberFormat="1" applyFont="1" applyFill="1" applyBorder="1" applyAlignment="1">
      <alignment horizontal="center" vertical="center" wrapText="1"/>
    </xf>
    <xf numFmtId="3" fontId="10" fillId="0" borderId="4" xfId="0" applyNumberFormat="1" applyFont="1" applyFill="1" applyBorder="1" applyAlignment="1">
      <alignment horizontal="center" vertical="center" wrapText="1"/>
    </xf>
    <xf numFmtId="0" fontId="10" fillId="0" borderId="4" xfId="0" applyFont="1" applyFill="1" applyBorder="1" applyAlignment="1">
      <alignment horizontal="center" vertical="center"/>
    </xf>
    <xf numFmtId="0" fontId="10" fillId="0" borderId="4" xfId="0" applyFont="1" applyFill="1" applyBorder="1" applyAlignment="1">
      <alignment horizontal="center" vertical="top" wrapText="1"/>
    </xf>
    <xf numFmtId="0" fontId="16" fillId="0" borderId="4" xfId="0" applyFont="1" applyFill="1" applyBorder="1" applyAlignment="1">
      <alignment horizontal="center" vertical="center"/>
    </xf>
    <xf numFmtId="43" fontId="10" fillId="0" borderId="4" xfId="0" applyNumberFormat="1" applyFont="1" applyFill="1" applyBorder="1" applyAlignment="1">
      <alignment horizontal="center" vertical="top"/>
    </xf>
    <xf numFmtId="0" fontId="10" fillId="0" borderId="0" xfId="7" applyFont="1" applyFill="1" applyBorder="1" applyAlignment="1">
      <alignment horizontal="center" vertical="center"/>
    </xf>
    <xf numFmtId="0" fontId="10" fillId="0" borderId="0" xfId="7" applyFont="1" applyBorder="1" applyAlignment="1">
      <alignment horizontal="center" vertical="center"/>
    </xf>
    <xf numFmtId="0" fontId="10" fillId="0" borderId="0" xfId="5" applyFont="1" applyAlignment="1">
      <alignment horizontal="center"/>
    </xf>
    <xf numFmtId="2" fontId="10" fillId="0" borderId="0" xfId="0" applyNumberFormat="1" applyFont="1" applyAlignment="1">
      <alignment horizontal="center"/>
    </xf>
    <xf numFmtId="0" fontId="10" fillId="0" borderId="0" xfId="5" applyFont="1" applyAlignment="1">
      <alignment horizontal="justify"/>
    </xf>
    <xf numFmtId="0" fontId="10" fillId="0" borderId="0" xfId="0" applyFont="1" applyAlignment="1">
      <alignment horizontal="center"/>
    </xf>
    <xf numFmtId="0" fontId="10" fillId="0" borderId="0" xfId="7" applyFont="1" applyAlignment="1">
      <alignment horizontal="center" vertical="center"/>
    </xf>
    <xf numFmtId="2" fontId="10" fillId="0" borderId="0" xfId="0" applyNumberFormat="1" applyFont="1" applyAlignment="1">
      <alignment horizontal="right"/>
    </xf>
    <xf numFmtId="0" fontId="9" fillId="0" borderId="0" xfId="5" applyFont="1"/>
    <xf numFmtId="0" fontId="10" fillId="0" borderId="0" xfId="7" applyFont="1" applyBorder="1" applyAlignment="1">
      <alignment horizontal="left" vertical="center"/>
    </xf>
    <xf numFmtId="0" fontId="10" fillId="0" borderId="0" xfId="5" applyFont="1"/>
    <xf numFmtId="43" fontId="10" fillId="0" borderId="0" xfId="7" applyNumberFormat="1" applyFont="1" applyBorder="1" applyAlignment="1">
      <alignment horizontal="center" vertical="center"/>
    </xf>
    <xf numFmtId="0" fontId="10" fillId="2" borderId="0" xfId="7" applyFont="1" applyFill="1" applyAlignment="1">
      <alignment horizontal="left"/>
    </xf>
    <xf numFmtId="0" fontId="10" fillId="2" borderId="0" xfId="7" applyFont="1" applyFill="1" applyAlignment="1">
      <alignment horizontal="center"/>
    </xf>
    <xf numFmtId="0" fontId="10" fillId="0" borderId="0" xfId="7" applyFont="1" applyAlignment="1">
      <alignment horizontal="justify"/>
    </xf>
    <xf numFmtId="43" fontId="11" fillId="0" borderId="4" xfId="0" applyNumberFormat="1" applyFont="1" applyFill="1" applyBorder="1" applyAlignment="1">
      <alignment horizontal="center" vertical="top"/>
    </xf>
    <xf numFmtId="165" fontId="3" fillId="0" borderId="0" xfId="7" applyNumberFormat="1" applyFont="1" applyBorder="1" applyAlignment="1">
      <alignment horizontal="center" vertical="center"/>
    </xf>
    <xf numFmtId="0" fontId="6" fillId="0" borderId="9" xfId="7" applyFont="1" applyBorder="1" applyAlignment="1">
      <alignment horizontal="center" vertical="top"/>
    </xf>
    <xf numFmtId="0" fontId="6" fillId="0" borderId="0" xfId="7" applyFont="1" applyBorder="1" applyAlignment="1">
      <alignment horizontal="center" vertical="top"/>
    </xf>
    <xf numFmtId="0" fontId="6" fillId="0" borderId="1" xfId="7" applyFont="1" applyBorder="1" applyAlignment="1">
      <alignment horizontal="center" vertical="top"/>
    </xf>
    <xf numFmtId="0" fontId="4" fillId="0" borderId="9" xfId="7" applyFont="1" applyBorder="1" applyAlignment="1">
      <alignment horizontal="center" vertical="top"/>
    </xf>
    <xf numFmtId="0" fontId="4" fillId="0" borderId="0" xfId="7" applyFont="1" applyBorder="1" applyAlignment="1">
      <alignment horizontal="center" vertical="top"/>
    </xf>
    <xf numFmtId="0" fontId="4" fillId="0" borderId="1" xfId="7" applyFont="1" applyBorder="1" applyAlignment="1">
      <alignment horizontal="center" vertical="top"/>
    </xf>
    <xf numFmtId="0" fontId="7" fillId="0" borderId="0" xfId="7" applyFont="1" applyBorder="1" applyAlignment="1">
      <alignment horizontal="center" vertical="top"/>
    </xf>
    <xf numFmtId="0" fontId="8" fillId="0" borderId="9" xfId="0" applyFont="1" applyBorder="1" applyAlignment="1">
      <alignment horizontal="center"/>
    </xf>
    <xf numFmtId="0" fontId="8" fillId="0" borderId="0" xfId="0" applyFont="1" applyBorder="1" applyAlignment="1">
      <alignment horizontal="center"/>
    </xf>
    <xf numFmtId="0" fontId="8" fillId="0" borderId="1" xfId="0" applyFont="1" applyBorder="1" applyAlignment="1">
      <alignment horizontal="center"/>
    </xf>
    <xf numFmtId="0" fontId="8" fillId="0" borderId="9" xfId="7" applyFont="1" applyBorder="1" applyAlignment="1">
      <alignment horizontal="center" vertical="top" wrapText="1"/>
    </xf>
    <xf numFmtId="0" fontId="8" fillId="0" borderId="0" xfId="7" applyFont="1" applyBorder="1" applyAlignment="1">
      <alignment horizontal="center" vertical="top" wrapText="1"/>
    </xf>
    <xf numFmtId="0" fontId="8" fillId="0" borderId="1" xfId="7" applyFont="1" applyBorder="1" applyAlignment="1">
      <alignment horizontal="center" vertical="top" wrapText="1"/>
    </xf>
    <xf numFmtId="0" fontId="8" fillId="0" borderId="0" xfId="0" applyFont="1" applyBorder="1" applyAlignment="1">
      <alignment horizontal="center" vertical="top"/>
    </xf>
    <xf numFmtId="0" fontId="8" fillId="0" borderId="9" xfId="8" applyFont="1" applyBorder="1" applyAlignment="1">
      <alignment horizontal="center" vertical="top"/>
    </xf>
    <xf numFmtId="0" fontId="8" fillId="0" borderId="0" xfId="8" applyFont="1" applyBorder="1" applyAlignment="1">
      <alignment horizontal="center" vertical="top"/>
    </xf>
    <xf numFmtId="0" fontId="8" fillId="0" borderId="1" xfId="8" applyFont="1" applyBorder="1" applyAlignment="1">
      <alignment horizontal="center" vertical="top"/>
    </xf>
    <xf numFmtId="0" fontId="8" fillId="0" borderId="0" xfId="5" applyFont="1" applyFill="1" applyAlignment="1">
      <alignment horizontal="center" vertical="top"/>
    </xf>
    <xf numFmtId="0" fontId="9" fillId="0" borderId="3" xfId="5" applyFont="1" applyFill="1" applyBorder="1" applyAlignment="1">
      <alignment horizontal="justify" vertical="top" wrapText="1"/>
    </xf>
    <xf numFmtId="0" fontId="3" fillId="0" borderId="4" xfId="5" applyFont="1" applyFill="1" applyBorder="1" applyAlignment="1">
      <alignment horizontal="center" vertical="center"/>
    </xf>
    <xf numFmtId="0" fontId="3" fillId="0" borderId="12" xfId="5" applyFont="1" applyFill="1" applyBorder="1" applyAlignment="1">
      <alignment horizontal="justify" vertical="top" wrapText="1"/>
    </xf>
    <xf numFmtId="0" fontId="3" fillId="0" borderId="14" xfId="5" applyFont="1" applyFill="1" applyBorder="1" applyAlignment="1">
      <alignment horizontal="justify" vertical="top" wrapText="1"/>
    </xf>
    <xf numFmtId="0" fontId="3" fillId="0" borderId="9" xfId="5" applyFont="1" applyFill="1" applyBorder="1" applyAlignment="1">
      <alignment horizontal="justify" vertical="top" wrapText="1"/>
    </xf>
    <xf numFmtId="0" fontId="3" fillId="0" borderId="0" xfId="5" applyFont="1" applyFill="1" applyBorder="1" applyAlignment="1">
      <alignment horizontal="justify" vertical="top" wrapText="1"/>
    </xf>
    <xf numFmtId="0" fontId="3" fillId="0" borderId="5" xfId="5" applyFont="1" applyFill="1" applyBorder="1" applyAlignment="1">
      <alignment horizontal="center" vertical="top" wrapText="1"/>
    </xf>
    <xf numFmtId="0" fontId="3" fillId="0" borderId="11" xfId="5" applyFont="1" applyFill="1" applyBorder="1" applyAlignment="1">
      <alignment horizontal="center" vertical="top" wrapText="1"/>
    </xf>
    <xf numFmtId="0" fontId="3" fillId="0" borderId="8" xfId="5" applyFont="1" applyFill="1" applyBorder="1" applyAlignment="1">
      <alignment horizontal="center" vertical="top" wrapText="1"/>
    </xf>
    <xf numFmtId="0" fontId="3" fillId="0" borderId="10" xfId="5" applyFont="1" applyFill="1" applyBorder="1" applyAlignment="1">
      <alignment horizontal="justify" vertical="top" wrapText="1"/>
    </xf>
    <xf numFmtId="0" fontId="3" fillId="0" borderId="6" xfId="5" applyFont="1" applyFill="1" applyBorder="1" applyAlignment="1">
      <alignment horizontal="justify" vertical="top" wrapText="1"/>
    </xf>
    <xf numFmtId="0" fontId="3" fillId="0" borderId="9" xfId="5" applyFont="1" applyFill="1" applyBorder="1" applyAlignment="1">
      <alignment horizontal="center" vertical="top" wrapText="1"/>
    </xf>
    <xf numFmtId="0" fontId="3" fillId="0" borderId="0" xfId="5" applyFont="1" applyFill="1" applyBorder="1" applyAlignment="1">
      <alignment horizontal="center" vertical="top" wrapText="1"/>
    </xf>
    <xf numFmtId="2" fontId="3" fillId="0" borderId="0" xfId="5" applyNumberFormat="1" applyFont="1" applyFill="1" applyBorder="1" applyAlignment="1">
      <alignment horizontal="center" vertical="top" wrapText="1"/>
    </xf>
    <xf numFmtId="0" fontId="3" fillId="0" borderId="0" xfId="5" applyFont="1" applyFill="1" applyBorder="1" applyAlignment="1">
      <alignment horizontal="left" vertical="top" wrapText="1"/>
    </xf>
    <xf numFmtId="0" fontId="3" fillId="0" borderId="2" xfId="5" applyFont="1" applyFill="1" applyBorder="1" applyAlignment="1">
      <alignment vertical="top" wrapText="1"/>
    </xf>
    <xf numFmtId="0" fontId="3" fillId="0" borderId="3" xfId="5" applyFont="1" applyFill="1" applyBorder="1" applyAlignment="1">
      <alignment vertical="top" wrapText="1"/>
    </xf>
    <xf numFmtId="0" fontId="3" fillId="0" borderId="3" xfId="5" applyFont="1" applyFill="1" applyBorder="1" applyAlignment="1">
      <alignment horizontal="right" vertical="top" wrapText="1"/>
    </xf>
    <xf numFmtId="1" fontId="3" fillId="0" borderId="0" xfId="5" applyNumberFormat="1" applyFont="1" applyFill="1" applyBorder="1" applyAlignment="1">
      <alignment horizontal="center" vertical="top" wrapText="1"/>
    </xf>
    <xf numFmtId="0" fontId="3" fillId="0" borderId="0" xfId="5" applyFont="1" applyFill="1" applyBorder="1" applyAlignment="1">
      <alignment vertical="top" wrapText="1"/>
    </xf>
    <xf numFmtId="164" fontId="3" fillId="0" borderId="0" xfId="5" applyNumberFormat="1" applyFont="1" applyFill="1" applyBorder="1" applyAlignment="1">
      <alignment horizontal="center" vertical="top" wrapText="1"/>
    </xf>
    <xf numFmtId="0" fontId="3" fillId="0" borderId="6" xfId="5" applyFont="1" applyFill="1" applyBorder="1" applyAlignment="1">
      <alignment vertical="top" wrapText="1"/>
    </xf>
    <xf numFmtId="0" fontId="3" fillId="0" borderId="9" xfId="5" applyFont="1" applyFill="1" applyBorder="1" applyAlignment="1">
      <alignment horizontal="right" vertical="top" wrapText="1"/>
    </xf>
    <xf numFmtId="0" fontId="3" fillId="0" borderId="0" xfId="5" applyFont="1" applyFill="1" applyBorder="1" applyAlignment="1">
      <alignment horizontal="right" vertical="top" wrapText="1"/>
    </xf>
    <xf numFmtId="2" fontId="3" fillId="0" borderId="0" xfId="5" applyNumberFormat="1" applyFont="1" applyFill="1" applyBorder="1" applyAlignment="1">
      <alignment horizontal="center" vertical="top"/>
    </xf>
    <xf numFmtId="0" fontId="3" fillId="0" borderId="5" xfId="7" applyFont="1" applyBorder="1" applyAlignment="1">
      <alignment horizontal="center" vertical="top" wrapText="1"/>
    </xf>
    <xf numFmtId="0" fontId="3" fillId="0" borderId="11" xfId="7" applyFont="1" applyBorder="1" applyAlignment="1">
      <alignment horizontal="center" vertical="top" wrapText="1"/>
    </xf>
    <xf numFmtId="0" fontId="3" fillId="0" borderId="8" xfId="7" applyFont="1" applyBorder="1" applyAlignment="1">
      <alignment horizontal="center" vertical="top" wrapText="1"/>
    </xf>
    <xf numFmtId="0" fontId="3" fillId="0" borderId="5" xfId="7" applyFont="1" applyBorder="1" applyAlignment="1">
      <alignment horizontal="center" vertical="top" wrapText="1" readingOrder="1"/>
    </xf>
    <xf numFmtId="0" fontId="3" fillId="0" borderId="11" xfId="7" applyFont="1" applyBorder="1" applyAlignment="1">
      <alignment horizontal="center" vertical="top" wrapText="1" readingOrder="1"/>
    </xf>
    <xf numFmtId="0" fontId="3" fillId="0" borderId="10" xfId="7" applyFont="1" applyBorder="1" applyAlignment="1">
      <alignment horizontal="left" vertical="center" wrapText="1"/>
    </xf>
    <xf numFmtId="0" fontId="3" fillId="0" borderId="6" xfId="7" applyFont="1" applyBorder="1" applyAlignment="1">
      <alignment horizontal="left" vertical="center" wrapText="1"/>
    </xf>
    <xf numFmtId="0" fontId="3" fillId="0" borderId="3" xfId="5" applyFont="1" applyFill="1" applyBorder="1" applyAlignment="1">
      <alignment horizontal="right" vertical="center" wrapText="1"/>
    </xf>
    <xf numFmtId="0" fontId="3" fillId="0" borderId="0" xfId="5" applyFont="1" applyFill="1" applyBorder="1" applyAlignment="1">
      <alignment horizontal="center" vertical="top"/>
    </xf>
    <xf numFmtId="0" fontId="3" fillId="0" borderId="7" xfId="5" applyFont="1" applyFill="1" applyBorder="1" applyAlignment="1">
      <alignment horizontal="center" vertical="top" wrapText="1"/>
    </xf>
    <xf numFmtId="0" fontId="3" fillId="0" borderId="1" xfId="5" applyFont="1" applyFill="1" applyBorder="1" applyAlignment="1">
      <alignment horizontal="center" vertical="top" wrapText="1"/>
    </xf>
    <xf numFmtId="0" fontId="3" fillId="0" borderId="15" xfId="5" applyFont="1" applyFill="1" applyBorder="1" applyAlignment="1">
      <alignment horizontal="center" vertical="top" wrapText="1"/>
    </xf>
    <xf numFmtId="2" fontId="3" fillId="0" borderId="0" xfId="7" applyNumberFormat="1" applyFont="1" applyBorder="1" applyAlignment="1">
      <alignment horizontal="center" vertical="top"/>
    </xf>
    <xf numFmtId="0" fontId="3" fillId="0" borderId="0" xfId="0" applyFont="1" applyFill="1" applyBorder="1" applyAlignment="1">
      <alignment horizontal="left" vertical="top"/>
    </xf>
    <xf numFmtId="0" fontId="3" fillId="0" borderId="0" xfId="0" applyFont="1" applyFill="1" applyBorder="1" applyAlignment="1">
      <alignment horizontal="center" vertical="top"/>
    </xf>
    <xf numFmtId="164" fontId="3" fillId="0" borderId="0" xfId="0" applyNumberFormat="1" applyFont="1" applyFill="1" applyBorder="1" applyAlignment="1">
      <alignment horizontal="center" vertical="top"/>
    </xf>
    <xf numFmtId="0" fontId="3" fillId="0" borderId="0" xfId="7" applyFont="1" applyBorder="1" applyAlignment="1">
      <alignment horizontal="center" vertical="top"/>
    </xf>
    <xf numFmtId="2" fontId="3" fillId="0" borderId="0" xfId="7" applyNumberFormat="1" applyFont="1" applyFill="1" applyBorder="1" applyAlignment="1">
      <alignment horizontal="center" vertical="top"/>
    </xf>
    <xf numFmtId="2" fontId="3" fillId="0" borderId="0" xfId="0" applyNumberFormat="1" applyFont="1" applyFill="1" applyBorder="1" applyAlignment="1">
      <alignment horizontal="center"/>
    </xf>
    <xf numFmtId="0" fontId="3" fillId="0" borderId="0" xfId="0" applyFont="1" applyFill="1" applyBorder="1" applyAlignment="1">
      <alignment horizontal="center"/>
    </xf>
    <xf numFmtId="1" fontId="3" fillId="0" borderId="0" xfId="7" applyNumberFormat="1" applyFont="1" applyBorder="1" applyAlignment="1">
      <alignment horizontal="center" vertical="top"/>
    </xf>
    <xf numFmtId="0" fontId="3" fillId="0" borderId="14" xfId="5" applyFont="1" applyFill="1" applyBorder="1" applyAlignment="1">
      <alignment horizontal="right" vertical="top" wrapText="1"/>
    </xf>
    <xf numFmtId="0" fontId="3" fillId="0" borderId="0"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7" xfId="5" applyFont="1" applyFill="1" applyBorder="1" applyAlignment="1">
      <alignment horizontal="justify" vertical="top" wrapText="1"/>
    </xf>
    <xf numFmtId="0" fontId="3" fillId="0" borderId="0" xfId="0" applyFont="1" applyFill="1" applyBorder="1" applyAlignment="1">
      <alignment horizontal="right" vertical="top"/>
    </xf>
    <xf numFmtId="1" fontId="3" fillId="0" borderId="0" xfId="0" applyNumberFormat="1" applyFont="1" applyFill="1" applyBorder="1" applyAlignment="1">
      <alignment horizontal="center"/>
    </xf>
    <xf numFmtId="1" fontId="3" fillId="0" borderId="0" xfId="5" applyNumberFormat="1" applyFont="1" applyFill="1" applyBorder="1" applyAlignment="1">
      <alignment horizontal="center" vertical="top"/>
    </xf>
    <xf numFmtId="0" fontId="10" fillId="0" borderId="5" xfId="0" applyFont="1" applyFill="1" applyBorder="1" applyAlignment="1">
      <alignment horizontal="center" vertical="center" wrapText="1" readingOrder="1"/>
    </xf>
    <xf numFmtId="0" fontId="10" fillId="0" borderId="8" xfId="0" applyFont="1" applyFill="1" applyBorder="1" applyAlignment="1">
      <alignment horizontal="center" vertical="center" wrapText="1" readingOrder="1"/>
    </xf>
    <xf numFmtId="0" fontId="10" fillId="0" borderId="4" xfId="7" applyFont="1" applyBorder="1" applyAlignment="1">
      <alignment horizontal="right" vertical="center"/>
    </xf>
    <xf numFmtId="0" fontId="10" fillId="0" borderId="11" xfId="0" applyFont="1" applyFill="1" applyBorder="1" applyAlignment="1">
      <alignment horizontal="center" vertical="center" wrapText="1" readingOrder="1"/>
    </xf>
    <xf numFmtId="0" fontId="11" fillId="0" borderId="4" xfId="7" applyFont="1" applyBorder="1" applyAlignment="1">
      <alignment horizontal="right" vertical="center"/>
    </xf>
    <xf numFmtId="0" fontId="17" fillId="0" borderId="0" xfId="7" applyFont="1" applyBorder="1" applyAlignment="1">
      <alignment horizontal="center"/>
    </xf>
    <xf numFmtId="0" fontId="10" fillId="0" borderId="0" xfId="7" applyFont="1" applyBorder="1" applyAlignment="1">
      <alignment horizontal="justify" vertical="top" wrapText="1"/>
    </xf>
    <xf numFmtId="0" fontId="18" fillId="0" borderId="0" xfId="7" applyFont="1" applyFill="1" applyBorder="1" applyAlignment="1">
      <alignment horizontal="center" vertical="center"/>
    </xf>
    <xf numFmtId="0" fontId="10" fillId="0" borderId="4" xfId="7" applyFont="1" applyBorder="1" applyAlignment="1">
      <alignment horizontal="left" vertical="center"/>
    </xf>
    <xf numFmtId="0" fontId="7" fillId="0" borderId="0" xfId="5" applyFont="1" applyAlignment="1">
      <alignment horizontal="center"/>
    </xf>
    <xf numFmtId="0" fontId="9" fillId="0" borderId="3" xfId="5" applyFont="1" applyBorder="1" applyAlignment="1">
      <alignment horizontal="center" vertical="center" wrapText="1"/>
    </xf>
    <xf numFmtId="0" fontId="10" fillId="0" borderId="12" xfId="5" applyFont="1" applyFill="1" applyBorder="1" applyAlignment="1">
      <alignment horizontal="left" vertical="top"/>
    </xf>
    <xf numFmtId="0" fontId="10" fillId="0" borderId="14" xfId="5" applyFont="1" applyFill="1" applyBorder="1" applyAlignment="1">
      <alignment horizontal="left" vertical="top"/>
    </xf>
    <xf numFmtId="0" fontId="10" fillId="0" borderId="13" xfId="5" applyFont="1" applyFill="1" applyBorder="1" applyAlignment="1">
      <alignment horizontal="left" vertical="top"/>
    </xf>
    <xf numFmtId="0" fontId="10" fillId="0" borderId="4" xfId="5" applyFont="1" applyBorder="1" applyAlignment="1">
      <alignment horizontal="center" vertical="center"/>
    </xf>
    <xf numFmtId="2" fontId="12" fillId="0" borderId="0" xfId="0" applyNumberFormat="1" applyFont="1" applyFill="1" applyAlignment="1">
      <alignment horizontal="center" vertical="center"/>
    </xf>
    <xf numFmtId="0" fontId="14" fillId="0" borderId="3" xfId="0" applyFont="1" applyFill="1" applyBorder="1" applyAlignment="1">
      <alignment horizontal="center"/>
    </xf>
    <xf numFmtId="2" fontId="9" fillId="0" borderId="12" xfId="0" applyNumberFormat="1" applyFont="1" applyFill="1" applyBorder="1" applyAlignment="1">
      <alignment horizontal="right"/>
    </xf>
    <xf numFmtId="2" fontId="9" fillId="0" borderId="14" xfId="0" applyNumberFormat="1" applyFont="1" applyFill="1" applyBorder="1" applyAlignment="1">
      <alignment horizontal="right"/>
    </xf>
    <xf numFmtId="2" fontId="9" fillId="0" borderId="13" xfId="0" applyNumberFormat="1" applyFont="1" applyFill="1" applyBorder="1" applyAlignment="1">
      <alignment horizontal="right"/>
    </xf>
  </cellXfs>
  <cellStyles count="10">
    <cellStyle name="Comma 2" xfId="1"/>
    <cellStyle name="Comma 3" xfId="2"/>
    <cellStyle name="Normal" xfId="0" builtinId="0"/>
    <cellStyle name="Normal 2" xfId="3"/>
    <cellStyle name="Normal 2 2" xfId="7"/>
    <cellStyle name="Normal 3" xfId="4"/>
    <cellStyle name="Normal 4" xfId="5"/>
    <cellStyle name="Normal_G-3 2" xfId="8"/>
    <cellStyle name="Percent 2" xfId="6"/>
    <cellStyle name="Percent 2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7782909930716"/>
          <c:y val="5.2434456928839017E-2"/>
          <c:w val="0.80369515011547432"/>
          <c:h val="0.81647940074906367"/>
        </c:manualLayout>
      </c:layout>
      <c:scatterChart>
        <c:scatterStyle val="lineMarker"/>
        <c:ser>
          <c:idx val="0"/>
          <c:order val="0"/>
          <c:xVal>
            <c:numRef>
              <c:f>'Naogaon_B_9.00 to 30.420'!$A$26:$A$39</c:f>
              <c:numCache>
                <c:formatCode>0.00</c:formatCode>
                <c:ptCount val="14"/>
                <c:pt idx="0">
                  <c:v>0</c:v>
                </c:pt>
                <c:pt idx="1">
                  <c:v>9</c:v>
                </c:pt>
                <c:pt idx="2">
                  <c:v>17</c:v>
                </c:pt>
                <c:pt idx="3">
                  <c:v>24</c:v>
                </c:pt>
                <c:pt idx="4">
                  <c:v>37</c:v>
                </c:pt>
                <c:pt idx="5">
                  <c:v>49</c:v>
                </c:pt>
                <c:pt idx="6">
                  <c:v>61</c:v>
                </c:pt>
                <c:pt idx="7">
                  <c:v>76</c:v>
                </c:pt>
                <c:pt idx="8">
                  <c:v>92</c:v>
                </c:pt>
                <c:pt idx="9">
                  <c:v>105</c:v>
                </c:pt>
                <c:pt idx="10">
                  <c:v>118</c:v>
                </c:pt>
                <c:pt idx="11">
                  <c:v>130</c:v>
                </c:pt>
                <c:pt idx="12">
                  <c:v>147</c:v>
                </c:pt>
                <c:pt idx="13">
                  <c:v>171</c:v>
                </c:pt>
              </c:numCache>
            </c:numRef>
          </c:xVal>
          <c:yVal>
            <c:numRef>
              <c:f>'Naogaon_B_9.00 to 30.420'!$B$26:$B$39</c:f>
              <c:numCache>
                <c:formatCode>0.000</c:formatCode>
                <c:ptCount val="14"/>
                <c:pt idx="0">
                  <c:v>2.86</c:v>
                </c:pt>
                <c:pt idx="1">
                  <c:v>2.94</c:v>
                </c:pt>
                <c:pt idx="2">
                  <c:v>2.87</c:v>
                </c:pt>
                <c:pt idx="3">
                  <c:v>3.11</c:v>
                </c:pt>
                <c:pt idx="4">
                  <c:v>3.08</c:v>
                </c:pt>
                <c:pt idx="5">
                  <c:v>3.02</c:v>
                </c:pt>
                <c:pt idx="6">
                  <c:v>3.07</c:v>
                </c:pt>
                <c:pt idx="7">
                  <c:v>3.05</c:v>
                </c:pt>
                <c:pt idx="8">
                  <c:v>3.02</c:v>
                </c:pt>
                <c:pt idx="9">
                  <c:v>3.02</c:v>
                </c:pt>
                <c:pt idx="10">
                  <c:v>3.06</c:v>
                </c:pt>
                <c:pt idx="11">
                  <c:v>3.07</c:v>
                </c:pt>
                <c:pt idx="12">
                  <c:v>3.01</c:v>
                </c:pt>
                <c:pt idx="13">
                  <c:v>3.13</c:v>
                </c:pt>
              </c:numCache>
            </c:numRef>
          </c:yVal>
        </c:ser>
        <c:ser>
          <c:idx val="1"/>
          <c:order val="1"/>
          <c:xVal>
            <c:numRef>
              <c:f>'Naogaon_B_9.00 to 30.420'!$G$26:$G$44</c:f>
              <c:numCache>
                <c:formatCode>0.00</c:formatCode>
                <c:ptCount val="19"/>
                <c:pt idx="0">
                  <c:v>0</c:v>
                </c:pt>
                <c:pt idx="1">
                  <c:v>9</c:v>
                </c:pt>
                <c:pt idx="2">
                  <c:v>17</c:v>
                </c:pt>
                <c:pt idx="3">
                  <c:v>24</c:v>
                </c:pt>
                <c:pt idx="4">
                  <c:v>37</c:v>
                </c:pt>
                <c:pt idx="5">
                  <c:v>49</c:v>
                </c:pt>
                <c:pt idx="6">
                  <c:v>61</c:v>
                </c:pt>
                <c:pt idx="7">
                  <c:v>76</c:v>
                </c:pt>
                <c:pt idx="8">
                  <c:v>92</c:v>
                </c:pt>
                <c:pt idx="9">
                  <c:v>105</c:v>
                </c:pt>
                <c:pt idx="10">
                  <c:v>118</c:v>
                </c:pt>
                <c:pt idx="11">
                  <c:v>130</c:v>
                </c:pt>
                <c:pt idx="12">
                  <c:v>139.26999999999998</c:v>
                </c:pt>
                <c:pt idx="13">
                  <c:v>144.85</c:v>
                </c:pt>
                <c:pt idx="14">
                  <c:v>147</c:v>
                </c:pt>
                <c:pt idx="15">
                  <c:v>149.15</c:v>
                </c:pt>
                <c:pt idx="16">
                  <c:v>154.67000000000002</c:v>
                </c:pt>
                <c:pt idx="17">
                  <c:v>171</c:v>
                </c:pt>
              </c:numCache>
            </c:numRef>
          </c:xVal>
          <c:yVal>
            <c:numRef>
              <c:f>'Naogaon_B_9.00 to 30.420'!$H$26:$H$44</c:f>
              <c:numCache>
                <c:formatCode>0.00</c:formatCode>
                <c:ptCount val="19"/>
                <c:pt idx="0">
                  <c:v>2.86</c:v>
                </c:pt>
                <c:pt idx="1">
                  <c:v>2.94</c:v>
                </c:pt>
                <c:pt idx="2">
                  <c:v>2.87</c:v>
                </c:pt>
                <c:pt idx="3">
                  <c:v>3.11</c:v>
                </c:pt>
                <c:pt idx="4">
                  <c:v>3.08</c:v>
                </c:pt>
                <c:pt idx="5">
                  <c:v>3.02</c:v>
                </c:pt>
                <c:pt idx="6">
                  <c:v>3.07</c:v>
                </c:pt>
                <c:pt idx="7">
                  <c:v>3.05</c:v>
                </c:pt>
                <c:pt idx="8">
                  <c:v>3.02</c:v>
                </c:pt>
                <c:pt idx="9">
                  <c:v>3.02</c:v>
                </c:pt>
                <c:pt idx="10">
                  <c:v>3.06</c:v>
                </c:pt>
                <c:pt idx="11">
                  <c:v>3.07</c:v>
                </c:pt>
                <c:pt idx="12">
                  <c:v>3.04</c:v>
                </c:pt>
                <c:pt idx="13">
                  <c:v>4.9000000000000004</c:v>
                </c:pt>
                <c:pt idx="14">
                  <c:v>4.9000000000000004</c:v>
                </c:pt>
                <c:pt idx="15">
                  <c:v>4.9000000000000004</c:v>
                </c:pt>
                <c:pt idx="16">
                  <c:v>3.06</c:v>
                </c:pt>
                <c:pt idx="17">
                  <c:v>3.13</c:v>
                </c:pt>
              </c:numCache>
            </c:numRef>
          </c:yVal>
        </c:ser>
        <c:axId val="75032064"/>
        <c:axId val="75033600"/>
      </c:scatterChart>
      <c:valAx>
        <c:axId val="7503206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5033600"/>
        <c:crosses val="autoZero"/>
        <c:crossBetween val="midCat"/>
      </c:valAx>
      <c:valAx>
        <c:axId val="75033600"/>
        <c:scaling>
          <c:orientation val="minMax"/>
        </c:scaling>
        <c:axPos val="l"/>
        <c:majorGridlines/>
        <c:numFmt formatCode="0.000" sourceLinked="1"/>
        <c:tickLblPos val="nextTo"/>
        <c:crossAx val="75032064"/>
        <c:crosses val="autoZero"/>
        <c:crossBetween val="midCat"/>
      </c:valAx>
    </c:plotArea>
    <c:plotVisOnly val="1"/>
    <c:dispBlanksAs val="gap"/>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3746630727762824"/>
          <c:y val="6.363636363636363E-2"/>
          <c:w val="0.77088948787061995"/>
          <c:h val="0.77727272727272723"/>
        </c:manualLayout>
      </c:layout>
      <c:scatterChart>
        <c:scatterStyle val="lineMarker"/>
        <c:ser>
          <c:idx val="0"/>
          <c:order val="0"/>
          <c:xVal>
            <c:numRef>
              <c:f>'Naogaon_B_9.00 to 30.420'!$A$208:$A$217</c:f>
              <c:numCache>
                <c:formatCode>0.00</c:formatCode>
                <c:ptCount val="10"/>
                <c:pt idx="0">
                  <c:v>0</c:v>
                </c:pt>
                <c:pt idx="1">
                  <c:v>10</c:v>
                </c:pt>
                <c:pt idx="2">
                  <c:v>24</c:v>
                </c:pt>
                <c:pt idx="3">
                  <c:v>41</c:v>
                </c:pt>
                <c:pt idx="4">
                  <c:v>61</c:v>
                </c:pt>
                <c:pt idx="5">
                  <c:v>82</c:v>
                </c:pt>
                <c:pt idx="6">
                  <c:v>103</c:v>
                </c:pt>
                <c:pt idx="7">
                  <c:v>123</c:v>
                </c:pt>
                <c:pt idx="8">
                  <c:v>149</c:v>
                </c:pt>
                <c:pt idx="9">
                  <c:v>177</c:v>
                </c:pt>
              </c:numCache>
            </c:numRef>
          </c:xVal>
          <c:yVal>
            <c:numRef>
              <c:f>'Naogaon_B_9.00 to 30.420'!$B$208:$B$217</c:f>
              <c:numCache>
                <c:formatCode>0.000</c:formatCode>
                <c:ptCount val="10"/>
                <c:pt idx="0">
                  <c:v>3.44</c:v>
                </c:pt>
                <c:pt idx="1">
                  <c:v>3.57</c:v>
                </c:pt>
                <c:pt idx="2">
                  <c:v>3.59</c:v>
                </c:pt>
                <c:pt idx="3">
                  <c:v>3.6</c:v>
                </c:pt>
                <c:pt idx="4">
                  <c:v>3.59</c:v>
                </c:pt>
                <c:pt idx="5">
                  <c:v>3.61</c:v>
                </c:pt>
                <c:pt idx="6">
                  <c:v>3.57</c:v>
                </c:pt>
                <c:pt idx="7">
                  <c:v>3.47</c:v>
                </c:pt>
                <c:pt idx="8">
                  <c:v>3.4</c:v>
                </c:pt>
                <c:pt idx="9">
                  <c:v>3.4</c:v>
                </c:pt>
              </c:numCache>
            </c:numRef>
          </c:yVal>
        </c:ser>
        <c:ser>
          <c:idx val="1"/>
          <c:order val="1"/>
          <c:xVal>
            <c:numRef>
              <c:f>'Naogaon_B_9.00 to 30.420'!$G$208:$G$222</c:f>
              <c:numCache>
                <c:formatCode>0.00</c:formatCode>
                <c:ptCount val="15"/>
                <c:pt idx="0">
                  <c:v>0</c:v>
                </c:pt>
                <c:pt idx="1">
                  <c:v>10</c:v>
                </c:pt>
                <c:pt idx="2">
                  <c:v>24</c:v>
                </c:pt>
                <c:pt idx="3">
                  <c:v>41</c:v>
                </c:pt>
                <c:pt idx="4">
                  <c:v>61</c:v>
                </c:pt>
                <c:pt idx="5">
                  <c:v>82</c:v>
                </c:pt>
                <c:pt idx="6">
                  <c:v>103</c:v>
                </c:pt>
                <c:pt idx="7">
                  <c:v>123</c:v>
                </c:pt>
                <c:pt idx="8">
                  <c:v>142.5</c:v>
                </c:pt>
                <c:pt idx="9">
                  <c:v>146.85</c:v>
                </c:pt>
                <c:pt idx="10">
                  <c:v>149</c:v>
                </c:pt>
                <c:pt idx="11">
                  <c:v>151.15</c:v>
                </c:pt>
                <c:pt idx="12">
                  <c:v>155.65</c:v>
                </c:pt>
                <c:pt idx="13">
                  <c:v>177</c:v>
                </c:pt>
              </c:numCache>
            </c:numRef>
          </c:xVal>
          <c:yVal>
            <c:numRef>
              <c:f>'Naogaon_B_9.00 to 30.420'!$H$208:$H$222</c:f>
              <c:numCache>
                <c:formatCode>0.00</c:formatCode>
                <c:ptCount val="15"/>
                <c:pt idx="0">
                  <c:v>3.44</c:v>
                </c:pt>
                <c:pt idx="1">
                  <c:v>3.57</c:v>
                </c:pt>
                <c:pt idx="2">
                  <c:v>3.59</c:v>
                </c:pt>
                <c:pt idx="3">
                  <c:v>3.6</c:v>
                </c:pt>
                <c:pt idx="4">
                  <c:v>3.59</c:v>
                </c:pt>
                <c:pt idx="5">
                  <c:v>3.61</c:v>
                </c:pt>
                <c:pt idx="6">
                  <c:v>3.57</c:v>
                </c:pt>
                <c:pt idx="7">
                  <c:v>3.47</c:v>
                </c:pt>
                <c:pt idx="8">
                  <c:v>3.45</c:v>
                </c:pt>
                <c:pt idx="9">
                  <c:v>4.9000000000000004</c:v>
                </c:pt>
                <c:pt idx="10">
                  <c:v>4.9000000000000004</c:v>
                </c:pt>
                <c:pt idx="11">
                  <c:v>4.9000000000000004</c:v>
                </c:pt>
                <c:pt idx="12" formatCode="0.000">
                  <c:v>3.4</c:v>
                </c:pt>
                <c:pt idx="13" formatCode="0.000">
                  <c:v>3.4</c:v>
                </c:pt>
              </c:numCache>
            </c:numRef>
          </c:yVal>
        </c:ser>
        <c:axId val="76960128"/>
        <c:axId val="76961664"/>
      </c:scatterChart>
      <c:valAx>
        <c:axId val="7696012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6961664"/>
        <c:crosses val="autoZero"/>
        <c:crossBetween val="midCat"/>
      </c:valAx>
      <c:valAx>
        <c:axId val="76961664"/>
        <c:scaling>
          <c:orientation val="minMax"/>
        </c:scaling>
        <c:axPos val="l"/>
        <c:majorGridlines/>
        <c:numFmt formatCode="0.000" sourceLinked="1"/>
        <c:tickLblPos val="nextTo"/>
        <c:crossAx val="76960128"/>
        <c:crosses val="autoZero"/>
        <c:crossBetween val="midCat"/>
      </c:valAx>
    </c:plotArea>
    <c:plotVisOnly val="1"/>
    <c:dispBlanksAs val="gap"/>
  </c:chart>
  <c:printSettings>
    <c:headerFooter/>
    <c:pageMargins b="0.750000000000003" l="0.70000000000000062" r="0.70000000000000062" t="0.750000000000003" header="0.30000000000000032" footer="0.30000000000000032"/>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30.420'!$A$1574:$A$1577</c:f>
              <c:numCache>
                <c:formatCode>0.00</c:formatCode>
                <c:ptCount val="4"/>
                <c:pt idx="0">
                  <c:v>23</c:v>
                </c:pt>
                <c:pt idx="1">
                  <c:v>42</c:v>
                </c:pt>
                <c:pt idx="2">
                  <c:v>60</c:v>
                </c:pt>
              </c:numCache>
            </c:numRef>
          </c:xVal>
          <c:yVal>
            <c:numRef>
              <c:f>'Naogaon_B_9.00 to 30.420'!$B$1574:$B$1577</c:f>
              <c:numCache>
                <c:formatCode>0.000</c:formatCode>
                <c:ptCount val="4"/>
                <c:pt idx="0">
                  <c:v>3.87</c:v>
                </c:pt>
                <c:pt idx="1">
                  <c:v>3.85</c:v>
                </c:pt>
                <c:pt idx="2">
                  <c:v>3.68</c:v>
                </c:pt>
              </c:numCache>
            </c:numRef>
          </c:yVal>
        </c:ser>
        <c:ser>
          <c:idx val="1"/>
          <c:order val="1"/>
          <c:xVal>
            <c:numRef>
              <c:f>'Naogaon_B_9.00 to 30.420'!$G$1574:$G$1580</c:f>
              <c:numCache>
                <c:formatCode>0.00</c:formatCode>
                <c:ptCount val="7"/>
                <c:pt idx="0">
                  <c:v>23</c:v>
                </c:pt>
                <c:pt idx="1">
                  <c:v>36.67</c:v>
                </c:pt>
                <c:pt idx="2">
                  <c:v>39.85</c:v>
                </c:pt>
                <c:pt idx="3">
                  <c:v>42</c:v>
                </c:pt>
                <c:pt idx="4">
                  <c:v>44.15</c:v>
                </c:pt>
                <c:pt idx="5">
                  <c:v>47.6</c:v>
                </c:pt>
                <c:pt idx="6">
                  <c:v>60</c:v>
                </c:pt>
              </c:numCache>
            </c:numRef>
          </c:xVal>
          <c:yVal>
            <c:numRef>
              <c:f>'Naogaon_B_9.00 to 30.420'!$H$1574:$H$1580</c:f>
              <c:numCache>
                <c:formatCode>0.000</c:formatCode>
                <c:ptCount val="7"/>
                <c:pt idx="0">
                  <c:v>3.87</c:v>
                </c:pt>
                <c:pt idx="1">
                  <c:v>3.84</c:v>
                </c:pt>
                <c:pt idx="2" formatCode="0.00">
                  <c:v>4.9000000000000004</c:v>
                </c:pt>
                <c:pt idx="3" formatCode="0.00">
                  <c:v>4.9000000000000004</c:v>
                </c:pt>
                <c:pt idx="4" formatCode="0.00">
                  <c:v>4.9000000000000004</c:v>
                </c:pt>
                <c:pt idx="5">
                  <c:v>3.75</c:v>
                </c:pt>
                <c:pt idx="6">
                  <c:v>3.68</c:v>
                </c:pt>
              </c:numCache>
            </c:numRef>
          </c:yVal>
        </c:ser>
        <c:axId val="90396544"/>
        <c:axId val="90398080"/>
      </c:scatterChart>
      <c:valAx>
        <c:axId val="90396544"/>
        <c:scaling>
          <c:orientation val="minMax"/>
          <c:min val="2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398080"/>
        <c:crosses val="autoZero"/>
        <c:crossBetween val="midCat"/>
      </c:valAx>
      <c:valAx>
        <c:axId val="90398080"/>
        <c:scaling>
          <c:orientation val="minMax"/>
          <c:max val="6"/>
        </c:scaling>
        <c:axPos val="l"/>
        <c:majorGridlines/>
        <c:numFmt formatCode="0.000" sourceLinked="1"/>
        <c:tickLblPos val="nextTo"/>
        <c:crossAx val="9039654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30.420'!$A$1586:$A$1588</c:f>
              <c:numCache>
                <c:formatCode>0.00</c:formatCode>
                <c:ptCount val="3"/>
                <c:pt idx="0">
                  <c:v>37</c:v>
                </c:pt>
                <c:pt idx="1">
                  <c:v>49</c:v>
                </c:pt>
                <c:pt idx="2">
                  <c:v>61</c:v>
                </c:pt>
              </c:numCache>
            </c:numRef>
          </c:xVal>
          <c:yVal>
            <c:numRef>
              <c:f>'Naogaon_B_9.00 to 30.420'!$B$1586:$B$1588</c:f>
              <c:numCache>
                <c:formatCode>0.000</c:formatCode>
                <c:ptCount val="3"/>
                <c:pt idx="0">
                  <c:v>3.88</c:v>
                </c:pt>
                <c:pt idx="1">
                  <c:v>3.82</c:v>
                </c:pt>
                <c:pt idx="2">
                  <c:v>3.53</c:v>
                </c:pt>
              </c:numCache>
            </c:numRef>
          </c:yVal>
        </c:ser>
        <c:ser>
          <c:idx val="1"/>
          <c:order val="1"/>
          <c:xVal>
            <c:numRef>
              <c:f>'Naogaon_B_9.00 to 30.420'!$G$1586:$G$1592</c:f>
              <c:numCache>
                <c:formatCode>0.00</c:formatCode>
                <c:ptCount val="7"/>
                <c:pt idx="0">
                  <c:v>37</c:v>
                </c:pt>
                <c:pt idx="1">
                  <c:v>43.73</c:v>
                </c:pt>
                <c:pt idx="2">
                  <c:v>46.85</c:v>
                </c:pt>
                <c:pt idx="3">
                  <c:v>49</c:v>
                </c:pt>
                <c:pt idx="4">
                  <c:v>51.15</c:v>
                </c:pt>
                <c:pt idx="5">
                  <c:v>54.93</c:v>
                </c:pt>
                <c:pt idx="6">
                  <c:v>61</c:v>
                </c:pt>
              </c:numCache>
            </c:numRef>
          </c:xVal>
          <c:yVal>
            <c:numRef>
              <c:f>'Naogaon_B_9.00 to 30.420'!$H$1586:$H$1592</c:f>
              <c:numCache>
                <c:formatCode>0.000</c:formatCode>
                <c:ptCount val="7"/>
                <c:pt idx="0">
                  <c:v>3.88</c:v>
                </c:pt>
                <c:pt idx="1">
                  <c:v>3.86</c:v>
                </c:pt>
                <c:pt idx="2" formatCode="0.00">
                  <c:v>4.9000000000000004</c:v>
                </c:pt>
                <c:pt idx="3" formatCode="0.00">
                  <c:v>4.9000000000000004</c:v>
                </c:pt>
                <c:pt idx="4" formatCode="0.00">
                  <c:v>4.9000000000000004</c:v>
                </c:pt>
                <c:pt idx="5">
                  <c:v>3.64</c:v>
                </c:pt>
                <c:pt idx="6">
                  <c:v>3.53</c:v>
                </c:pt>
              </c:numCache>
            </c:numRef>
          </c:yVal>
        </c:ser>
        <c:axId val="90430464"/>
        <c:axId val="90448640"/>
      </c:scatterChart>
      <c:valAx>
        <c:axId val="90430464"/>
        <c:scaling>
          <c:orientation val="minMax"/>
          <c:min val="35"/>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448640"/>
        <c:crosses val="autoZero"/>
        <c:crossBetween val="midCat"/>
      </c:valAx>
      <c:valAx>
        <c:axId val="90448640"/>
        <c:scaling>
          <c:orientation val="minMax"/>
          <c:max val="6"/>
        </c:scaling>
        <c:axPos val="l"/>
        <c:majorGridlines/>
        <c:numFmt formatCode="0.000" sourceLinked="1"/>
        <c:tickLblPos val="nextTo"/>
        <c:crossAx val="9043046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30.420'!$A$1598:$A$1601</c:f>
              <c:numCache>
                <c:formatCode>0.00</c:formatCode>
                <c:ptCount val="4"/>
                <c:pt idx="0">
                  <c:v>34</c:v>
                </c:pt>
                <c:pt idx="1">
                  <c:v>37</c:v>
                </c:pt>
                <c:pt idx="2">
                  <c:v>50</c:v>
                </c:pt>
                <c:pt idx="3">
                  <c:v>59</c:v>
                </c:pt>
              </c:numCache>
            </c:numRef>
          </c:xVal>
          <c:yVal>
            <c:numRef>
              <c:f>'Naogaon_B_9.00 to 30.420'!$B$1598:$B$1601</c:f>
              <c:numCache>
                <c:formatCode>0.000</c:formatCode>
                <c:ptCount val="4"/>
                <c:pt idx="0">
                  <c:v>3.46</c:v>
                </c:pt>
                <c:pt idx="1">
                  <c:v>3.3</c:v>
                </c:pt>
                <c:pt idx="2">
                  <c:v>2.8969999999999998</c:v>
                </c:pt>
                <c:pt idx="3">
                  <c:v>3.61</c:v>
                </c:pt>
              </c:numCache>
            </c:numRef>
          </c:yVal>
        </c:ser>
        <c:ser>
          <c:idx val="1"/>
          <c:order val="1"/>
          <c:xVal>
            <c:numRef>
              <c:f>'Naogaon_B_9.00 to 30.420'!$G$1598:$G$1605</c:f>
              <c:numCache>
                <c:formatCode>0.00</c:formatCode>
                <c:ptCount val="8"/>
                <c:pt idx="0">
                  <c:v>34</c:v>
                </c:pt>
                <c:pt idx="1">
                  <c:v>37</c:v>
                </c:pt>
                <c:pt idx="2">
                  <c:v>42.45</c:v>
                </c:pt>
                <c:pt idx="3">
                  <c:v>47.85</c:v>
                </c:pt>
                <c:pt idx="4">
                  <c:v>50</c:v>
                </c:pt>
                <c:pt idx="5">
                  <c:v>52.15</c:v>
                </c:pt>
                <c:pt idx="6">
                  <c:v>56.65</c:v>
                </c:pt>
                <c:pt idx="7">
                  <c:v>59</c:v>
                </c:pt>
              </c:numCache>
            </c:numRef>
          </c:xVal>
          <c:yVal>
            <c:numRef>
              <c:f>'Naogaon_B_9.00 to 30.420'!$H$1598:$H$1605</c:f>
              <c:numCache>
                <c:formatCode>0.000</c:formatCode>
                <c:ptCount val="8"/>
                <c:pt idx="0">
                  <c:v>3.46</c:v>
                </c:pt>
                <c:pt idx="1">
                  <c:v>3.3</c:v>
                </c:pt>
                <c:pt idx="2">
                  <c:v>3.1</c:v>
                </c:pt>
                <c:pt idx="3" formatCode="0.00">
                  <c:v>4.9000000000000004</c:v>
                </c:pt>
                <c:pt idx="4" formatCode="0.00">
                  <c:v>4.9000000000000004</c:v>
                </c:pt>
                <c:pt idx="5" formatCode="0.00">
                  <c:v>4.9000000000000004</c:v>
                </c:pt>
                <c:pt idx="6">
                  <c:v>3.4</c:v>
                </c:pt>
                <c:pt idx="7">
                  <c:v>3.61</c:v>
                </c:pt>
              </c:numCache>
            </c:numRef>
          </c:yVal>
        </c:ser>
        <c:axId val="90468736"/>
        <c:axId val="90470272"/>
      </c:scatterChart>
      <c:valAx>
        <c:axId val="90468736"/>
        <c:scaling>
          <c:orientation val="minMax"/>
          <c:min val="3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470272"/>
        <c:crosses val="autoZero"/>
        <c:crossBetween val="midCat"/>
      </c:valAx>
      <c:valAx>
        <c:axId val="90470272"/>
        <c:scaling>
          <c:orientation val="minMax"/>
          <c:max val="6"/>
        </c:scaling>
        <c:axPos val="l"/>
        <c:majorGridlines/>
        <c:numFmt formatCode="0.000" sourceLinked="1"/>
        <c:tickLblPos val="nextTo"/>
        <c:crossAx val="9046873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30.420'!$A$1610:$A$1613</c:f>
              <c:numCache>
                <c:formatCode>0.00</c:formatCode>
                <c:ptCount val="4"/>
                <c:pt idx="0">
                  <c:v>172</c:v>
                </c:pt>
                <c:pt idx="1">
                  <c:v>200</c:v>
                </c:pt>
                <c:pt idx="2">
                  <c:v>229</c:v>
                </c:pt>
              </c:numCache>
            </c:numRef>
          </c:xVal>
          <c:yVal>
            <c:numRef>
              <c:f>'Naogaon_B_9.00 to 30.420'!$B$1610:$B$1613</c:f>
              <c:numCache>
                <c:formatCode>0.000</c:formatCode>
                <c:ptCount val="4"/>
                <c:pt idx="0">
                  <c:v>3.72</c:v>
                </c:pt>
                <c:pt idx="1">
                  <c:v>3.98</c:v>
                </c:pt>
                <c:pt idx="2">
                  <c:v>3.96</c:v>
                </c:pt>
              </c:numCache>
            </c:numRef>
          </c:yVal>
        </c:ser>
        <c:ser>
          <c:idx val="1"/>
          <c:order val="1"/>
          <c:xVal>
            <c:numRef>
              <c:f>'Naogaon_B_9.00 to 30.420'!$G$1610:$G$1616</c:f>
              <c:numCache>
                <c:formatCode>0.00</c:formatCode>
                <c:ptCount val="7"/>
                <c:pt idx="0">
                  <c:v>172</c:v>
                </c:pt>
                <c:pt idx="1">
                  <c:v>194.85</c:v>
                </c:pt>
                <c:pt idx="2">
                  <c:v>197.85</c:v>
                </c:pt>
                <c:pt idx="3">
                  <c:v>200</c:v>
                </c:pt>
                <c:pt idx="4">
                  <c:v>202.15</c:v>
                </c:pt>
                <c:pt idx="5">
                  <c:v>204.94</c:v>
                </c:pt>
                <c:pt idx="6">
                  <c:v>229</c:v>
                </c:pt>
              </c:numCache>
            </c:numRef>
          </c:xVal>
          <c:yVal>
            <c:numRef>
              <c:f>'Naogaon_B_9.00 to 30.420'!$H$1610:$H$1616</c:f>
              <c:numCache>
                <c:formatCode>0.000</c:formatCode>
                <c:ptCount val="7"/>
                <c:pt idx="0">
                  <c:v>3.72</c:v>
                </c:pt>
                <c:pt idx="1">
                  <c:v>3.9</c:v>
                </c:pt>
                <c:pt idx="2" formatCode="0.00">
                  <c:v>4.9000000000000004</c:v>
                </c:pt>
                <c:pt idx="3" formatCode="0.00">
                  <c:v>4.9000000000000004</c:v>
                </c:pt>
                <c:pt idx="4" formatCode="0.00">
                  <c:v>4.9000000000000004</c:v>
                </c:pt>
                <c:pt idx="5">
                  <c:v>3.97</c:v>
                </c:pt>
                <c:pt idx="6">
                  <c:v>3.96</c:v>
                </c:pt>
              </c:numCache>
            </c:numRef>
          </c:yVal>
        </c:ser>
        <c:axId val="90502656"/>
        <c:axId val="90504192"/>
      </c:scatterChart>
      <c:valAx>
        <c:axId val="90502656"/>
        <c:scaling>
          <c:orientation val="minMax"/>
          <c:max val="229"/>
          <c:min val="17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504192"/>
        <c:crosses val="autoZero"/>
        <c:crossBetween val="midCat"/>
      </c:valAx>
      <c:valAx>
        <c:axId val="90504192"/>
        <c:scaling>
          <c:orientation val="minMax"/>
          <c:max val="6"/>
        </c:scaling>
        <c:axPos val="l"/>
        <c:majorGridlines/>
        <c:numFmt formatCode="0.000" sourceLinked="1"/>
        <c:tickLblPos val="nextTo"/>
        <c:crossAx val="9050265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30.420'!$A$1623:$A$1625</c:f>
              <c:numCache>
                <c:formatCode>0.00</c:formatCode>
                <c:ptCount val="3"/>
                <c:pt idx="0">
                  <c:v>159</c:v>
                </c:pt>
                <c:pt idx="1">
                  <c:v>185</c:v>
                </c:pt>
                <c:pt idx="2">
                  <c:v>202</c:v>
                </c:pt>
              </c:numCache>
            </c:numRef>
          </c:xVal>
          <c:yVal>
            <c:numRef>
              <c:f>'Naogaon_B_9.00 to 30.420'!$B$1623:$B$1625</c:f>
              <c:numCache>
                <c:formatCode>0.000</c:formatCode>
                <c:ptCount val="3"/>
                <c:pt idx="0">
                  <c:v>2.99</c:v>
                </c:pt>
                <c:pt idx="1">
                  <c:v>3.62</c:v>
                </c:pt>
                <c:pt idx="2">
                  <c:v>3.57</c:v>
                </c:pt>
              </c:numCache>
            </c:numRef>
          </c:yVal>
        </c:ser>
        <c:ser>
          <c:idx val="1"/>
          <c:order val="1"/>
          <c:xVal>
            <c:numRef>
              <c:f>'Naogaon_B_9.00 to 30.420'!$G$1623:$G$1629</c:f>
              <c:numCache>
                <c:formatCode>0.00</c:formatCode>
                <c:ptCount val="7"/>
                <c:pt idx="0">
                  <c:v>159</c:v>
                </c:pt>
                <c:pt idx="1">
                  <c:v>178.5</c:v>
                </c:pt>
                <c:pt idx="2">
                  <c:v>182.85</c:v>
                </c:pt>
                <c:pt idx="3">
                  <c:v>185</c:v>
                </c:pt>
                <c:pt idx="4">
                  <c:v>187.15</c:v>
                </c:pt>
                <c:pt idx="5">
                  <c:v>191.08</c:v>
                </c:pt>
                <c:pt idx="6">
                  <c:v>202</c:v>
                </c:pt>
              </c:numCache>
            </c:numRef>
          </c:xVal>
          <c:yVal>
            <c:numRef>
              <c:f>'Naogaon_B_9.00 to 30.420'!$H$1623:$H$1629</c:f>
              <c:numCache>
                <c:formatCode>0.000</c:formatCode>
                <c:ptCount val="7"/>
                <c:pt idx="0">
                  <c:v>2.99</c:v>
                </c:pt>
                <c:pt idx="1">
                  <c:v>3.45</c:v>
                </c:pt>
                <c:pt idx="2" formatCode="0.00">
                  <c:v>4.9000000000000004</c:v>
                </c:pt>
                <c:pt idx="3" formatCode="0.00">
                  <c:v>4.9000000000000004</c:v>
                </c:pt>
                <c:pt idx="4" formatCode="0.00">
                  <c:v>4.9000000000000004</c:v>
                </c:pt>
                <c:pt idx="5">
                  <c:v>3.59</c:v>
                </c:pt>
                <c:pt idx="6">
                  <c:v>3.57</c:v>
                </c:pt>
              </c:numCache>
            </c:numRef>
          </c:yVal>
        </c:ser>
        <c:axId val="90548864"/>
        <c:axId val="90550656"/>
      </c:scatterChart>
      <c:valAx>
        <c:axId val="90548864"/>
        <c:scaling>
          <c:orientation val="minMax"/>
          <c:max val="229"/>
          <c:min val="15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550656"/>
        <c:crosses val="autoZero"/>
        <c:crossBetween val="midCat"/>
      </c:valAx>
      <c:valAx>
        <c:axId val="90550656"/>
        <c:scaling>
          <c:orientation val="minMax"/>
          <c:max val="6"/>
        </c:scaling>
        <c:axPos val="l"/>
        <c:majorGridlines/>
        <c:numFmt formatCode="0.000" sourceLinked="1"/>
        <c:tickLblPos val="nextTo"/>
        <c:crossAx val="9054886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30.420'!$A$1636:$A$1638</c:f>
              <c:numCache>
                <c:formatCode>0.00</c:formatCode>
                <c:ptCount val="3"/>
                <c:pt idx="0">
                  <c:v>151</c:v>
                </c:pt>
                <c:pt idx="1">
                  <c:v>166</c:v>
                </c:pt>
                <c:pt idx="2">
                  <c:v>191</c:v>
                </c:pt>
              </c:numCache>
            </c:numRef>
          </c:xVal>
          <c:yVal>
            <c:numRef>
              <c:f>'Naogaon_B_9.00 to 30.420'!$B$1636:$B$1638</c:f>
              <c:numCache>
                <c:formatCode>0.000</c:formatCode>
                <c:ptCount val="3"/>
                <c:pt idx="0">
                  <c:v>3.54</c:v>
                </c:pt>
                <c:pt idx="1">
                  <c:v>3.61</c:v>
                </c:pt>
                <c:pt idx="2">
                  <c:v>3.71</c:v>
                </c:pt>
              </c:numCache>
            </c:numRef>
          </c:yVal>
        </c:ser>
        <c:ser>
          <c:idx val="1"/>
          <c:order val="1"/>
          <c:xVal>
            <c:numRef>
              <c:f>'Naogaon_B_9.00 to 30.420'!$G$1636:$G$1642</c:f>
              <c:numCache>
                <c:formatCode>0.00</c:formatCode>
                <c:ptCount val="7"/>
                <c:pt idx="0">
                  <c:v>151</c:v>
                </c:pt>
                <c:pt idx="1">
                  <c:v>159.85999999999999</c:v>
                </c:pt>
                <c:pt idx="2">
                  <c:v>163.85</c:v>
                </c:pt>
                <c:pt idx="3">
                  <c:v>166</c:v>
                </c:pt>
                <c:pt idx="4">
                  <c:v>168.15</c:v>
                </c:pt>
                <c:pt idx="5">
                  <c:v>171.9</c:v>
                </c:pt>
                <c:pt idx="6">
                  <c:v>191</c:v>
                </c:pt>
              </c:numCache>
            </c:numRef>
          </c:xVal>
          <c:yVal>
            <c:numRef>
              <c:f>'Naogaon_B_9.00 to 30.420'!$H$1636:$H$1642</c:f>
              <c:numCache>
                <c:formatCode>0.000</c:formatCode>
                <c:ptCount val="7"/>
                <c:pt idx="0">
                  <c:v>3.54</c:v>
                </c:pt>
                <c:pt idx="1">
                  <c:v>3.57</c:v>
                </c:pt>
                <c:pt idx="2" formatCode="0.00">
                  <c:v>4.9000000000000004</c:v>
                </c:pt>
                <c:pt idx="3" formatCode="0.00">
                  <c:v>4.9000000000000004</c:v>
                </c:pt>
                <c:pt idx="4" formatCode="0.00">
                  <c:v>4.9000000000000004</c:v>
                </c:pt>
                <c:pt idx="5">
                  <c:v>3.65</c:v>
                </c:pt>
                <c:pt idx="6">
                  <c:v>3.71</c:v>
                </c:pt>
              </c:numCache>
            </c:numRef>
          </c:yVal>
        </c:ser>
        <c:axId val="90566656"/>
        <c:axId val="90568192"/>
      </c:scatterChart>
      <c:valAx>
        <c:axId val="90566656"/>
        <c:scaling>
          <c:orientation val="minMax"/>
          <c:max val="200"/>
          <c:min val="15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568192"/>
        <c:crosses val="autoZero"/>
        <c:crossBetween val="midCat"/>
      </c:valAx>
      <c:valAx>
        <c:axId val="90568192"/>
        <c:scaling>
          <c:orientation val="minMax"/>
          <c:max val="6"/>
        </c:scaling>
        <c:axPos val="l"/>
        <c:majorGridlines/>
        <c:numFmt formatCode="0.000" sourceLinked="1"/>
        <c:tickLblPos val="nextTo"/>
        <c:crossAx val="9056665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30.420'!$A$1650:$A$1652</c:f>
              <c:numCache>
                <c:formatCode>0.00</c:formatCode>
                <c:ptCount val="3"/>
                <c:pt idx="0">
                  <c:v>115</c:v>
                </c:pt>
                <c:pt idx="1">
                  <c:v>140</c:v>
                </c:pt>
                <c:pt idx="2">
                  <c:v>159</c:v>
                </c:pt>
              </c:numCache>
            </c:numRef>
          </c:xVal>
          <c:yVal>
            <c:numRef>
              <c:f>'Naogaon_B_9.00 to 30.420'!$B$1650:$B$1652</c:f>
              <c:numCache>
                <c:formatCode>0.000</c:formatCode>
                <c:ptCount val="3"/>
                <c:pt idx="0">
                  <c:v>3.78</c:v>
                </c:pt>
                <c:pt idx="1">
                  <c:v>3.87</c:v>
                </c:pt>
                <c:pt idx="2">
                  <c:v>3.86</c:v>
                </c:pt>
              </c:numCache>
            </c:numRef>
          </c:yVal>
        </c:ser>
        <c:ser>
          <c:idx val="1"/>
          <c:order val="1"/>
          <c:xVal>
            <c:numRef>
              <c:f>'Naogaon_B_9.00 to 30.420'!$G$1650:$G$1656</c:f>
              <c:numCache>
                <c:formatCode>0.00</c:formatCode>
                <c:ptCount val="7"/>
                <c:pt idx="0">
                  <c:v>115</c:v>
                </c:pt>
                <c:pt idx="1">
                  <c:v>134.63999999999999</c:v>
                </c:pt>
                <c:pt idx="2">
                  <c:v>137.85</c:v>
                </c:pt>
                <c:pt idx="3">
                  <c:v>140</c:v>
                </c:pt>
                <c:pt idx="4">
                  <c:v>142.15</c:v>
                </c:pt>
                <c:pt idx="5">
                  <c:v>145.27000000000001</c:v>
                </c:pt>
                <c:pt idx="6">
                  <c:v>159</c:v>
                </c:pt>
              </c:numCache>
            </c:numRef>
          </c:xVal>
          <c:yVal>
            <c:numRef>
              <c:f>'Naogaon_B_9.00 to 30.420'!$H$1650:$H$1656</c:f>
              <c:numCache>
                <c:formatCode>0.000</c:formatCode>
                <c:ptCount val="7"/>
                <c:pt idx="0">
                  <c:v>3.78</c:v>
                </c:pt>
                <c:pt idx="1">
                  <c:v>3.83</c:v>
                </c:pt>
                <c:pt idx="2" formatCode="0.00">
                  <c:v>4.9000000000000004</c:v>
                </c:pt>
                <c:pt idx="3" formatCode="0.00">
                  <c:v>4.9000000000000004</c:v>
                </c:pt>
                <c:pt idx="4" formatCode="0.00">
                  <c:v>4.9000000000000004</c:v>
                </c:pt>
                <c:pt idx="5">
                  <c:v>3.86</c:v>
                </c:pt>
                <c:pt idx="6">
                  <c:v>3.86</c:v>
                </c:pt>
              </c:numCache>
            </c:numRef>
          </c:yVal>
        </c:ser>
        <c:axId val="90592384"/>
        <c:axId val="90593920"/>
      </c:scatterChart>
      <c:valAx>
        <c:axId val="90592384"/>
        <c:scaling>
          <c:orientation val="minMax"/>
          <c:max val="160"/>
          <c:min val="11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593920"/>
        <c:crosses val="autoZero"/>
        <c:crossBetween val="midCat"/>
      </c:valAx>
      <c:valAx>
        <c:axId val="90593920"/>
        <c:scaling>
          <c:orientation val="minMax"/>
          <c:max val="6"/>
        </c:scaling>
        <c:axPos val="l"/>
        <c:majorGridlines/>
        <c:numFmt formatCode="0.000" sourceLinked="1"/>
        <c:tickLblPos val="nextTo"/>
        <c:crossAx val="9059238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30.420'!$A$1663:$A$1665</c:f>
              <c:numCache>
                <c:formatCode>0.00</c:formatCode>
                <c:ptCount val="3"/>
                <c:pt idx="0">
                  <c:v>77</c:v>
                </c:pt>
                <c:pt idx="1">
                  <c:v>110</c:v>
                </c:pt>
                <c:pt idx="2">
                  <c:v>157</c:v>
                </c:pt>
              </c:numCache>
            </c:numRef>
          </c:xVal>
          <c:yVal>
            <c:numRef>
              <c:f>'Naogaon_B_9.00 to 30.420'!$B$1663:$B$1665</c:f>
              <c:numCache>
                <c:formatCode>0.000</c:formatCode>
                <c:ptCount val="3"/>
                <c:pt idx="0">
                  <c:v>2.94</c:v>
                </c:pt>
                <c:pt idx="1">
                  <c:v>3.92</c:v>
                </c:pt>
                <c:pt idx="2">
                  <c:v>3.85</c:v>
                </c:pt>
              </c:numCache>
            </c:numRef>
          </c:yVal>
        </c:ser>
        <c:ser>
          <c:idx val="1"/>
          <c:order val="1"/>
          <c:xVal>
            <c:numRef>
              <c:f>'Naogaon_B_9.00 to 30.420'!$G$1663:$G$1669</c:f>
              <c:numCache>
                <c:formatCode>0.00</c:formatCode>
                <c:ptCount val="7"/>
                <c:pt idx="0">
                  <c:v>77</c:v>
                </c:pt>
                <c:pt idx="1">
                  <c:v>104.25</c:v>
                </c:pt>
                <c:pt idx="2">
                  <c:v>107.85</c:v>
                </c:pt>
                <c:pt idx="3">
                  <c:v>110</c:v>
                </c:pt>
                <c:pt idx="4">
                  <c:v>112.15</c:v>
                </c:pt>
                <c:pt idx="5">
                  <c:v>115.15</c:v>
                </c:pt>
                <c:pt idx="6">
                  <c:v>157</c:v>
                </c:pt>
              </c:numCache>
            </c:numRef>
          </c:xVal>
          <c:yVal>
            <c:numRef>
              <c:f>'Naogaon_B_9.00 to 30.420'!$H$1663:$H$1669</c:f>
              <c:numCache>
                <c:formatCode>0.000</c:formatCode>
                <c:ptCount val="7"/>
                <c:pt idx="0">
                  <c:v>2.94</c:v>
                </c:pt>
                <c:pt idx="1">
                  <c:v>3.7</c:v>
                </c:pt>
                <c:pt idx="2" formatCode="0.00">
                  <c:v>4.9000000000000004</c:v>
                </c:pt>
                <c:pt idx="3" formatCode="0.00">
                  <c:v>4.9000000000000004</c:v>
                </c:pt>
                <c:pt idx="4" formatCode="0.00">
                  <c:v>4.9000000000000004</c:v>
                </c:pt>
                <c:pt idx="5">
                  <c:v>3.9</c:v>
                </c:pt>
                <c:pt idx="6">
                  <c:v>3.85</c:v>
                </c:pt>
              </c:numCache>
            </c:numRef>
          </c:yVal>
        </c:ser>
        <c:axId val="90634496"/>
        <c:axId val="90644480"/>
      </c:scatterChart>
      <c:valAx>
        <c:axId val="90634496"/>
        <c:scaling>
          <c:orientation val="minMax"/>
          <c:max val="160"/>
          <c:min val="7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644480"/>
        <c:crosses val="autoZero"/>
        <c:crossBetween val="midCat"/>
      </c:valAx>
      <c:valAx>
        <c:axId val="90644480"/>
        <c:scaling>
          <c:orientation val="minMax"/>
          <c:max val="6"/>
        </c:scaling>
        <c:axPos val="l"/>
        <c:majorGridlines/>
        <c:numFmt formatCode="0.000" sourceLinked="1"/>
        <c:tickLblPos val="nextTo"/>
        <c:crossAx val="9063449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30.420'!$A$1676:$A$1678</c:f>
              <c:numCache>
                <c:formatCode>0.00</c:formatCode>
                <c:ptCount val="3"/>
                <c:pt idx="0">
                  <c:v>122</c:v>
                </c:pt>
                <c:pt idx="1">
                  <c:v>145</c:v>
                </c:pt>
                <c:pt idx="2">
                  <c:v>175</c:v>
                </c:pt>
              </c:numCache>
            </c:numRef>
          </c:xVal>
          <c:yVal>
            <c:numRef>
              <c:f>'Naogaon_B_9.00 to 30.420'!$B$1676:$B$1678</c:f>
              <c:numCache>
                <c:formatCode>0.000</c:formatCode>
                <c:ptCount val="3"/>
                <c:pt idx="0">
                  <c:v>4.04</c:v>
                </c:pt>
                <c:pt idx="1">
                  <c:v>4.0199999999999996</c:v>
                </c:pt>
                <c:pt idx="2">
                  <c:v>3.87</c:v>
                </c:pt>
              </c:numCache>
            </c:numRef>
          </c:yVal>
        </c:ser>
        <c:ser>
          <c:idx val="1"/>
          <c:order val="1"/>
          <c:xVal>
            <c:numRef>
              <c:f>'Naogaon_B_9.00 to 30.420'!$G$1676:$G$1682</c:f>
              <c:numCache>
                <c:formatCode>0.00</c:formatCode>
                <c:ptCount val="7"/>
                <c:pt idx="0">
                  <c:v>122</c:v>
                </c:pt>
                <c:pt idx="1">
                  <c:v>140</c:v>
                </c:pt>
                <c:pt idx="2">
                  <c:v>142.85</c:v>
                </c:pt>
                <c:pt idx="3">
                  <c:v>145</c:v>
                </c:pt>
                <c:pt idx="4">
                  <c:v>147.15</c:v>
                </c:pt>
                <c:pt idx="5">
                  <c:v>150</c:v>
                </c:pt>
                <c:pt idx="6">
                  <c:v>175</c:v>
                </c:pt>
              </c:numCache>
            </c:numRef>
          </c:xVal>
          <c:yVal>
            <c:numRef>
              <c:f>'Naogaon_B_9.00 to 30.420'!$H$1676:$H$1682</c:f>
              <c:numCache>
                <c:formatCode>0.000</c:formatCode>
                <c:ptCount val="7"/>
                <c:pt idx="0">
                  <c:v>4.04</c:v>
                </c:pt>
                <c:pt idx="1">
                  <c:v>3.95</c:v>
                </c:pt>
                <c:pt idx="2" formatCode="0.00">
                  <c:v>4.9000000000000004</c:v>
                </c:pt>
                <c:pt idx="3" formatCode="0.00">
                  <c:v>4.9000000000000004</c:v>
                </c:pt>
                <c:pt idx="4" formatCode="0.00">
                  <c:v>4.9000000000000004</c:v>
                </c:pt>
                <c:pt idx="5">
                  <c:v>3.95</c:v>
                </c:pt>
                <c:pt idx="6">
                  <c:v>3.87</c:v>
                </c:pt>
              </c:numCache>
            </c:numRef>
          </c:yVal>
        </c:ser>
        <c:axId val="90652032"/>
        <c:axId val="90674304"/>
      </c:scatterChart>
      <c:valAx>
        <c:axId val="90652032"/>
        <c:scaling>
          <c:orientation val="minMax"/>
          <c:max val="180"/>
          <c:min val="115"/>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674304"/>
        <c:crosses val="autoZero"/>
        <c:crossBetween val="midCat"/>
      </c:valAx>
      <c:valAx>
        <c:axId val="90674304"/>
        <c:scaling>
          <c:orientation val="minMax"/>
          <c:max val="6"/>
        </c:scaling>
        <c:axPos val="l"/>
        <c:majorGridlines/>
        <c:numFmt formatCode="0.000" sourceLinked="1"/>
        <c:tickLblPos val="nextTo"/>
        <c:crossAx val="9065203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30.420'!$A$1689:$A$1691</c:f>
              <c:numCache>
                <c:formatCode>0.00</c:formatCode>
                <c:ptCount val="3"/>
                <c:pt idx="0">
                  <c:v>94</c:v>
                </c:pt>
                <c:pt idx="1">
                  <c:v>130</c:v>
                </c:pt>
                <c:pt idx="2">
                  <c:v>154</c:v>
                </c:pt>
              </c:numCache>
            </c:numRef>
          </c:xVal>
          <c:yVal>
            <c:numRef>
              <c:f>'Naogaon_B_9.00 to 30.420'!$B$1689:$B$1691</c:f>
              <c:numCache>
                <c:formatCode>0.000</c:formatCode>
                <c:ptCount val="3"/>
                <c:pt idx="0">
                  <c:v>4.22</c:v>
                </c:pt>
                <c:pt idx="1">
                  <c:v>4</c:v>
                </c:pt>
                <c:pt idx="2">
                  <c:v>3.89</c:v>
                </c:pt>
              </c:numCache>
            </c:numRef>
          </c:yVal>
        </c:ser>
        <c:ser>
          <c:idx val="1"/>
          <c:order val="1"/>
          <c:xVal>
            <c:numRef>
              <c:f>'Naogaon_B_9.00 to 30.420'!$G$1689:$G$1695</c:f>
              <c:numCache>
                <c:formatCode>0.00</c:formatCode>
                <c:ptCount val="7"/>
                <c:pt idx="0">
                  <c:v>94</c:v>
                </c:pt>
                <c:pt idx="1">
                  <c:v>125.3</c:v>
                </c:pt>
                <c:pt idx="2">
                  <c:v>127.85</c:v>
                </c:pt>
                <c:pt idx="3">
                  <c:v>130</c:v>
                </c:pt>
                <c:pt idx="4">
                  <c:v>132.15</c:v>
                </c:pt>
                <c:pt idx="5">
                  <c:v>135</c:v>
                </c:pt>
                <c:pt idx="6">
                  <c:v>154</c:v>
                </c:pt>
              </c:numCache>
            </c:numRef>
          </c:xVal>
          <c:yVal>
            <c:numRef>
              <c:f>'Naogaon_B_9.00 to 30.420'!$H$1689:$H$1695</c:f>
              <c:numCache>
                <c:formatCode>0.000</c:formatCode>
                <c:ptCount val="7"/>
                <c:pt idx="0">
                  <c:v>4.22</c:v>
                </c:pt>
                <c:pt idx="1">
                  <c:v>4.05</c:v>
                </c:pt>
                <c:pt idx="2" formatCode="0.00">
                  <c:v>4.9000000000000004</c:v>
                </c:pt>
                <c:pt idx="3" formatCode="0.00">
                  <c:v>4.9000000000000004</c:v>
                </c:pt>
                <c:pt idx="4" formatCode="0.00">
                  <c:v>4.9000000000000004</c:v>
                </c:pt>
                <c:pt idx="5">
                  <c:v>3.95</c:v>
                </c:pt>
                <c:pt idx="6">
                  <c:v>3.89</c:v>
                </c:pt>
              </c:numCache>
            </c:numRef>
          </c:yVal>
        </c:ser>
        <c:axId val="90698496"/>
        <c:axId val="90700032"/>
      </c:scatterChart>
      <c:valAx>
        <c:axId val="90698496"/>
        <c:scaling>
          <c:orientation val="minMax"/>
          <c:max val="160"/>
          <c:min val="9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700032"/>
        <c:crosses val="autoZero"/>
        <c:crossBetween val="midCat"/>
      </c:valAx>
      <c:valAx>
        <c:axId val="90700032"/>
        <c:scaling>
          <c:orientation val="minMax"/>
          <c:max val="6"/>
        </c:scaling>
        <c:axPos val="l"/>
        <c:majorGridlines/>
        <c:numFmt formatCode="0.000" sourceLinked="1"/>
        <c:tickLblPos val="nextTo"/>
        <c:crossAx val="9069849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3333333333333343E-2"/>
          <c:y val="7.0707070707070704E-2"/>
          <c:w val="0.8333333333333337"/>
          <c:h val="0.75252525252525304"/>
        </c:manualLayout>
      </c:layout>
      <c:scatterChart>
        <c:scatterStyle val="lineMarker"/>
        <c:ser>
          <c:idx val="0"/>
          <c:order val="0"/>
          <c:xVal>
            <c:numRef>
              <c:f>'Naogaon_B_9.00 to 30.420'!$A$226:$A$235</c:f>
              <c:numCache>
                <c:formatCode>0.00</c:formatCode>
                <c:ptCount val="10"/>
                <c:pt idx="0">
                  <c:v>0</c:v>
                </c:pt>
                <c:pt idx="1">
                  <c:v>9</c:v>
                </c:pt>
                <c:pt idx="2">
                  <c:v>23</c:v>
                </c:pt>
                <c:pt idx="3">
                  <c:v>56</c:v>
                </c:pt>
                <c:pt idx="4">
                  <c:v>73</c:v>
                </c:pt>
                <c:pt idx="5">
                  <c:v>93</c:v>
                </c:pt>
                <c:pt idx="6">
                  <c:v>112</c:v>
                </c:pt>
                <c:pt idx="7">
                  <c:v>136</c:v>
                </c:pt>
                <c:pt idx="8">
                  <c:v>142.86000000000001</c:v>
                </c:pt>
                <c:pt idx="9">
                  <c:v>164</c:v>
                </c:pt>
              </c:numCache>
            </c:numRef>
          </c:xVal>
          <c:yVal>
            <c:numRef>
              <c:f>'Naogaon_B_9.00 to 30.420'!$B$226:$B$235</c:f>
              <c:numCache>
                <c:formatCode>0.000</c:formatCode>
                <c:ptCount val="10"/>
                <c:pt idx="0">
                  <c:v>3.46</c:v>
                </c:pt>
                <c:pt idx="1">
                  <c:v>3.43</c:v>
                </c:pt>
                <c:pt idx="2">
                  <c:v>3.51</c:v>
                </c:pt>
                <c:pt idx="3">
                  <c:v>3.47</c:v>
                </c:pt>
                <c:pt idx="4">
                  <c:v>3.47</c:v>
                </c:pt>
                <c:pt idx="5">
                  <c:v>3.46</c:v>
                </c:pt>
                <c:pt idx="6">
                  <c:v>3.42</c:v>
                </c:pt>
                <c:pt idx="7">
                  <c:v>3.42</c:v>
                </c:pt>
                <c:pt idx="8" formatCode="General">
                  <c:v>3.33</c:v>
                </c:pt>
                <c:pt idx="9">
                  <c:v>3.33</c:v>
                </c:pt>
              </c:numCache>
            </c:numRef>
          </c:yVal>
        </c:ser>
        <c:ser>
          <c:idx val="1"/>
          <c:order val="1"/>
          <c:xVal>
            <c:numRef>
              <c:f>'Naogaon_B_9.00 to 30.420'!$G$226:$G$238</c:f>
              <c:numCache>
                <c:formatCode>0.00</c:formatCode>
                <c:ptCount val="13"/>
                <c:pt idx="0">
                  <c:v>0</c:v>
                </c:pt>
                <c:pt idx="1">
                  <c:v>9</c:v>
                </c:pt>
                <c:pt idx="2">
                  <c:v>23</c:v>
                </c:pt>
                <c:pt idx="3">
                  <c:v>56</c:v>
                </c:pt>
                <c:pt idx="4">
                  <c:v>73</c:v>
                </c:pt>
                <c:pt idx="5">
                  <c:v>93</c:v>
                </c:pt>
                <c:pt idx="6">
                  <c:v>112</c:v>
                </c:pt>
                <c:pt idx="7">
                  <c:v>129.44</c:v>
                </c:pt>
                <c:pt idx="8">
                  <c:v>133.85</c:v>
                </c:pt>
                <c:pt idx="9">
                  <c:v>136</c:v>
                </c:pt>
                <c:pt idx="10">
                  <c:v>138.15</c:v>
                </c:pt>
                <c:pt idx="11">
                  <c:v>142.86000000000001</c:v>
                </c:pt>
                <c:pt idx="12">
                  <c:v>164</c:v>
                </c:pt>
              </c:numCache>
            </c:numRef>
          </c:xVal>
          <c:yVal>
            <c:numRef>
              <c:f>'Naogaon_B_9.00 to 30.420'!$H$226:$H$238</c:f>
              <c:numCache>
                <c:formatCode>0.00</c:formatCode>
                <c:ptCount val="13"/>
                <c:pt idx="0" formatCode="0.000">
                  <c:v>3.46</c:v>
                </c:pt>
                <c:pt idx="1">
                  <c:v>3.43</c:v>
                </c:pt>
                <c:pt idx="2">
                  <c:v>3.51</c:v>
                </c:pt>
                <c:pt idx="3">
                  <c:v>3.47</c:v>
                </c:pt>
                <c:pt idx="4">
                  <c:v>3.47</c:v>
                </c:pt>
                <c:pt idx="5">
                  <c:v>3.46</c:v>
                </c:pt>
                <c:pt idx="6">
                  <c:v>3.42</c:v>
                </c:pt>
                <c:pt idx="7">
                  <c:v>3.43</c:v>
                </c:pt>
                <c:pt idx="8">
                  <c:v>4.9000000000000004</c:v>
                </c:pt>
                <c:pt idx="9">
                  <c:v>4.9000000000000004</c:v>
                </c:pt>
                <c:pt idx="10">
                  <c:v>4.9000000000000004</c:v>
                </c:pt>
                <c:pt idx="11">
                  <c:v>3.33</c:v>
                </c:pt>
                <c:pt idx="12">
                  <c:v>3.33</c:v>
                </c:pt>
              </c:numCache>
            </c:numRef>
          </c:yVal>
        </c:ser>
        <c:axId val="77002240"/>
        <c:axId val="77003776"/>
      </c:scatterChart>
      <c:valAx>
        <c:axId val="77002240"/>
        <c:scaling>
          <c:orientation val="minMax"/>
          <c:max val="17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7003776"/>
        <c:crosses val="autoZero"/>
        <c:crossBetween val="midCat"/>
      </c:valAx>
      <c:valAx>
        <c:axId val="77003776"/>
        <c:scaling>
          <c:orientation val="minMax"/>
        </c:scaling>
        <c:axPos val="l"/>
        <c:majorGridlines/>
        <c:numFmt formatCode="0.000" sourceLinked="1"/>
        <c:tickLblPos val="nextTo"/>
        <c:crossAx val="77002240"/>
        <c:crosses val="autoZero"/>
        <c:crossBetween val="midCat"/>
      </c:valAx>
    </c:plotArea>
    <c:plotVisOnly val="1"/>
    <c:dispBlanksAs val="gap"/>
  </c:chart>
  <c:printSettings>
    <c:headerFooter/>
    <c:pageMargins b="0.75000000000000322" l="0.70000000000000062" r="0.70000000000000062" t="0.75000000000000322" header="0.30000000000000032" footer="0.30000000000000032"/>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30.420'!$A$1702:$A$1704</c:f>
              <c:numCache>
                <c:formatCode>0.00</c:formatCode>
                <c:ptCount val="3"/>
                <c:pt idx="0">
                  <c:v>28</c:v>
                </c:pt>
                <c:pt idx="1">
                  <c:v>63</c:v>
                </c:pt>
                <c:pt idx="2">
                  <c:v>108</c:v>
                </c:pt>
              </c:numCache>
            </c:numRef>
          </c:xVal>
          <c:yVal>
            <c:numRef>
              <c:f>'Naogaon_B_9.00 to 30.420'!$B$1702:$B$1704</c:f>
              <c:numCache>
                <c:formatCode>0.000</c:formatCode>
                <c:ptCount val="3"/>
                <c:pt idx="0">
                  <c:v>4.1500000000000004</c:v>
                </c:pt>
                <c:pt idx="1">
                  <c:v>4.1500000000000004</c:v>
                </c:pt>
                <c:pt idx="2">
                  <c:v>3.98</c:v>
                </c:pt>
              </c:numCache>
            </c:numRef>
          </c:yVal>
        </c:ser>
        <c:ser>
          <c:idx val="1"/>
          <c:order val="1"/>
          <c:xVal>
            <c:numRef>
              <c:f>'Naogaon_B_9.00 to 30.420'!$G$1702:$G$1708</c:f>
              <c:numCache>
                <c:formatCode>0.00</c:formatCode>
                <c:ptCount val="7"/>
                <c:pt idx="0">
                  <c:v>28</c:v>
                </c:pt>
                <c:pt idx="1">
                  <c:v>58.6</c:v>
                </c:pt>
                <c:pt idx="2">
                  <c:v>60.85</c:v>
                </c:pt>
                <c:pt idx="3">
                  <c:v>63</c:v>
                </c:pt>
                <c:pt idx="4">
                  <c:v>65.150000000000006</c:v>
                </c:pt>
                <c:pt idx="5">
                  <c:v>67.7</c:v>
                </c:pt>
                <c:pt idx="6">
                  <c:v>108</c:v>
                </c:pt>
              </c:numCache>
            </c:numRef>
          </c:xVal>
          <c:yVal>
            <c:numRef>
              <c:f>'Naogaon_B_9.00 to 30.420'!$H$1702:$H$1708</c:f>
              <c:numCache>
                <c:formatCode>0.000</c:formatCode>
                <c:ptCount val="7"/>
                <c:pt idx="0">
                  <c:v>4.1500000000000004</c:v>
                </c:pt>
                <c:pt idx="1">
                  <c:v>4.1500000000000004</c:v>
                </c:pt>
                <c:pt idx="2" formatCode="0.00">
                  <c:v>4.9000000000000004</c:v>
                </c:pt>
                <c:pt idx="3" formatCode="0.00">
                  <c:v>4.9000000000000004</c:v>
                </c:pt>
                <c:pt idx="4" formatCode="0.00">
                  <c:v>4.9000000000000004</c:v>
                </c:pt>
                <c:pt idx="5">
                  <c:v>4.05</c:v>
                </c:pt>
                <c:pt idx="6">
                  <c:v>3.98</c:v>
                </c:pt>
              </c:numCache>
            </c:numRef>
          </c:yVal>
        </c:ser>
        <c:axId val="90724224"/>
        <c:axId val="90725760"/>
      </c:scatterChart>
      <c:valAx>
        <c:axId val="90724224"/>
        <c:scaling>
          <c:orientation val="minMax"/>
          <c:max val="110"/>
          <c:min val="2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725760"/>
        <c:crosses val="autoZero"/>
        <c:crossBetween val="midCat"/>
      </c:valAx>
      <c:valAx>
        <c:axId val="90725760"/>
        <c:scaling>
          <c:orientation val="minMax"/>
          <c:max val="6"/>
        </c:scaling>
        <c:axPos val="l"/>
        <c:majorGridlines/>
        <c:numFmt formatCode="0.000" sourceLinked="1"/>
        <c:tickLblPos val="nextTo"/>
        <c:crossAx val="9072422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30.420'!$A$1716:$A$1718</c:f>
              <c:numCache>
                <c:formatCode>0.00</c:formatCode>
                <c:ptCount val="3"/>
                <c:pt idx="0">
                  <c:v>31</c:v>
                </c:pt>
                <c:pt idx="1">
                  <c:v>67</c:v>
                </c:pt>
                <c:pt idx="2">
                  <c:v>104</c:v>
                </c:pt>
              </c:numCache>
            </c:numRef>
          </c:xVal>
          <c:yVal>
            <c:numRef>
              <c:f>'Naogaon_B_9.00 to 30.420'!$B$1716:$B$1718</c:f>
              <c:numCache>
                <c:formatCode>0.000</c:formatCode>
                <c:ptCount val="3"/>
                <c:pt idx="0">
                  <c:v>3.95</c:v>
                </c:pt>
                <c:pt idx="1">
                  <c:v>4.03</c:v>
                </c:pt>
                <c:pt idx="2">
                  <c:v>4.01</c:v>
                </c:pt>
              </c:numCache>
            </c:numRef>
          </c:yVal>
        </c:ser>
        <c:ser>
          <c:idx val="1"/>
          <c:order val="1"/>
          <c:xVal>
            <c:numRef>
              <c:f>'Naogaon_B_9.00 to 30.420'!$G$1716:$G$1722</c:f>
              <c:numCache>
                <c:formatCode>0.00</c:formatCode>
                <c:ptCount val="7"/>
                <c:pt idx="0">
                  <c:v>31</c:v>
                </c:pt>
                <c:pt idx="1">
                  <c:v>62.149999999999991</c:v>
                </c:pt>
                <c:pt idx="2">
                  <c:v>64.849999999999994</c:v>
                </c:pt>
                <c:pt idx="3">
                  <c:v>67</c:v>
                </c:pt>
                <c:pt idx="4">
                  <c:v>69.150000000000006</c:v>
                </c:pt>
                <c:pt idx="5">
                  <c:v>71.790000000000006</c:v>
                </c:pt>
                <c:pt idx="6">
                  <c:v>104</c:v>
                </c:pt>
              </c:numCache>
            </c:numRef>
          </c:xVal>
          <c:yVal>
            <c:numRef>
              <c:f>'Naogaon_B_9.00 to 30.420'!$H$1716:$H$1722</c:f>
              <c:numCache>
                <c:formatCode>0.000</c:formatCode>
                <c:ptCount val="7"/>
                <c:pt idx="0">
                  <c:v>3.95</c:v>
                </c:pt>
                <c:pt idx="1">
                  <c:v>4</c:v>
                </c:pt>
                <c:pt idx="2" formatCode="0.00">
                  <c:v>4.9000000000000004</c:v>
                </c:pt>
                <c:pt idx="3" formatCode="0.00">
                  <c:v>4.9000000000000004</c:v>
                </c:pt>
                <c:pt idx="4" formatCode="0.00">
                  <c:v>4.9000000000000004</c:v>
                </c:pt>
                <c:pt idx="5">
                  <c:v>4.0199999999999996</c:v>
                </c:pt>
                <c:pt idx="6">
                  <c:v>4.01</c:v>
                </c:pt>
              </c:numCache>
            </c:numRef>
          </c:yVal>
        </c:ser>
        <c:axId val="90749952"/>
        <c:axId val="90751744"/>
      </c:scatterChart>
      <c:valAx>
        <c:axId val="90749952"/>
        <c:scaling>
          <c:orientation val="minMax"/>
          <c:max val="110"/>
          <c:min val="2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751744"/>
        <c:crosses val="autoZero"/>
        <c:crossBetween val="midCat"/>
      </c:valAx>
      <c:valAx>
        <c:axId val="90751744"/>
        <c:scaling>
          <c:orientation val="minMax"/>
          <c:max val="6"/>
        </c:scaling>
        <c:axPos val="l"/>
        <c:majorGridlines/>
        <c:numFmt formatCode="0.000" sourceLinked="1"/>
        <c:tickLblPos val="nextTo"/>
        <c:crossAx val="9074995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30.420'!$A$1729:$A$1731</c:f>
              <c:numCache>
                <c:formatCode>0.00</c:formatCode>
                <c:ptCount val="3"/>
                <c:pt idx="0">
                  <c:v>34</c:v>
                </c:pt>
                <c:pt idx="1">
                  <c:v>63</c:v>
                </c:pt>
                <c:pt idx="2">
                  <c:v>91</c:v>
                </c:pt>
              </c:numCache>
            </c:numRef>
          </c:xVal>
          <c:yVal>
            <c:numRef>
              <c:f>'Naogaon_B_9.00 to 30.420'!$B$1729:$B$1731</c:f>
              <c:numCache>
                <c:formatCode>0.000</c:formatCode>
                <c:ptCount val="3"/>
                <c:pt idx="0">
                  <c:v>4.05</c:v>
                </c:pt>
                <c:pt idx="1">
                  <c:v>4.0999999999999996</c:v>
                </c:pt>
                <c:pt idx="2">
                  <c:v>4.0999999999999996</c:v>
                </c:pt>
              </c:numCache>
            </c:numRef>
          </c:yVal>
        </c:ser>
        <c:ser>
          <c:idx val="1"/>
          <c:order val="1"/>
          <c:xVal>
            <c:numRef>
              <c:f>'Naogaon_B_9.00 to 30.420'!$G$1729:$G$1735</c:f>
              <c:numCache>
                <c:formatCode>0.00</c:formatCode>
                <c:ptCount val="7"/>
                <c:pt idx="0">
                  <c:v>34</c:v>
                </c:pt>
                <c:pt idx="1">
                  <c:v>58.39</c:v>
                </c:pt>
                <c:pt idx="2">
                  <c:v>60.85</c:v>
                </c:pt>
                <c:pt idx="3">
                  <c:v>63</c:v>
                </c:pt>
                <c:pt idx="4">
                  <c:v>65.150000000000006</c:v>
                </c:pt>
                <c:pt idx="5">
                  <c:v>67.550000000000011</c:v>
                </c:pt>
                <c:pt idx="6">
                  <c:v>91</c:v>
                </c:pt>
              </c:numCache>
            </c:numRef>
          </c:xVal>
          <c:yVal>
            <c:numRef>
              <c:f>'Naogaon_B_9.00 to 30.420'!$H$1729:$H$1735</c:f>
              <c:numCache>
                <c:formatCode>0.000</c:formatCode>
                <c:ptCount val="7"/>
                <c:pt idx="0">
                  <c:v>4.05</c:v>
                </c:pt>
                <c:pt idx="1">
                  <c:v>4.08</c:v>
                </c:pt>
                <c:pt idx="2" formatCode="0.00">
                  <c:v>4.9000000000000004</c:v>
                </c:pt>
                <c:pt idx="3" formatCode="0.00">
                  <c:v>4.9000000000000004</c:v>
                </c:pt>
                <c:pt idx="4" formatCode="0.00">
                  <c:v>4.9000000000000004</c:v>
                </c:pt>
                <c:pt idx="5">
                  <c:v>4.0999999999999996</c:v>
                </c:pt>
                <c:pt idx="6">
                  <c:v>4.0999999999999996</c:v>
                </c:pt>
              </c:numCache>
            </c:numRef>
          </c:yVal>
        </c:ser>
        <c:axId val="91840896"/>
        <c:axId val="91842432"/>
      </c:scatterChart>
      <c:valAx>
        <c:axId val="91840896"/>
        <c:scaling>
          <c:orientation val="minMax"/>
          <c:max val="110"/>
          <c:min val="2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1842432"/>
        <c:crosses val="autoZero"/>
        <c:crossBetween val="midCat"/>
      </c:valAx>
      <c:valAx>
        <c:axId val="91842432"/>
        <c:scaling>
          <c:orientation val="minMax"/>
          <c:max val="6"/>
        </c:scaling>
        <c:axPos val="l"/>
        <c:majorGridlines/>
        <c:numFmt formatCode="0.000" sourceLinked="1"/>
        <c:tickLblPos val="nextTo"/>
        <c:crossAx val="9184089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30.420'!$A$1742:$A$1744</c:f>
              <c:numCache>
                <c:formatCode>0.00</c:formatCode>
                <c:ptCount val="3"/>
                <c:pt idx="0">
                  <c:v>119</c:v>
                </c:pt>
                <c:pt idx="1">
                  <c:v>137</c:v>
                </c:pt>
                <c:pt idx="2">
                  <c:v>165</c:v>
                </c:pt>
              </c:numCache>
            </c:numRef>
          </c:xVal>
          <c:yVal>
            <c:numRef>
              <c:f>'Naogaon_B_9.00 to 30.420'!$B$1742:$B$1744</c:f>
              <c:numCache>
                <c:formatCode>0.000</c:formatCode>
                <c:ptCount val="3"/>
                <c:pt idx="0">
                  <c:v>4.03</c:v>
                </c:pt>
                <c:pt idx="1">
                  <c:v>4.0199999999999996</c:v>
                </c:pt>
                <c:pt idx="2">
                  <c:v>3.76</c:v>
                </c:pt>
              </c:numCache>
            </c:numRef>
          </c:yVal>
        </c:ser>
        <c:ser>
          <c:idx val="1"/>
          <c:order val="1"/>
          <c:xVal>
            <c:numRef>
              <c:f>'Naogaon_B_9.00 to 30.420'!$G$1742:$G$1748</c:f>
              <c:numCache>
                <c:formatCode>0.00</c:formatCode>
                <c:ptCount val="7"/>
                <c:pt idx="0">
                  <c:v>119</c:v>
                </c:pt>
                <c:pt idx="1">
                  <c:v>132.20999999999998</c:v>
                </c:pt>
                <c:pt idx="2">
                  <c:v>134.85</c:v>
                </c:pt>
                <c:pt idx="3">
                  <c:v>137</c:v>
                </c:pt>
                <c:pt idx="4">
                  <c:v>139.15</c:v>
                </c:pt>
                <c:pt idx="5">
                  <c:v>142.03</c:v>
                </c:pt>
                <c:pt idx="6">
                  <c:v>165</c:v>
                </c:pt>
              </c:numCache>
            </c:numRef>
          </c:xVal>
          <c:yVal>
            <c:numRef>
              <c:f>'Naogaon_B_9.00 to 30.420'!$H$1742:$H$1748</c:f>
              <c:numCache>
                <c:formatCode>0.000</c:formatCode>
                <c:ptCount val="7"/>
                <c:pt idx="0">
                  <c:v>4.03</c:v>
                </c:pt>
                <c:pt idx="1">
                  <c:v>4.0199999999999996</c:v>
                </c:pt>
                <c:pt idx="2" formatCode="0.00">
                  <c:v>4.9000000000000004</c:v>
                </c:pt>
                <c:pt idx="3" formatCode="0.00">
                  <c:v>4.9000000000000004</c:v>
                </c:pt>
                <c:pt idx="4" formatCode="0.00">
                  <c:v>4.9000000000000004</c:v>
                </c:pt>
                <c:pt idx="5">
                  <c:v>3.94</c:v>
                </c:pt>
                <c:pt idx="6">
                  <c:v>3.76</c:v>
                </c:pt>
              </c:numCache>
            </c:numRef>
          </c:yVal>
        </c:ser>
        <c:axId val="91866624"/>
        <c:axId val="91868160"/>
      </c:scatterChart>
      <c:valAx>
        <c:axId val="91866624"/>
        <c:scaling>
          <c:orientation val="minMax"/>
          <c:max val="170"/>
          <c:min val="115"/>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1868160"/>
        <c:crosses val="autoZero"/>
        <c:crossBetween val="midCat"/>
      </c:valAx>
      <c:valAx>
        <c:axId val="91868160"/>
        <c:scaling>
          <c:orientation val="minMax"/>
          <c:max val="6"/>
        </c:scaling>
        <c:axPos val="l"/>
        <c:majorGridlines/>
        <c:numFmt formatCode="0.000" sourceLinked="1"/>
        <c:tickLblPos val="nextTo"/>
        <c:crossAx val="9186662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30.420'!$A$1755:$A$1757</c:f>
              <c:numCache>
                <c:formatCode>0.00</c:formatCode>
                <c:ptCount val="3"/>
                <c:pt idx="0">
                  <c:v>133</c:v>
                </c:pt>
                <c:pt idx="1">
                  <c:v>145</c:v>
                </c:pt>
                <c:pt idx="2">
                  <c:v>171</c:v>
                </c:pt>
              </c:numCache>
            </c:numRef>
          </c:xVal>
          <c:yVal>
            <c:numRef>
              <c:f>'Naogaon_B_9.00 to 30.420'!$B$1755:$B$1757</c:f>
              <c:numCache>
                <c:formatCode>0.000</c:formatCode>
                <c:ptCount val="3"/>
                <c:pt idx="0">
                  <c:v>4.1100000000000003</c:v>
                </c:pt>
                <c:pt idx="1">
                  <c:v>4.01</c:v>
                </c:pt>
                <c:pt idx="2">
                  <c:v>3.94</c:v>
                </c:pt>
              </c:numCache>
            </c:numRef>
          </c:yVal>
        </c:ser>
        <c:ser>
          <c:idx val="1"/>
          <c:order val="1"/>
          <c:xVal>
            <c:numRef>
              <c:f>'Naogaon_B_9.00 to 30.420'!$G$1755:$G$1761</c:f>
              <c:numCache>
                <c:formatCode>0.00</c:formatCode>
                <c:ptCount val="7"/>
                <c:pt idx="0">
                  <c:v>133</c:v>
                </c:pt>
                <c:pt idx="1">
                  <c:v>140.29999999999998</c:v>
                </c:pt>
                <c:pt idx="2">
                  <c:v>142.85</c:v>
                </c:pt>
                <c:pt idx="3">
                  <c:v>145</c:v>
                </c:pt>
                <c:pt idx="4">
                  <c:v>147.15</c:v>
                </c:pt>
                <c:pt idx="5">
                  <c:v>149.91</c:v>
                </c:pt>
                <c:pt idx="6">
                  <c:v>171</c:v>
                </c:pt>
              </c:numCache>
            </c:numRef>
          </c:xVal>
          <c:yVal>
            <c:numRef>
              <c:f>'Naogaon_B_9.00 to 30.420'!$H$1755:$H$1761</c:f>
              <c:numCache>
                <c:formatCode>0.000</c:formatCode>
                <c:ptCount val="7"/>
                <c:pt idx="0">
                  <c:v>4.1100000000000003</c:v>
                </c:pt>
                <c:pt idx="1">
                  <c:v>4.05</c:v>
                </c:pt>
                <c:pt idx="2" formatCode="0.00">
                  <c:v>4.9000000000000004</c:v>
                </c:pt>
                <c:pt idx="3" formatCode="0.00">
                  <c:v>4.9000000000000004</c:v>
                </c:pt>
                <c:pt idx="4" formatCode="0.00">
                  <c:v>4.9000000000000004</c:v>
                </c:pt>
                <c:pt idx="5">
                  <c:v>3.98</c:v>
                </c:pt>
                <c:pt idx="6">
                  <c:v>3.94</c:v>
                </c:pt>
              </c:numCache>
            </c:numRef>
          </c:yVal>
        </c:ser>
        <c:axId val="91961984"/>
        <c:axId val="91967872"/>
      </c:scatterChart>
      <c:valAx>
        <c:axId val="91961984"/>
        <c:scaling>
          <c:orientation val="minMax"/>
          <c:max val="175"/>
          <c:min val="115"/>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1967872"/>
        <c:crosses val="autoZero"/>
        <c:crossBetween val="midCat"/>
      </c:valAx>
      <c:valAx>
        <c:axId val="91967872"/>
        <c:scaling>
          <c:orientation val="minMax"/>
          <c:max val="6"/>
        </c:scaling>
        <c:axPos val="l"/>
        <c:majorGridlines/>
        <c:numFmt formatCode="0.000" sourceLinked="1"/>
        <c:tickLblPos val="nextTo"/>
        <c:crossAx val="9196198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30.420'!$A$1769:$A$1771</c:f>
              <c:numCache>
                <c:formatCode>0.00</c:formatCode>
                <c:ptCount val="3"/>
                <c:pt idx="0">
                  <c:v>112</c:v>
                </c:pt>
                <c:pt idx="1">
                  <c:v>128</c:v>
                </c:pt>
                <c:pt idx="2">
                  <c:v>138</c:v>
                </c:pt>
              </c:numCache>
            </c:numRef>
          </c:xVal>
          <c:yVal>
            <c:numRef>
              <c:f>'Naogaon_B_9.00 to 30.420'!$B$1769:$B$1771</c:f>
              <c:numCache>
                <c:formatCode>0.000</c:formatCode>
                <c:ptCount val="3"/>
                <c:pt idx="0">
                  <c:v>5.23</c:v>
                </c:pt>
                <c:pt idx="1">
                  <c:v>5.17</c:v>
                </c:pt>
                <c:pt idx="2">
                  <c:v>5.23</c:v>
                </c:pt>
              </c:numCache>
            </c:numRef>
          </c:yVal>
        </c:ser>
        <c:ser>
          <c:idx val="1"/>
          <c:order val="1"/>
          <c:xVal>
            <c:strRef>
              <c:f>'Naogaon_B_9.00 to 30.420'!$G$1769:$G$1775</c:f>
              <c:strCache>
                <c:ptCount val="6"/>
                <c:pt idx="0">
                  <c:v>112.00</c:v>
                </c:pt>
                <c:pt idx="1">
                  <c:v>128.00</c:v>
                </c:pt>
                <c:pt idx="2">
                  <c:v>138.00</c:v>
                </c:pt>
                <c:pt idx="5">
                  <c:v>Sqm</c:v>
                </c:pt>
              </c:strCache>
            </c:strRef>
          </c:xVal>
          <c:yVal>
            <c:numRef>
              <c:f>'Naogaon_B_9.00 to 30.420'!$H$1769:$H$1775</c:f>
              <c:numCache>
                <c:formatCode>0.000</c:formatCode>
                <c:ptCount val="7"/>
                <c:pt idx="0">
                  <c:v>5.23</c:v>
                </c:pt>
                <c:pt idx="1">
                  <c:v>5.17</c:v>
                </c:pt>
                <c:pt idx="2">
                  <c:v>5.23</c:v>
                </c:pt>
              </c:numCache>
            </c:numRef>
          </c:yVal>
        </c:ser>
        <c:axId val="92000256"/>
        <c:axId val="92001792"/>
      </c:scatterChart>
      <c:valAx>
        <c:axId val="92000256"/>
        <c:scaling>
          <c:orientation val="minMax"/>
          <c:max val="175"/>
          <c:min val="11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2001792"/>
        <c:crosses val="autoZero"/>
        <c:crossBetween val="midCat"/>
      </c:valAx>
      <c:valAx>
        <c:axId val="92001792"/>
        <c:scaling>
          <c:orientation val="minMax"/>
          <c:max val="6"/>
        </c:scaling>
        <c:axPos val="l"/>
        <c:majorGridlines/>
        <c:numFmt formatCode="0.000" sourceLinked="1"/>
        <c:tickLblPos val="nextTo"/>
        <c:crossAx val="9200025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30.420'!$A$1781:$A$1783</c:f>
              <c:numCache>
                <c:formatCode>0.00</c:formatCode>
                <c:ptCount val="3"/>
                <c:pt idx="0">
                  <c:v>161</c:v>
                </c:pt>
                <c:pt idx="1">
                  <c:v>170</c:v>
                </c:pt>
                <c:pt idx="2">
                  <c:v>185</c:v>
                </c:pt>
              </c:numCache>
            </c:numRef>
          </c:xVal>
          <c:yVal>
            <c:numRef>
              <c:f>'Naogaon_B_9.00 to 30.420'!$B$1781:$B$1783</c:f>
              <c:numCache>
                <c:formatCode>0.000</c:formatCode>
                <c:ptCount val="3"/>
                <c:pt idx="0">
                  <c:v>4.93</c:v>
                </c:pt>
                <c:pt idx="1">
                  <c:v>4.74</c:v>
                </c:pt>
                <c:pt idx="2">
                  <c:v>3.66</c:v>
                </c:pt>
              </c:numCache>
            </c:numRef>
          </c:yVal>
        </c:ser>
        <c:ser>
          <c:idx val="1"/>
          <c:order val="1"/>
          <c:xVal>
            <c:numRef>
              <c:f>'Naogaon_B_9.00 to 30.420'!$G$1781:$G$1787</c:f>
              <c:numCache>
                <c:formatCode>0.00</c:formatCode>
                <c:ptCount val="7"/>
                <c:pt idx="0">
                  <c:v>161</c:v>
                </c:pt>
                <c:pt idx="1">
                  <c:v>167.37</c:v>
                </c:pt>
                <c:pt idx="2">
                  <c:v>167.85</c:v>
                </c:pt>
                <c:pt idx="3">
                  <c:v>170</c:v>
                </c:pt>
                <c:pt idx="4">
                  <c:v>172.15</c:v>
                </c:pt>
                <c:pt idx="5">
                  <c:v>173.35</c:v>
                </c:pt>
                <c:pt idx="6">
                  <c:v>185</c:v>
                </c:pt>
              </c:numCache>
            </c:numRef>
          </c:xVal>
          <c:yVal>
            <c:numRef>
              <c:f>'Naogaon_B_9.00 to 30.420'!$H$1781:$H$1787</c:f>
              <c:numCache>
                <c:formatCode>0.000</c:formatCode>
                <c:ptCount val="7"/>
                <c:pt idx="0">
                  <c:v>4.93</c:v>
                </c:pt>
                <c:pt idx="1">
                  <c:v>4.74</c:v>
                </c:pt>
                <c:pt idx="2" formatCode="0.00">
                  <c:v>4.9000000000000004</c:v>
                </c:pt>
                <c:pt idx="3" formatCode="0.00">
                  <c:v>4.9000000000000004</c:v>
                </c:pt>
                <c:pt idx="4" formatCode="0.00">
                  <c:v>4.9000000000000004</c:v>
                </c:pt>
                <c:pt idx="5">
                  <c:v>4.5</c:v>
                </c:pt>
                <c:pt idx="6">
                  <c:v>3.66</c:v>
                </c:pt>
              </c:numCache>
            </c:numRef>
          </c:yVal>
        </c:ser>
        <c:axId val="92030080"/>
        <c:axId val="92031616"/>
      </c:scatterChart>
      <c:valAx>
        <c:axId val="92030080"/>
        <c:scaling>
          <c:orientation val="minMax"/>
          <c:max val="190"/>
          <c:min val="15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2031616"/>
        <c:crosses val="autoZero"/>
        <c:crossBetween val="midCat"/>
      </c:valAx>
      <c:valAx>
        <c:axId val="92031616"/>
        <c:scaling>
          <c:orientation val="minMax"/>
          <c:max val="6"/>
        </c:scaling>
        <c:axPos val="l"/>
        <c:majorGridlines/>
        <c:numFmt formatCode="0.000" sourceLinked="1"/>
        <c:tickLblPos val="nextTo"/>
        <c:crossAx val="9203008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30.420'!$A$1794:$A$1796</c:f>
              <c:numCache>
                <c:formatCode>0.00</c:formatCode>
                <c:ptCount val="3"/>
                <c:pt idx="0">
                  <c:v>152</c:v>
                </c:pt>
                <c:pt idx="1">
                  <c:v>162</c:v>
                </c:pt>
                <c:pt idx="2">
                  <c:v>180</c:v>
                </c:pt>
              </c:numCache>
            </c:numRef>
          </c:xVal>
          <c:yVal>
            <c:numRef>
              <c:f>'Naogaon_B_9.00 to 30.420'!$B$1794:$B$1796</c:f>
              <c:numCache>
                <c:formatCode>0.000</c:formatCode>
                <c:ptCount val="3"/>
                <c:pt idx="0">
                  <c:v>4.46</c:v>
                </c:pt>
                <c:pt idx="1">
                  <c:v>3.87</c:v>
                </c:pt>
                <c:pt idx="2">
                  <c:v>3.36</c:v>
                </c:pt>
              </c:numCache>
            </c:numRef>
          </c:yVal>
        </c:ser>
        <c:ser>
          <c:idx val="1"/>
          <c:order val="1"/>
          <c:xVal>
            <c:numRef>
              <c:f>'Naogaon_B_9.00 to 30.420'!$G$1794:$G$1800</c:f>
              <c:numCache>
                <c:formatCode>0.00</c:formatCode>
                <c:ptCount val="7"/>
                <c:pt idx="0">
                  <c:v>152</c:v>
                </c:pt>
                <c:pt idx="1">
                  <c:v>157.44999999999999</c:v>
                </c:pt>
                <c:pt idx="2">
                  <c:v>159.85</c:v>
                </c:pt>
                <c:pt idx="3">
                  <c:v>162</c:v>
                </c:pt>
                <c:pt idx="4">
                  <c:v>164.15</c:v>
                </c:pt>
                <c:pt idx="5">
                  <c:v>167.75</c:v>
                </c:pt>
                <c:pt idx="6">
                  <c:v>180</c:v>
                </c:pt>
              </c:numCache>
            </c:numRef>
          </c:xVal>
          <c:yVal>
            <c:numRef>
              <c:f>'Naogaon_B_9.00 to 30.420'!$H$1794:$H$1800</c:f>
              <c:numCache>
                <c:formatCode>0.000</c:formatCode>
                <c:ptCount val="7"/>
                <c:pt idx="0">
                  <c:v>4.46</c:v>
                </c:pt>
                <c:pt idx="1">
                  <c:v>4.0999999999999996</c:v>
                </c:pt>
                <c:pt idx="2" formatCode="0.00">
                  <c:v>4.9000000000000004</c:v>
                </c:pt>
                <c:pt idx="3" formatCode="0.00">
                  <c:v>4.9000000000000004</c:v>
                </c:pt>
                <c:pt idx="4" formatCode="0.00">
                  <c:v>4.9000000000000004</c:v>
                </c:pt>
                <c:pt idx="5">
                  <c:v>3.7</c:v>
                </c:pt>
                <c:pt idx="6">
                  <c:v>3.36</c:v>
                </c:pt>
              </c:numCache>
            </c:numRef>
          </c:yVal>
        </c:ser>
        <c:axId val="92059904"/>
        <c:axId val="67960832"/>
      </c:scatterChart>
      <c:valAx>
        <c:axId val="92059904"/>
        <c:scaling>
          <c:orientation val="minMax"/>
          <c:max val="190"/>
          <c:min val="15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7960832"/>
        <c:crosses val="autoZero"/>
        <c:crossBetween val="midCat"/>
      </c:valAx>
      <c:valAx>
        <c:axId val="67960832"/>
        <c:scaling>
          <c:orientation val="minMax"/>
          <c:max val="6"/>
        </c:scaling>
        <c:axPos val="l"/>
        <c:majorGridlines/>
        <c:numFmt formatCode="0.000" sourceLinked="1"/>
        <c:tickLblPos val="nextTo"/>
        <c:crossAx val="9205990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30.420'!$A$1807:$A$1809</c:f>
              <c:numCache>
                <c:formatCode>0.00</c:formatCode>
                <c:ptCount val="3"/>
                <c:pt idx="0">
                  <c:v>107</c:v>
                </c:pt>
                <c:pt idx="1">
                  <c:v>129</c:v>
                </c:pt>
                <c:pt idx="2">
                  <c:v>144</c:v>
                </c:pt>
              </c:numCache>
            </c:numRef>
          </c:xVal>
          <c:yVal>
            <c:numRef>
              <c:f>'Naogaon_B_9.00 to 30.420'!$B$1807:$B$1809</c:f>
              <c:numCache>
                <c:formatCode>0.000</c:formatCode>
                <c:ptCount val="3"/>
                <c:pt idx="0">
                  <c:v>4.13</c:v>
                </c:pt>
                <c:pt idx="1">
                  <c:v>4.04</c:v>
                </c:pt>
                <c:pt idx="2">
                  <c:v>3.9</c:v>
                </c:pt>
              </c:numCache>
            </c:numRef>
          </c:yVal>
        </c:ser>
        <c:ser>
          <c:idx val="1"/>
          <c:order val="1"/>
          <c:xVal>
            <c:numRef>
              <c:f>'Naogaon_B_9.00 to 30.420'!$G$1807:$G$1813</c:f>
              <c:numCache>
                <c:formatCode>0.00</c:formatCode>
                <c:ptCount val="7"/>
                <c:pt idx="0">
                  <c:v>107</c:v>
                </c:pt>
                <c:pt idx="1">
                  <c:v>124.38999999999999</c:v>
                </c:pt>
                <c:pt idx="2">
                  <c:v>126.85</c:v>
                </c:pt>
                <c:pt idx="3">
                  <c:v>129</c:v>
                </c:pt>
                <c:pt idx="4">
                  <c:v>131.15</c:v>
                </c:pt>
                <c:pt idx="5">
                  <c:v>133.91</c:v>
                </c:pt>
                <c:pt idx="6">
                  <c:v>144</c:v>
                </c:pt>
              </c:numCache>
            </c:numRef>
          </c:xVal>
          <c:yVal>
            <c:numRef>
              <c:f>'Naogaon_B_9.00 to 30.420'!$H$1807:$H$1813</c:f>
              <c:numCache>
                <c:formatCode>0.000</c:formatCode>
                <c:ptCount val="7"/>
                <c:pt idx="0">
                  <c:v>4.13</c:v>
                </c:pt>
                <c:pt idx="1">
                  <c:v>4.08</c:v>
                </c:pt>
                <c:pt idx="2" formatCode="0.00">
                  <c:v>4.9000000000000004</c:v>
                </c:pt>
                <c:pt idx="3" formatCode="0.00">
                  <c:v>4.9000000000000004</c:v>
                </c:pt>
                <c:pt idx="4" formatCode="0.00">
                  <c:v>4.9000000000000004</c:v>
                </c:pt>
                <c:pt idx="5">
                  <c:v>3.98</c:v>
                </c:pt>
                <c:pt idx="6">
                  <c:v>3.9</c:v>
                </c:pt>
              </c:numCache>
            </c:numRef>
          </c:yVal>
        </c:ser>
        <c:axId val="67972480"/>
        <c:axId val="67982464"/>
      </c:scatterChart>
      <c:valAx>
        <c:axId val="67972480"/>
        <c:scaling>
          <c:orientation val="minMax"/>
          <c:max val="150"/>
          <c:min val="10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7982464"/>
        <c:crosses val="autoZero"/>
        <c:crossBetween val="midCat"/>
      </c:valAx>
      <c:valAx>
        <c:axId val="67982464"/>
        <c:scaling>
          <c:orientation val="minMax"/>
          <c:max val="6"/>
        </c:scaling>
        <c:axPos val="l"/>
        <c:majorGridlines/>
        <c:numFmt formatCode="0.000" sourceLinked="1"/>
        <c:tickLblPos val="nextTo"/>
        <c:crossAx val="6797248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30.420'!$A$1822:$A$1824</c:f>
              <c:numCache>
                <c:formatCode>0.00</c:formatCode>
                <c:ptCount val="3"/>
                <c:pt idx="0">
                  <c:v>119</c:v>
                </c:pt>
                <c:pt idx="1">
                  <c:v>137</c:v>
                </c:pt>
                <c:pt idx="2">
                  <c:v>163</c:v>
                </c:pt>
              </c:numCache>
            </c:numRef>
          </c:xVal>
          <c:yVal>
            <c:numRef>
              <c:f>'Naogaon_B_9.00 to 30.420'!$B$1822:$B$1824</c:f>
              <c:numCache>
                <c:formatCode>0.000</c:formatCode>
                <c:ptCount val="3"/>
                <c:pt idx="0">
                  <c:v>3.92</c:v>
                </c:pt>
                <c:pt idx="1">
                  <c:v>3.92</c:v>
                </c:pt>
                <c:pt idx="2">
                  <c:v>3.55</c:v>
                </c:pt>
              </c:numCache>
            </c:numRef>
          </c:yVal>
        </c:ser>
        <c:ser>
          <c:idx val="1"/>
          <c:order val="1"/>
          <c:xVal>
            <c:numRef>
              <c:f>'Naogaon_B_9.00 to 30.420'!$G$1822:$G$1828</c:f>
              <c:numCache>
                <c:formatCode>0.00</c:formatCode>
                <c:ptCount val="7"/>
                <c:pt idx="0">
                  <c:v>119</c:v>
                </c:pt>
                <c:pt idx="1">
                  <c:v>131.91</c:v>
                </c:pt>
                <c:pt idx="2">
                  <c:v>134.85</c:v>
                </c:pt>
                <c:pt idx="3">
                  <c:v>137</c:v>
                </c:pt>
                <c:pt idx="4">
                  <c:v>139.15</c:v>
                </c:pt>
                <c:pt idx="5">
                  <c:v>142.30000000000001</c:v>
                </c:pt>
                <c:pt idx="6">
                  <c:v>163</c:v>
                </c:pt>
              </c:numCache>
            </c:numRef>
          </c:xVal>
          <c:yVal>
            <c:numRef>
              <c:f>'Naogaon_B_9.00 to 30.420'!$H$1822:$H$1828</c:f>
              <c:numCache>
                <c:formatCode>0.000</c:formatCode>
                <c:ptCount val="7"/>
                <c:pt idx="0">
                  <c:v>3.92</c:v>
                </c:pt>
                <c:pt idx="1">
                  <c:v>3.92</c:v>
                </c:pt>
                <c:pt idx="2" formatCode="0.00">
                  <c:v>4.9000000000000004</c:v>
                </c:pt>
                <c:pt idx="3" formatCode="0.00">
                  <c:v>4.9000000000000004</c:v>
                </c:pt>
                <c:pt idx="4" formatCode="0.00">
                  <c:v>4.9000000000000004</c:v>
                </c:pt>
                <c:pt idx="5">
                  <c:v>3.85</c:v>
                </c:pt>
                <c:pt idx="6">
                  <c:v>3.55</c:v>
                </c:pt>
              </c:numCache>
            </c:numRef>
          </c:yVal>
        </c:ser>
        <c:axId val="68010752"/>
        <c:axId val="68012288"/>
      </c:scatterChart>
      <c:valAx>
        <c:axId val="68010752"/>
        <c:scaling>
          <c:orientation val="minMax"/>
          <c:max val="170"/>
          <c:min val="115"/>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012288"/>
        <c:crosses val="autoZero"/>
        <c:crossBetween val="midCat"/>
      </c:valAx>
      <c:valAx>
        <c:axId val="68012288"/>
        <c:scaling>
          <c:orientation val="minMax"/>
          <c:max val="6"/>
        </c:scaling>
        <c:axPos val="l"/>
        <c:majorGridlines/>
        <c:numFmt formatCode="0.000" sourceLinked="1"/>
        <c:tickLblPos val="nextTo"/>
        <c:crossAx val="6801075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878787878787878"/>
          <c:y val="6.8965517241379309E-2"/>
          <c:w val="0.78535353535353569"/>
          <c:h val="0.75862068965517337"/>
        </c:manualLayout>
      </c:layout>
      <c:scatterChart>
        <c:scatterStyle val="lineMarker"/>
        <c:ser>
          <c:idx val="0"/>
          <c:order val="0"/>
          <c:xVal>
            <c:numRef>
              <c:f>'Naogaon_B_9.00 to 30.420'!$A$243:$A$254</c:f>
              <c:numCache>
                <c:formatCode>0.00</c:formatCode>
                <c:ptCount val="12"/>
                <c:pt idx="0">
                  <c:v>0</c:v>
                </c:pt>
                <c:pt idx="1">
                  <c:v>11</c:v>
                </c:pt>
                <c:pt idx="2">
                  <c:v>22</c:v>
                </c:pt>
                <c:pt idx="3">
                  <c:v>35</c:v>
                </c:pt>
                <c:pt idx="4">
                  <c:v>47</c:v>
                </c:pt>
                <c:pt idx="5">
                  <c:v>62</c:v>
                </c:pt>
                <c:pt idx="6">
                  <c:v>74</c:v>
                </c:pt>
                <c:pt idx="7">
                  <c:v>88</c:v>
                </c:pt>
                <c:pt idx="8">
                  <c:v>101</c:v>
                </c:pt>
                <c:pt idx="9">
                  <c:v>114</c:v>
                </c:pt>
                <c:pt idx="10">
                  <c:v>128</c:v>
                </c:pt>
                <c:pt idx="11">
                  <c:v>143</c:v>
                </c:pt>
              </c:numCache>
            </c:numRef>
          </c:xVal>
          <c:yVal>
            <c:numRef>
              <c:f>'Naogaon_B_9.00 to 30.420'!$B$243:$B$254</c:f>
              <c:numCache>
                <c:formatCode>0.000</c:formatCode>
                <c:ptCount val="12"/>
                <c:pt idx="0">
                  <c:v>3.28</c:v>
                </c:pt>
                <c:pt idx="1">
                  <c:v>3.31</c:v>
                </c:pt>
                <c:pt idx="2">
                  <c:v>3.32</c:v>
                </c:pt>
                <c:pt idx="3">
                  <c:v>3.28</c:v>
                </c:pt>
                <c:pt idx="4">
                  <c:v>3.29</c:v>
                </c:pt>
                <c:pt idx="5">
                  <c:v>3.25</c:v>
                </c:pt>
                <c:pt idx="6">
                  <c:v>3.29</c:v>
                </c:pt>
                <c:pt idx="7">
                  <c:v>3.29</c:v>
                </c:pt>
                <c:pt idx="8">
                  <c:v>3.24</c:v>
                </c:pt>
                <c:pt idx="9">
                  <c:v>3.2</c:v>
                </c:pt>
                <c:pt idx="10">
                  <c:v>3.17</c:v>
                </c:pt>
                <c:pt idx="11">
                  <c:v>3.17</c:v>
                </c:pt>
              </c:numCache>
            </c:numRef>
          </c:yVal>
        </c:ser>
        <c:ser>
          <c:idx val="1"/>
          <c:order val="1"/>
          <c:xVal>
            <c:numRef>
              <c:f>'Naogaon_B_9.00 to 30.420'!$G$243:$G$258</c:f>
              <c:numCache>
                <c:formatCode>0.00</c:formatCode>
                <c:ptCount val="16"/>
                <c:pt idx="0">
                  <c:v>0</c:v>
                </c:pt>
                <c:pt idx="1">
                  <c:v>11</c:v>
                </c:pt>
                <c:pt idx="2">
                  <c:v>22</c:v>
                </c:pt>
                <c:pt idx="3">
                  <c:v>35</c:v>
                </c:pt>
                <c:pt idx="4">
                  <c:v>47</c:v>
                </c:pt>
                <c:pt idx="5">
                  <c:v>62</c:v>
                </c:pt>
                <c:pt idx="6">
                  <c:v>74</c:v>
                </c:pt>
                <c:pt idx="7">
                  <c:v>88</c:v>
                </c:pt>
                <c:pt idx="8">
                  <c:v>101</c:v>
                </c:pt>
                <c:pt idx="9">
                  <c:v>114</c:v>
                </c:pt>
                <c:pt idx="10">
                  <c:v>120.69</c:v>
                </c:pt>
                <c:pt idx="11">
                  <c:v>125.85</c:v>
                </c:pt>
                <c:pt idx="12">
                  <c:v>128</c:v>
                </c:pt>
                <c:pt idx="13">
                  <c:v>130.15</c:v>
                </c:pt>
                <c:pt idx="14">
                  <c:v>135.34</c:v>
                </c:pt>
                <c:pt idx="15">
                  <c:v>143</c:v>
                </c:pt>
              </c:numCache>
            </c:numRef>
          </c:xVal>
          <c:yVal>
            <c:numRef>
              <c:f>'Naogaon_B_9.00 to 30.420'!$H$243:$H$258</c:f>
              <c:numCache>
                <c:formatCode>0.00</c:formatCode>
                <c:ptCount val="16"/>
                <c:pt idx="0">
                  <c:v>3.28</c:v>
                </c:pt>
                <c:pt idx="1">
                  <c:v>3.31</c:v>
                </c:pt>
                <c:pt idx="2">
                  <c:v>3.32</c:v>
                </c:pt>
                <c:pt idx="3">
                  <c:v>3.28</c:v>
                </c:pt>
                <c:pt idx="4">
                  <c:v>3.29</c:v>
                </c:pt>
                <c:pt idx="5">
                  <c:v>3.25</c:v>
                </c:pt>
                <c:pt idx="6">
                  <c:v>3.29</c:v>
                </c:pt>
                <c:pt idx="7">
                  <c:v>3.29</c:v>
                </c:pt>
                <c:pt idx="8">
                  <c:v>3.24</c:v>
                </c:pt>
                <c:pt idx="9">
                  <c:v>3.2</c:v>
                </c:pt>
                <c:pt idx="10">
                  <c:v>3.18</c:v>
                </c:pt>
                <c:pt idx="11">
                  <c:v>4.9000000000000004</c:v>
                </c:pt>
                <c:pt idx="12">
                  <c:v>4.9000000000000004</c:v>
                </c:pt>
                <c:pt idx="13">
                  <c:v>4.9000000000000004</c:v>
                </c:pt>
                <c:pt idx="14">
                  <c:v>3.17</c:v>
                </c:pt>
                <c:pt idx="15">
                  <c:v>3.17</c:v>
                </c:pt>
              </c:numCache>
            </c:numRef>
          </c:yVal>
        </c:ser>
        <c:axId val="77027968"/>
        <c:axId val="77033856"/>
      </c:scatterChart>
      <c:valAx>
        <c:axId val="7702796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7033856"/>
        <c:crosses val="autoZero"/>
        <c:crossBetween val="midCat"/>
      </c:valAx>
      <c:valAx>
        <c:axId val="77033856"/>
        <c:scaling>
          <c:orientation val="minMax"/>
          <c:max val="5"/>
          <c:min val="2"/>
        </c:scaling>
        <c:axPos val="l"/>
        <c:majorGridlines/>
        <c:numFmt formatCode="0.000" sourceLinked="1"/>
        <c:tickLblPos val="nextTo"/>
        <c:crossAx val="77027968"/>
        <c:crosses val="autoZero"/>
        <c:crossBetween val="midCat"/>
      </c:valAx>
    </c:plotArea>
    <c:plotVisOnly val="1"/>
    <c:dispBlanksAs val="gap"/>
  </c:chart>
  <c:printSettings>
    <c:headerFooter/>
    <c:pageMargins b="0.75000000000000344" l="0.70000000000000062" r="0.70000000000000062" t="0.75000000000000344" header="0.30000000000000032" footer="0.30000000000000032"/>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30.420'!$A$1835:$A$1838</c:f>
              <c:numCache>
                <c:formatCode>0.00</c:formatCode>
                <c:ptCount val="4"/>
                <c:pt idx="0">
                  <c:v>44</c:v>
                </c:pt>
                <c:pt idx="1">
                  <c:v>81</c:v>
                </c:pt>
                <c:pt idx="2">
                  <c:v>90</c:v>
                </c:pt>
                <c:pt idx="3">
                  <c:v>99</c:v>
                </c:pt>
              </c:numCache>
            </c:numRef>
          </c:xVal>
          <c:yVal>
            <c:numRef>
              <c:f>'Naogaon_B_9.00 to 30.420'!$B$1835:$B$1838</c:f>
              <c:numCache>
                <c:formatCode>0.000</c:formatCode>
                <c:ptCount val="4"/>
                <c:pt idx="0">
                  <c:v>4.8</c:v>
                </c:pt>
                <c:pt idx="1">
                  <c:v>4.67</c:v>
                </c:pt>
                <c:pt idx="2">
                  <c:v>4.08</c:v>
                </c:pt>
                <c:pt idx="3">
                  <c:v>3.3519999999999999</c:v>
                </c:pt>
              </c:numCache>
            </c:numRef>
          </c:yVal>
        </c:ser>
        <c:ser>
          <c:idx val="1"/>
          <c:order val="1"/>
          <c:xVal>
            <c:numRef>
              <c:f>'Naogaon_B_9.00 to 30.420'!$G$1835:$G$1842</c:f>
              <c:numCache>
                <c:formatCode>0.00</c:formatCode>
                <c:ptCount val="8"/>
                <c:pt idx="0">
                  <c:v>44</c:v>
                </c:pt>
                <c:pt idx="1">
                  <c:v>81</c:v>
                </c:pt>
                <c:pt idx="2">
                  <c:v>86.199999999999989</c:v>
                </c:pt>
                <c:pt idx="3">
                  <c:v>87.85</c:v>
                </c:pt>
                <c:pt idx="4">
                  <c:v>90</c:v>
                </c:pt>
                <c:pt idx="5">
                  <c:v>92.15</c:v>
                </c:pt>
                <c:pt idx="6">
                  <c:v>95.9</c:v>
                </c:pt>
                <c:pt idx="7">
                  <c:v>99</c:v>
                </c:pt>
              </c:numCache>
            </c:numRef>
          </c:xVal>
          <c:yVal>
            <c:numRef>
              <c:f>'Naogaon_B_9.00 to 30.420'!$H$1835:$H$1842</c:f>
              <c:numCache>
                <c:formatCode>0.000</c:formatCode>
                <c:ptCount val="8"/>
                <c:pt idx="0">
                  <c:v>4.8</c:v>
                </c:pt>
                <c:pt idx="1">
                  <c:v>4.67</c:v>
                </c:pt>
                <c:pt idx="2">
                  <c:v>4.3499999999999996</c:v>
                </c:pt>
                <c:pt idx="3" formatCode="0.00">
                  <c:v>4.9000000000000004</c:v>
                </c:pt>
                <c:pt idx="4" formatCode="0.00">
                  <c:v>4.9000000000000004</c:v>
                </c:pt>
                <c:pt idx="5" formatCode="0.00">
                  <c:v>4.9000000000000004</c:v>
                </c:pt>
                <c:pt idx="6">
                  <c:v>3.65</c:v>
                </c:pt>
                <c:pt idx="7">
                  <c:v>3.3519999999999999</c:v>
                </c:pt>
              </c:numCache>
            </c:numRef>
          </c:yVal>
        </c:ser>
        <c:axId val="92096384"/>
        <c:axId val="92097920"/>
      </c:scatterChart>
      <c:valAx>
        <c:axId val="92096384"/>
        <c:scaling>
          <c:orientation val="minMax"/>
          <c:max val="170"/>
          <c:min val="4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2097920"/>
        <c:crosses val="autoZero"/>
        <c:crossBetween val="midCat"/>
      </c:valAx>
      <c:valAx>
        <c:axId val="92097920"/>
        <c:scaling>
          <c:orientation val="minMax"/>
          <c:max val="6"/>
        </c:scaling>
        <c:axPos val="l"/>
        <c:majorGridlines/>
        <c:numFmt formatCode="0.000" sourceLinked="1"/>
        <c:tickLblPos val="nextTo"/>
        <c:crossAx val="9209638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30.420'!$A$1848:$A$1851</c:f>
              <c:numCache>
                <c:formatCode>0.00</c:formatCode>
                <c:ptCount val="4"/>
                <c:pt idx="0">
                  <c:v>63</c:v>
                </c:pt>
                <c:pt idx="1">
                  <c:v>77</c:v>
                </c:pt>
                <c:pt idx="2">
                  <c:v>92</c:v>
                </c:pt>
                <c:pt idx="3">
                  <c:v>105</c:v>
                </c:pt>
              </c:numCache>
            </c:numRef>
          </c:xVal>
          <c:yVal>
            <c:numRef>
              <c:f>'Naogaon_B_9.00 to 30.420'!$B$1848:$B$1851</c:f>
              <c:numCache>
                <c:formatCode>0.000</c:formatCode>
                <c:ptCount val="4"/>
                <c:pt idx="0">
                  <c:v>4.84</c:v>
                </c:pt>
                <c:pt idx="1">
                  <c:v>4.7</c:v>
                </c:pt>
                <c:pt idx="2">
                  <c:v>3.36</c:v>
                </c:pt>
                <c:pt idx="3">
                  <c:v>3.34</c:v>
                </c:pt>
              </c:numCache>
            </c:numRef>
          </c:yVal>
        </c:ser>
        <c:ser>
          <c:idx val="1"/>
          <c:order val="1"/>
          <c:xVal>
            <c:numRef>
              <c:f>'Naogaon_B_9.00 to 30.420'!$G$1848:$G$1855</c:f>
              <c:numCache>
                <c:formatCode>0.00</c:formatCode>
                <c:ptCount val="8"/>
                <c:pt idx="0">
                  <c:v>63</c:v>
                </c:pt>
                <c:pt idx="1">
                  <c:v>77</c:v>
                </c:pt>
                <c:pt idx="2">
                  <c:v>86.699999999999989</c:v>
                </c:pt>
                <c:pt idx="3">
                  <c:v>89.85</c:v>
                </c:pt>
                <c:pt idx="4">
                  <c:v>92</c:v>
                </c:pt>
                <c:pt idx="5">
                  <c:v>94.15</c:v>
                </c:pt>
                <c:pt idx="6">
                  <c:v>98.800000000000011</c:v>
                </c:pt>
                <c:pt idx="7">
                  <c:v>105</c:v>
                </c:pt>
              </c:numCache>
            </c:numRef>
          </c:xVal>
          <c:yVal>
            <c:numRef>
              <c:f>'Naogaon_B_9.00 to 30.420'!$H$1848:$H$1855</c:f>
              <c:numCache>
                <c:formatCode>0.000</c:formatCode>
                <c:ptCount val="8"/>
                <c:pt idx="0">
                  <c:v>4.84</c:v>
                </c:pt>
                <c:pt idx="1">
                  <c:v>4.7</c:v>
                </c:pt>
                <c:pt idx="2">
                  <c:v>3.85</c:v>
                </c:pt>
                <c:pt idx="3" formatCode="0.00">
                  <c:v>4.9000000000000004</c:v>
                </c:pt>
                <c:pt idx="4" formatCode="0.00">
                  <c:v>4.9000000000000004</c:v>
                </c:pt>
                <c:pt idx="5" formatCode="0.00">
                  <c:v>4.9000000000000004</c:v>
                </c:pt>
                <c:pt idx="6">
                  <c:v>3.35</c:v>
                </c:pt>
                <c:pt idx="7">
                  <c:v>3.34</c:v>
                </c:pt>
              </c:numCache>
            </c:numRef>
          </c:yVal>
        </c:ser>
        <c:axId val="92130304"/>
        <c:axId val="92132096"/>
      </c:scatterChart>
      <c:valAx>
        <c:axId val="92130304"/>
        <c:scaling>
          <c:orientation val="minMax"/>
          <c:max val="170"/>
          <c:min val="4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2132096"/>
        <c:crosses val="autoZero"/>
        <c:crossBetween val="midCat"/>
      </c:valAx>
      <c:valAx>
        <c:axId val="92132096"/>
        <c:scaling>
          <c:orientation val="minMax"/>
          <c:max val="6"/>
        </c:scaling>
        <c:axPos val="l"/>
        <c:majorGridlines/>
        <c:numFmt formatCode="0.000" sourceLinked="1"/>
        <c:tickLblPos val="nextTo"/>
        <c:crossAx val="9213030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30.420'!$A$1860:$A$1864</c:f>
              <c:numCache>
                <c:formatCode>0.00</c:formatCode>
                <c:ptCount val="5"/>
                <c:pt idx="0">
                  <c:v>54</c:v>
                </c:pt>
                <c:pt idx="1">
                  <c:v>77</c:v>
                </c:pt>
                <c:pt idx="2">
                  <c:v>81</c:v>
                </c:pt>
                <c:pt idx="3">
                  <c:v>90.940000000000012</c:v>
                </c:pt>
                <c:pt idx="4">
                  <c:v>103</c:v>
                </c:pt>
              </c:numCache>
            </c:numRef>
          </c:xVal>
          <c:yVal>
            <c:numRef>
              <c:f>'Naogaon_B_9.00 to 30.420'!$B$1860:$B$1864</c:f>
              <c:numCache>
                <c:formatCode>0.000</c:formatCode>
                <c:ptCount val="5"/>
                <c:pt idx="0">
                  <c:v>4.4800000000000004</c:v>
                </c:pt>
                <c:pt idx="1">
                  <c:v>4.3899999999999997</c:v>
                </c:pt>
                <c:pt idx="2">
                  <c:v>4.0999999999999996</c:v>
                </c:pt>
                <c:pt idx="3">
                  <c:v>0.97</c:v>
                </c:pt>
                <c:pt idx="4">
                  <c:v>3.61</c:v>
                </c:pt>
              </c:numCache>
            </c:numRef>
          </c:yVal>
        </c:ser>
        <c:ser>
          <c:idx val="1"/>
          <c:order val="1"/>
          <c:xVal>
            <c:numRef>
              <c:f>'Naogaon_B_9.00 to 30.420'!$G$1860:$G$1867</c:f>
              <c:numCache>
                <c:formatCode>0.00</c:formatCode>
                <c:ptCount val="8"/>
                <c:pt idx="0">
                  <c:v>54</c:v>
                </c:pt>
                <c:pt idx="1">
                  <c:v>73.319999999999993</c:v>
                </c:pt>
                <c:pt idx="2">
                  <c:v>74.849999999999994</c:v>
                </c:pt>
                <c:pt idx="3">
                  <c:v>77</c:v>
                </c:pt>
                <c:pt idx="4">
                  <c:v>79.150000000000006</c:v>
                </c:pt>
                <c:pt idx="5">
                  <c:v>90.940000000000012</c:v>
                </c:pt>
                <c:pt idx="6">
                  <c:v>90</c:v>
                </c:pt>
                <c:pt idx="7">
                  <c:v>103</c:v>
                </c:pt>
              </c:numCache>
            </c:numRef>
          </c:xVal>
          <c:yVal>
            <c:numRef>
              <c:f>'Naogaon_B_9.00 to 30.420'!$H$1860:$H$1867</c:f>
              <c:numCache>
                <c:formatCode>0.000</c:formatCode>
                <c:ptCount val="8"/>
                <c:pt idx="0">
                  <c:v>4.4800000000000004</c:v>
                </c:pt>
                <c:pt idx="1">
                  <c:v>4.3899999999999997</c:v>
                </c:pt>
                <c:pt idx="2" formatCode="0.00">
                  <c:v>4.9000000000000004</c:v>
                </c:pt>
                <c:pt idx="3" formatCode="0.00">
                  <c:v>4.9000000000000004</c:v>
                </c:pt>
                <c:pt idx="4" formatCode="0.00">
                  <c:v>4.9000000000000004</c:v>
                </c:pt>
                <c:pt idx="5">
                  <c:v>0.97</c:v>
                </c:pt>
                <c:pt idx="6">
                  <c:v>0.97</c:v>
                </c:pt>
                <c:pt idx="7">
                  <c:v>3.61</c:v>
                </c:pt>
              </c:numCache>
            </c:numRef>
          </c:yVal>
        </c:ser>
        <c:axId val="92221824"/>
        <c:axId val="92223360"/>
      </c:scatterChart>
      <c:valAx>
        <c:axId val="92221824"/>
        <c:scaling>
          <c:orientation val="minMax"/>
          <c:max val="170"/>
          <c:min val="4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2223360"/>
        <c:crosses val="autoZero"/>
        <c:crossBetween val="midCat"/>
      </c:valAx>
      <c:valAx>
        <c:axId val="92223360"/>
        <c:scaling>
          <c:orientation val="minMax"/>
          <c:max val="6"/>
        </c:scaling>
        <c:axPos val="l"/>
        <c:majorGridlines/>
        <c:numFmt formatCode="0.000" sourceLinked="1"/>
        <c:tickLblPos val="nextTo"/>
        <c:crossAx val="9222182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30.420'!$A$1872:$A$1876</c:f>
              <c:numCache>
                <c:formatCode>0.00</c:formatCode>
                <c:ptCount val="5"/>
                <c:pt idx="0">
                  <c:v>9</c:v>
                </c:pt>
                <c:pt idx="1">
                  <c:v>27</c:v>
                </c:pt>
                <c:pt idx="2">
                  <c:v>32</c:v>
                </c:pt>
                <c:pt idx="3">
                  <c:v>48</c:v>
                </c:pt>
              </c:numCache>
            </c:numRef>
          </c:xVal>
          <c:yVal>
            <c:numRef>
              <c:f>'Naogaon_B_9.00 to 30.420'!$B$1872:$B$1876</c:f>
              <c:numCache>
                <c:formatCode>0.000</c:formatCode>
                <c:ptCount val="5"/>
                <c:pt idx="0">
                  <c:v>4.01</c:v>
                </c:pt>
                <c:pt idx="1">
                  <c:v>4</c:v>
                </c:pt>
                <c:pt idx="2">
                  <c:v>3.67</c:v>
                </c:pt>
                <c:pt idx="3">
                  <c:v>3.74</c:v>
                </c:pt>
              </c:numCache>
            </c:numRef>
          </c:yVal>
        </c:ser>
        <c:ser>
          <c:idx val="1"/>
          <c:order val="1"/>
          <c:xVal>
            <c:numRef>
              <c:f>'Naogaon_B_9.00 to 30.420'!$G$1872:$G$1878</c:f>
              <c:numCache>
                <c:formatCode>0.00</c:formatCode>
                <c:ptCount val="7"/>
                <c:pt idx="0">
                  <c:v>9</c:v>
                </c:pt>
                <c:pt idx="1">
                  <c:v>27.15</c:v>
                </c:pt>
                <c:pt idx="2">
                  <c:v>29.85</c:v>
                </c:pt>
                <c:pt idx="3">
                  <c:v>32</c:v>
                </c:pt>
                <c:pt idx="4">
                  <c:v>34.15</c:v>
                </c:pt>
                <c:pt idx="5">
                  <c:v>37.75</c:v>
                </c:pt>
                <c:pt idx="6">
                  <c:v>48</c:v>
                </c:pt>
              </c:numCache>
            </c:numRef>
          </c:xVal>
          <c:yVal>
            <c:numRef>
              <c:f>'Naogaon_B_9.00 to 30.420'!$H$1872:$H$1878</c:f>
              <c:numCache>
                <c:formatCode>0.000</c:formatCode>
                <c:ptCount val="7"/>
                <c:pt idx="0">
                  <c:v>4.01</c:v>
                </c:pt>
                <c:pt idx="1">
                  <c:v>4</c:v>
                </c:pt>
                <c:pt idx="2" formatCode="0.00">
                  <c:v>4.9000000000000004</c:v>
                </c:pt>
                <c:pt idx="3" formatCode="0.00">
                  <c:v>4.9000000000000004</c:v>
                </c:pt>
                <c:pt idx="4" formatCode="0.00">
                  <c:v>4.9000000000000004</c:v>
                </c:pt>
                <c:pt idx="5">
                  <c:v>3.7</c:v>
                </c:pt>
                <c:pt idx="6">
                  <c:v>3.74</c:v>
                </c:pt>
              </c:numCache>
            </c:numRef>
          </c:yVal>
        </c:ser>
        <c:axId val="92255744"/>
        <c:axId val="92257280"/>
      </c:scatterChart>
      <c:valAx>
        <c:axId val="92255744"/>
        <c:scaling>
          <c:orientation val="minMax"/>
          <c:max val="70"/>
          <c:min val="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2257280"/>
        <c:crosses val="autoZero"/>
        <c:crossBetween val="midCat"/>
      </c:valAx>
      <c:valAx>
        <c:axId val="92257280"/>
        <c:scaling>
          <c:orientation val="minMax"/>
          <c:max val="6"/>
        </c:scaling>
        <c:axPos val="l"/>
        <c:majorGridlines/>
        <c:numFmt formatCode="0.000" sourceLinked="1"/>
        <c:tickLblPos val="nextTo"/>
        <c:crossAx val="9225574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30.420'!$A$1883:$A$1886</c:f>
              <c:numCache>
                <c:formatCode>0.00</c:formatCode>
                <c:ptCount val="4"/>
                <c:pt idx="0">
                  <c:v>66</c:v>
                </c:pt>
                <c:pt idx="1">
                  <c:v>88</c:v>
                </c:pt>
                <c:pt idx="2">
                  <c:v>106</c:v>
                </c:pt>
                <c:pt idx="3">
                  <c:v>123</c:v>
                </c:pt>
              </c:numCache>
            </c:numRef>
          </c:xVal>
          <c:yVal>
            <c:numRef>
              <c:f>'Naogaon_B_9.00 to 30.420'!$B$1883:$B$1886</c:f>
              <c:numCache>
                <c:formatCode>0.000</c:formatCode>
                <c:ptCount val="4"/>
                <c:pt idx="0">
                  <c:v>3.48</c:v>
                </c:pt>
                <c:pt idx="1">
                  <c:v>3.38</c:v>
                </c:pt>
                <c:pt idx="2">
                  <c:v>3.37</c:v>
                </c:pt>
                <c:pt idx="3">
                  <c:v>3.32</c:v>
                </c:pt>
              </c:numCache>
            </c:numRef>
          </c:yVal>
        </c:ser>
        <c:ser>
          <c:idx val="1"/>
          <c:order val="1"/>
          <c:xVal>
            <c:numRef>
              <c:f>'Naogaon_B_9.00 to 30.420'!$G$1883:$G$1890</c:f>
              <c:numCache>
                <c:formatCode>0.00</c:formatCode>
                <c:ptCount val="8"/>
                <c:pt idx="0">
                  <c:v>66</c:v>
                </c:pt>
                <c:pt idx="1">
                  <c:v>88</c:v>
                </c:pt>
                <c:pt idx="2">
                  <c:v>99.259999999999991</c:v>
                </c:pt>
                <c:pt idx="3">
                  <c:v>103.85</c:v>
                </c:pt>
                <c:pt idx="4">
                  <c:v>106</c:v>
                </c:pt>
                <c:pt idx="5">
                  <c:v>108.15</c:v>
                </c:pt>
                <c:pt idx="6">
                  <c:v>112.80000000000001</c:v>
                </c:pt>
                <c:pt idx="7">
                  <c:v>123</c:v>
                </c:pt>
              </c:numCache>
            </c:numRef>
          </c:xVal>
          <c:yVal>
            <c:numRef>
              <c:f>'Naogaon_B_9.00 to 30.420'!$H$1883:$H$1890</c:f>
              <c:numCache>
                <c:formatCode>0.000</c:formatCode>
                <c:ptCount val="8"/>
                <c:pt idx="0">
                  <c:v>3.48</c:v>
                </c:pt>
                <c:pt idx="1">
                  <c:v>3.38</c:v>
                </c:pt>
                <c:pt idx="2">
                  <c:v>3.37</c:v>
                </c:pt>
                <c:pt idx="3" formatCode="0.00">
                  <c:v>4.9000000000000004</c:v>
                </c:pt>
                <c:pt idx="4" formatCode="0.00">
                  <c:v>4.9000000000000004</c:v>
                </c:pt>
                <c:pt idx="5" formatCode="0.00">
                  <c:v>4.9000000000000004</c:v>
                </c:pt>
                <c:pt idx="6">
                  <c:v>3.35</c:v>
                </c:pt>
                <c:pt idx="7">
                  <c:v>3.32</c:v>
                </c:pt>
              </c:numCache>
            </c:numRef>
          </c:yVal>
        </c:ser>
        <c:axId val="92293760"/>
        <c:axId val="92299648"/>
      </c:scatterChart>
      <c:valAx>
        <c:axId val="92293760"/>
        <c:scaling>
          <c:orientation val="minMax"/>
          <c:max val="130"/>
          <c:min val="6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2299648"/>
        <c:crosses val="autoZero"/>
        <c:crossBetween val="midCat"/>
      </c:valAx>
      <c:valAx>
        <c:axId val="92299648"/>
        <c:scaling>
          <c:orientation val="minMax"/>
          <c:max val="6"/>
        </c:scaling>
        <c:axPos val="l"/>
        <c:majorGridlines/>
        <c:numFmt formatCode="0.000" sourceLinked="1"/>
        <c:tickLblPos val="nextTo"/>
        <c:crossAx val="9229376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30.420'!$A$1895:$A$1898</c:f>
              <c:numCache>
                <c:formatCode>0.00</c:formatCode>
                <c:ptCount val="4"/>
                <c:pt idx="0">
                  <c:v>77</c:v>
                </c:pt>
                <c:pt idx="1">
                  <c:v>92</c:v>
                </c:pt>
                <c:pt idx="2">
                  <c:v>110</c:v>
                </c:pt>
                <c:pt idx="3">
                  <c:v>127</c:v>
                </c:pt>
              </c:numCache>
            </c:numRef>
          </c:xVal>
          <c:yVal>
            <c:numRef>
              <c:f>'Naogaon_B_9.00 to 30.420'!$B$1895:$B$1898</c:f>
              <c:numCache>
                <c:formatCode>0.000</c:formatCode>
                <c:ptCount val="4"/>
                <c:pt idx="0">
                  <c:v>2.93</c:v>
                </c:pt>
                <c:pt idx="1">
                  <c:v>2.83</c:v>
                </c:pt>
                <c:pt idx="2">
                  <c:v>3.06</c:v>
                </c:pt>
                <c:pt idx="3">
                  <c:v>3.13</c:v>
                </c:pt>
              </c:numCache>
            </c:numRef>
          </c:yVal>
        </c:ser>
        <c:ser>
          <c:idx val="1"/>
          <c:order val="1"/>
          <c:xVal>
            <c:numRef>
              <c:f>'Naogaon_B_9.00 to 30.420'!$G$1895:$G$1902</c:f>
              <c:numCache>
                <c:formatCode>0.00</c:formatCode>
                <c:ptCount val="8"/>
                <c:pt idx="0">
                  <c:v>77</c:v>
                </c:pt>
                <c:pt idx="1">
                  <c:v>92</c:v>
                </c:pt>
                <c:pt idx="2">
                  <c:v>102.02999999999999</c:v>
                </c:pt>
                <c:pt idx="3">
                  <c:v>107.85</c:v>
                </c:pt>
                <c:pt idx="4">
                  <c:v>110</c:v>
                </c:pt>
                <c:pt idx="5">
                  <c:v>112.15</c:v>
                </c:pt>
                <c:pt idx="6">
                  <c:v>117.61000000000001</c:v>
                </c:pt>
                <c:pt idx="7">
                  <c:v>127</c:v>
                </c:pt>
              </c:numCache>
            </c:numRef>
          </c:xVal>
          <c:yVal>
            <c:numRef>
              <c:f>'Naogaon_B_9.00 to 30.420'!$H$1895:$H$1902</c:f>
              <c:numCache>
                <c:formatCode>0.000</c:formatCode>
                <c:ptCount val="8"/>
                <c:pt idx="0">
                  <c:v>2.93</c:v>
                </c:pt>
                <c:pt idx="1">
                  <c:v>2.83</c:v>
                </c:pt>
                <c:pt idx="2">
                  <c:v>2.96</c:v>
                </c:pt>
                <c:pt idx="3" formatCode="0.00">
                  <c:v>4.9000000000000004</c:v>
                </c:pt>
                <c:pt idx="4" formatCode="0.00">
                  <c:v>4.9000000000000004</c:v>
                </c:pt>
                <c:pt idx="5" formatCode="0.00">
                  <c:v>4.9000000000000004</c:v>
                </c:pt>
                <c:pt idx="6">
                  <c:v>3.08</c:v>
                </c:pt>
                <c:pt idx="7">
                  <c:v>3.13</c:v>
                </c:pt>
              </c:numCache>
            </c:numRef>
          </c:yVal>
        </c:ser>
        <c:axId val="92327936"/>
        <c:axId val="92329472"/>
      </c:scatterChart>
      <c:valAx>
        <c:axId val="92327936"/>
        <c:scaling>
          <c:orientation val="minMax"/>
          <c:max val="130"/>
          <c:min val="6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2329472"/>
        <c:crosses val="autoZero"/>
        <c:crossBetween val="midCat"/>
      </c:valAx>
      <c:valAx>
        <c:axId val="92329472"/>
        <c:scaling>
          <c:orientation val="minMax"/>
          <c:max val="6"/>
        </c:scaling>
        <c:axPos val="l"/>
        <c:majorGridlines/>
        <c:numFmt formatCode="0.000" sourceLinked="1"/>
        <c:tickLblPos val="nextTo"/>
        <c:crossAx val="9232793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30.420'!$A$1907:$A$1910</c:f>
              <c:numCache>
                <c:formatCode>0.00</c:formatCode>
                <c:ptCount val="4"/>
                <c:pt idx="0">
                  <c:v>87</c:v>
                </c:pt>
                <c:pt idx="1">
                  <c:v>105</c:v>
                </c:pt>
                <c:pt idx="2">
                  <c:v>124</c:v>
                </c:pt>
                <c:pt idx="3">
                  <c:v>142</c:v>
                </c:pt>
              </c:numCache>
            </c:numRef>
          </c:xVal>
          <c:yVal>
            <c:numRef>
              <c:f>'Naogaon_B_9.00 to 30.420'!$B$1907:$B$1910</c:f>
              <c:numCache>
                <c:formatCode>0.000</c:formatCode>
                <c:ptCount val="4"/>
                <c:pt idx="0">
                  <c:v>1.91</c:v>
                </c:pt>
                <c:pt idx="1">
                  <c:v>2.36</c:v>
                </c:pt>
                <c:pt idx="2">
                  <c:v>2.5299999999999998</c:v>
                </c:pt>
                <c:pt idx="3">
                  <c:v>2.78</c:v>
                </c:pt>
              </c:numCache>
            </c:numRef>
          </c:yVal>
        </c:ser>
        <c:ser>
          <c:idx val="1"/>
          <c:order val="1"/>
          <c:xVal>
            <c:numRef>
              <c:f>'Naogaon_B_9.00 to 30.420'!$G$1907:$G$1914</c:f>
              <c:numCache>
                <c:formatCode>0.00</c:formatCode>
                <c:ptCount val="8"/>
                <c:pt idx="0">
                  <c:v>87</c:v>
                </c:pt>
                <c:pt idx="1">
                  <c:v>105</c:v>
                </c:pt>
                <c:pt idx="2">
                  <c:v>114.35</c:v>
                </c:pt>
                <c:pt idx="3">
                  <c:v>121.85</c:v>
                </c:pt>
                <c:pt idx="4">
                  <c:v>124</c:v>
                </c:pt>
                <c:pt idx="5">
                  <c:v>126.15</c:v>
                </c:pt>
                <c:pt idx="6">
                  <c:v>132.99</c:v>
                </c:pt>
                <c:pt idx="7">
                  <c:v>142</c:v>
                </c:pt>
              </c:numCache>
            </c:numRef>
          </c:xVal>
          <c:yVal>
            <c:numRef>
              <c:f>'Naogaon_B_9.00 to 30.420'!$H$1907:$H$1914</c:f>
              <c:numCache>
                <c:formatCode>0.000</c:formatCode>
                <c:ptCount val="8"/>
                <c:pt idx="0">
                  <c:v>1.91</c:v>
                </c:pt>
                <c:pt idx="1">
                  <c:v>2.36</c:v>
                </c:pt>
                <c:pt idx="2">
                  <c:v>2.4</c:v>
                </c:pt>
                <c:pt idx="3" formatCode="0.00">
                  <c:v>4.9000000000000004</c:v>
                </c:pt>
                <c:pt idx="4" formatCode="0.00">
                  <c:v>4.9000000000000004</c:v>
                </c:pt>
                <c:pt idx="5" formatCode="0.00">
                  <c:v>4.9000000000000004</c:v>
                </c:pt>
                <c:pt idx="6">
                  <c:v>2.62</c:v>
                </c:pt>
                <c:pt idx="7">
                  <c:v>2.78</c:v>
                </c:pt>
              </c:numCache>
            </c:numRef>
          </c:yVal>
        </c:ser>
        <c:axId val="92357760"/>
        <c:axId val="92359296"/>
      </c:scatterChart>
      <c:valAx>
        <c:axId val="92357760"/>
        <c:scaling>
          <c:orientation val="minMax"/>
          <c:max val="150"/>
          <c:min val="7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2359296"/>
        <c:crosses val="autoZero"/>
        <c:crossBetween val="midCat"/>
      </c:valAx>
      <c:valAx>
        <c:axId val="92359296"/>
        <c:scaling>
          <c:orientation val="minMax"/>
          <c:max val="6"/>
        </c:scaling>
        <c:axPos val="l"/>
        <c:majorGridlines/>
        <c:numFmt formatCode="0.000" sourceLinked="1"/>
        <c:tickLblPos val="nextTo"/>
        <c:crossAx val="9235776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30.420'!$A$1919:$A$1921</c:f>
              <c:numCache>
                <c:formatCode>0.00</c:formatCode>
                <c:ptCount val="3"/>
                <c:pt idx="0">
                  <c:v>83</c:v>
                </c:pt>
                <c:pt idx="1">
                  <c:v>101</c:v>
                </c:pt>
                <c:pt idx="2">
                  <c:v>117</c:v>
                </c:pt>
              </c:numCache>
            </c:numRef>
          </c:xVal>
          <c:yVal>
            <c:numRef>
              <c:f>'Naogaon_B_9.00 to 30.420'!$B$1919:$B$1921</c:f>
              <c:numCache>
                <c:formatCode>0.000</c:formatCode>
                <c:ptCount val="3"/>
                <c:pt idx="0">
                  <c:v>2.36</c:v>
                </c:pt>
                <c:pt idx="1">
                  <c:v>2.5299999999999998</c:v>
                </c:pt>
                <c:pt idx="2">
                  <c:v>2.78</c:v>
                </c:pt>
              </c:numCache>
            </c:numRef>
          </c:yVal>
        </c:ser>
        <c:ser>
          <c:idx val="1"/>
          <c:order val="1"/>
          <c:xVal>
            <c:numRef>
              <c:f>'Naogaon_B_9.00 to 30.420'!$G$1919:$G$1925</c:f>
              <c:numCache>
                <c:formatCode>0.00</c:formatCode>
                <c:ptCount val="7"/>
                <c:pt idx="0">
                  <c:v>83</c:v>
                </c:pt>
                <c:pt idx="1">
                  <c:v>91.5</c:v>
                </c:pt>
                <c:pt idx="2">
                  <c:v>98.85</c:v>
                </c:pt>
                <c:pt idx="3">
                  <c:v>101</c:v>
                </c:pt>
                <c:pt idx="4">
                  <c:v>103.15</c:v>
                </c:pt>
                <c:pt idx="5">
                  <c:v>109.93</c:v>
                </c:pt>
                <c:pt idx="6">
                  <c:v>117</c:v>
                </c:pt>
              </c:numCache>
            </c:numRef>
          </c:xVal>
          <c:yVal>
            <c:numRef>
              <c:f>'Naogaon_B_9.00 to 30.420'!$H$1919:$H$1925</c:f>
              <c:numCache>
                <c:formatCode>0.000</c:formatCode>
                <c:ptCount val="7"/>
                <c:pt idx="0">
                  <c:v>2.36</c:v>
                </c:pt>
                <c:pt idx="1">
                  <c:v>2.4500000000000002</c:v>
                </c:pt>
                <c:pt idx="2" formatCode="0.00">
                  <c:v>4.9000000000000004</c:v>
                </c:pt>
                <c:pt idx="3" formatCode="0.00">
                  <c:v>4.9000000000000004</c:v>
                </c:pt>
                <c:pt idx="4" formatCode="0.00">
                  <c:v>4.9000000000000004</c:v>
                </c:pt>
                <c:pt idx="5">
                  <c:v>2.64</c:v>
                </c:pt>
                <c:pt idx="6">
                  <c:v>2.78</c:v>
                </c:pt>
              </c:numCache>
            </c:numRef>
          </c:yVal>
        </c:ser>
        <c:axId val="92387584"/>
        <c:axId val="92397568"/>
      </c:scatterChart>
      <c:valAx>
        <c:axId val="92387584"/>
        <c:scaling>
          <c:orientation val="minMax"/>
          <c:max val="150"/>
          <c:min val="7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2397568"/>
        <c:crosses val="autoZero"/>
        <c:crossBetween val="midCat"/>
      </c:valAx>
      <c:valAx>
        <c:axId val="92397568"/>
        <c:scaling>
          <c:orientation val="minMax"/>
          <c:max val="6"/>
        </c:scaling>
        <c:axPos val="l"/>
        <c:majorGridlines/>
        <c:numFmt formatCode="0.000" sourceLinked="1"/>
        <c:tickLblPos val="nextTo"/>
        <c:crossAx val="9238758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30.420'!$A$1930:$A$1933</c:f>
              <c:numCache>
                <c:formatCode>0.00</c:formatCode>
                <c:ptCount val="4"/>
                <c:pt idx="0">
                  <c:v>66</c:v>
                </c:pt>
                <c:pt idx="1">
                  <c:v>71.05</c:v>
                </c:pt>
                <c:pt idx="2">
                  <c:v>84</c:v>
                </c:pt>
                <c:pt idx="3">
                  <c:v>97</c:v>
                </c:pt>
              </c:numCache>
            </c:numRef>
          </c:xVal>
          <c:yVal>
            <c:numRef>
              <c:f>'Naogaon_B_9.00 to 30.420'!$B$1930:$B$1933</c:f>
              <c:numCache>
                <c:formatCode>General</c:formatCode>
                <c:ptCount val="4"/>
                <c:pt idx="0" formatCode="0.000">
                  <c:v>1.1499999999999999</c:v>
                </c:pt>
                <c:pt idx="1">
                  <c:v>1.3</c:v>
                </c:pt>
                <c:pt idx="2" formatCode="0.000">
                  <c:v>2.04</c:v>
                </c:pt>
                <c:pt idx="3" formatCode="0.000">
                  <c:v>2.02</c:v>
                </c:pt>
              </c:numCache>
            </c:numRef>
          </c:yVal>
        </c:ser>
        <c:ser>
          <c:idx val="1"/>
          <c:order val="1"/>
          <c:xVal>
            <c:numRef>
              <c:f>'Naogaon_B_9.00 to 30.420'!$G$1930:$G$1936</c:f>
              <c:numCache>
                <c:formatCode>0.00</c:formatCode>
                <c:ptCount val="7"/>
                <c:pt idx="0">
                  <c:v>66</c:v>
                </c:pt>
                <c:pt idx="1">
                  <c:v>71.05</c:v>
                </c:pt>
                <c:pt idx="2">
                  <c:v>81.849999999999994</c:v>
                </c:pt>
                <c:pt idx="3">
                  <c:v>84</c:v>
                </c:pt>
                <c:pt idx="4">
                  <c:v>86.15</c:v>
                </c:pt>
                <c:pt idx="5">
                  <c:v>94.67</c:v>
                </c:pt>
                <c:pt idx="6">
                  <c:v>97</c:v>
                </c:pt>
              </c:numCache>
            </c:numRef>
          </c:xVal>
          <c:yVal>
            <c:numRef>
              <c:f>'Naogaon_B_9.00 to 30.420'!$H$1930:$H$1936</c:f>
              <c:numCache>
                <c:formatCode>0.000</c:formatCode>
                <c:ptCount val="7"/>
                <c:pt idx="0">
                  <c:v>1.1499999999999999</c:v>
                </c:pt>
                <c:pt idx="1">
                  <c:v>1.3</c:v>
                </c:pt>
                <c:pt idx="2" formatCode="0.00">
                  <c:v>4.9000000000000004</c:v>
                </c:pt>
                <c:pt idx="3" formatCode="0.00">
                  <c:v>4.9000000000000004</c:v>
                </c:pt>
                <c:pt idx="4" formatCode="0.00">
                  <c:v>4.9000000000000004</c:v>
                </c:pt>
                <c:pt idx="5">
                  <c:v>2.06</c:v>
                </c:pt>
                <c:pt idx="6">
                  <c:v>2.02</c:v>
                </c:pt>
              </c:numCache>
            </c:numRef>
          </c:yVal>
        </c:ser>
        <c:axId val="92425600"/>
        <c:axId val="92427392"/>
      </c:scatterChart>
      <c:valAx>
        <c:axId val="92425600"/>
        <c:scaling>
          <c:orientation val="minMax"/>
          <c:max val="120"/>
          <c:min val="6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2427392"/>
        <c:crosses val="autoZero"/>
        <c:crossBetween val="midCat"/>
      </c:valAx>
      <c:valAx>
        <c:axId val="92427392"/>
        <c:scaling>
          <c:orientation val="minMax"/>
          <c:max val="6"/>
        </c:scaling>
        <c:axPos val="l"/>
        <c:majorGridlines/>
        <c:numFmt formatCode="0.000" sourceLinked="1"/>
        <c:tickLblPos val="nextTo"/>
        <c:crossAx val="9242560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30.420'!$A$1941:$A$1944</c:f>
              <c:numCache>
                <c:formatCode>0.00</c:formatCode>
                <c:ptCount val="4"/>
                <c:pt idx="0">
                  <c:v>55</c:v>
                </c:pt>
                <c:pt idx="1">
                  <c:v>71</c:v>
                </c:pt>
                <c:pt idx="2">
                  <c:v>75</c:v>
                </c:pt>
                <c:pt idx="3">
                  <c:v>90</c:v>
                </c:pt>
              </c:numCache>
            </c:numRef>
          </c:xVal>
          <c:yVal>
            <c:numRef>
              <c:f>'Naogaon_B_9.00 to 30.420'!$B$1941:$B$1944</c:f>
              <c:numCache>
                <c:formatCode>0.000</c:formatCode>
                <c:ptCount val="4"/>
                <c:pt idx="0">
                  <c:v>2.4900000000000002</c:v>
                </c:pt>
                <c:pt idx="1">
                  <c:v>2.54</c:v>
                </c:pt>
                <c:pt idx="2">
                  <c:v>2.85</c:v>
                </c:pt>
                <c:pt idx="3">
                  <c:v>3.1</c:v>
                </c:pt>
              </c:numCache>
            </c:numRef>
          </c:yVal>
        </c:ser>
        <c:ser>
          <c:idx val="1"/>
          <c:order val="1"/>
          <c:xVal>
            <c:numRef>
              <c:f>'Naogaon_B_9.00 to 30.420'!$G$1941:$G$1947</c:f>
              <c:numCache>
                <c:formatCode>0.00</c:formatCode>
                <c:ptCount val="7"/>
                <c:pt idx="0">
                  <c:v>55</c:v>
                </c:pt>
                <c:pt idx="1">
                  <c:v>65.679999999999993</c:v>
                </c:pt>
                <c:pt idx="2">
                  <c:v>72.849999999999994</c:v>
                </c:pt>
                <c:pt idx="3">
                  <c:v>75</c:v>
                </c:pt>
                <c:pt idx="4">
                  <c:v>77.150000000000006</c:v>
                </c:pt>
                <c:pt idx="5">
                  <c:v>83</c:v>
                </c:pt>
                <c:pt idx="6">
                  <c:v>90</c:v>
                </c:pt>
              </c:numCache>
            </c:numRef>
          </c:xVal>
          <c:yVal>
            <c:numRef>
              <c:f>'Naogaon_B_9.00 to 30.420'!$H$1941:$H$1947</c:f>
              <c:numCache>
                <c:formatCode>0.000</c:formatCode>
                <c:ptCount val="7"/>
                <c:pt idx="0">
                  <c:v>2.4900000000000002</c:v>
                </c:pt>
                <c:pt idx="1">
                  <c:v>2.5099999999999998</c:v>
                </c:pt>
                <c:pt idx="2" formatCode="0.00">
                  <c:v>4.9000000000000004</c:v>
                </c:pt>
                <c:pt idx="3" formatCode="0.00">
                  <c:v>4.9000000000000004</c:v>
                </c:pt>
                <c:pt idx="4" formatCode="0.00">
                  <c:v>4.9000000000000004</c:v>
                </c:pt>
                <c:pt idx="5">
                  <c:v>2.95</c:v>
                </c:pt>
                <c:pt idx="6">
                  <c:v>3.1</c:v>
                </c:pt>
              </c:numCache>
            </c:numRef>
          </c:yVal>
        </c:ser>
        <c:axId val="92451584"/>
        <c:axId val="92453120"/>
      </c:scatterChart>
      <c:valAx>
        <c:axId val="92451584"/>
        <c:scaling>
          <c:orientation val="minMax"/>
          <c:max val="120"/>
          <c:min val="5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2453120"/>
        <c:crosses val="autoZero"/>
        <c:crossBetween val="midCat"/>
      </c:valAx>
      <c:valAx>
        <c:axId val="92453120"/>
        <c:scaling>
          <c:orientation val="minMax"/>
          <c:max val="6"/>
        </c:scaling>
        <c:axPos val="l"/>
        <c:majorGridlines/>
        <c:numFmt formatCode="0.000" sourceLinked="1"/>
        <c:tickLblPos val="nextTo"/>
        <c:crossAx val="9245158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233480176211456"/>
          <c:y val="8.2872928176795577E-2"/>
          <c:w val="0.80837004405286339"/>
          <c:h val="0.72375690607734811"/>
        </c:manualLayout>
      </c:layout>
      <c:scatterChart>
        <c:scatterStyle val="lineMarker"/>
        <c:ser>
          <c:idx val="0"/>
          <c:order val="0"/>
          <c:xVal>
            <c:numRef>
              <c:f>'Naogaon_B_9.00 to 30.420'!$A$263:$A$276</c:f>
              <c:numCache>
                <c:formatCode>0.00</c:formatCode>
                <c:ptCount val="14"/>
                <c:pt idx="0">
                  <c:v>0</c:v>
                </c:pt>
                <c:pt idx="1">
                  <c:v>11</c:v>
                </c:pt>
                <c:pt idx="2">
                  <c:v>21</c:v>
                </c:pt>
                <c:pt idx="3">
                  <c:v>31</c:v>
                </c:pt>
                <c:pt idx="4">
                  <c:v>38</c:v>
                </c:pt>
                <c:pt idx="5">
                  <c:v>47</c:v>
                </c:pt>
                <c:pt idx="6">
                  <c:v>57</c:v>
                </c:pt>
                <c:pt idx="7">
                  <c:v>77</c:v>
                </c:pt>
                <c:pt idx="8">
                  <c:v>82</c:v>
                </c:pt>
                <c:pt idx="9">
                  <c:v>95</c:v>
                </c:pt>
                <c:pt idx="10">
                  <c:v>110</c:v>
                </c:pt>
                <c:pt idx="11">
                  <c:v>124</c:v>
                </c:pt>
                <c:pt idx="12">
                  <c:v>138</c:v>
                </c:pt>
                <c:pt idx="13">
                  <c:v>155</c:v>
                </c:pt>
              </c:numCache>
            </c:numRef>
          </c:xVal>
          <c:yVal>
            <c:numRef>
              <c:f>'Naogaon_B_9.00 to 30.420'!$B$263:$B$276</c:f>
              <c:numCache>
                <c:formatCode>0.000</c:formatCode>
                <c:ptCount val="14"/>
                <c:pt idx="0">
                  <c:v>2.96</c:v>
                </c:pt>
                <c:pt idx="1">
                  <c:v>2.98</c:v>
                </c:pt>
                <c:pt idx="2">
                  <c:v>2.97</c:v>
                </c:pt>
                <c:pt idx="3">
                  <c:v>3.07</c:v>
                </c:pt>
                <c:pt idx="4">
                  <c:v>2.98</c:v>
                </c:pt>
                <c:pt idx="5">
                  <c:v>3.04</c:v>
                </c:pt>
                <c:pt idx="6">
                  <c:v>2.9</c:v>
                </c:pt>
                <c:pt idx="7">
                  <c:v>2.94</c:v>
                </c:pt>
                <c:pt idx="8">
                  <c:v>2.86</c:v>
                </c:pt>
                <c:pt idx="9">
                  <c:v>2.78</c:v>
                </c:pt>
                <c:pt idx="10">
                  <c:v>2.74</c:v>
                </c:pt>
                <c:pt idx="11">
                  <c:v>2.69</c:v>
                </c:pt>
                <c:pt idx="12">
                  <c:v>2.68</c:v>
                </c:pt>
                <c:pt idx="13">
                  <c:v>2.68</c:v>
                </c:pt>
              </c:numCache>
            </c:numRef>
          </c:yVal>
        </c:ser>
        <c:ser>
          <c:idx val="1"/>
          <c:order val="1"/>
          <c:xVal>
            <c:numRef>
              <c:f>'Naogaon_B_9.00 to 30.420'!$G$263:$G$280</c:f>
              <c:numCache>
                <c:formatCode>0.00</c:formatCode>
                <c:ptCount val="18"/>
                <c:pt idx="0">
                  <c:v>0</c:v>
                </c:pt>
                <c:pt idx="1">
                  <c:v>11</c:v>
                </c:pt>
                <c:pt idx="2">
                  <c:v>21</c:v>
                </c:pt>
                <c:pt idx="3">
                  <c:v>31</c:v>
                </c:pt>
                <c:pt idx="4">
                  <c:v>38</c:v>
                </c:pt>
                <c:pt idx="5">
                  <c:v>47</c:v>
                </c:pt>
                <c:pt idx="6">
                  <c:v>57</c:v>
                </c:pt>
                <c:pt idx="7">
                  <c:v>77</c:v>
                </c:pt>
                <c:pt idx="8">
                  <c:v>82</c:v>
                </c:pt>
                <c:pt idx="9">
                  <c:v>95</c:v>
                </c:pt>
                <c:pt idx="10">
                  <c:v>110</c:v>
                </c:pt>
                <c:pt idx="11">
                  <c:v>124</c:v>
                </c:pt>
                <c:pt idx="12">
                  <c:v>129.22</c:v>
                </c:pt>
                <c:pt idx="13">
                  <c:v>135.85</c:v>
                </c:pt>
                <c:pt idx="14">
                  <c:v>138</c:v>
                </c:pt>
                <c:pt idx="15">
                  <c:v>140.15</c:v>
                </c:pt>
                <c:pt idx="16">
                  <c:v>146.81</c:v>
                </c:pt>
                <c:pt idx="17">
                  <c:v>155</c:v>
                </c:pt>
              </c:numCache>
            </c:numRef>
          </c:xVal>
          <c:yVal>
            <c:numRef>
              <c:f>'Naogaon_B_9.00 to 30.420'!$H$263:$H$280</c:f>
              <c:numCache>
                <c:formatCode>0.00</c:formatCode>
                <c:ptCount val="18"/>
                <c:pt idx="0">
                  <c:v>2.96</c:v>
                </c:pt>
                <c:pt idx="1">
                  <c:v>2.98</c:v>
                </c:pt>
                <c:pt idx="2">
                  <c:v>2.97</c:v>
                </c:pt>
                <c:pt idx="3">
                  <c:v>3.07</c:v>
                </c:pt>
                <c:pt idx="4">
                  <c:v>2.98</c:v>
                </c:pt>
                <c:pt idx="5">
                  <c:v>3.04</c:v>
                </c:pt>
                <c:pt idx="6">
                  <c:v>2.9</c:v>
                </c:pt>
                <c:pt idx="7">
                  <c:v>2.94</c:v>
                </c:pt>
                <c:pt idx="8">
                  <c:v>2.86</c:v>
                </c:pt>
                <c:pt idx="9">
                  <c:v>2.78</c:v>
                </c:pt>
                <c:pt idx="10">
                  <c:v>2.74</c:v>
                </c:pt>
                <c:pt idx="11">
                  <c:v>2.69</c:v>
                </c:pt>
                <c:pt idx="12">
                  <c:v>2.69</c:v>
                </c:pt>
                <c:pt idx="13">
                  <c:v>4.9000000000000004</c:v>
                </c:pt>
                <c:pt idx="14">
                  <c:v>4.9000000000000004</c:v>
                </c:pt>
                <c:pt idx="15">
                  <c:v>4.9000000000000004</c:v>
                </c:pt>
                <c:pt idx="16">
                  <c:v>2.68</c:v>
                </c:pt>
                <c:pt idx="17">
                  <c:v>2.68</c:v>
                </c:pt>
              </c:numCache>
            </c:numRef>
          </c:yVal>
        </c:ser>
        <c:axId val="77058048"/>
        <c:axId val="77059584"/>
      </c:scatterChart>
      <c:valAx>
        <c:axId val="7705804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7059584"/>
        <c:crosses val="autoZero"/>
        <c:crossBetween val="midCat"/>
      </c:valAx>
      <c:valAx>
        <c:axId val="77059584"/>
        <c:scaling>
          <c:orientation val="minMax"/>
        </c:scaling>
        <c:axPos val="l"/>
        <c:majorGridlines/>
        <c:numFmt formatCode="0.000" sourceLinked="1"/>
        <c:tickLblPos val="nextTo"/>
        <c:crossAx val="77058048"/>
        <c:crosses val="autoZero"/>
        <c:crossBetween val="midCat"/>
      </c:valAx>
    </c:plotArea>
    <c:plotVisOnly val="1"/>
    <c:dispBlanksAs val="gap"/>
  </c:chart>
  <c:printSettings>
    <c:headerFooter/>
    <c:pageMargins b="0.75000000000000366" l="0.70000000000000062" r="0.70000000000000062" t="0.75000000000000366" header="0.30000000000000032" footer="0.30000000000000032"/>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30.420'!$A$1952:$A$1956</c:f>
              <c:numCache>
                <c:formatCode>0.00</c:formatCode>
                <c:ptCount val="5"/>
                <c:pt idx="0">
                  <c:v>48</c:v>
                </c:pt>
                <c:pt idx="1">
                  <c:v>59</c:v>
                </c:pt>
                <c:pt idx="2">
                  <c:v>64</c:v>
                </c:pt>
                <c:pt idx="3">
                  <c:v>71.850000000000009</c:v>
                </c:pt>
                <c:pt idx="4">
                  <c:v>78</c:v>
                </c:pt>
              </c:numCache>
            </c:numRef>
          </c:xVal>
          <c:yVal>
            <c:numRef>
              <c:f>'Naogaon_B_9.00 to 30.420'!$B$1952:$B$1956</c:f>
              <c:numCache>
                <c:formatCode>0.000</c:formatCode>
                <c:ptCount val="5"/>
                <c:pt idx="0">
                  <c:v>2.89</c:v>
                </c:pt>
                <c:pt idx="1">
                  <c:v>2.95</c:v>
                </c:pt>
                <c:pt idx="2">
                  <c:v>2.9</c:v>
                </c:pt>
                <c:pt idx="3" formatCode="General">
                  <c:v>3</c:v>
                </c:pt>
                <c:pt idx="4">
                  <c:v>3</c:v>
                </c:pt>
              </c:numCache>
            </c:numRef>
          </c:yVal>
        </c:ser>
        <c:ser>
          <c:idx val="1"/>
          <c:order val="1"/>
          <c:xVal>
            <c:numRef>
              <c:f>'Naogaon_B_9.00 to 30.420'!$G$1952:$G$1958</c:f>
              <c:numCache>
                <c:formatCode>0.00</c:formatCode>
                <c:ptCount val="7"/>
                <c:pt idx="0">
                  <c:v>48</c:v>
                </c:pt>
                <c:pt idx="1">
                  <c:v>56</c:v>
                </c:pt>
                <c:pt idx="2">
                  <c:v>61.85</c:v>
                </c:pt>
                <c:pt idx="3">
                  <c:v>64</c:v>
                </c:pt>
                <c:pt idx="4">
                  <c:v>66.150000000000006</c:v>
                </c:pt>
                <c:pt idx="5">
                  <c:v>71.850000000000009</c:v>
                </c:pt>
                <c:pt idx="6">
                  <c:v>78</c:v>
                </c:pt>
              </c:numCache>
            </c:numRef>
          </c:xVal>
          <c:yVal>
            <c:numRef>
              <c:f>'Naogaon_B_9.00 to 30.420'!$H$1952:$H$1958</c:f>
              <c:numCache>
                <c:formatCode>0.000</c:formatCode>
                <c:ptCount val="7"/>
                <c:pt idx="0">
                  <c:v>2.89</c:v>
                </c:pt>
                <c:pt idx="1">
                  <c:v>2.95</c:v>
                </c:pt>
                <c:pt idx="2" formatCode="0.00">
                  <c:v>4.9000000000000004</c:v>
                </c:pt>
                <c:pt idx="3" formatCode="0.00">
                  <c:v>4.9000000000000004</c:v>
                </c:pt>
                <c:pt idx="4" formatCode="0.00">
                  <c:v>4.9000000000000004</c:v>
                </c:pt>
                <c:pt idx="5">
                  <c:v>3</c:v>
                </c:pt>
                <c:pt idx="6">
                  <c:v>3</c:v>
                </c:pt>
              </c:numCache>
            </c:numRef>
          </c:yVal>
        </c:ser>
        <c:axId val="92473216"/>
        <c:axId val="92474752"/>
      </c:scatterChart>
      <c:valAx>
        <c:axId val="92473216"/>
        <c:scaling>
          <c:orientation val="minMax"/>
          <c:max val="90"/>
          <c:min val="4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2474752"/>
        <c:crosses val="autoZero"/>
        <c:crossBetween val="midCat"/>
      </c:valAx>
      <c:valAx>
        <c:axId val="92474752"/>
        <c:scaling>
          <c:orientation val="minMax"/>
          <c:max val="6"/>
        </c:scaling>
        <c:axPos val="l"/>
        <c:majorGridlines/>
        <c:numFmt formatCode="0.000" sourceLinked="1"/>
        <c:tickLblPos val="nextTo"/>
        <c:crossAx val="9247321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30.420'!$A$1963:$A$1966</c:f>
              <c:numCache>
                <c:formatCode>0.00</c:formatCode>
                <c:ptCount val="4"/>
                <c:pt idx="0">
                  <c:v>37</c:v>
                </c:pt>
                <c:pt idx="1">
                  <c:v>52</c:v>
                </c:pt>
                <c:pt idx="2">
                  <c:v>69</c:v>
                </c:pt>
                <c:pt idx="3">
                  <c:v>81</c:v>
                </c:pt>
              </c:numCache>
            </c:numRef>
          </c:xVal>
          <c:yVal>
            <c:numRef>
              <c:f>'Naogaon_B_9.00 to 30.420'!$B$1963:$B$1966</c:f>
              <c:numCache>
                <c:formatCode>0.000</c:formatCode>
                <c:ptCount val="4"/>
                <c:pt idx="0">
                  <c:v>3.79</c:v>
                </c:pt>
                <c:pt idx="1">
                  <c:v>3.78</c:v>
                </c:pt>
                <c:pt idx="2">
                  <c:v>3.86</c:v>
                </c:pt>
                <c:pt idx="3">
                  <c:v>3.8</c:v>
                </c:pt>
              </c:numCache>
            </c:numRef>
          </c:yVal>
        </c:ser>
        <c:ser>
          <c:idx val="1"/>
          <c:order val="1"/>
          <c:xVal>
            <c:numRef>
              <c:f>'Naogaon_B_9.00 to 30.420'!$G$1963:$G$1970</c:f>
              <c:numCache>
                <c:formatCode>0.00</c:formatCode>
                <c:ptCount val="8"/>
                <c:pt idx="0">
                  <c:v>37</c:v>
                </c:pt>
                <c:pt idx="1">
                  <c:v>52</c:v>
                </c:pt>
                <c:pt idx="2">
                  <c:v>63.579999999999991</c:v>
                </c:pt>
                <c:pt idx="3">
                  <c:v>66.849999999999994</c:v>
                </c:pt>
                <c:pt idx="4">
                  <c:v>69</c:v>
                </c:pt>
                <c:pt idx="5">
                  <c:v>71.150000000000006</c:v>
                </c:pt>
                <c:pt idx="6">
                  <c:v>74.330000000000013</c:v>
                </c:pt>
                <c:pt idx="7">
                  <c:v>81</c:v>
                </c:pt>
              </c:numCache>
            </c:numRef>
          </c:xVal>
          <c:yVal>
            <c:numRef>
              <c:f>'Naogaon_B_9.00 to 30.420'!$H$1963:$H$1970</c:f>
              <c:numCache>
                <c:formatCode>0.000</c:formatCode>
                <c:ptCount val="8"/>
                <c:pt idx="0">
                  <c:v>3.79</c:v>
                </c:pt>
                <c:pt idx="1">
                  <c:v>3.78</c:v>
                </c:pt>
                <c:pt idx="2">
                  <c:v>3.81</c:v>
                </c:pt>
                <c:pt idx="3" formatCode="0.00">
                  <c:v>4.9000000000000004</c:v>
                </c:pt>
                <c:pt idx="4" formatCode="0.00">
                  <c:v>4.9000000000000004</c:v>
                </c:pt>
                <c:pt idx="5" formatCode="0.00">
                  <c:v>4.9000000000000004</c:v>
                </c:pt>
                <c:pt idx="6">
                  <c:v>3.84</c:v>
                </c:pt>
                <c:pt idx="7">
                  <c:v>3.8</c:v>
                </c:pt>
              </c:numCache>
            </c:numRef>
          </c:yVal>
        </c:ser>
        <c:axId val="92490752"/>
        <c:axId val="92496640"/>
      </c:scatterChart>
      <c:valAx>
        <c:axId val="92490752"/>
        <c:scaling>
          <c:orientation val="minMax"/>
          <c:max val="90"/>
          <c:min val="3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2496640"/>
        <c:crosses val="autoZero"/>
        <c:crossBetween val="midCat"/>
      </c:valAx>
      <c:valAx>
        <c:axId val="92496640"/>
        <c:scaling>
          <c:orientation val="minMax"/>
          <c:max val="6"/>
        </c:scaling>
        <c:axPos val="l"/>
        <c:majorGridlines/>
        <c:numFmt formatCode="0.000" sourceLinked="1"/>
        <c:tickLblPos val="nextTo"/>
        <c:crossAx val="9249075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30.420'!$A$1975:$A$1978</c:f>
              <c:numCache>
                <c:formatCode>0.00</c:formatCode>
                <c:ptCount val="4"/>
                <c:pt idx="0">
                  <c:v>15</c:v>
                </c:pt>
                <c:pt idx="1">
                  <c:v>33</c:v>
                </c:pt>
                <c:pt idx="2">
                  <c:v>55</c:v>
                </c:pt>
                <c:pt idx="3">
                  <c:v>77</c:v>
                </c:pt>
              </c:numCache>
            </c:numRef>
          </c:xVal>
          <c:yVal>
            <c:numRef>
              <c:f>'Naogaon_B_9.00 to 30.420'!$B$1975:$B$1978</c:f>
              <c:numCache>
                <c:formatCode>0.000</c:formatCode>
                <c:ptCount val="4"/>
                <c:pt idx="0">
                  <c:v>4.16</c:v>
                </c:pt>
                <c:pt idx="1">
                  <c:v>4.49</c:v>
                </c:pt>
                <c:pt idx="2">
                  <c:v>4.6399999999999997</c:v>
                </c:pt>
                <c:pt idx="3">
                  <c:v>4.72</c:v>
                </c:pt>
              </c:numCache>
            </c:numRef>
          </c:yVal>
        </c:ser>
        <c:ser>
          <c:idx val="1"/>
          <c:order val="1"/>
          <c:xVal>
            <c:numRef>
              <c:f>'Naogaon_B_9.00 to 30.420'!$G$1975:$G$1982</c:f>
              <c:numCache>
                <c:formatCode>0.00</c:formatCode>
                <c:ptCount val="8"/>
                <c:pt idx="0">
                  <c:v>15</c:v>
                </c:pt>
                <c:pt idx="1">
                  <c:v>33</c:v>
                </c:pt>
                <c:pt idx="2">
                  <c:v>51.95</c:v>
                </c:pt>
                <c:pt idx="3">
                  <c:v>52.85</c:v>
                </c:pt>
                <c:pt idx="4">
                  <c:v>55</c:v>
                </c:pt>
                <c:pt idx="5">
                  <c:v>57.15</c:v>
                </c:pt>
                <c:pt idx="6">
                  <c:v>57.9</c:v>
                </c:pt>
                <c:pt idx="7">
                  <c:v>77</c:v>
                </c:pt>
              </c:numCache>
            </c:numRef>
          </c:xVal>
          <c:yVal>
            <c:numRef>
              <c:f>'Naogaon_B_9.00 to 30.420'!$H$1975:$H$1982</c:f>
              <c:numCache>
                <c:formatCode>0.000</c:formatCode>
                <c:ptCount val="8"/>
                <c:pt idx="0">
                  <c:v>4.16</c:v>
                </c:pt>
                <c:pt idx="1">
                  <c:v>4.49</c:v>
                </c:pt>
                <c:pt idx="2">
                  <c:v>4.5999999999999996</c:v>
                </c:pt>
                <c:pt idx="3" formatCode="0.00">
                  <c:v>4.9000000000000004</c:v>
                </c:pt>
                <c:pt idx="4" formatCode="0.00">
                  <c:v>4.9000000000000004</c:v>
                </c:pt>
                <c:pt idx="5" formatCode="0.00">
                  <c:v>4.9000000000000004</c:v>
                </c:pt>
                <c:pt idx="6">
                  <c:v>4.6500000000000004</c:v>
                </c:pt>
                <c:pt idx="7">
                  <c:v>4.72</c:v>
                </c:pt>
              </c:numCache>
            </c:numRef>
          </c:yVal>
        </c:ser>
        <c:axId val="92524928"/>
        <c:axId val="92526464"/>
      </c:scatterChart>
      <c:valAx>
        <c:axId val="92524928"/>
        <c:scaling>
          <c:orientation val="minMax"/>
          <c:max val="80"/>
          <c:min val="1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2526464"/>
        <c:crosses val="autoZero"/>
        <c:crossBetween val="midCat"/>
      </c:valAx>
      <c:valAx>
        <c:axId val="92526464"/>
        <c:scaling>
          <c:orientation val="minMax"/>
          <c:max val="6"/>
        </c:scaling>
        <c:axPos val="l"/>
        <c:majorGridlines/>
        <c:numFmt formatCode="0.000" sourceLinked="1"/>
        <c:tickLblPos val="nextTo"/>
        <c:crossAx val="9252492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30.420'!$A$1987:$A$1990</c:f>
              <c:numCache>
                <c:formatCode>0.00</c:formatCode>
                <c:ptCount val="4"/>
                <c:pt idx="0">
                  <c:v>0</c:v>
                </c:pt>
                <c:pt idx="1">
                  <c:v>17</c:v>
                </c:pt>
                <c:pt idx="2">
                  <c:v>36</c:v>
                </c:pt>
                <c:pt idx="3">
                  <c:v>56</c:v>
                </c:pt>
              </c:numCache>
            </c:numRef>
          </c:xVal>
          <c:yVal>
            <c:numRef>
              <c:f>'Naogaon_B_9.00 to 30.420'!$B$1987:$B$1990</c:f>
              <c:numCache>
                <c:formatCode>0.000</c:formatCode>
                <c:ptCount val="4"/>
                <c:pt idx="0">
                  <c:v>4.42</c:v>
                </c:pt>
                <c:pt idx="1">
                  <c:v>5.41</c:v>
                </c:pt>
                <c:pt idx="2">
                  <c:v>5.32</c:v>
                </c:pt>
                <c:pt idx="3">
                  <c:v>5.29</c:v>
                </c:pt>
              </c:numCache>
            </c:numRef>
          </c:yVal>
        </c:ser>
        <c:ser>
          <c:idx val="1"/>
          <c:order val="1"/>
          <c:xVal>
            <c:numRef>
              <c:f>'Naogaon_B_9.00 to 30.420'!$G$1987:$G$1991</c:f>
              <c:numCache>
                <c:formatCode>0.00</c:formatCode>
                <c:ptCount val="5"/>
                <c:pt idx="0">
                  <c:v>0</c:v>
                </c:pt>
                <c:pt idx="1">
                  <c:v>17</c:v>
                </c:pt>
                <c:pt idx="2">
                  <c:v>36</c:v>
                </c:pt>
                <c:pt idx="3">
                  <c:v>56</c:v>
                </c:pt>
              </c:numCache>
            </c:numRef>
          </c:xVal>
          <c:yVal>
            <c:numRef>
              <c:f>'Naogaon_B_9.00 to 30.420'!$H$1987:$H$1991</c:f>
              <c:numCache>
                <c:formatCode>0.000</c:formatCode>
                <c:ptCount val="5"/>
                <c:pt idx="0">
                  <c:v>4.42</c:v>
                </c:pt>
                <c:pt idx="1">
                  <c:v>5.41</c:v>
                </c:pt>
                <c:pt idx="2">
                  <c:v>5.32</c:v>
                </c:pt>
                <c:pt idx="3">
                  <c:v>5.29</c:v>
                </c:pt>
              </c:numCache>
            </c:numRef>
          </c:yVal>
        </c:ser>
        <c:axId val="92571136"/>
        <c:axId val="92572672"/>
      </c:scatterChart>
      <c:valAx>
        <c:axId val="92571136"/>
        <c:scaling>
          <c:orientation val="minMax"/>
          <c:max val="80"/>
          <c:min val="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2572672"/>
        <c:crosses val="autoZero"/>
        <c:crossBetween val="midCat"/>
      </c:valAx>
      <c:valAx>
        <c:axId val="92572672"/>
        <c:scaling>
          <c:orientation val="minMax"/>
          <c:max val="6"/>
        </c:scaling>
        <c:axPos val="l"/>
        <c:majorGridlines/>
        <c:numFmt formatCode="0.000" sourceLinked="1"/>
        <c:tickLblPos val="nextTo"/>
        <c:crossAx val="9257113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30.420'!$A$1995:$A$1998</c:f>
              <c:numCache>
                <c:formatCode>0.00</c:formatCode>
                <c:ptCount val="4"/>
                <c:pt idx="0">
                  <c:v>39</c:v>
                </c:pt>
                <c:pt idx="1">
                  <c:v>47</c:v>
                </c:pt>
                <c:pt idx="2">
                  <c:v>60</c:v>
                </c:pt>
                <c:pt idx="3">
                  <c:v>78</c:v>
                </c:pt>
              </c:numCache>
            </c:numRef>
          </c:xVal>
          <c:yVal>
            <c:numRef>
              <c:f>'Naogaon_B_9.00 to 30.420'!$B$1995:$B$1998</c:f>
              <c:numCache>
                <c:formatCode>0.000</c:formatCode>
                <c:ptCount val="4"/>
                <c:pt idx="0">
                  <c:v>4.75</c:v>
                </c:pt>
                <c:pt idx="1">
                  <c:v>4.51</c:v>
                </c:pt>
                <c:pt idx="2">
                  <c:v>4</c:v>
                </c:pt>
                <c:pt idx="3">
                  <c:v>4</c:v>
                </c:pt>
              </c:numCache>
            </c:numRef>
          </c:yVal>
        </c:ser>
        <c:ser>
          <c:idx val="1"/>
          <c:order val="1"/>
          <c:xVal>
            <c:numRef>
              <c:f>'Naogaon_B_9.00 to 30.420'!$G$1995:$G$2002</c:f>
              <c:numCache>
                <c:formatCode>0.00</c:formatCode>
                <c:ptCount val="8"/>
                <c:pt idx="0">
                  <c:v>39</c:v>
                </c:pt>
                <c:pt idx="1">
                  <c:v>47</c:v>
                </c:pt>
                <c:pt idx="2">
                  <c:v>56.68</c:v>
                </c:pt>
                <c:pt idx="3">
                  <c:v>57.85</c:v>
                </c:pt>
                <c:pt idx="4">
                  <c:v>60</c:v>
                </c:pt>
                <c:pt idx="5">
                  <c:v>62.15</c:v>
                </c:pt>
                <c:pt idx="6">
                  <c:v>64.849999999999994</c:v>
                </c:pt>
                <c:pt idx="7">
                  <c:v>78</c:v>
                </c:pt>
              </c:numCache>
            </c:numRef>
          </c:xVal>
          <c:yVal>
            <c:numRef>
              <c:f>'Naogaon_B_9.00 to 30.420'!$H$1995:$H$2002</c:f>
              <c:numCache>
                <c:formatCode>0.000</c:formatCode>
                <c:ptCount val="8"/>
                <c:pt idx="0">
                  <c:v>4.75</c:v>
                </c:pt>
                <c:pt idx="1">
                  <c:v>4.51</c:v>
                </c:pt>
                <c:pt idx="2">
                  <c:v>4.51</c:v>
                </c:pt>
                <c:pt idx="3" formatCode="0.00">
                  <c:v>4.9000000000000004</c:v>
                </c:pt>
                <c:pt idx="4" formatCode="0.00">
                  <c:v>4.9000000000000004</c:v>
                </c:pt>
                <c:pt idx="5" formatCode="0.00">
                  <c:v>4.9000000000000004</c:v>
                </c:pt>
                <c:pt idx="6">
                  <c:v>4</c:v>
                </c:pt>
                <c:pt idx="7">
                  <c:v>4</c:v>
                </c:pt>
              </c:numCache>
            </c:numRef>
          </c:yVal>
        </c:ser>
        <c:axId val="92605056"/>
        <c:axId val="92623232"/>
      </c:scatterChart>
      <c:valAx>
        <c:axId val="92605056"/>
        <c:scaling>
          <c:orientation val="minMax"/>
          <c:max val="80"/>
          <c:min val="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2623232"/>
        <c:crosses val="autoZero"/>
        <c:crossBetween val="midCat"/>
      </c:valAx>
      <c:valAx>
        <c:axId val="92623232"/>
        <c:scaling>
          <c:orientation val="minMax"/>
          <c:max val="6"/>
        </c:scaling>
        <c:axPos val="l"/>
        <c:majorGridlines/>
        <c:numFmt formatCode="0.000" sourceLinked="1"/>
        <c:tickLblPos val="nextTo"/>
        <c:crossAx val="9260505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30.420'!$A$2007:$A$2010</c:f>
              <c:numCache>
                <c:formatCode>0.00</c:formatCode>
                <c:ptCount val="4"/>
                <c:pt idx="0">
                  <c:v>39</c:v>
                </c:pt>
                <c:pt idx="1">
                  <c:v>53</c:v>
                </c:pt>
                <c:pt idx="2">
                  <c:v>65</c:v>
                </c:pt>
                <c:pt idx="3">
                  <c:v>79</c:v>
                </c:pt>
              </c:numCache>
            </c:numRef>
          </c:xVal>
          <c:yVal>
            <c:numRef>
              <c:f>'Naogaon_B_9.00 to 30.420'!$B$2007:$B$2010</c:f>
              <c:numCache>
                <c:formatCode>0.000</c:formatCode>
                <c:ptCount val="4"/>
                <c:pt idx="0">
                  <c:v>4.4000000000000004</c:v>
                </c:pt>
                <c:pt idx="1">
                  <c:v>4.42</c:v>
                </c:pt>
                <c:pt idx="2">
                  <c:v>3.75</c:v>
                </c:pt>
                <c:pt idx="3">
                  <c:v>3.75</c:v>
                </c:pt>
              </c:numCache>
            </c:numRef>
          </c:yVal>
        </c:ser>
        <c:ser>
          <c:idx val="1"/>
          <c:order val="1"/>
          <c:xVal>
            <c:numRef>
              <c:f>'Naogaon_B_9.00 to 30.420'!$G$2007:$G$2014</c:f>
              <c:numCache>
                <c:formatCode>0.00</c:formatCode>
                <c:ptCount val="8"/>
                <c:pt idx="0">
                  <c:v>39</c:v>
                </c:pt>
                <c:pt idx="1">
                  <c:v>53</c:v>
                </c:pt>
                <c:pt idx="2">
                  <c:v>61.41</c:v>
                </c:pt>
                <c:pt idx="3">
                  <c:v>62.85</c:v>
                </c:pt>
                <c:pt idx="4">
                  <c:v>65</c:v>
                </c:pt>
                <c:pt idx="5">
                  <c:v>67.150000000000006</c:v>
                </c:pt>
                <c:pt idx="6">
                  <c:v>70.600000000000009</c:v>
                </c:pt>
                <c:pt idx="7">
                  <c:v>79</c:v>
                </c:pt>
              </c:numCache>
            </c:numRef>
          </c:xVal>
          <c:yVal>
            <c:numRef>
              <c:f>'Naogaon_B_9.00 to 30.420'!$H$2007:$H$2014</c:f>
              <c:numCache>
                <c:formatCode>0.000</c:formatCode>
                <c:ptCount val="8"/>
                <c:pt idx="0">
                  <c:v>4.4000000000000004</c:v>
                </c:pt>
                <c:pt idx="1">
                  <c:v>4.42</c:v>
                </c:pt>
                <c:pt idx="2">
                  <c:v>4.42</c:v>
                </c:pt>
                <c:pt idx="3" formatCode="0.00">
                  <c:v>4.9000000000000004</c:v>
                </c:pt>
                <c:pt idx="4" formatCode="0.00">
                  <c:v>4.9000000000000004</c:v>
                </c:pt>
                <c:pt idx="5" formatCode="0.00">
                  <c:v>4.9000000000000004</c:v>
                </c:pt>
                <c:pt idx="6">
                  <c:v>3.75</c:v>
                </c:pt>
                <c:pt idx="7">
                  <c:v>3.75</c:v>
                </c:pt>
              </c:numCache>
            </c:numRef>
          </c:yVal>
        </c:ser>
        <c:axId val="92643328"/>
        <c:axId val="92644864"/>
      </c:scatterChart>
      <c:valAx>
        <c:axId val="92643328"/>
        <c:scaling>
          <c:orientation val="minMax"/>
          <c:max val="80"/>
          <c:min val="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2644864"/>
        <c:crosses val="autoZero"/>
        <c:crossBetween val="midCat"/>
      </c:valAx>
      <c:valAx>
        <c:axId val="92644864"/>
        <c:scaling>
          <c:orientation val="minMax"/>
          <c:max val="6"/>
        </c:scaling>
        <c:axPos val="l"/>
        <c:majorGridlines/>
        <c:numFmt formatCode="0.000" sourceLinked="1"/>
        <c:tickLblPos val="nextTo"/>
        <c:crossAx val="9264332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778290993071602"/>
          <c:y val="5.2434456928839038E-2"/>
          <c:w val="0.80369515011547477"/>
          <c:h val="0.81647940074906367"/>
        </c:manualLayout>
      </c:layout>
      <c:scatterChart>
        <c:scatterStyle val="lineMarker"/>
        <c:ser>
          <c:idx val="0"/>
          <c:order val="0"/>
          <c:xVal>
            <c:numRef>
              <c:f>'Naogaon_B_9.00 to 30.420'!$A$4:$A$17</c:f>
              <c:numCache>
                <c:formatCode>0.00</c:formatCode>
                <c:ptCount val="14"/>
                <c:pt idx="0">
                  <c:v>0</c:v>
                </c:pt>
                <c:pt idx="1">
                  <c:v>5</c:v>
                </c:pt>
                <c:pt idx="2">
                  <c:v>14</c:v>
                </c:pt>
                <c:pt idx="3">
                  <c:v>27</c:v>
                </c:pt>
                <c:pt idx="4">
                  <c:v>41</c:v>
                </c:pt>
                <c:pt idx="5">
                  <c:v>56</c:v>
                </c:pt>
                <c:pt idx="6">
                  <c:v>69</c:v>
                </c:pt>
                <c:pt idx="7">
                  <c:v>81</c:v>
                </c:pt>
                <c:pt idx="8">
                  <c:v>95</c:v>
                </c:pt>
                <c:pt idx="9">
                  <c:v>109</c:v>
                </c:pt>
                <c:pt idx="10">
                  <c:v>122</c:v>
                </c:pt>
                <c:pt idx="11">
                  <c:v>136</c:v>
                </c:pt>
                <c:pt idx="12">
                  <c:v>157</c:v>
                </c:pt>
                <c:pt idx="13">
                  <c:v>178</c:v>
                </c:pt>
              </c:numCache>
            </c:numRef>
          </c:xVal>
          <c:yVal>
            <c:numRef>
              <c:f>'Naogaon_B_9.00 to 30.420'!$B$4:$B$17</c:f>
              <c:numCache>
                <c:formatCode>0.00</c:formatCode>
                <c:ptCount val="14"/>
                <c:pt idx="0" formatCode="0.000">
                  <c:v>3.14</c:v>
                </c:pt>
                <c:pt idx="1">
                  <c:v>3.19</c:v>
                </c:pt>
                <c:pt idx="2">
                  <c:v>3.04</c:v>
                </c:pt>
                <c:pt idx="3">
                  <c:v>2.99</c:v>
                </c:pt>
                <c:pt idx="4">
                  <c:v>3.2</c:v>
                </c:pt>
                <c:pt idx="5">
                  <c:v>3.18</c:v>
                </c:pt>
                <c:pt idx="6">
                  <c:v>3.15</c:v>
                </c:pt>
                <c:pt idx="7">
                  <c:v>3.13</c:v>
                </c:pt>
                <c:pt idx="8">
                  <c:v>3.19</c:v>
                </c:pt>
                <c:pt idx="9">
                  <c:v>3.16</c:v>
                </c:pt>
                <c:pt idx="10">
                  <c:v>3.18</c:v>
                </c:pt>
                <c:pt idx="11">
                  <c:v>3.11</c:v>
                </c:pt>
                <c:pt idx="12">
                  <c:v>3.09</c:v>
                </c:pt>
                <c:pt idx="13">
                  <c:v>3.08</c:v>
                </c:pt>
              </c:numCache>
            </c:numRef>
          </c:yVal>
        </c:ser>
        <c:ser>
          <c:idx val="1"/>
          <c:order val="1"/>
          <c:xVal>
            <c:numRef>
              <c:f>'Naogaon_B_9.00 to 30.420'!$G$4:$G$21</c:f>
              <c:numCache>
                <c:formatCode>0.00</c:formatCode>
                <c:ptCount val="18"/>
                <c:pt idx="0">
                  <c:v>0</c:v>
                </c:pt>
                <c:pt idx="1">
                  <c:v>5</c:v>
                </c:pt>
                <c:pt idx="2">
                  <c:v>14</c:v>
                </c:pt>
                <c:pt idx="3">
                  <c:v>27</c:v>
                </c:pt>
                <c:pt idx="4">
                  <c:v>41</c:v>
                </c:pt>
                <c:pt idx="5">
                  <c:v>56</c:v>
                </c:pt>
                <c:pt idx="6">
                  <c:v>69</c:v>
                </c:pt>
                <c:pt idx="7">
                  <c:v>81</c:v>
                </c:pt>
                <c:pt idx="8">
                  <c:v>95</c:v>
                </c:pt>
                <c:pt idx="9">
                  <c:v>109</c:v>
                </c:pt>
                <c:pt idx="10">
                  <c:v>122</c:v>
                </c:pt>
                <c:pt idx="11">
                  <c:v>136</c:v>
                </c:pt>
                <c:pt idx="12">
                  <c:v>149.44999999999999</c:v>
                </c:pt>
                <c:pt idx="13">
                  <c:v>154.85</c:v>
                </c:pt>
                <c:pt idx="14">
                  <c:v>157</c:v>
                </c:pt>
                <c:pt idx="15">
                  <c:v>159.15</c:v>
                </c:pt>
                <c:pt idx="16">
                  <c:v>164.58</c:v>
                </c:pt>
                <c:pt idx="17">
                  <c:v>178</c:v>
                </c:pt>
              </c:numCache>
            </c:numRef>
          </c:xVal>
          <c:yVal>
            <c:numRef>
              <c:f>'Naogaon_B_9.00 to 30.420'!$H$4:$H$21</c:f>
              <c:numCache>
                <c:formatCode>0.00</c:formatCode>
                <c:ptCount val="18"/>
                <c:pt idx="0" formatCode="0.000">
                  <c:v>3.14</c:v>
                </c:pt>
                <c:pt idx="1">
                  <c:v>3.19</c:v>
                </c:pt>
                <c:pt idx="2">
                  <c:v>3.04</c:v>
                </c:pt>
                <c:pt idx="3">
                  <c:v>2.99</c:v>
                </c:pt>
                <c:pt idx="4">
                  <c:v>3.2</c:v>
                </c:pt>
                <c:pt idx="5">
                  <c:v>3.18</c:v>
                </c:pt>
                <c:pt idx="6">
                  <c:v>3.15</c:v>
                </c:pt>
                <c:pt idx="7">
                  <c:v>3.13</c:v>
                </c:pt>
                <c:pt idx="8">
                  <c:v>3.19</c:v>
                </c:pt>
                <c:pt idx="9">
                  <c:v>3.16</c:v>
                </c:pt>
                <c:pt idx="10">
                  <c:v>3.18</c:v>
                </c:pt>
                <c:pt idx="11">
                  <c:v>3.11</c:v>
                </c:pt>
                <c:pt idx="12">
                  <c:v>3.1</c:v>
                </c:pt>
                <c:pt idx="13">
                  <c:v>4.9000000000000004</c:v>
                </c:pt>
                <c:pt idx="14">
                  <c:v>4.9000000000000004</c:v>
                </c:pt>
                <c:pt idx="15">
                  <c:v>4.9000000000000004</c:v>
                </c:pt>
                <c:pt idx="16">
                  <c:v>3.09</c:v>
                </c:pt>
                <c:pt idx="17">
                  <c:v>3.08</c:v>
                </c:pt>
              </c:numCache>
            </c:numRef>
          </c:yVal>
        </c:ser>
        <c:axId val="92669056"/>
        <c:axId val="92670592"/>
      </c:scatterChart>
      <c:valAx>
        <c:axId val="9266905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2670592"/>
        <c:crosses val="autoZero"/>
        <c:crossBetween val="midCat"/>
      </c:valAx>
      <c:valAx>
        <c:axId val="92670592"/>
        <c:scaling>
          <c:orientation val="minMax"/>
        </c:scaling>
        <c:axPos val="l"/>
        <c:majorGridlines/>
        <c:numFmt formatCode="0.000" sourceLinked="1"/>
        <c:tickLblPos val="nextTo"/>
        <c:crossAx val="92669056"/>
        <c:crosses val="autoZero"/>
        <c:crossBetween val="midCat"/>
      </c:valAx>
    </c:plotArea>
    <c:plotVisOnly val="1"/>
    <c:dispBlanksAs val="gap"/>
  </c:chart>
  <c:printSettings>
    <c:headerFooter/>
    <c:pageMargins b="0.750000000000001" l="0.70000000000000062" r="0.70000000000000062" t="0.75000000000000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878787878787878"/>
          <c:y val="4.9808429118773992E-2"/>
          <c:w val="0.78535353535353569"/>
          <c:h val="0.81609195402298862"/>
        </c:manualLayout>
      </c:layout>
      <c:scatterChart>
        <c:scatterStyle val="lineMarker"/>
        <c:ser>
          <c:idx val="0"/>
          <c:order val="0"/>
          <c:xVal>
            <c:numRef>
              <c:f>'Naogaon_B_9.00 to 30.420'!$A$285:$A$295</c:f>
              <c:numCache>
                <c:formatCode>0.00</c:formatCode>
                <c:ptCount val="11"/>
                <c:pt idx="0">
                  <c:v>0</c:v>
                </c:pt>
                <c:pt idx="1">
                  <c:v>7</c:v>
                </c:pt>
                <c:pt idx="2">
                  <c:v>17</c:v>
                </c:pt>
                <c:pt idx="3">
                  <c:v>43</c:v>
                </c:pt>
                <c:pt idx="4">
                  <c:v>54</c:v>
                </c:pt>
                <c:pt idx="5">
                  <c:v>58</c:v>
                </c:pt>
                <c:pt idx="6">
                  <c:v>72</c:v>
                </c:pt>
                <c:pt idx="7">
                  <c:v>102</c:v>
                </c:pt>
                <c:pt idx="8">
                  <c:v>115</c:v>
                </c:pt>
                <c:pt idx="9">
                  <c:v>137</c:v>
                </c:pt>
                <c:pt idx="10">
                  <c:v>166</c:v>
                </c:pt>
              </c:numCache>
            </c:numRef>
          </c:xVal>
          <c:yVal>
            <c:numRef>
              <c:f>'Naogaon_B_9.00 to 30.420'!$B$285:$B$295</c:f>
              <c:numCache>
                <c:formatCode>0.000</c:formatCode>
                <c:ptCount val="11"/>
                <c:pt idx="0">
                  <c:v>2.75</c:v>
                </c:pt>
                <c:pt idx="1">
                  <c:v>2.86</c:v>
                </c:pt>
                <c:pt idx="2">
                  <c:v>2.84</c:v>
                </c:pt>
                <c:pt idx="3">
                  <c:v>2.84</c:v>
                </c:pt>
                <c:pt idx="4">
                  <c:v>2.84</c:v>
                </c:pt>
                <c:pt idx="5">
                  <c:v>2.85</c:v>
                </c:pt>
                <c:pt idx="6">
                  <c:v>2.78</c:v>
                </c:pt>
                <c:pt idx="7">
                  <c:v>2.77</c:v>
                </c:pt>
                <c:pt idx="8">
                  <c:v>2.77</c:v>
                </c:pt>
                <c:pt idx="9">
                  <c:v>2.73</c:v>
                </c:pt>
                <c:pt idx="10">
                  <c:v>2.71</c:v>
                </c:pt>
              </c:numCache>
            </c:numRef>
          </c:yVal>
        </c:ser>
        <c:ser>
          <c:idx val="1"/>
          <c:order val="1"/>
          <c:xVal>
            <c:numRef>
              <c:f>'Naogaon_B_9.00 to 30.420'!$G$285:$G$300</c:f>
              <c:numCache>
                <c:formatCode>0.00</c:formatCode>
                <c:ptCount val="16"/>
                <c:pt idx="0">
                  <c:v>0</c:v>
                </c:pt>
                <c:pt idx="1">
                  <c:v>7</c:v>
                </c:pt>
                <c:pt idx="2">
                  <c:v>17</c:v>
                </c:pt>
                <c:pt idx="3">
                  <c:v>43</c:v>
                </c:pt>
                <c:pt idx="4">
                  <c:v>54</c:v>
                </c:pt>
                <c:pt idx="5">
                  <c:v>58</c:v>
                </c:pt>
                <c:pt idx="6">
                  <c:v>72</c:v>
                </c:pt>
                <c:pt idx="7">
                  <c:v>102</c:v>
                </c:pt>
                <c:pt idx="8">
                  <c:v>115</c:v>
                </c:pt>
                <c:pt idx="9">
                  <c:v>128.31</c:v>
                </c:pt>
                <c:pt idx="10">
                  <c:v>134.85</c:v>
                </c:pt>
                <c:pt idx="11">
                  <c:v>137</c:v>
                </c:pt>
                <c:pt idx="12">
                  <c:v>139.15</c:v>
                </c:pt>
                <c:pt idx="13">
                  <c:v>145.72</c:v>
                </c:pt>
                <c:pt idx="14">
                  <c:v>166</c:v>
                </c:pt>
              </c:numCache>
            </c:numRef>
          </c:xVal>
          <c:yVal>
            <c:numRef>
              <c:f>'Naogaon_B_9.00 to 30.420'!$H$285:$H$300</c:f>
              <c:numCache>
                <c:formatCode>0.00</c:formatCode>
                <c:ptCount val="16"/>
                <c:pt idx="0">
                  <c:v>2.75</c:v>
                </c:pt>
                <c:pt idx="1">
                  <c:v>2.86</c:v>
                </c:pt>
                <c:pt idx="2">
                  <c:v>2.84</c:v>
                </c:pt>
                <c:pt idx="3">
                  <c:v>2.84</c:v>
                </c:pt>
                <c:pt idx="4">
                  <c:v>2.84</c:v>
                </c:pt>
                <c:pt idx="5">
                  <c:v>2.85</c:v>
                </c:pt>
                <c:pt idx="6">
                  <c:v>2.78</c:v>
                </c:pt>
                <c:pt idx="7">
                  <c:v>2.77</c:v>
                </c:pt>
                <c:pt idx="8">
                  <c:v>2.77</c:v>
                </c:pt>
                <c:pt idx="9">
                  <c:v>2.72</c:v>
                </c:pt>
                <c:pt idx="10">
                  <c:v>4.9000000000000004</c:v>
                </c:pt>
                <c:pt idx="11">
                  <c:v>4.9000000000000004</c:v>
                </c:pt>
                <c:pt idx="12">
                  <c:v>4.9000000000000004</c:v>
                </c:pt>
                <c:pt idx="13">
                  <c:v>2.71</c:v>
                </c:pt>
                <c:pt idx="14">
                  <c:v>2.71</c:v>
                </c:pt>
              </c:numCache>
            </c:numRef>
          </c:yVal>
        </c:ser>
        <c:axId val="82662528"/>
        <c:axId val="82664064"/>
      </c:scatterChart>
      <c:valAx>
        <c:axId val="8266252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2664064"/>
        <c:crosses val="autoZero"/>
        <c:crossBetween val="midCat"/>
      </c:valAx>
      <c:valAx>
        <c:axId val="82664064"/>
        <c:scaling>
          <c:orientation val="minMax"/>
        </c:scaling>
        <c:axPos val="l"/>
        <c:majorGridlines/>
        <c:numFmt formatCode="0.000" sourceLinked="1"/>
        <c:tickLblPos val="nextTo"/>
        <c:crossAx val="82662528"/>
        <c:crosses val="autoZero"/>
        <c:crossBetween val="midCat"/>
      </c:valAx>
    </c:plotArea>
    <c:plotVisOnly val="1"/>
    <c:dispBlanksAs val="gap"/>
  </c:chart>
  <c:printSettings>
    <c:headerFooter/>
    <c:pageMargins b="0.75000000000000389" l="0.70000000000000062" r="0.70000000000000062" t="0.75000000000000389"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878787878787878"/>
          <c:y val="5.8333333333333411E-2"/>
          <c:w val="0.78535353535353569"/>
          <c:h val="0.79583333333333361"/>
        </c:manualLayout>
      </c:layout>
      <c:scatterChart>
        <c:scatterStyle val="lineMarker"/>
        <c:ser>
          <c:idx val="0"/>
          <c:order val="0"/>
          <c:xVal>
            <c:numRef>
              <c:f>'Naogaon_B_9.00 to 30.420'!$A$304:$A$315</c:f>
              <c:numCache>
                <c:formatCode>0.00</c:formatCode>
                <c:ptCount val="12"/>
                <c:pt idx="0">
                  <c:v>0</c:v>
                </c:pt>
                <c:pt idx="1">
                  <c:v>7</c:v>
                </c:pt>
                <c:pt idx="2">
                  <c:v>18</c:v>
                </c:pt>
                <c:pt idx="3">
                  <c:v>31</c:v>
                </c:pt>
                <c:pt idx="4">
                  <c:v>43</c:v>
                </c:pt>
                <c:pt idx="5">
                  <c:v>56</c:v>
                </c:pt>
                <c:pt idx="6">
                  <c:v>68</c:v>
                </c:pt>
                <c:pt idx="7">
                  <c:v>84</c:v>
                </c:pt>
                <c:pt idx="8">
                  <c:v>100</c:v>
                </c:pt>
                <c:pt idx="9">
                  <c:v>114</c:v>
                </c:pt>
                <c:pt idx="10">
                  <c:v>138</c:v>
                </c:pt>
                <c:pt idx="11">
                  <c:v>155</c:v>
                </c:pt>
              </c:numCache>
            </c:numRef>
          </c:xVal>
          <c:yVal>
            <c:numRef>
              <c:f>'Naogaon_B_9.00 to 30.420'!$B$304:$B$315</c:f>
              <c:numCache>
                <c:formatCode>0.000</c:formatCode>
                <c:ptCount val="12"/>
                <c:pt idx="0">
                  <c:v>2.77</c:v>
                </c:pt>
                <c:pt idx="1">
                  <c:v>2.69</c:v>
                </c:pt>
                <c:pt idx="2">
                  <c:v>2.84</c:v>
                </c:pt>
                <c:pt idx="3">
                  <c:v>2.97</c:v>
                </c:pt>
                <c:pt idx="4">
                  <c:v>3.02</c:v>
                </c:pt>
                <c:pt idx="5">
                  <c:v>2.84</c:v>
                </c:pt>
                <c:pt idx="6">
                  <c:v>2.88</c:v>
                </c:pt>
                <c:pt idx="7">
                  <c:v>2.86</c:v>
                </c:pt>
                <c:pt idx="8">
                  <c:v>2.84</c:v>
                </c:pt>
                <c:pt idx="9">
                  <c:v>2.84</c:v>
                </c:pt>
                <c:pt idx="10">
                  <c:v>2.72</c:v>
                </c:pt>
                <c:pt idx="11">
                  <c:v>2.72</c:v>
                </c:pt>
              </c:numCache>
            </c:numRef>
          </c:yVal>
        </c:ser>
        <c:ser>
          <c:idx val="1"/>
          <c:order val="1"/>
          <c:xVal>
            <c:numRef>
              <c:f>'Naogaon_B_9.00 to 30.420'!$G$304:$G$319</c:f>
              <c:numCache>
                <c:formatCode>0.00</c:formatCode>
                <c:ptCount val="16"/>
                <c:pt idx="0">
                  <c:v>0</c:v>
                </c:pt>
                <c:pt idx="1">
                  <c:v>7</c:v>
                </c:pt>
                <c:pt idx="2">
                  <c:v>18</c:v>
                </c:pt>
                <c:pt idx="3">
                  <c:v>31</c:v>
                </c:pt>
                <c:pt idx="4">
                  <c:v>43</c:v>
                </c:pt>
                <c:pt idx="5">
                  <c:v>56</c:v>
                </c:pt>
                <c:pt idx="6">
                  <c:v>68</c:v>
                </c:pt>
                <c:pt idx="7">
                  <c:v>84</c:v>
                </c:pt>
                <c:pt idx="8">
                  <c:v>100</c:v>
                </c:pt>
                <c:pt idx="9">
                  <c:v>114</c:v>
                </c:pt>
                <c:pt idx="10">
                  <c:v>129.48999999999998</c:v>
                </c:pt>
                <c:pt idx="11">
                  <c:v>135.85</c:v>
                </c:pt>
                <c:pt idx="12">
                  <c:v>138</c:v>
                </c:pt>
                <c:pt idx="13">
                  <c:v>140.15</c:v>
                </c:pt>
                <c:pt idx="14">
                  <c:v>146.69</c:v>
                </c:pt>
                <c:pt idx="15">
                  <c:v>155</c:v>
                </c:pt>
              </c:numCache>
            </c:numRef>
          </c:xVal>
          <c:yVal>
            <c:numRef>
              <c:f>'Naogaon_B_9.00 to 30.420'!$H$304:$H$319</c:f>
              <c:numCache>
                <c:formatCode>0.00</c:formatCode>
                <c:ptCount val="16"/>
                <c:pt idx="0">
                  <c:v>2.77</c:v>
                </c:pt>
                <c:pt idx="1">
                  <c:v>2.69</c:v>
                </c:pt>
                <c:pt idx="2">
                  <c:v>2.84</c:v>
                </c:pt>
                <c:pt idx="3">
                  <c:v>2.97</c:v>
                </c:pt>
                <c:pt idx="4">
                  <c:v>3.02</c:v>
                </c:pt>
                <c:pt idx="5">
                  <c:v>2.84</c:v>
                </c:pt>
                <c:pt idx="6">
                  <c:v>2.88</c:v>
                </c:pt>
                <c:pt idx="7">
                  <c:v>2.86</c:v>
                </c:pt>
                <c:pt idx="8">
                  <c:v>2.84</c:v>
                </c:pt>
                <c:pt idx="9">
                  <c:v>2.84</c:v>
                </c:pt>
                <c:pt idx="10">
                  <c:v>2.78</c:v>
                </c:pt>
                <c:pt idx="11">
                  <c:v>4.9000000000000004</c:v>
                </c:pt>
                <c:pt idx="12">
                  <c:v>4.9000000000000004</c:v>
                </c:pt>
                <c:pt idx="13">
                  <c:v>4.9000000000000004</c:v>
                </c:pt>
                <c:pt idx="14">
                  <c:v>2.72</c:v>
                </c:pt>
                <c:pt idx="15" formatCode="0.000">
                  <c:v>2.72</c:v>
                </c:pt>
              </c:numCache>
            </c:numRef>
          </c:yVal>
        </c:ser>
        <c:axId val="82700928"/>
        <c:axId val="82702720"/>
      </c:scatterChart>
      <c:valAx>
        <c:axId val="8270092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2702720"/>
        <c:crosses val="autoZero"/>
        <c:crossBetween val="midCat"/>
      </c:valAx>
      <c:valAx>
        <c:axId val="82702720"/>
        <c:scaling>
          <c:orientation val="minMax"/>
        </c:scaling>
        <c:axPos val="l"/>
        <c:majorGridlines/>
        <c:numFmt formatCode="0.000" sourceLinked="1"/>
        <c:tickLblPos val="nextTo"/>
        <c:crossAx val="82700928"/>
        <c:crosses val="autoZero"/>
        <c:crossBetween val="midCat"/>
      </c:valAx>
    </c:plotArea>
    <c:plotVisOnly val="1"/>
    <c:dispBlanksAs val="gap"/>
  </c:chart>
  <c:printSettings>
    <c:headerFooter/>
    <c:pageMargins b="0.75000000000000411" l="0.70000000000000062" r="0.70000000000000062" t="0.75000000000000411"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878787878787878"/>
          <c:y val="6.3926940639269403E-2"/>
          <c:w val="0.78535353535353569"/>
          <c:h val="0.77625570776255703"/>
        </c:manualLayout>
      </c:layout>
      <c:scatterChart>
        <c:scatterStyle val="lineMarker"/>
        <c:ser>
          <c:idx val="0"/>
          <c:order val="0"/>
          <c:xVal>
            <c:numRef>
              <c:f>'Naogaon_B_9.00 to 30.420'!$A$324:$A$337</c:f>
              <c:numCache>
                <c:formatCode>0.00</c:formatCode>
                <c:ptCount val="14"/>
                <c:pt idx="0">
                  <c:v>0</c:v>
                </c:pt>
                <c:pt idx="1">
                  <c:v>9</c:v>
                </c:pt>
                <c:pt idx="2">
                  <c:v>20</c:v>
                </c:pt>
                <c:pt idx="3">
                  <c:v>33</c:v>
                </c:pt>
                <c:pt idx="4">
                  <c:v>43</c:v>
                </c:pt>
                <c:pt idx="5">
                  <c:v>57</c:v>
                </c:pt>
                <c:pt idx="6">
                  <c:v>68</c:v>
                </c:pt>
                <c:pt idx="7">
                  <c:v>82</c:v>
                </c:pt>
                <c:pt idx="8">
                  <c:v>90</c:v>
                </c:pt>
                <c:pt idx="9">
                  <c:v>97</c:v>
                </c:pt>
                <c:pt idx="10">
                  <c:v>108</c:v>
                </c:pt>
                <c:pt idx="11">
                  <c:v>122</c:v>
                </c:pt>
                <c:pt idx="12">
                  <c:v>133</c:v>
                </c:pt>
                <c:pt idx="13">
                  <c:v>143</c:v>
                </c:pt>
              </c:numCache>
            </c:numRef>
          </c:xVal>
          <c:yVal>
            <c:numRef>
              <c:f>'Naogaon_B_9.00 to 30.420'!$B$324:$B$337</c:f>
              <c:numCache>
                <c:formatCode>0.000</c:formatCode>
                <c:ptCount val="14"/>
                <c:pt idx="0">
                  <c:v>2.8</c:v>
                </c:pt>
                <c:pt idx="1">
                  <c:v>2.85</c:v>
                </c:pt>
                <c:pt idx="2">
                  <c:v>3.06</c:v>
                </c:pt>
                <c:pt idx="3">
                  <c:v>3.17</c:v>
                </c:pt>
                <c:pt idx="4">
                  <c:v>3.11</c:v>
                </c:pt>
                <c:pt idx="5">
                  <c:v>2.73</c:v>
                </c:pt>
                <c:pt idx="6">
                  <c:v>2.87</c:v>
                </c:pt>
                <c:pt idx="7">
                  <c:v>2.93</c:v>
                </c:pt>
                <c:pt idx="8">
                  <c:v>3.09</c:v>
                </c:pt>
                <c:pt idx="9">
                  <c:v>3.34</c:v>
                </c:pt>
                <c:pt idx="10">
                  <c:v>3.37</c:v>
                </c:pt>
                <c:pt idx="11">
                  <c:v>3.25</c:v>
                </c:pt>
                <c:pt idx="12">
                  <c:v>3.2</c:v>
                </c:pt>
                <c:pt idx="13">
                  <c:v>3.2</c:v>
                </c:pt>
              </c:numCache>
            </c:numRef>
          </c:yVal>
        </c:ser>
        <c:ser>
          <c:idx val="1"/>
          <c:order val="1"/>
          <c:xVal>
            <c:numRef>
              <c:f>'Naogaon_B_9.00 to 30.420'!$G$324:$G$341</c:f>
              <c:numCache>
                <c:formatCode>0.00</c:formatCode>
                <c:ptCount val="18"/>
                <c:pt idx="0">
                  <c:v>0</c:v>
                </c:pt>
                <c:pt idx="1">
                  <c:v>9</c:v>
                </c:pt>
                <c:pt idx="2">
                  <c:v>20</c:v>
                </c:pt>
                <c:pt idx="3">
                  <c:v>33</c:v>
                </c:pt>
                <c:pt idx="4">
                  <c:v>43</c:v>
                </c:pt>
                <c:pt idx="5">
                  <c:v>57</c:v>
                </c:pt>
                <c:pt idx="6">
                  <c:v>68</c:v>
                </c:pt>
                <c:pt idx="7">
                  <c:v>82</c:v>
                </c:pt>
                <c:pt idx="8">
                  <c:v>90</c:v>
                </c:pt>
                <c:pt idx="9">
                  <c:v>97</c:v>
                </c:pt>
                <c:pt idx="10">
                  <c:v>108</c:v>
                </c:pt>
                <c:pt idx="11">
                  <c:v>122</c:v>
                </c:pt>
                <c:pt idx="12">
                  <c:v>125.89999999999999</c:v>
                </c:pt>
                <c:pt idx="13">
                  <c:v>130.85</c:v>
                </c:pt>
                <c:pt idx="14">
                  <c:v>133</c:v>
                </c:pt>
                <c:pt idx="15">
                  <c:v>135.15</c:v>
                </c:pt>
                <c:pt idx="16">
                  <c:v>140.25</c:v>
                </c:pt>
                <c:pt idx="17">
                  <c:v>143</c:v>
                </c:pt>
              </c:numCache>
            </c:numRef>
          </c:xVal>
          <c:yVal>
            <c:numRef>
              <c:f>'Naogaon_B_9.00 to 30.420'!$H$324:$H$341</c:f>
              <c:numCache>
                <c:formatCode>0.00</c:formatCode>
                <c:ptCount val="18"/>
                <c:pt idx="0">
                  <c:v>2.8</c:v>
                </c:pt>
                <c:pt idx="1">
                  <c:v>2.85</c:v>
                </c:pt>
                <c:pt idx="2">
                  <c:v>3.06</c:v>
                </c:pt>
                <c:pt idx="3">
                  <c:v>3.17</c:v>
                </c:pt>
                <c:pt idx="4">
                  <c:v>3.11</c:v>
                </c:pt>
                <c:pt idx="5">
                  <c:v>2.73</c:v>
                </c:pt>
                <c:pt idx="6">
                  <c:v>2.87</c:v>
                </c:pt>
                <c:pt idx="7">
                  <c:v>2.93</c:v>
                </c:pt>
                <c:pt idx="8">
                  <c:v>3.09</c:v>
                </c:pt>
                <c:pt idx="9">
                  <c:v>3.34</c:v>
                </c:pt>
                <c:pt idx="10">
                  <c:v>3.37</c:v>
                </c:pt>
                <c:pt idx="11">
                  <c:v>3.25</c:v>
                </c:pt>
                <c:pt idx="12">
                  <c:v>3.25</c:v>
                </c:pt>
                <c:pt idx="13">
                  <c:v>4.9000000000000004</c:v>
                </c:pt>
                <c:pt idx="14">
                  <c:v>4.9000000000000004</c:v>
                </c:pt>
                <c:pt idx="15">
                  <c:v>4.9000000000000004</c:v>
                </c:pt>
                <c:pt idx="16">
                  <c:v>3.2</c:v>
                </c:pt>
                <c:pt idx="17">
                  <c:v>3.2</c:v>
                </c:pt>
              </c:numCache>
            </c:numRef>
          </c:yVal>
        </c:ser>
        <c:axId val="82731008"/>
        <c:axId val="82732544"/>
      </c:scatterChart>
      <c:valAx>
        <c:axId val="8273100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2732544"/>
        <c:crosses val="autoZero"/>
        <c:crossBetween val="midCat"/>
      </c:valAx>
      <c:valAx>
        <c:axId val="82732544"/>
        <c:scaling>
          <c:orientation val="minMax"/>
        </c:scaling>
        <c:axPos val="l"/>
        <c:majorGridlines/>
        <c:numFmt formatCode="0.000" sourceLinked="1"/>
        <c:tickLblPos val="nextTo"/>
        <c:crossAx val="82731008"/>
        <c:crosses val="autoZero"/>
        <c:crossBetween val="midCat"/>
      </c:valAx>
    </c:plotArea>
    <c:plotVisOnly val="1"/>
    <c:dispBlanksAs val="gap"/>
  </c:chart>
  <c:printSettings>
    <c:headerFooter/>
    <c:pageMargins b="0.75000000000000433" l="0.70000000000000062" r="0.70000000000000062" t="0.75000000000000433"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878787878787878"/>
          <c:y val="7.0707070707070704E-2"/>
          <c:w val="0.78535353535353569"/>
          <c:h val="0.75252525252525304"/>
        </c:manualLayout>
      </c:layout>
      <c:scatterChart>
        <c:scatterStyle val="lineMarker"/>
        <c:ser>
          <c:idx val="0"/>
          <c:order val="0"/>
          <c:xVal>
            <c:numRef>
              <c:f>'Naogaon_B_9.00 to 30.420'!$A$346:$A$358</c:f>
              <c:numCache>
                <c:formatCode>0.00</c:formatCode>
                <c:ptCount val="13"/>
                <c:pt idx="0">
                  <c:v>0</c:v>
                </c:pt>
                <c:pt idx="1">
                  <c:v>8</c:v>
                </c:pt>
                <c:pt idx="2">
                  <c:v>18</c:v>
                </c:pt>
                <c:pt idx="3">
                  <c:v>29</c:v>
                </c:pt>
                <c:pt idx="4">
                  <c:v>41</c:v>
                </c:pt>
                <c:pt idx="5">
                  <c:v>53</c:v>
                </c:pt>
                <c:pt idx="6">
                  <c:v>63</c:v>
                </c:pt>
                <c:pt idx="7">
                  <c:v>74</c:v>
                </c:pt>
                <c:pt idx="8">
                  <c:v>86</c:v>
                </c:pt>
                <c:pt idx="9">
                  <c:v>98</c:v>
                </c:pt>
                <c:pt idx="10">
                  <c:v>110</c:v>
                </c:pt>
                <c:pt idx="11">
                  <c:v>123</c:v>
                </c:pt>
                <c:pt idx="12">
                  <c:v>133</c:v>
                </c:pt>
              </c:numCache>
            </c:numRef>
          </c:xVal>
          <c:yVal>
            <c:numRef>
              <c:f>'Naogaon_B_9.00 to 30.420'!$B$346:$B$358</c:f>
              <c:numCache>
                <c:formatCode>0.000</c:formatCode>
                <c:ptCount val="13"/>
                <c:pt idx="0">
                  <c:v>3.31</c:v>
                </c:pt>
                <c:pt idx="1">
                  <c:v>3.47</c:v>
                </c:pt>
                <c:pt idx="2">
                  <c:v>3.68</c:v>
                </c:pt>
                <c:pt idx="3">
                  <c:v>3.81</c:v>
                </c:pt>
                <c:pt idx="4">
                  <c:v>3.82</c:v>
                </c:pt>
                <c:pt idx="5">
                  <c:v>3.61</c:v>
                </c:pt>
                <c:pt idx="6">
                  <c:v>3.54</c:v>
                </c:pt>
                <c:pt idx="7">
                  <c:v>3.43</c:v>
                </c:pt>
                <c:pt idx="8">
                  <c:v>3.52</c:v>
                </c:pt>
                <c:pt idx="9">
                  <c:v>3.5</c:v>
                </c:pt>
                <c:pt idx="10">
                  <c:v>3.46</c:v>
                </c:pt>
                <c:pt idx="11">
                  <c:v>3.45</c:v>
                </c:pt>
                <c:pt idx="12">
                  <c:v>3.45</c:v>
                </c:pt>
              </c:numCache>
            </c:numRef>
          </c:yVal>
        </c:ser>
        <c:ser>
          <c:idx val="1"/>
          <c:order val="1"/>
          <c:xVal>
            <c:numRef>
              <c:f>'Naogaon_B_9.00 to 30.420'!$G$346:$G$362</c:f>
              <c:numCache>
                <c:formatCode>0.00</c:formatCode>
                <c:ptCount val="17"/>
                <c:pt idx="0">
                  <c:v>0</c:v>
                </c:pt>
                <c:pt idx="1">
                  <c:v>8</c:v>
                </c:pt>
                <c:pt idx="2">
                  <c:v>18</c:v>
                </c:pt>
                <c:pt idx="3">
                  <c:v>29</c:v>
                </c:pt>
                <c:pt idx="4">
                  <c:v>41</c:v>
                </c:pt>
                <c:pt idx="5">
                  <c:v>53</c:v>
                </c:pt>
                <c:pt idx="6">
                  <c:v>63</c:v>
                </c:pt>
                <c:pt idx="7">
                  <c:v>74</c:v>
                </c:pt>
                <c:pt idx="8">
                  <c:v>86</c:v>
                </c:pt>
                <c:pt idx="9">
                  <c:v>98</c:v>
                </c:pt>
                <c:pt idx="10">
                  <c:v>110</c:v>
                </c:pt>
                <c:pt idx="11">
                  <c:v>116.52999999999999</c:v>
                </c:pt>
                <c:pt idx="12">
                  <c:v>120.85</c:v>
                </c:pt>
                <c:pt idx="13">
                  <c:v>123</c:v>
                </c:pt>
                <c:pt idx="14">
                  <c:v>125.15</c:v>
                </c:pt>
                <c:pt idx="15">
                  <c:v>129.5</c:v>
                </c:pt>
                <c:pt idx="16">
                  <c:v>133</c:v>
                </c:pt>
              </c:numCache>
            </c:numRef>
          </c:xVal>
          <c:yVal>
            <c:numRef>
              <c:f>'Naogaon_B_9.00 to 30.420'!$H$346:$H$362</c:f>
              <c:numCache>
                <c:formatCode>0.00</c:formatCode>
                <c:ptCount val="17"/>
                <c:pt idx="0" formatCode="0.000">
                  <c:v>3.31</c:v>
                </c:pt>
                <c:pt idx="1">
                  <c:v>3.47</c:v>
                </c:pt>
                <c:pt idx="2">
                  <c:v>3.68</c:v>
                </c:pt>
                <c:pt idx="3">
                  <c:v>3.81</c:v>
                </c:pt>
                <c:pt idx="4">
                  <c:v>3.82</c:v>
                </c:pt>
                <c:pt idx="5">
                  <c:v>3.61</c:v>
                </c:pt>
                <c:pt idx="6">
                  <c:v>3.54</c:v>
                </c:pt>
                <c:pt idx="7">
                  <c:v>3.43</c:v>
                </c:pt>
                <c:pt idx="8">
                  <c:v>3.52</c:v>
                </c:pt>
                <c:pt idx="9">
                  <c:v>3.5</c:v>
                </c:pt>
                <c:pt idx="10">
                  <c:v>3.46</c:v>
                </c:pt>
                <c:pt idx="11">
                  <c:v>3.46</c:v>
                </c:pt>
                <c:pt idx="12">
                  <c:v>4.9000000000000004</c:v>
                </c:pt>
                <c:pt idx="13">
                  <c:v>4.9000000000000004</c:v>
                </c:pt>
                <c:pt idx="14">
                  <c:v>4.9000000000000004</c:v>
                </c:pt>
                <c:pt idx="15">
                  <c:v>3.45</c:v>
                </c:pt>
                <c:pt idx="16">
                  <c:v>3.45</c:v>
                </c:pt>
              </c:numCache>
            </c:numRef>
          </c:yVal>
        </c:ser>
        <c:axId val="82748544"/>
        <c:axId val="82750080"/>
      </c:scatterChart>
      <c:valAx>
        <c:axId val="8274854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2750080"/>
        <c:crosses val="autoZero"/>
        <c:crossBetween val="midCat"/>
      </c:valAx>
      <c:valAx>
        <c:axId val="82750080"/>
        <c:scaling>
          <c:orientation val="minMax"/>
        </c:scaling>
        <c:axPos val="l"/>
        <c:majorGridlines/>
        <c:numFmt formatCode="0.000" sourceLinked="1"/>
        <c:tickLblPos val="nextTo"/>
        <c:crossAx val="82748544"/>
        <c:crosses val="autoZero"/>
        <c:crossBetween val="midCat"/>
      </c:valAx>
    </c:plotArea>
    <c:plotVisOnly val="1"/>
    <c:dispBlanksAs val="gap"/>
  </c:chart>
  <c:printSettings>
    <c:headerFooter/>
    <c:pageMargins b="0.75000000000000455" l="0.70000000000000062" r="0.70000000000000062" t="0.7500000000000045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911392405063288"/>
          <c:y val="9.0322580645161216E-2"/>
          <c:w val="0.78481012658227844"/>
          <c:h val="0.68387096774193501"/>
        </c:manualLayout>
      </c:layout>
      <c:scatterChart>
        <c:scatterStyle val="lineMarker"/>
        <c:ser>
          <c:idx val="0"/>
          <c:order val="0"/>
          <c:xVal>
            <c:numRef>
              <c:f>'Naogaon_B_9.00 to 30.420'!$A$367:$A$378</c:f>
              <c:numCache>
                <c:formatCode>0.00</c:formatCode>
                <c:ptCount val="12"/>
                <c:pt idx="0">
                  <c:v>0</c:v>
                </c:pt>
                <c:pt idx="1">
                  <c:v>7</c:v>
                </c:pt>
                <c:pt idx="2">
                  <c:v>16</c:v>
                </c:pt>
                <c:pt idx="3">
                  <c:v>29</c:v>
                </c:pt>
                <c:pt idx="4">
                  <c:v>41</c:v>
                </c:pt>
                <c:pt idx="5">
                  <c:v>55</c:v>
                </c:pt>
                <c:pt idx="6">
                  <c:v>68</c:v>
                </c:pt>
                <c:pt idx="7">
                  <c:v>82</c:v>
                </c:pt>
                <c:pt idx="8">
                  <c:v>95</c:v>
                </c:pt>
                <c:pt idx="9">
                  <c:v>109</c:v>
                </c:pt>
                <c:pt idx="10">
                  <c:v>123</c:v>
                </c:pt>
                <c:pt idx="11">
                  <c:v>139</c:v>
                </c:pt>
              </c:numCache>
            </c:numRef>
          </c:xVal>
          <c:yVal>
            <c:numRef>
              <c:f>'Naogaon_B_9.00 to 30.420'!$B$367:$B$378</c:f>
              <c:numCache>
                <c:formatCode>0.000</c:formatCode>
                <c:ptCount val="12"/>
                <c:pt idx="0">
                  <c:v>3.28</c:v>
                </c:pt>
                <c:pt idx="1">
                  <c:v>3.34</c:v>
                </c:pt>
                <c:pt idx="2">
                  <c:v>3.56</c:v>
                </c:pt>
                <c:pt idx="3">
                  <c:v>3.61</c:v>
                </c:pt>
                <c:pt idx="4">
                  <c:v>3.65</c:v>
                </c:pt>
                <c:pt idx="5">
                  <c:v>3.67</c:v>
                </c:pt>
                <c:pt idx="6">
                  <c:v>3.71</c:v>
                </c:pt>
                <c:pt idx="7">
                  <c:v>3.77</c:v>
                </c:pt>
                <c:pt idx="8">
                  <c:v>3.67</c:v>
                </c:pt>
                <c:pt idx="9">
                  <c:v>3.63</c:v>
                </c:pt>
                <c:pt idx="10">
                  <c:v>3.49</c:v>
                </c:pt>
                <c:pt idx="11">
                  <c:v>3.49</c:v>
                </c:pt>
              </c:numCache>
            </c:numRef>
          </c:yVal>
        </c:ser>
        <c:ser>
          <c:idx val="1"/>
          <c:order val="1"/>
          <c:xVal>
            <c:numRef>
              <c:f>'Naogaon_B_9.00 to 30.420'!$G$367:$G$382</c:f>
              <c:numCache>
                <c:formatCode>0.00</c:formatCode>
                <c:ptCount val="16"/>
                <c:pt idx="0">
                  <c:v>0</c:v>
                </c:pt>
                <c:pt idx="1">
                  <c:v>7</c:v>
                </c:pt>
                <c:pt idx="2">
                  <c:v>16</c:v>
                </c:pt>
                <c:pt idx="3">
                  <c:v>29</c:v>
                </c:pt>
                <c:pt idx="4">
                  <c:v>41</c:v>
                </c:pt>
                <c:pt idx="5">
                  <c:v>55</c:v>
                </c:pt>
                <c:pt idx="6">
                  <c:v>68</c:v>
                </c:pt>
                <c:pt idx="7">
                  <c:v>82</c:v>
                </c:pt>
                <c:pt idx="8">
                  <c:v>95</c:v>
                </c:pt>
                <c:pt idx="9">
                  <c:v>109</c:v>
                </c:pt>
                <c:pt idx="10">
                  <c:v>116.91999999999999</c:v>
                </c:pt>
                <c:pt idx="11">
                  <c:v>120.85</c:v>
                </c:pt>
                <c:pt idx="12">
                  <c:v>123</c:v>
                </c:pt>
                <c:pt idx="13">
                  <c:v>125.15</c:v>
                </c:pt>
                <c:pt idx="14">
                  <c:v>129.38</c:v>
                </c:pt>
                <c:pt idx="15">
                  <c:v>139</c:v>
                </c:pt>
              </c:numCache>
            </c:numRef>
          </c:xVal>
          <c:yVal>
            <c:numRef>
              <c:f>'Naogaon_B_9.00 to 30.420'!$H$367:$H$382</c:f>
              <c:numCache>
                <c:formatCode>0.00</c:formatCode>
                <c:ptCount val="16"/>
                <c:pt idx="0" formatCode="0.000">
                  <c:v>3.28</c:v>
                </c:pt>
                <c:pt idx="1">
                  <c:v>3.34</c:v>
                </c:pt>
                <c:pt idx="2">
                  <c:v>3.56</c:v>
                </c:pt>
                <c:pt idx="3">
                  <c:v>3.61</c:v>
                </c:pt>
                <c:pt idx="4">
                  <c:v>3.65</c:v>
                </c:pt>
                <c:pt idx="5">
                  <c:v>3.67</c:v>
                </c:pt>
                <c:pt idx="6">
                  <c:v>3.71</c:v>
                </c:pt>
                <c:pt idx="7">
                  <c:v>3.77</c:v>
                </c:pt>
                <c:pt idx="8">
                  <c:v>3.67</c:v>
                </c:pt>
                <c:pt idx="9">
                  <c:v>3.63</c:v>
                </c:pt>
                <c:pt idx="10">
                  <c:v>3.59</c:v>
                </c:pt>
                <c:pt idx="11">
                  <c:v>4.9000000000000004</c:v>
                </c:pt>
                <c:pt idx="12">
                  <c:v>4.9000000000000004</c:v>
                </c:pt>
                <c:pt idx="13">
                  <c:v>4.9000000000000004</c:v>
                </c:pt>
                <c:pt idx="14" formatCode="0.000">
                  <c:v>3.49</c:v>
                </c:pt>
                <c:pt idx="15" formatCode="0.000">
                  <c:v>3.49</c:v>
                </c:pt>
              </c:numCache>
            </c:numRef>
          </c:yVal>
        </c:ser>
        <c:axId val="83040512"/>
        <c:axId val="83058688"/>
      </c:scatterChart>
      <c:valAx>
        <c:axId val="8304051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058688"/>
        <c:crosses val="autoZero"/>
        <c:crossBetween val="midCat"/>
      </c:valAx>
      <c:valAx>
        <c:axId val="83058688"/>
        <c:scaling>
          <c:orientation val="minMax"/>
        </c:scaling>
        <c:axPos val="l"/>
        <c:majorGridlines/>
        <c:numFmt formatCode="0.000" sourceLinked="1"/>
        <c:tickLblPos val="nextTo"/>
        <c:crossAx val="83040512"/>
        <c:crosses val="autoZero"/>
        <c:crossBetween val="midCat"/>
      </c:valAx>
    </c:plotArea>
    <c:plotVisOnly val="1"/>
    <c:dispBlanksAs val="gap"/>
  </c:chart>
  <c:printSettings>
    <c:headerFooter/>
    <c:pageMargins b="0.75000000000000477" l="0.70000000000000062" r="0.70000000000000062" t="0.75000000000000477"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4210526315789487"/>
          <c:y val="5.8035714285714302E-2"/>
          <c:w val="0.77105263157894777"/>
          <c:h val="0.78571428571428559"/>
        </c:manualLayout>
      </c:layout>
      <c:scatterChart>
        <c:scatterStyle val="lineMarker"/>
        <c:ser>
          <c:idx val="0"/>
          <c:order val="0"/>
          <c:xVal>
            <c:numRef>
              <c:f>'Naogaon_B_9.00 to 30.420'!$A$387:$A$397</c:f>
              <c:numCache>
                <c:formatCode>0.00</c:formatCode>
                <c:ptCount val="11"/>
                <c:pt idx="0">
                  <c:v>0</c:v>
                </c:pt>
                <c:pt idx="1">
                  <c:v>14</c:v>
                </c:pt>
                <c:pt idx="2">
                  <c:v>30</c:v>
                </c:pt>
                <c:pt idx="3">
                  <c:v>39</c:v>
                </c:pt>
                <c:pt idx="4">
                  <c:v>52</c:v>
                </c:pt>
                <c:pt idx="5">
                  <c:v>71</c:v>
                </c:pt>
                <c:pt idx="6">
                  <c:v>86</c:v>
                </c:pt>
                <c:pt idx="7">
                  <c:v>91</c:v>
                </c:pt>
                <c:pt idx="8">
                  <c:v>112</c:v>
                </c:pt>
                <c:pt idx="9">
                  <c:v>129</c:v>
                </c:pt>
                <c:pt idx="10">
                  <c:v>153</c:v>
                </c:pt>
              </c:numCache>
            </c:numRef>
          </c:xVal>
          <c:yVal>
            <c:numRef>
              <c:f>'Naogaon_B_9.00 to 30.420'!$B$387:$B$397</c:f>
              <c:numCache>
                <c:formatCode>0.000</c:formatCode>
                <c:ptCount val="11"/>
                <c:pt idx="0">
                  <c:v>3.03</c:v>
                </c:pt>
                <c:pt idx="1">
                  <c:v>3.15</c:v>
                </c:pt>
                <c:pt idx="2">
                  <c:v>3.21</c:v>
                </c:pt>
                <c:pt idx="3">
                  <c:v>3.29</c:v>
                </c:pt>
                <c:pt idx="4">
                  <c:v>3.34</c:v>
                </c:pt>
                <c:pt idx="5">
                  <c:v>3.23</c:v>
                </c:pt>
                <c:pt idx="6">
                  <c:v>3.23</c:v>
                </c:pt>
                <c:pt idx="7">
                  <c:v>3.19</c:v>
                </c:pt>
                <c:pt idx="8">
                  <c:v>3.16</c:v>
                </c:pt>
                <c:pt idx="9">
                  <c:v>3.24</c:v>
                </c:pt>
                <c:pt idx="10">
                  <c:v>3.24</c:v>
                </c:pt>
              </c:numCache>
            </c:numRef>
          </c:yVal>
        </c:ser>
        <c:ser>
          <c:idx val="1"/>
          <c:order val="1"/>
          <c:xVal>
            <c:numRef>
              <c:f>'Naogaon_B_9.00 to 30.420'!$G$387:$G$401</c:f>
              <c:numCache>
                <c:formatCode>0.00</c:formatCode>
                <c:ptCount val="15"/>
                <c:pt idx="0">
                  <c:v>0</c:v>
                </c:pt>
                <c:pt idx="1">
                  <c:v>14</c:v>
                </c:pt>
                <c:pt idx="2">
                  <c:v>30</c:v>
                </c:pt>
                <c:pt idx="3">
                  <c:v>39</c:v>
                </c:pt>
                <c:pt idx="4">
                  <c:v>52</c:v>
                </c:pt>
                <c:pt idx="5">
                  <c:v>71</c:v>
                </c:pt>
                <c:pt idx="6">
                  <c:v>86</c:v>
                </c:pt>
                <c:pt idx="7">
                  <c:v>91</c:v>
                </c:pt>
                <c:pt idx="8">
                  <c:v>112</c:v>
                </c:pt>
                <c:pt idx="9">
                  <c:v>121.75</c:v>
                </c:pt>
                <c:pt idx="10">
                  <c:v>126.85</c:v>
                </c:pt>
                <c:pt idx="11">
                  <c:v>129</c:v>
                </c:pt>
                <c:pt idx="12">
                  <c:v>131.15</c:v>
                </c:pt>
                <c:pt idx="13">
                  <c:v>136.13</c:v>
                </c:pt>
                <c:pt idx="14">
                  <c:v>153</c:v>
                </c:pt>
              </c:numCache>
            </c:numRef>
          </c:xVal>
          <c:yVal>
            <c:numRef>
              <c:f>'Naogaon_B_9.00 to 30.420'!$H$387:$H$401</c:f>
              <c:numCache>
                <c:formatCode>0.000</c:formatCode>
                <c:ptCount val="15"/>
                <c:pt idx="0">
                  <c:v>3.03</c:v>
                </c:pt>
                <c:pt idx="1">
                  <c:v>3.15</c:v>
                </c:pt>
                <c:pt idx="2" formatCode="0.00">
                  <c:v>3.21</c:v>
                </c:pt>
                <c:pt idx="3" formatCode="0.00">
                  <c:v>3.29</c:v>
                </c:pt>
                <c:pt idx="4" formatCode="0.00">
                  <c:v>3.34</c:v>
                </c:pt>
                <c:pt idx="5" formatCode="0.00">
                  <c:v>3.23</c:v>
                </c:pt>
                <c:pt idx="6" formatCode="0.00">
                  <c:v>3.23</c:v>
                </c:pt>
                <c:pt idx="7" formatCode="0.00">
                  <c:v>3.19</c:v>
                </c:pt>
                <c:pt idx="8" formatCode="0.00">
                  <c:v>3.16</c:v>
                </c:pt>
                <c:pt idx="9" formatCode="0.00">
                  <c:v>3.2</c:v>
                </c:pt>
                <c:pt idx="10" formatCode="0.00">
                  <c:v>4.9000000000000004</c:v>
                </c:pt>
                <c:pt idx="11" formatCode="0.00">
                  <c:v>4.9000000000000004</c:v>
                </c:pt>
                <c:pt idx="12" formatCode="0.00">
                  <c:v>4.9000000000000004</c:v>
                </c:pt>
                <c:pt idx="13" formatCode="0.00">
                  <c:v>3.24</c:v>
                </c:pt>
                <c:pt idx="14" formatCode="0.00">
                  <c:v>3.24</c:v>
                </c:pt>
              </c:numCache>
            </c:numRef>
          </c:yVal>
        </c:ser>
        <c:axId val="83078528"/>
        <c:axId val="83092608"/>
      </c:scatterChart>
      <c:valAx>
        <c:axId val="8307852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092608"/>
        <c:crosses val="autoZero"/>
        <c:crossBetween val="midCat"/>
      </c:valAx>
      <c:valAx>
        <c:axId val="83092608"/>
        <c:scaling>
          <c:orientation val="minMax"/>
        </c:scaling>
        <c:axPos val="l"/>
        <c:majorGridlines/>
        <c:numFmt formatCode="0.000" sourceLinked="1"/>
        <c:tickLblPos val="nextTo"/>
        <c:crossAx val="83078528"/>
        <c:crosses val="autoZero"/>
        <c:crossBetween val="midCat"/>
      </c:valAx>
    </c:plotArea>
    <c:plotVisOnly val="1"/>
    <c:dispBlanksAs val="gap"/>
  </c:chart>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171837708830549"/>
          <c:y val="4.7138047138047139E-2"/>
          <c:w val="0.79713603818615753"/>
          <c:h val="0.83501683501683499"/>
        </c:manualLayout>
      </c:layout>
      <c:scatterChart>
        <c:scatterStyle val="lineMarker"/>
        <c:ser>
          <c:idx val="0"/>
          <c:order val="0"/>
          <c:xVal>
            <c:numRef>
              <c:f>'Naogaon_B_9.00 to 30.420'!$A$48:$A$60</c:f>
              <c:numCache>
                <c:formatCode>0.00</c:formatCode>
                <c:ptCount val="13"/>
                <c:pt idx="0">
                  <c:v>0</c:v>
                </c:pt>
                <c:pt idx="1">
                  <c:v>11</c:v>
                </c:pt>
                <c:pt idx="2">
                  <c:v>21</c:v>
                </c:pt>
                <c:pt idx="3">
                  <c:v>32</c:v>
                </c:pt>
                <c:pt idx="4">
                  <c:v>37</c:v>
                </c:pt>
                <c:pt idx="5">
                  <c:v>49</c:v>
                </c:pt>
                <c:pt idx="6">
                  <c:v>57</c:v>
                </c:pt>
                <c:pt idx="7">
                  <c:v>65</c:v>
                </c:pt>
                <c:pt idx="8">
                  <c:v>77</c:v>
                </c:pt>
                <c:pt idx="9">
                  <c:v>85</c:v>
                </c:pt>
                <c:pt idx="10">
                  <c:v>112</c:v>
                </c:pt>
                <c:pt idx="11">
                  <c:v>138</c:v>
                </c:pt>
                <c:pt idx="12">
                  <c:v>167</c:v>
                </c:pt>
              </c:numCache>
            </c:numRef>
          </c:xVal>
          <c:yVal>
            <c:numRef>
              <c:f>'Naogaon_B_9.00 to 30.420'!$B$48:$B$60</c:f>
              <c:numCache>
                <c:formatCode>0.000</c:formatCode>
                <c:ptCount val="13"/>
                <c:pt idx="0">
                  <c:v>3.19</c:v>
                </c:pt>
                <c:pt idx="1">
                  <c:v>3.2</c:v>
                </c:pt>
                <c:pt idx="2">
                  <c:v>2.65</c:v>
                </c:pt>
                <c:pt idx="3">
                  <c:v>2.78</c:v>
                </c:pt>
                <c:pt idx="4">
                  <c:v>3.03</c:v>
                </c:pt>
                <c:pt idx="5">
                  <c:v>3.15</c:v>
                </c:pt>
                <c:pt idx="6">
                  <c:v>3.18</c:v>
                </c:pt>
                <c:pt idx="7">
                  <c:v>3.18</c:v>
                </c:pt>
                <c:pt idx="8">
                  <c:v>3.19</c:v>
                </c:pt>
                <c:pt idx="9">
                  <c:v>3.21</c:v>
                </c:pt>
                <c:pt idx="10">
                  <c:v>3.15</c:v>
                </c:pt>
                <c:pt idx="11">
                  <c:v>3.14</c:v>
                </c:pt>
                <c:pt idx="12">
                  <c:v>3.01</c:v>
                </c:pt>
              </c:numCache>
            </c:numRef>
          </c:yVal>
        </c:ser>
        <c:ser>
          <c:idx val="1"/>
          <c:order val="1"/>
          <c:xVal>
            <c:numRef>
              <c:f>'Naogaon_B_9.00 to 30.420'!$G$48:$G$64</c:f>
              <c:numCache>
                <c:formatCode>0.00</c:formatCode>
                <c:ptCount val="17"/>
                <c:pt idx="0">
                  <c:v>0</c:v>
                </c:pt>
                <c:pt idx="1">
                  <c:v>11</c:v>
                </c:pt>
                <c:pt idx="2">
                  <c:v>21</c:v>
                </c:pt>
                <c:pt idx="3">
                  <c:v>32</c:v>
                </c:pt>
                <c:pt idx="4">
                  <c:v>37</c:v>
                </c:pt>
                <c:pt idx="5">
                  <c:v>49</c:v>
                </c:pt>
                <c:pt idx="6">
                  <c:v>57</c:v>
                </c:pt>
                <c:pt idx="7">
                  <c:v>65</c:v>
                </c:pt>
                <c:pt idx="8">
                  <c:v>77</c:v>
                </c:pt>
                <c:pt idx="9">
                  <c:v>85</c:v>
                </c:pt>
                <c:pt idx="10">
                  <c:v>112</c:v>
                </c:pt>
                <c:pt idx="11">
                  <c:v>130.6</c:v>
                </c:pt>
                <c:pt idx="12">
                  <c:v>135.85</c:v>
                </c:pt>
                <c:pt idx="13">
                  <c:v>138</c:v>
                </c:pt>
                <c:pt idx="14">
                  <c:v>140.15</c:v>
                </c:pt>
                <c:pt idx="15">
                  <c:v>145.55000000000001</c:v>
                </c:pt>
                <c:pt idx="16">
                  <c:v>167</c:v>
                </c:pt>
              </c:numCache>
            </c:numRef>
          </c:xVal>
          <c:yVal>
            <c:numRef>
              <c:f>'Naogaon_B_9.00 to 30.420'!$H$48:$H$64</c:f>
              <c:numCache>
                <c:formatCode>0.00</c:formatCode>
                <c:ptCount val="17"/>
                <c:pt idx="0">
                  <c:v>3.19</c:v>
                </c:pt>
                <c:pt idx="1">
                  <c:v>3.2</c:v>
                </c:pt>
                <c:pt idx="2">
                  <c:v>2.65</c:v>
                </c:pt>
                <c:pt idx="3">
                  <c:v>2.78</c:v>
                </c:pt>
                <c:pt idx="4">
                  <c:v>3.03</c:v>
                </c:pt>
                <c:pt idx="5">
                  <c:v>3.15</c:v>
                </c:pt>
                <c:pt idx="6">
                  <c:v>3.18</c:v>
                </c:pt>
                <c:pt idx="7">
                  <c:v>3.18</c:v>
                </c:pt>
                <c:pt idx="8">
                  <c:v>3.19</c:v>
                </c:pt>
                <c:pt idx="9">
                  <c:v>3.21</c:v>
                </c:pt>
                <c:pt idx="10">
                  <c:v>3.15</c:v>
                </c:pt>
                <c:pt idx="11">
                  <c:v>3.15</c:v>
                </c:pt>
                <c:pt idx="12">
                  <c:v>4.9000000000000004</c:v>
                </c:pt>
                <c:pt idx="13">
                  <c:v>4.9000000000000004</c:v>
                </c:pt>
                <c:pt idx="14">
                  <c:v>4.9000000000000004</c:v>
                </c:pt>
                <c:pt idx="15">
                  <c:v>3.1</c:v>
                </c:pt>
                <c:pt idx="16">
                  <c:v>3.01</c:v>
                </c:pt>
              </c:numCache>
            </c:numRef>
          </c:yVal>
        </c:ser>
        <c:axId val="74922624"/>
        <c:axId val="74944896"/>
      </c:scatterChart>
      <c:valAx>
        <c:axId val="7492262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944896"/>
        <c:crosses val="autoZero"/>
        <c:crossBetween val="midCat"/>
      </c:valAx>
      <c:valAx>
        <c:axId val="74944896"/>
        <c:scaling>
          <c:orientation val="minMax"/>
        </c:scaling>
        <c:axPos val="l"/>
        <c:majorGridlines/>
        <c:numFmt formatCode="0.000" sourceLinked="1"/>
        <c:tickLblPos val="nextTo"/>
        <c:crossAx val="74922624"/>
        <c:crosses val="autoZero"/>
        <c:crossBetween val="midCat"/>
      </c:valAx>
    </c:plotArea>
    <c:plotVisOnly val="1"/>
    <c:dispBlanksAs val="gap"/>
  </c:chart>
  <c:printSettings>
    <c:headerFooter/>
    <c:pageMargins b="0.750000000000001" l="0.70000000000000062" r="0.70000000000000062" t="0.750000000000001"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878787878787878"/>
          <c:y val="7.407407407407407E-2"/>
          <c:w val="0.78282828282828332"/>
          <c:h val="0.7407407407407407"/>
        </c:manualLayout>
      </c:layout>
      <c:scatterChart>
        <c:scatterStyle val="lineMarker"/>
        <c:ser>
          <c:idx val="0"/>
          <c:order val="0"/>
          <c:xVal>
            <c:numRef>
              <c:f>'Naogaon_B_9.00 to 30.420'!$A$406:$A$413</c:f>
              <c:numCache>
                <c:formatCode>0.00</c:formatCode>
                <c:ptCount val="8"/>
                <c:pt idx="0">
                  <c:v>0</c:v>
                </c:pt>
                <c:pt idx="1">
                  <c:v>19</c:v>
                </c:pt>
                <c:pt idx="2">
                  <c:v>32</c:v>
                </c:pt>
                <c:pt idx="3">
                  <c:v>48</c:v>
                </c:pt>
                <c:pt idx="4">
                  <c:v>66</c:v>
                </c:pt>
                <c:pt idx="5">
                  <c:v>79</c:v>
                </c:pt>
                <c:pt idx="6">
                  <c:v>130</c:v>
                </c:pt>
                <c:pt idx="7">
                  <c:v>151</c:v>
                </c:pt>
              </c:numCache>
            </c:numRef>
          </c:xVal>
          <c:yVal>
            <c:numRef>
              <c:f>'Naogaon_B_9.00 to 30.420'!$B$406:$B$413</c:f>
              <c:numCache>
                <c:formatCode>0.000</c:formatCode>
                <c:ptCount val="8"/>
                <c:pt idx="0">
                  <c:v>3.1</c:v>
                </c:pt>
                <c:pt idx="1">
                  <c:v>3.03</c:v>
                </c:pt>
                <c:pt idx="2">
                  <c:v>2.99</c:v>
                </c:pt>
                <c:pt idx="3">
                  <c:v>3.1</c:v>
                </c:pt>
                <c:pt idx="4">
                  <c:v>3.16</c:v>
                </c:pt>
                <c:pt idx="5">
                  <c:v>3.09</c:v>
                </c:pt>
                <c:pt idx="6">
                  <c:v>3.44</c:v>
                </c:pt>
                <c:pt idx="7">
                  <c:v>3.44</c:v>
                </c:pt>
              </c:numCache>
            </c:numRef>
          </c:yVal>
        </c:ser>
        <c:ser>
          <c:idx val="1"/>
          <c:order val="1"/>
          <c:xVal>
            <c:numRef>
              <c:f>'Naogaon_B_9.00 to 30.420'!$G$406:$G$418</c:f>
              <c:numCache>
                <c:formatCode>0.000</c:formatCode>
                <c:ptCount val="13"/>
                <c:pt idx="0" formatCode="0.00">
                  <c:v>0</c:v>
                </c:pt>
                <c:pt idx="1">
                  <c:v>19</c:v>
                </c:pt>
                <c:pt idx="2">
                  <c:v>32</c:v>
                </c:pt>
                <c:pt idx="3">
                  <c:v>48</c:v>
                </c:pt>
                <c:pt idx="4">
                  <c:v>66</c:v>
                </c:pt>
                <c:pt idx="5">
                  <c:v>79</c:v>
                </c:pt>
                <c:pt idx="6">
                  <c:v>123.47</c:v>
                </c:pt>
                <c:pt idx="7">
                  <c:v>127.85</c:v>
                </c:pt>
                <c:pt idx="8">
                  <c:v>130</c:v>
                </c:pt>
                <c:pt idx="9">
                  <c:v>132.15</c:v>
                </c:pt>
                <c:pt idx="10">
                  <c:v>136.53</c:v>
                </c:pt>
                <c:pt idx="11">
                  <c:v>151</c:v>
                </c:pt>
              </c:numCache>
            </c:numRef>
          </c:xVal>
          <c:yVal>
            <c:numRef>
              <c:f>'Naogaon_B_9.00 to 30.420'!$H$406:$H$418</c:f>
              <c:numCache>
                <c:formatCode>0.000</c:formatCode>
                <c:ptCount val="13"/>
                <c:pt idx="0">
                  <c:v>3.1</c:v>
                </c:pt>
                <c:pt idx="1">
                  <c:v>3.03</c:v>
                </c:pt>
                <c:pt idx="2">
                  <c:v>2.99</c:v>
                </c:pt>
                <c:pt idx="3">
                  <c:v>3.1</c:v>
                </c:pt>
                <c:pt idx="4">
                  <c:v>3.16</c:v>
                </c:pt>
                <c:pt idx="5">
                  <c:v>3.09</c:v>
                </c:pt>
                <c:pt idx="6">
                  <c:v>3.44</c:v>
                </c:pt>
                <c:pt idx="7">
                  <c:v>4.9000000000000004</c:v>
                </c:pt>
                <c:pt idx="8">
                  <c:v>4.9000000000000004</c:v>
                </c:pt>
                <c:pt idx="9">
                  <c:v>4.9000000000000004</c:v>
                </c:pt>
                <c:pt idx="10">
                  <c:v>3.44</c:v>
                </c:pt>
                <c:pt idx="11">
                  <c:v>3.44</c:v>
                </c:pt>
              </c:numCache>
            </c:numRef>
          </c:yVal>
        </c:ser>
        <c:axId val="83117184"/>
        <c:axId val="83118720"/>
      </c:scatterChart>
      <c:valAx>
        <c:axId val="8311718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118720"/>
        <c:crosses val="autoZero"/>
        <c:crossBetween val="midCat"/>
      </c:valAx>
      <c:valAx>
        <c:axId val="83118720"/>
        <c:scaling>
          <c:orientation val="minMax"/>
        </c:scaling>
        <c:axPos val="l"/>
        <c:majorGridlines/>
        <c:numFmt formatCode="0.000" sourceLinked="1"/>
        <c:tickLblPos val="nextTo"/>
        <c:crossAx val="83117184"/>
        <c:crosses val="autoZero"/>
        <c:crossBetween val="midCat"/>
      </c:valAx>
    </c:plotArea>
    <c:plotVisOnly val="1"/>
    <c:dispBlanksAs val="gap"/>
  </c:chart>
  <c:printSettings>
    <c:headerFooter/>
    <c:pageMargins b="0.75000000000000522" l="0.70000000000000062" r="0.70000000000000062" t="0.75000000000000522"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3456464379947242"/>
          <c:y val="6.0606060606060622E-2"/>
          <c:w val="0.77308707124010612"/>
          <c:h val="0.78787878787878785"/>
        </c:manualLayout>
      </c:layout>
      <c:scatterChart>
        <c:scatterStyle val="lineMarker"/>
        <c:ser>
          <c:idx val="0"/>
          <c:order val="0"/>
          <c:xVal>
            <c:numRef>
              <c:f>'Naogaon_B_9.00 to 30.420'!$A$422:$A$432</c:f>
              <c:numCache>
                <c:formatCode>0.00</c:formatCode>
                <c:ptCount val="11"/>
                <c:pt idx="0">
                  <c:v>0</c:v>
                </c:pt>
                <c:pt idx="1">
                  <c:v>14</c:v>
                </c:pt>
                <c:pt idx="2">
                  <c:v>28</c:v>
                </c:pt>
                <c:pt idx="3">
                  <c:v>42</c:v>
                </c:pt>
                <c:pt idx="4">
                  <c:v>60</c:v>
                </c:pt>
                <c:pt idx="5">
                  <c:v>76</c:v>
                </c:pt>
                <c:pt idx="6">
                  <c:v>93</c:v>
                </c:pt>
                <c:pt idx="7">
                  <c:v>104</c:v>
                </c:pt>
                <c:pt idx="8">
                  <c:v>111</c:v>
                </c:pt>
                <c:pt idx="9">
                  <c:v>124</c:v>
                </c:pt>
                <c:pt idx="10">
                  <c:v>131</c:v>
                </c:pt>
              </c:numCache>
            </c:numRef>
          </c:xVal>
          <c:yVal>
            <c:numRef>
              <c:f>'Naogaon_B_9.00 to 30.420'!$B$422:$B$432</c:f>
              <c:numCache>
                <c:formatCode>0.000</c:formatCode>
                <c:ptCount val="11"/>
                <c:pt idx="0">
                  <c:v>3.01</c:v>
                </c:pt>
                <c:pt idx="1">
                  <c:v>3.02</c:v>
                </c:pt>
                <c:pt idx="2">
                  <c:v>3.04</c:v>
                </c:pt>
                <c:pt idx="3">
                  <c:v>3.11</c:v>
                </c:pt>
                <c:pt idx="4">
                  <c:v>3.24</c:v>
                </c:pt>
                <c:pt idx="5">
                  <c:v>3.4</c:v>
                </c:pt>
                <c:pt idx="6">
                  <c:v>3.36</c:v>
                </c:pt>
                <c:pt idx="7">
                  <c:v>3.42</c:v>
                </c:pt>
                <c:pt idx="8">
                  <c:v>3.38</c:v>
                </c:pt>
                <c:pt idx="9">
                  <c:v>3.39</c:v>
                </c:pt>
                <c:pt idx="10">
                  <c:v>3.39</c:v>
                </c:pt>
              </c:numCache>
            </c:numRef>
          </c:yVal>
        </c:ser>
        <c:ser>
          <c:idx val="1"/>
          <c:order val="1"/>
          <c:xVal>
            <c:numRef>
              <c:f>'Naogaon_B_9.00 to 30.420'!$G$422:$G$437</c:f>
              <c:numCache>
                <c:formatCode>0.00</c:formatCode>
                <c:ptCount val="16"/>
                <c:pt idx="0">
                  <c:v>0</c:v>
                </c:pt>
                <c:pt idx="1">
                  <c:v>14</c:v>
                </c:pt>
                <c:pt idx="2">
                  <c:v>28</c:v>
                </c:pt>
                <c:pt idx="3">
                  <c:v>42</c:v>
                </c:pt>
                <c:pt idx="4">
                  <c:v>60</c:v>
                </c:pt>
                <c:pt idx="5">
                  <c:v>76</c:v>
                </c:pt>
                <c:pt idx="6">
                  <c:v>93</c:v>
                </c:pt>
                <c:pt idx="7">
                  <c:v>104</c:v>
                </c:pt>
                <c:pt idx="8">
                  <c:v>111</c:v>
                </c:pt>
                <c:pt idx="9">
                  <c:v>117.32</c:v>
                </c:pt>
                <c:pt idx="10">
                  <c:v>121.85</c:v>
                </c:pt>
                <c:pt idx="11">
                  <c:v>124</c:v>
                </c:pt>
                <c:pt idx="12">
                  <c:v>126.15</c:v>
                </c:pt>
                <c:pt idx="13">
                  <c:v>130.68</c:v>
                </c:pt>
                <c:pt idx="14">
                  <c:v>131</c:v>
                </c:pt>
              </c:numCache>
            </c:numRef>
          </c:xVal>
          <c:yVal>
            <c:numRef>
              <c:f>'Naogaon_B_9.00 to 30.420'!$H$422:$H$437</c:f>
              <c:numCache>
                <c:formatCode>0.00</c:formatCode>
                <c:ptCount val="16"/>
                <c:pt idx="0">
                  <c:v>3.01</c:v>
                </c:pt>
                <c:pt idx="1">
                  <c:v>3.02</c:v>
                </c:pt>
                <c:pt idx="2">
                  <c:v>3.04</c:v>
                </c:pt>
                <c:pt idx="3">
                  <c:v>3.11</c:v>
                </c:pt>
                <c:pt idx="4">
                  <c:v>3.24</c:v>
                </c:pt>
                <c:pt idx="5">
                  <c:v>3.4</c:v>
                </c:pt>
                <c:pt idx="6">
                  <c:v>3.36</c:v>
                </c:pt>
                <c:pt idx="7">
                  <c:v>3.42</c:v>
                </c:pt>
                <c:pt idx="8">
                  <c:v>3.38</c:v>
                </c:pt>
                <c:pt idx="9">
                  <c:v>3.39</c:v>
                </c:pt>
                <c:pt idx="10">
                  <c:v>4.9000000000000004</c:v>
                </c:pt>
                <c:pt idx="11">
                  <c:v>4.9000000000000004</c:v>
                </c:pt>
                <c:pt idx="12">
                  <c:v>4.9000000000000004</c:v>
                </c:pt>
                <c:pt idx="13" formatCode="0.000">
                  <c:v>3.39</c:v>
                </c:pt>
                <c:pt idx="14" formatCode="0.000">
                  <c:v>3.39</c:v>
                </c:pt>
              </c:numCache>
            </c:numRef>
          </c:yVal>
        </c:ser>
        <c:axId val="83143296"/>
        <c:axId val="83157376"/>
      </c:scatterChart>
      <c:valAx>
        <c:axId val="8314329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157376"/>
        <c:crosses val="autoZero"/>
        <c:crossBetween val="midCat"/>
      </c:valAx>
      <c:valAx>
        <c:axId val="83157376"/>
        <c:scaling>
          <c:orientation val="minMax"/>
        </c:scaling>
        <c:axPos val="l"/>
        <c:majorGridlines/>
        <c:numFmt formatCode="0.000" sourceLinked="1"/>
        <c:tickLblPos val="nextTo"/>
        <c:crossAx val="83143296"/>
        <c:crosses val="autoZero"/>
        <c:crossBetween val="midCat"/>
      </c:valAx>
    </c:plotArea>
    <c:plotVisOnly val="1"/>
    <c:dispBlanksAs val="gap"/>
  </c:chart>
  <c:printSettings>
    <c:headerFooter/>
    <c:pageMargins b="0.75000000000000544" l="0.70000000000000062" r="0.70000000000000062" t="0.75000000000000544"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3178294573643429"/>
          <c:y val="6.7307692307692374E-2"/>
          <c:w val="0.77777777777777823"/>
          <c:h val="0.76442307692307776"/>
        </c:manualLayout>
      </c:layout>
      <c:scatterChart>
        <c:scatterStyle val="lineMarker"/>
        <c:ser>
          <c:idx val="0"/>
          <c:order val="0"/>
          <c:xVal>
            <c:numRef>
              <c:f>'Naogaon_B_9.00 to 30.420'!$A$441:$A$452</c:f>
              <c:numCache>
                <c:formatCode>0.00</c:formatCode>
                <c:ptCount val="12"/>
                <c:pt idx="0">
                  <c:v>0</c:v>
                </c:pt>
                <c:pt idx="1">
                  <c:v>11</c:v>
                </c:pt>
                <c:pt idx="2">
                  <c:v>24</c:v>
                </c:pt>
                <c:pt idx="3">
                  <c:v>36</c:v>
                </c:pt>
                <c:pt idx="4">
                  <c:v>50</c:v>
                </c:pt>
                <c:pt idx="5">
                  <c:v>65</c:v>
                </c:pt>
                <c:pt idx="6">
                  <c:v>81</c:v>
                </c:pt>
                <c:pt idx="7">
                  <c:v>97</c:v>
                </c:pt>
                <c:pt idx="8">
                  <c:v>110</c:v>
                </c:pt>
                <c:pt idx="9">
                  <c:v>127</c:v>
                </c:pt>
                <c:pt idx="10">
                  <c:v>133.44</c:v>
                </c:pt>
                <c:pt idx="11">
                  <c:v>143</c:v>
                </c:pt>
              </c:numCache>
            </c:numRef>
          </c:xVal>
          <c:yVal>
            <c:numRef>
              <c:f>'Naogaon_B_9.00 to 30.420'!$B$441:$B$452</c:f>
              <c:numCache>
                <c:formatCode>0.000</c:formatCode>
                <c:ptCount val="12"/>
                <c:pt idx="0">
                  <c:v>3.73</c:v>
                </c:pt>
                <c:pt idx="1">
                  <c:v>3.76</c:v>
                </c:pt>
                <c:pt idx="2">
                  <c:v>3.98</c:v>
                </c:pt>
                <c:pt idx="3">
                  <c:v>4.3600000000000003</c:v>
                </c:pt>
                <c:pt idx="4">
                  <c:v>4.3099999999999996</c:v>
                </c:pt>
                <c:pt idx="5">
                  <c:v>4.0999999999999996</c:v>
                </c:pt>
                <c:pt idx="6">
                  <c:v>3.8</c:v>
                </c:pt>
                <c:pt idx="7">
                  <c:v>3.6</c:v>
                </c:pt>
                <c:pt idx="8">
                  <c:v>3.54</c:v>
                </c:pt>
                <c:pt idx="9">
                  <c:v>3.56</c:v>
                </c:pt>
                <c:pt idx="10" formatCode="General">
                  <c:v>3.47</c:v>
                </c:pt>
                <c:pt idx="11">
                  <c:v>3.47</c:v>
                </c:pt>
              </c:numCache>
            </c:numRef>
          </c:yVal>
        </c:ser>
        <c:ser>
          <c:idx val="1"/>
          <c:order val="1"/>
          <c:xVal>
            <c:numRef>
              <c:f>'Naogaon_B_9.00 to 30.420'!$G$441:$G$456</c:f>
              <c:numCache>
                <c:formatCode>0.00</c:formatCode>
                <c:ptCount val="16"/>
                <c:pt idx="0">
                  <c:v>0</c:v>
                </c:pt>
                <c:pt idx="1">
                  <c:v>11</c:v>
                </c:pt>
                <c:pt idx="2">
                  <c:v>24</c:v>
                </c:pt>
                <c:pt idx="3">
                  <c:v>36</c:v>
                </c:pt>
                <c:pt idx="4">
                  <c:v>50</c:v>
                </c:pt>
                <c:pt idx="5">
                  <c:v>65</c:v>
                </c:pt>
                <c:pt idx="6">
                  <c:v>81</c:v>
                </c:pt>
                <c:pt idx="7">
                  <c:v>97</c:v>
                </c:pt>
                <c:pt idx="8">
                  <c:v>110</c:v>
                </c:pt>
                <c:pt idx="9">
                  <c:v>120.8</c:v>
                </c:pt>
                <c:pt idx="10">
                  <c:v>124.85</c:v>
                </c:pt>
                <c:pt idx="11">
                  <c:v>127</c:v>
                </c:pt>
                <c:pt idx="12">
                  <c:v>129.15</c:v>
                </c:pt>
                <c:pt idx="13">
                  <c:v>133.44</c:v>
                </c:pt>
                <c:pt idx="14">
                  <c:v>143</c:v>
                </c:pt>
              </c:numCache>
            </c:numRef>
          </c:xVal>
          <c:yVal>
            <c:numRef>
              <c:f>'Naogaon_B_9.00 to 30.420'!$H$441:$H$456</c:f>
              <c:numCache>
                <c:formatCode>0.00</c:formatCode>
                <c:ptCount val="16"/>
                <c:pt idx="0" formatCode="0.000">
                  <c:v>3.73</c:v>
                </c:pt>
                <c:pt idx="1">
                  <c:v>3.76</c:v>
                </c:pt>
                <c:pt idx="2">
                  <c:v>3.98</c:v>
                </c:pt>
                <c:pt idx="3">
                  <c:v>4.3600000000000003</c:v>
                </c:pt>
                <c:pt idx="4">
                  <c:v>4.3099999999999996</c:v>
                </c:pt>
                <c:pt idx="5">
                  <c:v>4.0999999999999996</c:v>
                </c:pt>
                <c:pt idx="6">
                  <c:v>3.8</c:v>
                </c:pt>
                <c:pt idx="7">
                  <c:v>3.6</c:v>
                </c:pt>
                <c:pt idx="8">
                  <c:v>3.54</c:v>
                </c:pt>
                <c:pt idx="9">
                  <c:v>3.55</c:v>
                </c:pt>
                <c:pt idx="10">
                  <c:v>4.9000000000000004</c:v>
                </c:pt>
                <c:pt idx="11">
                  <c:v>4.9000000000000004</c:v>
                </c:pt>
                <c:pt idx="12">
                  <c:v>4.9000000000000004</c:v>
                </c:pt>
                <c:pt idx="13">
                  <c:v>3.47</c:v>
                </c:pt>
                <c:pt idx="14">
                  <c:v>3.47</c:v>
                </c:pt>
              </c:numCache>
            </c:numRef>
          </c:yVal>
        </c:ser>
        <c:axId val="83185664"/>
        <c:axId val="83187200"/>
      </c:scatterChart>
      <c:valAx>
        <c:axId val="8318566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187200"/>
        <c:crosses val="autoZero"/>
        <c:crossBetween val="midCat"/>
      </c:valAx>
      <c:valAx>
        <c:axId val="83187200"/>
        <c:scaling>
          <c:orientation val="minMax"/>
        </c:scaling>
        <c:axPos val="l"/>
        <c:majorGridlines/>
        <c:numFmt formatCode="0.000" sourceLinked="1"/>
        <c:tickLblPos val="nextTo"/>
        <c:crossAx val="83185664"/>
        <c:crosses val="autoZero"/>
        <c:crossBetween val="midCat"/>
      </c:valAx>
    </c:plotArea>
    <c:plotVisOnly val="1"/>
    <c:dispBlanksAs val="gap"/>
  </c:chart>
  <c:printSettings>
    <c:headerFooter/>
    <c:pageMargins b="0.75000000000000566" l="0.70000000000000062" r="0.70000000000000062" t="0.7500000000000056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3568003294742254"/>
          <c:y val="8.4949543276078066E-2"/>
          <c:w val="0.84343434343434343"/>
          <c:h val="0.72316384180790905"/>
        </c:manualLayout>
      </c:layout>
      <c:scatterChart>
        <c:scatterStyle val="lineMarker"/>
        <c:ser>
          <c:idx val="0"/>
          <c:order val="0"/>
          <c:xVal>
            <c:numRef>
              <c:f>'Naogaon_B_9.00 to 30.420'!$A$460:$A$470</c:f>
              <c:numCache>
                <c:formatCode>0.00</c:formatCode>
                <c:ptCount val="11"/>
                <c:pt idx="0">
                  <c:v>0</c:v>
                </c:pt>
                <c:pt idx="1">
                  <c:v>9</c:v>
                </c:pt>
                <c:pt idx="2">
                  <c:v>25</c:v>
                </c:pt>
                <c:pt idx="3">
                  <c:v>32</c:v>
                </c:pt>
                <c:pt idx="4">
                  <c:v>44</c:v>
                </c:pt>
                <c:pt idx="5">
                  <c:v>59</c:v>
                </c:pt>
                <c:pt idx="6">
                  <c:v>74</c:v>
                </c:pt>
                <c:pt idx="7">
                  <c:v>90</c:v>
                </c:pt>
                <c:pt idx="8">
                  <c:v>104</c:v>
                </c:pt>
                <c:pt idx="9">
                  <c:v>123</c:v>
                </c:pt>
                <c:pt idx="10">
                  <c:v>148</c:v>
                </c:pt>
              </c:numCache>
            </c:numRef>
          </c:xVal>
          <c:yVal>
            <c:numRef>
              <c:f>'Naogaon_B_9.00 to 30.420'!$B$460:$B$470</c:f>
              <c:numCache>
                <c:formatCode>0.000</c:formatCode>
                <c:ptCount val="11"/>
                <c:pt idx="0">
                  <c:v>4.1900000000000004</c:v>
                </c:pt>
                <c:pt idx="1">
                  <c:v>4.3099999999999996</c:v>
                </c:pt>
                <c:pt idx="2">
                  <c:v>4.33</c:v>
                </c:pt>
                <c:pt idx="3">
                  <c:v>4.33</c:v>
                </c:pt>
                <c:pt idx="4">
                  <c:v>4.49</c:v>
                </c:pt>
                <c:pt idx="5">
                  <c:v>4.4000000000000004</c:v>
                </c:pt>
                <c:pt idx="6">
                  <c:v>4.1900000000000004</c:v>
                </c:pt>
                <c:pt idx="7">
                  <c:v>4.17</c:v>
                </c:pt>
                <c:pt idx="8">
                  <c:v>4.0599999999999996</c:v>
                </c:pt>
                <c:pt idx="9">
                  <c:v>4.0999999999999996</c:v>
                </c:pt>
                <c:pt idx="10">
                  <c:v>4.0999999999999996</c:v>
                </c:pt>
              </c:numCache>
            </c:numRef>
          </c:yVal>
        </c:ser>
        <c:ser>
          <c:idx val="1"/>
          <c:order val="1"/>
          <c:xVal>
            <c:numRef>
              <c:f>'Naogaon_B_9.00 to 30.420'!$G$460:$G$475</c:f>
              <c:numCache>
                <c:formatCode>0.00</c:formatCode>
                <c:ptCount val="16"/>
                <c:pt idx="0">
                  <c:v>0</c:v>
                </c:pt>
                <c:pt idx="1">
                  <c:v>9</c:v>
                </c:pt>
                <c:pt idx="2">
                  <c:v>25</c:v>
                </c:pt>
                <c:pt idx="3">
                  <c:v>32</c:v>
                </c:pt>
                <c:pt idx="4">
                  <c:v>44</c:v>
                </c:pt>
                <c:pt idx="5">
                  <c:v>59</c:v>
                </c:pt>
                <c:pt idx="6">
                  <c:v>74</c:v>
                </c:pt>
                <c:pt idx="7">
                  <c:v>90</c:v>
                </c:pt>
                <c:pt idx="8">
                  <c:v>104</c:v>
                </c:pt>
                <c:pt idx="9">
                  <c:v>118.38999999999999</c:v>
                </c:pt>
                <c:pt idx="10">
                  <c:v>120.85</c:v>
                </c:pt>
                <c:pt idx="11">
                  <c:v>123</c:v>
                </c:pt>
                <c:pt idx="12">
                  <c:v>125.15</c:v>
                </c:pt>
                <c:pt idx="13">
                  <c:v>127.55000000000001</c:v>
                </c:pt>
                <c:pt idx="14">
                  <c:v>148</c:v>
                </c:pt>
              </c:numCache>
            </c:numRef>
          </c:xVal>
          <c:yVal>
            <c:numRef>
              <c:f>'Naogaon_B_9.00 to 30.420'!$H$460:$H$475</c:f>
              <c:numCache>
                <c:formatCode>0.00</c:formatCode>
                <c:ptCount val="16"/>
                <c:pt idx="0">
                  <c:v>4.1900000000000004</c:v>
                </c:pt>
                <c:pt idx="1">
                  <c:v>4.3099999999999996</c:v>
                </c:pt>
                <c:pt idx="2">
                  <c:v>4.33</c:v>
                </c:pt>
                <c:pt idx="3">
                  <c:v>4.33</c:v>
                </c:pt>
                <c:pt idx="4">
                  <c:v>4.49</c:v>
                </c:pt>
                <c:pt idx="5">
                  <c:v>4.4000000000000004</c:v>
                </c:pt>
                <c:pt idx="6">
                  <c:v>4.1900000000000004</c:v>
                </c:pt>
                <c:pt idx="7">
                  <c:v>4.17</c:v>
                </c:pt>
                <c:pt idx="8">
                  <c:v>4.0599999999999996</c:v>
                </c:pt>
                <c:pt idx="9">
                  <c:v>4.08</c:v>
                </c:pt>
                <c:pt idx="10">
                  <c:v>4.9000000000000004</c:v>
                </c:pt>
                <c:pt idx="11">
                  <c:v>4.9000000000000004</c:v>
                </c:pt>
                <c:pt idx="12">
                  <c:v>4.9000000000000004</c:v>
                </c:pt>
                <c:pt idx="13">
                  <c:v>4.0999999999999996</c:v>
                </c:pt>
                <c:pt idx="14">
                  <c:v>4.0999999999999996</c:v>
                </c:pt>
              </c:numCache>
            </c:numRef>
          </c:yVal>
        </c:ser>
        <c:axId val="83215104"/>
        <c:axId val="83216640"/>
      </c:scatterChart>
      <c:valAx>
        <c:axId val="8321510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216640"/>
        <c:crosses val="autoZero"/>
        <c:crossBetween val="midCat"/>
      </c:valAx>
      <c:valAx>
        <c:axId val="83216640"/>
        <c:scaling>
          <c:orientation val="minMax"/>
        </c:scaling>
        <c:axPos val="l"/>
        <c:majorGridlines/>
        <c:numFmt formatCode="0.000" sourceLinked="1"/>
        <c:tickLblPos val="nextTo"/>
        <c:crossAx val="83215104"/>
        <c:crosses val="autoZero"/>
        <c:crossBetween val="midCat"/>
      </c:valAx>
    </c:plotArea>
    <c:plotVisOnly val="1"/>
    <c:dispBlanksAs val="gap"/>
  </c:chart>
  <c:printSettings>
    <c:headerFooter/>
    <c:pageMargins b="0.75000000000000588" l="0.70000000000000062" r="0.70000000000000062" t="0.75000000000000588"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171837708830549"/>
          <c:y val="5.8091286307053944E-2"/>
          <c:w val="0.79713603818615753"/>
          <c:h val="0.79668049792531115"/>
        </c:manualLayout>
      </c:layout>
      <c:scatterChart>
        <c:scatterStyle val="lineMarker"/>
        <c:ser>
          <c:idx val="0"/>
          <c:order val="0"/>
          <c:xVal>
            <c:numRef>
              <c:f>'Naogaon_B_9.00 to 30.420'!$A$479:$A$488</c:f>
              <c:numCache>
                <c:formatCode>0.00</c:formatCode>
                <c:ptCount val="10"/>
                <c:pt idx="0">
                  <c:v>0</c:v>
                </c:pt>
                <c:pt idx="1">
                  <c:v>18</c:v>
                </c:pt>
                <c:pt idx="2">
                  <c:v>31</c:v>
                </c:pt>
                <c:pt idx="3">
                  <c:v>47</c:v>
                </c:pt>
                <c:pt idx="4">
                  <c:v>62</c:v>
                </c:pt>
                <c:pt idx="5">
                  <c:v>79</c:v>
                </c:pt>
                <c:pt idx="6">
                  <c:v>94</c:v>
                </c:pt>
                <c:pt idx="7">
                  <c:v>120</c:v>
                </c:pt>
                <c:pt idx="8">
                  <c:v>138</c:v>
                </c:pt>
                <c:pt idx="9">
                  <c:v>154</c:v>
                </c:pt>
              </c:numCache>
            </c:numRef>
          </c:xVal>
          <c:yVal>
            <c:numRef>
              <c:f>'Naogaon_B_9.00 to 30.420'!$B$479:$B$488</c:f>
              <c:numCache>
                <c:formatCode>0.000</c:formatCode>
                <c:ptCount val="10"/>
                <c:pt idx="0">
                  <c:v>4.5</c:v>
                </c:pt>
                <c:pt idx="1">
                  <c:v>4.68</c:v>
                </c:pt>
                <c:pt idx="2">
                  <c:v>4.6399999999999997</c:v>
                </c:pt>
                <c:pt idx="3">
                  <c:v>4.45</c:v>
                </c:pt>
                <c:pt idx="4">
                  <c:v>4.4000000000000004</c:v>
                </c:pt>
                <c:pt idx="5">
                  <c:v>4.3499999999999996</c:v>
                </c:pt>
                <c:pt idx="6">
                  <c:v>4.3499999999999996</c:v>
                </c:pt>
                <c:pt idx="7">
                  <c:v>4.38</c:v>
                </c:pt>
                <c:pt idx="8">
                  <c:v>4.3499999999999996</c:v>
                </c:pt>
                <c:pt idx="9">
                  <c:v>4.3499999999999996</c:v>
                </c:pt>
              </c:numCache>
            </c:numRef>
          </c:yVal>
        </c:ser>
        <c:ser>
          <c:idx val="1"/>
          <c:order val="1"/>
          <c:xVal>
            <c:numRef>
              <c:f>'Naogaon_B_9.00 to 30.420'!$G$479:$G$492</c:f>
              <c:numCache>
                <c:formatCode>0.00</c:formatCode>
                <c:ptCount val="14"/>
                <c:pt idx="0">
                  <c:v>0</c:v>
                </c:pt>
                <c:pt idx="1">
                  <c:v>18</c:v>
                </c:pt>
                <c:pt idx="2">
                  <c:v>31</c:v>
                </c:pt>
                <c:pt idx="3">
                  <c:v>47</c:v>
                </c:pt>
                <c:pt idx="4">
                  <c:v>62</c:v>
                </c:pt>
                <c:pt idx="5">
                  <c:v>79</c:v>
                </c:pt>
                <c:pt idx="6">
                  <c:v>94</c:v>
                </c:pt>
                <c:pt idx="7">
                  <c:v>120</c:v>
                </c:pt>
                <c:pt idx="8">
                  <c:v>134.32</c:v>
                </c:pt>
                <c:pt idx="9">
                  <c:v>135.85</c:v>
                </c:pt>
                <c:pt idx="10">
                  <c:v>138</c:v>
                </c:pt>
                <c:pt idx="11">
                  <c:v>140.15</c:v>
                </c:pt>
                <c:pt idx="12">
                  <c:v>141.80000000000001</c:v>
                </c:pt>
                <c:pt idx="13">
                  <c:v>154</c:v>
                </c:pt>
              </c:numCache>
            </c:numRef>
          </c:xVal>
          <c:yVal>
            <c:numRef>
              <c:f>'Naogaon_B_9.00 to 30.420'!$H$479:$H$492</c:f>
              <c:numCache>
                <c:formatCode>0.00</c:formatCode>
                <c:ptCount val="14"/>
                <c:pt idx="0">
                  <c:v>4.5</c:v>
                </c:pt>
                <c:pt idx="1">
                  <c:v>4.68</c:v>
                </c:pt>
                <c:pt idx="2">
                  <c:v>4.6399999999999997</c:v>
                </c:pt>
                <c:pt idx="3">
                  <c:v>4.45</c:v>
                </c:pt>
                <c:pt idx="4">
                  <c:v>4.4000000000000004</c:v>
                </c:pt>
                <c:pt idx="5">
                  <c:v>4.3499999999999996</c:v>
                </c:pt>
                <c:pt idx="6">
                  <c:v>4.3499999999999996</c:v>
                </c:pt>
                <c:pt idx="7">
                  <c:v>4.38</c:v>
                </c:pt>
                <c:pt idx="8">
                  <c:v>4.3899999999999997</c:v>
                </c:pt>
                <c:pt idx="9">
                  <c:v>4.9000000000000004</c:v>
                </c:pt>
                <c:pt idx="10">
                  <c:v>4.9000000000000004</c:v>
                </c:pt>
                <c:pt idx="11">
                  <c:v>4.9000000000000004</c:v>
                </c:pt>
                <c:pt idx="12" formatCode="0.000">
                  <c:v>4.3499999999999996</c:v>
                </c:pt>
                <c:pt idx="13" formatCode="0.000">
                  <c:v>4.3499999999999996</c:v>
                </c:pt>
              </c:numCache>
            </c:numRef>
          </c:yVal>
        </c:ser>
        <c:axId val="83236352"/>
        <c:axId val="83237888"/>
      </c:scatterChart>
      <c:valAx>
        <c:axId val="8323635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237888"/>
        <c:crosses val="autoZero"/>
        <c:crossBetween val="midCat"/>
      </c:valAx>
      <c:valAx>
        <c:axId val="83237888"/>
        <c:scaling>
          <c:orientation val="minMax"/>
          <c:max val="6"/>
          <c:min val="3"/>
        </c:scaling>
        <c:axPos val="l"/>
        <c:majorGridlines/>
        <c:numFmt formatCode="0.000" sourceLinked="1"/>
        <c:tickLblPos val="nextTo"/>
        <c:crossAx val="83236352"/>
        <c:crosses val="autoZero"/>
        <c:crossBetween val="midCat"/>
      </c:valAx>
    </c:plotArea>
    <c:plotVisOnly val="1"/>
    <c:dispBlanksAs val="gap"/>
  </c:chart>
  <c:printSettings>
    <c:headerFooter/>
    <c:pageMargins b="0.75000000000000611" l="0.70000000000000062" r="0.70000000000000062" t="0.75000000000000611"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1111111111111"/>
          <c:y val="6.7307692307692374E-2"/>
          <c:w val="0.81313131313131315"/>
          <c:h val="0.76442307692307776"/>
        </c:manualLayout>
      </c:layout>
      <c:scatterChart>
        <c:scatterStyle val="lineMarker"/>
        <c:ser>
          <c:idx val="0"/>
          <c:order val="0"/>
          <c:xVal>
            <c:numRef>
              <c:f>'Naogaon_B_9.00 to 30.420'!$A$497:$A$501</c:f>
              <c:numCache>
                <c:formatCode>0.00</c:formatCode>
                <c:ptCount val="5"/>
                <c:pt idx="0">
                  <c:v>0</c:v>
                </c:pt>
                <c:pt idx="1">
                  <c:v>10</c:v>
                </c:pt>
                <c:pt idx="2">
                  <c:v>13.350000000000001</c:v>
                </c:pt>
                <c:pt idx="3">
                  <c:v>19</c:v>
                </c:pt>
                <c:pt idx="4">
                  <c:v>30</c:v>
                </c:pt>
              </c:numCache>
            </c:numRef>
          </c:xVal>
          <c:yVal>
            <c:numRef>
              <c:f>'Naogaon_B_9.00 to 30.420'!$B$497:$B$501</c:f>
              <c:numCache>
                <c:formatCode>0.00</c:formatCode>
                <c:ptCount val="5"/>
                <c:pt idx="0">
                  <c:v>3.98</c:v>
                </c:pt>
                <c:pt idx="1">
                  <c:v>4.3</c:v>
                </c:pt>
                <c:pt idx="2">
                  <c:v>4.5</c:v>
                </c:pt>
                <c:pt idx="3">
                  <c:v>4.88</c:v>
                </c:pt>
                <c:pt idx="4">
                  <c:v>4.8899999999999997</c:v>
                </c:pt>
              </c:numCache>
            </c:numRef>
          </c:yVal>
        </c:ser>
        <c:ser>
          <c:idx val="1"/>
          <c:order val="1"/>
          <c:xVal>
            <c:numRef>
              <c:f>'Naogaon_B_9.00 to 30.420'!$G$497:$G$504</c:f>
              <c:numCache>
                <c:formatCode>0.00</c:formatCode>
                <c:ptCount val="8"/>
                <c:pt idx="0">
                  <c:v>0</c:v>
                </c:pt>
                <c:pt idx="1">
                  <c:v>5.6</c:v>
                </c:pt>
                <c:pt idx="2">
                  <c:v>7.85</c:v>
                </c:pt>
                <c:pt idx="3">
                  <c:v>10</c:v>
                </c:pt>
                <c:pt idx="4">
                  <c:v>12.15</c:v>
                </c:pt>
                <c:pt idx="5">
                  <c:v>13.350000000000001</c:v>
                </c:pt>
                <c:pt idx="6">
                  <c:v>19</c:v>
                </c:pt>
                <c:pt idx="7">
                  <c:v>30</c:v>
                </c:pt>
              </c:numCache>
            </c:numRef>
          </c:xVal>
          <c:yVal>
            <c:numRef>
              <c:f>'Naogaon_B_9.00 to 30.420'!$H$497:$H$504</c:f>
              <c:numCache>
                <c:formatCode>0.00</c:formatCode>
                <c:ptCount val="8"/>
                <c:pt idx="0">
                  <c:v>3.98</c:v>
                </c:pt>
                <c:pt idx="1">
                  <c:v>4.1500000000000004</c:v>
                </c:pt>
                <c:pt idx="2">
                  <c:v>4.9000000000000004</c:v>
                </c:pt>
                <c:pt idx="3">
                  <c:v>4.9000000000000004</c:v>
                </c:pt>
                <c:pt idx="4">
                  <c:v>4.9000000000000004</c:v>
                </c:pt>
                <c:pt idx="5">
                  <c:v>4.5</c:v>
                </c:pt>
                <c:pt idx="6">
                  <c:v>4.88</c:v>
                </c:pt>
                <c:pt idx="7">
                  <c:v>4.8899999999999997</c:v>
                </c:pt>
              </c:numCache>
            </c:numRef>
          </c:yVal>
        </c:ser>
        <c:axId val="83278080"/>
        <c:axId val="83283968"/>
      </c:scatterChart>
      <c:valAx>
        <c:axId val="8327808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283968"/>
        <c:crosses val="autoZero"/>
        <c:crossBetween val="midCat"/>
      </c:valAx>
      <c:valAx>
        <c:axId val="83283968"/>
        <c:scaling>
          <c:orientation val="minMax"/>
        </c:scaling>
        <c:axPos val="l"/>
        <c:majorGridlines/>
        <c:numFmt formatCode="0.00" sourceLinked="1"/>
        <c:tickLblPos val="nextTo"/>
        <c:crossAx val="83278080"/>
        <c:crosses val="autoZero"/>
        <c:crossBetween val="midCat"/>
      </c:valAx>
    </c:plotArea>
    <c:plotVisOnly val="1"/>
    <c:dispBlanksAs val="gap"/>
  </c:chart>
  <c:printSettings>
    <c:headerFooter/>
    <c:pageMargins b="0.75000000000000633" l="0.70000000000000062" r="0.70000000000000062" t="0.75000000000000633"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616161616161622"/>
          <c:y val="7.0707070707070704E-2"/>
          <c:w val="0.79545454545454541"/>
          <c:h val="0.75252525252525304"/>
        </c:manualLayout>
      </c:layout>
      <c:scatterChart>
        <c:scatterStyle val="lineMarker"/>
        <c:ser>
          <c:idx val="0"/>
          <c:order val="0"/>
          <c:xVal>
            <c:numRef>
              <c:f>'Naogaon_B_9.00 to 30.420'!$A$509:$A$521</c:f>
              <c:numCache>
                <c:formatCode>0.00</c:formatCode>
                <c:ptCount val="13"/>
                <c:pt idx="0">
                  <c:v>0</c:v>
                </c:pt>
                <c:pt idx="1">
                  <c:v>6</c:v>
                </c:pt>
                <c:pt idx="2">
                  <c:v>12</c:v>
                </c:pt>
                <c:pt idx="3">
                  <c:v>18</c:v>
                </c:pt>
                <c:pt idx="4">
                  <c:v>25</c:v>
                </c:pt>
                <c:pt idx="5">
                  <c:v>39</c:v>
                </c:pt>
                <c:pt idx="6">
                  <c:v>51</c:v>
                </c:pt>
                <c:pt idx="7">
                  <c:v>65</c:v>
                </c:pt>
                <c:pt idx="8">
                  <c:v>81</c:v>
                </c:pt>
                <c:pt idx="9">
                  <c:v>87</c:v>
                </c:pt>
                <c:pt idx="10">
                  <c:v>117</c:v>
                </c:pt>
                <c:pt idx="11">
                  <c:v>120</c:v>
                </c:pt>
                <c:pt idx="12">
                  <c:v>154</c:v>
                </c:pt>
              </c:numCache>
            </c:numRef>
          </c:xVal>
          <c:yVal>
            <c:numRef>
              <c:f>'Naogaon_B_9.00 to 30.420'!$B$509:$B$521</c:f>
              <c:numCache>
                <c:formatCode>0.00</c:formatCode>
                <c:ptCount val="13"/>
                <c:pt idx="0">
                  <c:v>3.92</c:v>
                </c:pt>
                <c:pt idx="1">
                  <c:v>5.67</c:v>
                </c:pt>
                <c:pt idx="2">
                  <c:v>5.4</c:v>
                </c:pt>
                <c:pt idx="3">
                  <c:v>5.14</c:v>
                </c:pt>
                <c:pt idx="4">
                  <c:v>5.24</c:v>
                </c:pt>
                <c:pt idx="5">
                  <c:v>5.01</c:v>
                </c:pt>
                <c:pt idx="6">
                  <c:v>5.05</c:v>
                </c:pt>
                <c:pt idx="7">
                  <c:v>5.3</c:v>
                </c:pt>
                <c:pt idx="8">
                  <c:v>4.53</c:v>
                </c:pt>
                <c:pt idx="9">
                  <c:v>5.19</c:v>
                </c:pt>
                <c:pt idx="10">
                  <c:v>5.1100000000000003</c:v>
                </c:pt>
                <c:pt idx="11">
                  <c:v>5.1310000000000002</c:v>
                </c:pt>
                <c:pt idx="12">
                  <c:v>4.63</c:v>
                </c:pt>
              </c:numCache>
            </c:numRef>
          </c:yVal>
        </c:ser>
        <c:ser>
          <c:idx val="1"/>
          <c:order val="1"/>
          <c:xVal>
            <c:numRef>
              <c:f>'Naogaon_B_9.00 to 30.420'!$G$509:$G$522</c:f>
              <c:numCache>
                <c:formatCode>0.00</c:formatCode>
                <c:ptCount val="14"/>
                <c:pt idx="0">
                  <c:v>0</c:v>
                </c:pt>
                <c:pt idx="1">
                  <c:v>6</c:v>
                </c:pt>
                <c:pt idx="2">
                  <c:v>12</c:v>
                </c:pt>
                <c:pt idx="3">
                  <c:v>18</c:v>
                </c:pt>
                <c:pt idx="4">
                  <c:v>25</c:v>
                </c:pt>
                <c:pt idx="5">
                  <c:v>39</c:v>
                </c:pt>
                <c:pt idx="6">
                  <c:v>51</c:v>
                </c:pt>
                <c:pt idx="7">
                  <c:v>65</c:v>
                </c:pt>
                <c:pt idx="8">
                  <c:v>81</c:v>
                </c:pt>
                <c:pt idx="9">
                  <c:v>87</c:v>
                </c:pt>
                <c:pt idx="10">
                  <c:v>117</c:v>
                </c:pt>
                <c:pt idx="11">
                  <c:v>120</c:v>
                </c:pt>
                <c:pt idx="12">
                  <c:v>154</c:v>
                </c:pt>
              </c:numCache>
            </c:numRef>
          </c:xVal>
          <c:yVal>
            <c:numRef>
              <c:f>'Naogaon_B_9.00 to 30.420'!$H$509:$H$522</c:f>
              <c:numCache>
                <c:formatCode>0.00</c:formatCode>
                <c:ptCount val="14"/>
                <c:pt idx="0">
                  <c:v>3.92</c:v>
                </c:pt>
                <c:pt idx="1">
                  <c:v>5.67</c:v>
                </c:pt>
                <c:pt idx="2">
                  <c:v>5.4</c:v>
                </c:pt>
                <c:pt idx="3">
                  <c:v>5.14</c:v>
                </c:pt>
                <c:pt idx="4">
                  <c:v>5.24</c:v>
                </c:pt>
                <c:pt idx="5">
                  <c:v>5.01</c:v>
                </c:pt>
                <c:pt idx="6">
                  <c:v>5.05</c:v>
                </c:pt>
                <c:pt idx="7">
                  <c:v>5.3</c:v>
                </c:pt>
                <c:pt idx="8">
                  <c:v>4.53</c:v>
                </c:pt>
                <c:pt idx="9">
                  <c:v>5.19</c:v>
                </c:pt>
                <c:pt idx="10">
                  <c:v>5.1100000000000003</c:v>
                </c:pt>
                <c:pt idx="11">
                  <c:v>5.1310000000000002</c:v>
                </c:pt>
                <c:pt idx="12">
                  <c:v>4.63</c:v>
                </c:pt>
              </c:numCache>
            </c:numRef>
          </c:yVal>
        </c:ser>
        <c:ser>
          <c:idx val="2"/>
          <c:order val="2"/>
          <c:xVal>
            <c:numRef>
              <c:f>'Naogaon_B_9.00 to 30.420'!$A$509:$A$512</c:f>
              <c:numCache>
                <c:formatCode>0.00</c:formatCode>
                <c:ptCount val="4"/>
                <c:pt idx="0">
                  <c:v>0</c:v>
                </c:pt>
                <c:pt idx="1">
                  <c:v>6</c:v>
                </c:pt>
                <c:pt idx="2">
                  <c:v>12</c:v>
                </c:pt>
                <c:pt idx="3">
                  <c:v>18</c:v>
                </c:pt>
              </c:numCache>
            </c:numRef>
          </c:xVal>
          <c:yVal>
            <c:numRef>
              <c:f>'Naogaon_B_9.00 to 30.420'!$A$509</c:f>
              <c:numCache>
                <c:formatCode>0.00</c:formatCode>
                <c:ptCount val="1"/>
                <c:pt idx="0">
                  <c:v>0</c:v>
                </c:pt>
              </c:numCache>
            </c:numRef>
          </c:yVal>
        </c:ser>
        <c:ser>
          <c:idx val="3"/>
          <c:order val="3"/>
          <c:xVal>
            <c:numRef>
              <c:f>'Naogaon_B_9.00 to 30.420'!$A$509:$A$512</c:f>
              <c:numCache>
                <c:formatCode>0.00</c:formatCode>
                <c:ptCount val="4"/>
                <c:pt idx="0">
                  <c:v>0</c:v>
                </c:pt>
                <c:pt idx="1">
                  <c:v>6</c:v>
                </c:pt>
                <c:pt idx="2">
                  <c:v>12</c:v>
                </c:pt>
                <c:pt idx="3">
                  <c:v>18</c:v>
                </c:pt>
              </c:numCache>
            </c:numRef>
          </c:xVal>
          <c:yVal>
            <c:numRef>
              <c:f>'Naogaon_B_9.00 to 30.420'!$B$509</c:f>
              <c:numCache>
                <c:formatCode>0.00</c:formatCode>
                <c:ptCount val="1"/>
                <c:pt idx="0">
                  <c:v>3.92</c:v>
                </c:pt>
              </c:numCache>
            </c:numRef>
          </c:yVal>
        </c:ser>
        <c:axId val="83448960"/>
        <c:axId val="83450496"/>
      </c:scatterChart>
      <c:valAx>
        <c:axId val="8344896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450496"/>
        <c:crosses val="autoZero"/>
        <c:crossBetween val="midCat"/>
      </c:valAx>
      <c:valAx>
        <c:axId val="83450496"/>
        <c:scaling>
          <c:orientation val="minMax"/>
        </c:scaling>
        <c:axPos val="l"/>
        <c:majorGridlines/>
        <c:numFmt formatCode="0.00" sourceLinked="1"/>
        <c:tickLblPos val="nextTo"/>
        <c:crossAx val="83448960"/>
        <c:crosses val="autoZero"/>
        <c:crossBetween val="midCat"/>
      </c:valAx>
    </c:plotArea>
    <c:plotVisOnly val="1"/>
    <c:dispBlanksAs val="gap"/>
  </c:chart>
  <c:printSettings>
    <c:headerFooter/>
    <c:pageMargins b="0.75000000000000655" l="0.70000000000000062" r="0.70000000000000062" t="0.75000000000000655"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7.880917494008903E-2"/>
          <c:y val="4.6977099560668083E-2"/>
          <c:w val="0.85464098073555161"/>
          <c:h val="0.80487804878048785"/>
        </c:manualLayout>
      </c:layout>
      <c:scatterChart>
        <c:scatterStyle val="lineMarker"/>
        <c:ser>
          <c:idx val="0"/>
          <c:order val="0"/>
          <c:xVal>
            <c:numRef>
              <c:f>'Naogaon_B_9.00 to 30.420'!$A$526:$A$533</c:f>
              <c:numCache>
                <c:formatCode>0.00</c:formatCode>
                <c:ptCount val="8"/>
                <c:pt idx="0">
                  <c:v>0</c:v>
                </c:pt>
                <c:pt idx="1">
                  <c:v>5</c:v>
                </c:pt>
                <c:pt idx="2">
                  <c:v>16</c:v>
                </c:pt>
                <c:pt idx="3">
                  <c:v>37</c:v>
                </c:pt>
                <c:pt idx="4">
                  <c:v>57</c:v>
                </c:pt>
                <c:pt idx="5">
                  <c:v>79</c:v>
                </c:pt>
                <c:pt idx="6">
                  <c:v>94</c:v>
                </c:pt>
                <c:pt idx="7">
                  <c:v>116</c:v>
                </c:pt>
              </c:numCache>
            </c:numRef>
          </c:xVal>
          <c:yVal>
            <c:numRef>
              <c:f>'Naogaon_B_9.00 to 30.420'!$B$526:$B$533</c:f>
              <c:numCache>
                <c:formatCode>0.00</c:formatCode>
                <c:ptCount val="8"/>
                <c:pt idx="0">
                  <c:v>3.79</c:v>
                </c:pt>
                <c:pt idx="1">
                  <c:v>4.79</c:v>
                </c:pt>
                <c:pt idx="2">
                  <c:v>4.83</c:v>
                </c:pt>
                <c:pt idx="3">
                  <c:v>4.8499999999999996</c:v>
                </c:pt>
                <c:pt idx="4">
                  <c:v>4.84</c:v>
                </c:pt>
                <c:pt idx="5">
                  <c:v>4.3099999999999996</c:v>
                </c:pt>
                <c:pt idx="6">
                  <c:v>4.4000000000000004</c:v>
                </c:pt>
                <c:pt idx="7">
                  <c:v>4.4000000000000004</c:v>
                </c:pt>
              </c:numCache>
            </c:numRef>
          </c:yVal>
        </c:ser>
        <c:ser>
          <c:idx val="1"/>
          <c:order val="1"/>
          <c:xVal>
            <c:numRef>
              <c:f>'Naogaon_B_9.00 to 30.420'!$G$526:$G$537</c:f>
              <c:numCache>
                <c:formatCode>0.00</c:formatCode>
                <c:ptCount val="12"/>
                <c:pt idx="0">
                  <c:v>0</c:v>
                </c:pt>
                <c:pt idx="1">
                  <c:v>5</c:v>
                </c:pt>
                <c:pt idx="2">
                  <c:v>16</c:v>
                </c:pt>
                <c:pt idx="3">
                  <c:v>37</c:v>
                </c:pt>
                <c:pt idx="4">
                  <c:v>57</c:v>
                </c:pt>
                <c:pt idx="5">
                  <c:v>79</c:v>
                </c:pt>
                <c:pt idx="6">
                  <c:v>90.47</c:v>
                </c:pt>
                <c:pt idx="7">
                  <c:v>91.85</c:v>
                </c:pt>
                <c:pt idx="8">
                  <c:v>94</c:v>
                </c:pt>
                <c:pt idx="9">
                  <c:v>96.15</c:v>
                </c:pt>
                <c:pt idx="10">
                  <c:v>97.65</c:v>
                </c:pt>
                <c:pt idx="11">
                  <c:v>116</c:v>
                </c:pt>
              </c:numCache>
            </c:numRef>
          </c:xVal>
          <c:yVal>
            <c:numRef>
              <c:f>'Naogaon_B_9.00 to 30.420'!$H$526:$H$537</c:f>
              <c:numCache>
                <c:formatCode>0.00</c:formatCode>
                <c:ptCount val="12"/>
                <c:pt idx="0">
                  <c:v>3.79</c:v>
                </c:pt>
                <c:pt idx="1">
                  <c:v>4.79</c:v>
                </c:pt>
                <c:pt idx="2">
                  <c:v>4.83</c:v>
                </c:pt>
                <c:pt idx="3">
                  <c:v>4.8499999999999996</c:v>
                </c:pt>
                <c:pt idx="4">
                  <c:v>4.84</c:v>
                </c:pt>
                <c:pt idx="5">
                  <c:v>4.3099999999999996</c:v>
                </c:pt>
                <c:pt idx="6">
                  <c:v>4.4400000000000004</c:v>
                </c:pt>
                <c:pt idx="7">
                  <c:v>4.9000000000000004</c:v>
                </c:pt>
                <c:pt idx="8">
                  <c:v>4.9000000000000004</c:v>
                </c:pt>
                <c:pt idx="9">
                  <c:v>4.9000000000000004</c:v>
                </c:pt>
                <c:pt idx="10">
                  <c:v>4.4000000000000004</c:v>
                </c:pt>
                <c:pt idx="11">
                  <c:v>4.4000000000000004</c:v>
                </c:pt>
              </c:numCache>
            </c:numRef>
          </c:yVal>
        </c:ser>
        <c:axId val="83364096"/>
        <c:axId val="83374080"/>
      </c:scatterChart>
      <c:valAx>
        <c:axId val="83364096"/>
        <c:scaling>
          <c:orientation val="minMax"/>
          <c:max val="15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374080"/>
        <c:crosses val="autoZero"/>
        <c:crossBetween val="midCat"/>
      </c:valAx>
      <c:valAx>
        <c:axId val="83374080"/>
        <c:scaling>
          <c:orientation val="minMax"/>
        </c:scaling>
        <c:axPos val="l"/>
        <c:majorGridlines/>
        <c:numFmt formatCode="0.00" sourceLinked="1"/>
        <c:tickLblPos val="nextTo"/>
        <c:crossAx val="83364096"/>
        <c:crosses val="autoZero"/>
        <c:crossBetween val="midCat"/>
      </c:valAx>
    </c:plotArea>
    <c:plotVisOnly val="1"/>
    <c:dispBlanksAs val="gap"/>
  </c:chart>
  <c:printSettings>
    <c:headerFooter/>
    <c:pageMargins b="0.75000000000000677" l="0.70000000000000062" r="0.70000000000000062" t="0.75000000000000677"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623762376237624"/>
          <c:y val="6.25E-2"/>
          <c:w val="0.78960396039603953"/>
          <c:h val="0.76923076923076927"/>
        </c:manualLayout>
      </c:layout>
      <c:scatterChart>
        <c:scatterStyle val="lineMarker"/>
        <c:ser>
          <c:idx val="0"/>
          <c:order val="0"/>
          <c:xVal>
            <c:numRef>
              <c:f>'Naogaon_B_9.00 to 30.420'!$A$542:$A$549</c:f>
              <c:numCache>
                <c:formatCode>0.00</c:formatCode>
                <c:ptCount val="8"/>
                <c:pt idx="0">
                  <c:v>0</c:v>
                </c:pt>
                <c:pt idx="1">
                  <c:v>8</c:v>
                </c:pt>
                <c:pt idx="2">
                  <c:v>18</c:v>
                </c:pt>
                <c:pt idx="3">
                  <c:v>43</c:v>
                </c:pt>
                <c:pt idx="4">
                  <c:v>63</c:v>
                </c:pt>
                <c:pt idx="5">
                  <c:v>82</c:v>
                </c:pt>
                <c:pt idx="6">
                  <c:v>107</c:v>
                </c:pt>
                <c:pt idx="7">
                  <c:v>118</c:v>
                </c:pt>
              </c:numCache>
            </c:numRef>
          </c:xVal>
          <c:yVal>
            <c:numRef>
              <c:f>'Naogaon_B_9.00 to 30.420'!$B$542:$B$549</c:f>
              <c:numCache>
                <c:formatCode>0.000</c:formatCode>
                <c:ptCount val="8"/>
                <c:pt idx="0">
                  <c:v>4.24</c:v>
                </c:pt>
                <c:pt idx="1">
                  <c:v>5.01</c:v>
                </c:pt>
                <c:pt idx="2">
                  <c:v>5.0999999999999996</c:v>
                </c:pt>
                <c:pt idx="3">
                  <c:v>4.47</c:v>
                </c:pt>
                <c:pt idx="4">
                  <c:v>4.18</c:v>
                </c:pt>
                <c:pt idx="5">
                  <c:v>3.7</c:v>
                </c:pt>
                <c:pt idx="6">
                  <c:v>3.74</c:v>
                </c:pt>
                <c:pt idx="7">
                  <c:v>3.74</c:v>
                </c:pt>
              </c:numCache>
            </c:numRef>
          </c:yVal>
        </c:ser>
        <c:ser>
          <c:idx val="1"/>
          <c:order val="1"/>
          <c:xVal>
            <c:numRef>
              <c:f>'Naogaon_B_9.00 to 30.420'!$G$542:$G$553</c:f>
              <c:numCache>
                <c:formatCode>0.00</c:formatCode>
                <c:ptCount val="12"/>
                <c:pt idx="0">
                  <c:v>0</c:v>
                </c:pt>
                <c:pt idx="1">
                  <c:v>8</c:v>
                </c:pt>
                <c:pt idx="2">
                  <c:v>18</c:v>
                </c:pt>
                <c:pt idx="3">
                  <c:v>43</c:v>
                </c:pt>
                <c:pt idx="4">
                  <c:v>63</c:v>
                </c:pt>
                <c:pt idx="5">
                  <c:v>82</c:v>
                </c:pt>
                <c:pt idx="6">
                  <c:v>101.30999999999999</c:v>
                </c:pt>
                <c:pt idx="7">
                  <c:v>104.85</c:v>
                </c:pt>
                <c:pt idx="8">
                  <c:v>107</c:v>
                </c:pt>
                <c:pt idx="9">
                  <c:v>109.15</c:v>
                </c:pt>
                <c:pt idx="10">
                  <c:v>112.63000000000001</c:v>
                </c:pt>
                <c:pt idx="11">
                  <c:v>118</c:v>
                </c:pt>
              </c:numCache>
            </c:numRef>
          </c:xVal>
          <c:yVal>
            <c:numRef>
              <c:f>'Naogaon_B_9.00 to 30.420'!$H$542:$H$553</c:f>
              <c:numCache>
                <c:formatCode>0.00</c:formatCode>
                <c:ptCount val="12"/>
                <c:pt idx="0">
                  <c:v>4.24</c:v>
                </c:pt>
                <c:pt idx="1">
                  <c:v>5.01</c:v>
                </c:pt>
                <c:pt idx="2">
                  <c:v>5.0999999999999996</c:v>
                </c:pt>
                <c:pt idx="3">
                  <c:v>4.47</c:v>
                </c:pt>
                <c:pt idx="4">
                  <c:v>4.18</c:v>
                </c:pt>
                <c:pt idx="5">
                  <c:v>3.7</c:v>
                </c:pt>
                <c:pt idx="6">
                  <c:v>3.72</c:v>
                </c:pt>
                <c:pt idx="7">
                  <c:v>4.9000000000000004</c:v>
                </c:pt>
                <c:pt idx="8">
                  <c:v>4.9000000000000004</c:v>
                </c:pt>
                <c:pt idx="9">
                  <c:v>4.9000000000000004</c:v>
                </c:pt>
                <c:pt idx="10" formatCode="0.000">
                  <c:v>3.74</c:v>
                </c:pt>
                <c:pt idx="11" formatCode="0.000">
                  <c:v>3.74</c:v>
                </c:pt>
              </c:numCache>
            </c:numRef>
          </c:yVal>
        </c:ser>
        <c:axId val="83381632"/>
        <c:axId val="83391616"/>
      </c:scatterChart>
      <c:valAx>
        <c:axId val="8338163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391616"/>
        <c:crosses val="autoZero"/>
        <c:crossBetween val="midCat"/>
      </c:valAx>
      <c:valAx>
        <c:axId val="83391616"/>
        <c:scaling>
          <c:orientation val="minMax"/>
        </c:scaling>
        <c:axPos val="l"/>
        <c:majorGridlines/>
        <c:numFmt formatCode="0.000" sourceLinked="1"/>
        <c:tickLblPos val="nextTo"/>
        <c:crossAx val="83381632"/>
        <c:crosses val="autoZero"/>
        <c:crossBetween val="midCat"/>
      </c:valAx>
    </c:plotArea>
    <c:plotVisOnly val="1"/>
    <c:dispBlanksAs val="gap"/>
  </c:chart>
  <c:printSettings>
    <c:headerFooter/>
    <c:pageMargins b="0.75000000000000699" l="0.70000000000000062" r="0.70000000000000062" t="0.75000000000000699"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79898218829516499"/>
          <c:h val="0.71839080459770155"/>
        </c:manualLayout>
      </c:layout>
      <c:scatterChart>
        <c:scatterStyle val="lineMarker"/>
        <c:ser>
          <c:idx val="0"/>
          <c:order val="0"/>
          <c:xVal>
            <c:numRef>
              <c:f>'Naogaon_B_9.00 to 30.420'!$A$558:$A$568</c:f>
              <c:numCache>
                <c:formatCode>0.00</c:formatCode>
                <c:ptCount val="11"/>
                <c:pt idx="0">
                  <c:v>0</c:v>
                </c:pt>
                <c:pt idx="1">
                  <c:v>13</c:v>
                </c:pt>
                <c:pt idx="2">
                  <c:v>19</c:v>
                </c:pt>
                <c:pt idx="3">
                  <c:v>23</c:v>
                </c:pt>
                <c:pt idx="4">
                  <c:v>43</c:v>
                </c:pt>
                <c:pt idx="5">
                  <c:v>50</c:v>
                </c:pt>
                <c:pt idx="6">
                  <c:v>65</c:v>
                </c:pt>
                <c:pt idx="7">
                  <c:v>80</c:v>
                </c:pt>
                <c:pt idx="8">
                  <c:v>87</c:v>
                </c:pt>
                <c:pt idx="9">
                  <c:v>118</c:v>
                </c:pt>
                <c:pt idx="10">
                  <c:v>133</c:v>
                </c:pt>
              </c:numCache>
            </c:numRef>
          </c:xVal>
          <c:yVal>
            <c:numRef>
              <c:f>'Naogaon_B_9.00 to 30.420'!$B$558:$B$568</c:f>
              <c:numCache>
                <c:formatCode>0.00</c:formatCode>
                <c:ptCount val="11"/>
                <c:pt idx="0">
                  <c:v>4.88</c:v>
                </c:pt>
                <c:pt idx="1">
                  <c:v>4.9000000000000004</c:v>
                </c:pt>
                <c:pt idx="2">
                  <c:v>4.8899999999999997</c:v>
                </c:pt>
                <c:pt idx="3">
                  <c:v>4.72</c:v>
                </c:pt>
                <c:pt idx="4">
                  <c:v>4.37</c:v>
                </c:pt>
                <c:pt idx="5">
                  <c:v>4.2699999999999996</c:v>
                </c:pt>
                <c:pt idx="6">
                  <c:v>4.21</c:v>
                </c:pt>
                <c:pt idx="7" formatCode="General">
                  <c:v>3.61</c:v>
                </c:pt>
                <c:pt idx="8" formatCode="General">
                  <c:v>3.27</c:v>
                </c:pt>
                <c:pt idx="9" formatCode="General">
                  <c:v>3.32</c:v>
                </c:pt>
                <c:pt idx="10" formatCode="General">
                  <c:v>3.32</c:v>
                </c:pt>
              </c:numCache>
            </c:numRef>
          </c:yVal>
        </c:ser>
        <c:ser>
          <c:idx val="1"/>
          <c:order val="1"/>
          <c:xVal>
            <c:numRef>
              <c:f>'Naogaon_B_9.00 to 30.420'!$G$558:$G$572</c:f>
              <c:numCache>
                <c:formatCode>0.00</c:formatCode>
                <c:ptCount val="15"/>
                <c:pt idx="0">
                  <c:v>0</c:v>
                </c:pt>
                <c:pt idx="1">
                  <c:v>13</c:v>
                </c:pt>
                <c:pt idx="2">
                  <c:v>19</c:v>
                </c:pt>
                <c:pt idx="3">
                  <c:v>23</c:v>
                </c:pt>
                <c:pt idx="4">
                  <c:v>43</c:v>
                </c:pt>
                <c:pt idx="5">
                  <c:v>50</c:v>
                </c:pt>
                <c:pt idx="6">
                  <c:v>65</c:v>
                </c:pt>
                <c:pt idx="7">
                  <c:v>80</c:v>
                </c:pt>
                <c:pt idx="8">
                  <c:v>87</c:v>
                </c:pt>
                <c:pt idx="9">
                  <c:v>111.05</c:v>
                </c:pt>
                <c:pt idx="10">
                  <c:v>115.85</c:v>
                </c:pt>
                <c:pt idx="11">
                  <c:v>118</c:v>
                </c:pt>
                <c:pt idx="12">
                  <c:v>120.15</c:v>
                </c:pt>
                <c:pt idx="13">
                  <c:v>124.89000000000001</c:v>
                </c:pt>
                <c:pt idx="14">
                  <c:v>133</c:v>
                </c:pt>
              </c:numCache>
            </c:numRef>
          </c:xVal>
          <c:yVal>
            <c:numRef>
              <c:f>'Naogaon_B_9.00 to 30.420'!$H$558:$H$572</c:f>
              <c:numCache>
                <c:formatCode>0.00</c:formatCode>
                <c:ptCount val="15"/>
                <c:pt idx="0">
                  <c:v>4.88</c:v>
                </c:pt>
                <c:pt idx="1">
                  <c:v>4.9000000000000004</c:v>
                </c:pt>
                <c:pt idx="2">
                  <c:v>4.8899999999999997</c:v>
                </c:pt>
                <c:pt idx="3">
                  <c:v>4.72</c:v>
                </c:pt>
                <c:pt idx="4">
                  <c:v>4.37</c:v>
                </c:pt>
                <c:pt idx="5">
                  <c:v>4.2699999999999996</c:v>
                </c:pt>
                <c:pt idx="6">
                  <c:v>4.21</c:v>
                </c:pt>
                <c:pt idx="7">
                  <c:v>3.61</c:v>
                </c:pt>
                <c:pt idx="8">
                  <c:v>3.27</c:v>
                </c:pt>
                <c:pt idx="9">
                  <c:v>3.3</c:v>
                </c:pt>
                <c:pt idx="10">
                  <c:v>4.9000000000000004</c:v>
                </c:pt>
                <c:pt idx="11">
                  <c:v>4.9000000000000004</c:v>
                </c:pt>
                <c:pt idx="12">
                  <c:v>4.9000000000000004</c:v>
                </c:pt>
                <c:pt idx="13" formatCode="General">
                  <c:v>3.32</c:v>
                </c:pt>
                <c:pt idx="14" formatCode="General">
                  <c:v>3.32</c:v>
                </c:pt>
              </c:numCache>
            </c:numRef>
          </c:yVal>
        </c:ser>
        <c:axId val="83411712"/>
        <c:axId val="83413248"/>
      </c:scatterChart>
      <c:valAx>
        <c:axId val="8341171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413248"/>
        <c:crosses val="autoZero"/>
        <c:crossBetween val="midCat"/>
      </c:valAx>
      <c:valAx>
        <c:axId val="83413248"/>
        <c:scaling>
          <c:orientation val="minMax"/>
        </c:scaling>
        <c:axPos val="l"/>
        <c:majorGridlines/>
        <c:numFmt formatCode="0.00" sourceLinked="1"/>
        <c:tickLblPos val="nextTo"/>
        <c:crossAx val="83411712"/>
        <c:crosses val="autoZero"/>
        <c:crossBetween val="midCat"/>
      </c:valAx>
    </c:plotArea>
    <c:plotVisOnly val="1"/>
    <c:dispBlanksAs val="gap"/>
  </c:chart>
  <c:printSettings>
    <c:headerFooter/>
    <c:pageMargins b="0.75000000000000722" l="0.70000000000000062" r="0.70000000000000062" t="0.750000000000007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171837708830549"/>
          <c:y val="4.8780487804878127E-2"/>
          <c:w val="0.79713603818615753"/>
          <c:h val="0.82926829268292679"/>
        </c:manualLayout>
      </c:layout>
      <c:scatterChart>
        <c:scatterStyle val="lineMarker"/>
        <c:ser>
          <c:idx val="0"/>
          <c:order val="0"/>
          <c:xVal>
            <c:numRef>
              <c:f>'Naogaon_B_9.00 to 30.420'!$A$69:$A$82</c:f>
              <c:numCache>
                <c:formatCode>0.00</c:formatCode>
                <c:ptCount val="14"/>
                <c:pt idx="0">
                  <c:v>0</c:v>
                </c:pt>
                <c:pt idx="1">
                  <c:v>8</c:v>
                </c:pt>
                <c:pt idx="2">
                  <c:v>15</c:v>
                </c:pt>
                <c:pt idx="3">
                  <c:v>24</c:v>
                </c:pt>
                <c:pt idx="4">
                  <c:v>33</c:v>
                </c:pt>
                <c:pt idx="5">
                  <c:v>41</c:v>
                </c:pt>
                <c:pt idx="6">
                  <c:v>50</c:v>
                </c:pt>
                <c:pt idx="7">
                  <c:v>57</c:v>
                </c:pt>
                <c:pt idx="8">
                  <c:v>69</c:v>
                </c:pt>
                <c:pt idx="9">
                  <c:v>82</c:v>
                </c:pt>
                <c:pt idx="10">
                  <c:v>101</c:v>
                </c:pt>
                <c:pt idx="11">
                  <c:v>123</c:v>
                </c:pt>
                <c:pt idx="12">
                  <c:v>141</c:v>
                </c:pt>
                <c:pt idx="13">
                  <c:v>152</c:v>
                </c:pt>
              </c:numCache>
            </c:numRef>
          </c:xVal>
          <c:yVal>
            <c:numRef>
              <c:f>'Naogaon_B_9.00 to 30.420'!$B$69:$B$82</c:f>
              <c:numCache>
                <c:formatCode>0.000</c:formatCode>
                <c:ptCount val="14"/>
                <c:pt idx="0">
                  <c:v>3.01</c:v>
                </c:pt>
                <c:pt idx="1">
                  <c:v>3.33</c:v>
                </c:pt>
                <c:pt idx="2">
                  <c:v>3.47</c:v>
                </c:pt>
                <c:pt idx="3">
                  <c:v>3.4</c:v>
                </c:pt>
                <c:pt idx="4">
                  <c:v>3.41</c:v>
                </c:pt>
                <c:pt idx="5">
                  <c:v>3.15</c:v>
                </c:pt>
                <c:pt idx="6">
                  <c:v>3.05</c:v>
                </c:pt>
                <c:pt idx="7">
                  <c:v>3.01</c:v>
                </c:pt>
                <c:pt idx="8">
                  <c:v>3.02</c:v>
                </c:pt>
                <c:pt idx="9">
                  <c:v>2.4500000000000002</c:v>
                </c:pt>
                <c:pt idx="10">
                  <c:v>2.37</c:v>
                </c:pt>
                <c:pt idx="11">
                  <c:v>2.19</c:v>
                </c:pt>
                <c:pt idx="12">
                  <c:v>2.25</c:v>
                </c:pt>
                <c:pt idx="13">
                  <c:v>2.2000000000000002</c:v>
                </c:pt>
              </c:numCache>
            </c:numRef>
          </c:yVal>
        </c:ser>
        <c:ser>
          <c:idx val="1"/>
          <c:order val="1"/>
          <c:xVal>
            <c:numRef>
              <c:f>'Naogaon_B_9.00 to 30.420'!$G$69:$G$87</c:f>
              <c:numCache>
                <c:formatCode>0.00</c:formatCode>
                <c:ptCount val="19"/>
                <c:pt idx="0">
                  <c:v>0</c:v>
                </c:pt>
                <c:pt idx="1">
                  <c:v>8</c:v>
                </c:pt>
                <c:pt idx="2">
                  <c:v>15</c:v>
                </c:pt>
                <c:pt idx="3">
                  <c:v>24</c:v>
                </c:pt>
                <c:pt idx="4">
                  <c:v>33</c:v>
                </c:pt>
                <c:pt idx="5">
                  <c:v>41</c:v>
                </c:pt>
                <c:pt idx="6">
                  <c:v>50</c:v>
                </c:pt>
                <c:pt idx="7">
                  <c:v>57</c:v>
                </c:pt>
                <c:pt idx="8">
                  <c:v>69</c:v>
                </c:pt>
                <c:pt idx="9">
                  <c:v>82</c:v>
                </c:pt>
                <c:pt idx="10">
                  <c:v>101</c:v>
                </c:pt>
                <c:pt idx="11">
                  <c:v>123</c:v>
                </c:pt>
                <c:pt idx="12">
                  <c:v>130.81</c:v>
                </c:pt>
                <c:pt idx="13">
                  <c:v>138.85</c:v>
                </c:pt>
                <c:pt idx="14">
                  <c:v>141</c:v>
                </c:pt>
                <c:pt idx="15">
                  <c:v>143.15</c:v>
                </c:pt>
                <c:pt idx="16">
                  <c:v>151.25</c:v>
                </c:pt>
                <c:pt idx="17">
                  <c:v>152</c:v>
                </c:pt>
              </c:numCache>
            </c:numRef>
          </c:xVal>
          <c:yVal>
            <c:numRef>
              <c:f>'Naogaon_B_9.00 to 30.420'!$H$69:$H$87</c:f>
              <c:numCache>
                <c:formatCode>0.000</c:formatCode>
                <c:ptCount val="19"/>
                <c:pt idx="0">
                  <c:v>3.01</c:v>
                </c:pt>
                <c:pt idx="1">
                  <c:v>3.33</c:v>
                </c:pt>
                <c:pt idx="2" formatCode="0.00">
                  <c:v>3.47</c:v>
                </c:pt>
                <c:pt idx="3" formatCode="0.00">
                  <c:v>3.4</c:v>
                </c:pt>
                <c:pt idx="4" formatCode="0.00">
                  <c:v>3.41</c:v>
                </c:pt>
                <c:pt idx="5" formatCode="0.00">
                  <c:v>3.15</c:v>
                </c:pt>
                <c:pt idx="6" formatCode="0.00">
                  <c:v>3.05</c:v>
                </c:pt>
                <c:pt idx="7" formatCode="0.00">
                  <c:v>3.01</c:v>
                </c:pt>
                <c:pt idx="8" formatCode="0.00">
                  <c:v>3.02</c:v>
                </c:pt>
                <c:pt idx="9" formatCode="0.00">
                  <c:v>2.4500000000000002</c:v>
                </c:pt>
                <c:pt idx="10" formatCode="0.00">
                  <c:v>2.37</c:v>
                </c:pt>
                <c:pt idx="11" formatCode="0.00">
                  <c:v>2.19</c:v>
                </c:pt>
                <c:pt idx="12" formatCode="0.00">
                  <c:v>2.2200000000000002</c:v>
                </c:pt>
                <c:pt idx="13" formatCode="0.00">
                  <c:v>4.9000000000000004</c:v>
                </c:pt>
                <c:pt idx="14" formatCode="0.00">
                  <c:v>4.9000000000000004</c:v>
                </c:pt>
                <c:pt idx="15" formatCode="0.00">
                  <c:v>4.9000000000000004</c:v>
                </c:pt>
                <c:pt idx="16" formatCode="0.00">
                  <c:v>2.2000000000000002</c:v>
                </c:pt>
                <c:pt idx="17" formatCode="0.00">
                  <c:v>2.2000000000000002</c:v>
                </c:pt>
              </c:numCache>
            </c:numRef>
          </c:yVal>
        </c:ser>
        <c:axId val="75169792"/>
        <c:axId val="75171328"/>
      </c:scatterChart>
      <c:valAx>
        <c:axId val="7516979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5171328"/>
        <c:crosses val="autoZero"/>
        <c:crossBetween val="midCat"/>
      </c:valAx>
      <c:valAx>
        <c:axId val="75171328"/>
        <c:scaling>
          <c:orientation val="minMax"/>
        </c:scaling>
        <c:axPos val="l"/>
        <c:majorGridlines/>
        <c:numFmt formatCode="0.000" sourceLinked="1"/>
        <c:tickLblPos val="nextTo"/>
        <c:crossAx val="75169792"/>
        <c:crosses val="autoZero"/>
        <c:crossBetween val="midCat"/>
      </c:valAx>
    </c:plotArea>
    <c:plotVisOnly val="1"/>
    <c:dispBlanksAs val="gap"/>
  </c:chart>
  <c:printSettings>
    <c:headerFooter/>
    <c:pageMargins b="0.75000000000000122" l="0.70000000000000062" r="0.70000000000000062" t="0.75000000000000122"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79898218829516499"/>
          <c:h val="0.71839080459770155"/>
        </c:manualLayout>
      </c:layout>
      <c:scatterChart>
        <c:scatterStyle val="lineMarker"/>
        <c:ser>
          <c:idx val="0"/>
          <c:order val="0"/>
          <c:xVal>
            <c:numRef>
              <c:f>'Naogaon_B_9.00 to 30.420'!$A$577:$A$588</c:f>
              <c:numCache>
                <c:formatCode>0.00</c:formatCode>
                <c:ptCount val="12"/>
                <c:pt idx="0">
                  <c:v>0</c:v>
                </c:pt>
                <c:pt idx="1">
                  <c:v>23</c:v>
                </c:pt>
                <c:pt idx="2">
                  <c:v>37</c:v>
                </c:pt>
                <c:pt idx="3">
                  <c:v>59</c:v>
                </c:pt>
                <c:pt idx="4">
                  <c:v>81</c:v>
                </c:pt>
                <c:pt idx="5">
                  <c:v>104</c:v>
                </c:pt>
                <c:pt idx="6">
                  <c:v>116</c:v>
                </c:pt>
                <c:pt idx="7">
                  <c:v>132</c:v>
                </c:pt>
                <c:pt idx="8">
                  <c:v>134.65</c:v>
                </c:pt>
                <c:pt idx="9">
                  <c:v>141</c:v>
                </c:pt>
                <c:pt idx="10">
                  <c:v>160</c:v>
                </c:pt>
              </c:numCache>
            </c:numRef>
          </c:xVal>
          <c:yVal>
            <c:numRef>
              <c:f>'Naogaon_B_9.00 to 30.420'!$B$577:$B$588</c:f>
              <c:numCache>
                <c:formatCode>0.00</c:formatCode>
                <c:ptCount val="12"/>
                <c:pt idx="0">
                  <c:v>4.75</c:v>
                </c:pt>
                <c:pt idx="1">
                  <c:v>4.2699999999999996</c:v>
                </c:pt>
                <c:pt idx="2">
                  <c:v>4.9800000000000004</c:v>
                </c:pt>
                <c:pt idx="3">
                  <c:v>4.38</c:v>
                </c:pt>
                <c:pt idx="4">
                  <c:v>4.25</c:v>
                </c:pt>
                <c:pt idx="5">
                  <c:v>4.13</c:v>
                </c:pt>
                <c:pt idx="6">
                  <c:v>3.62</c:v>
                </c:pt>
                <c:pt idx="7">
                  <c:v>3.63</c:v>
                </c:pt>
                <c:pt idx="8" formatCode="General">
                  <c:v>3.5</c:v>
                </c:pt>
                <c:pt idx="9">
                  <c:v>2.99</c:v>
                </c:pt>
                <c:pt idx="10">
                  <c:v>2.99</c:v>
                </c:pt>
              </c:numCache>
            </c:numRef>
          </c:yVal>
        </c:ser>
        <c:ser>
          <c:idx val="1"/>
          <c:order val="1"/>
          <c:xVal>
            <c:numRef>
              <c:f>'Naogaon_B_9.00 to 30.420'!$G$577:$G$590</c:f>
              <c:numCache>
                <c:formatCode>0.00</c:formatCode>
                <c:ptCount val="14"/>
                <c:pt idx="0">
                  <c:v>0</c:v>
                </c:pt>
                <c:pt idx="1">
                  <c:v>23</c:v>
                </c:pt>
                <c:pt idx="2">
                  <c:v>37</c:v>
                </c:pt>
                <c:pt idx="3">
                  <c:v>59</c:v>
                </c:pt>
                <c:pt idx="4">
                  <c:v>81</c:v>
                </c:pt>
                <c:pt idx="5">
                  <c:v>104</c:v>
                </c:pt>
                <c:pt idx="6">
                  <c:v>116</c:v>
                </c:pt>
                <c:pt idx="7">
                  <c:v>132</c:v>
                </c:pt>
                <c:pt idx="8">
                  <c:v>134.65</c:v>
                </c:pt>
                <c:pt idx="9">
                  <c:v>138.85</c:v>
                </c:pt>
                <c:pt idx="10">
                  <c:v>141</c:v>
                </c:pt>
                <c:pt idx="11">
                  <c:v>143.15</c:v>
                </c:pt>
                <c:pt idx="12">
                  <c:v>148.88</c:v>
                </c:pt>
                <c:pt idx="13">
                  <c:v>160</c:v>
                </c:pt>
              </c:numCache>
            </c:numRef>
          </c:xVal>
          <c:yVal>
            <c:numRef>
              <c:f>'Naogaon_B_9.00 to 30.420'!$H$577:$H$590</c:f>
              <c:numCache>
                <c:formatCode>0.00</c:formatCode>
                <c:ptCount val="14"/>
                <c:pt idx="0">
                  <c:v>4.75</c:v>
                </c:pt>
                <c:pt idx="1">
                  <c:v>4.2699999999999996</c:v>
                </c:pt>
                <c:pt idx="2">
                  <c:v>4.9800000000000004</c:v>
                </c:pt>
                <c:pt idx="3">
                  <c:v>4.38</c:v>
                </c:pt>
                <c:pt idx="4">
                  <c:v>4.25</c:v>
                </c:pt>
                <c:pt idx="5">
                  <c:v>4.13</c:v>
                </c:pt>
                <c:pt idx="6">
                  <c:v>3.62</c:v>
                </c:pt>
                <c:pt idx="7">
                  <c:v>3.63</c:v>
                </c:pt>
                <c:pt idx="8">
                  <c:v>3.5</c:v>
                </c:pt>
                <c:pt idx="9">
                  <c:v>4.9000000000000004</c:v>
                </c:pt>
                <c:pt idx="10">
                  <c:v>4.9000000000000004</c:v>
                </c:pt>
                <c:pt idx="11">
                  <c:v>4.9000000000000004</c:v>
                </c:pt>
                <c:pt idx="12">
                  <c:v>2.99</c:v>
                </c:pt>
                <c:pt idx="13">
                  <c:v>2.99</c:v>
                </c:pt>
              </c:numCache>
            </c:numRef>
          </c:yVal>
        </c:ser>
        <c:axId val="83519360"/>
        <c:axId val="83520896"/>
      </c:scatterChart>
      <c:valAx>
        <c:axId val="8351936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520896"/>
        <c:crosses val="autoZero"/>
        <c:crossBetween val="midCat"/>
      </c:valAx>
      <c:valAx>
        <c:axId val="83520896"/>
        <c:scaling>
          <c:orientation val="minMax"/>
        </c:scaling>
        <c:axPos val="l"/>
        <c:majorGridlines/>
        <c:numFmt formatCode="0.00" sourceLinked="1"/>
        <c:tickLblPos val="nextTo"/>
        <c:crossAx val="83519360"/>
        <c:crosses val="autoZero"/>
        <c:crossBetween val="midCat"/>
      </c:valAx>
    </c:plotArea>
    <c:plotVisOnly val="1"/>
    <c:dispBlanksAs val="gap"/>
  </c:chart>
  <c:printSettings>
    <c:headerFooter/>
    <c:pageMargins b="0.75000000000000744" l="0.70000000000000062" r="0.70000000000000062" t="0.75000000000000744"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7.0754716981132129E-2"/>
          <c:y val="2.9255319148936188E-2"/>
          <c:w val="0.86477987421383773"/>
          <c:h val="0.88031914893616969"/>
        </c:manualLayout>
      </c:layout>
      <c:scatterChart>
        <c:scatterStyle val="lineMarker"/>
        <c:ser>
          <c:idx val="0"/>
          <c:order val="0"/>
          <c:xVal>
            <c:numRef>
              <c:f>'Naogaon_B_9.00 to 30.420'!$A$595:$A$605</c:f>
              <c:numCache>
                <c:formatCode>0.00</c:formatCode>
                <c:ptCount val="11"/>
                <c:pt idx="0">
                  <c:v>0</c:v>
                </c:pt>
                <c:pt idx="1">
                  <c:v>22</c:v>
                </c:pt>
                <c:pt idx="2">
                  <c:v>39</c:v>
                </c:pt>
                <c:pt idx="3">
                  <c:v>50</c:v>
                </c:pt>
                <c:pt idx="4">
                  <c:v>61</c:v>
                </c:pt>
                <c:pt idx="5">
                  <c:v>84</c:v>
                </c:pt>
                <c:pt idx="6">
                  <c:v>104</c:v>
                </c:pt>
                <c:pt idx="7">
                  <c:v>119</c:v>
                </c:pt>
                <c:pt idx="8">
                  <c:v>128</c:v>
                </c:pt>
                <c:pt idx="9">
                  <c:v>151</c:v>
                </c:pt>
                <c:pt idx="10">
                  <c:v>171</c:v>
                </c:pt>
              </c:numCache>
            </c:numRef>
          </c:xVal>
          <c:yVal>
            <c:numRef>
              <c:f>'Naogaon_B_9.00 to 30.420'!$B$595:$B$605</c:f>
              <c:numCache>
                <c:formatCode>0.00</c:formatCode>
                <c:ptCount val="11"/>
                <c:pt idx="0">
                  <c:v>4.4800000000000004</c:v>
                </c:pt>
                <c:pt idx="1">
                  <c:v>5.07</c:v>
                </c:pt>
                <c:pt idx="2">
                  <c:v>4.92</c:v>
                </c:pt>
                <c:pt idx="3">
                  <c:v>4.82</c:v>
                </c:pt>
                <c:pt idx="4">
                  <c:v>4.8099999999999996</c:v>
                </c:pt>
                <c:pt idx="5">
                  <c:v>4.45</c:v>
                </c:pt>
                <c:pt idx="6">
                  <c:v>4.32</c:v>
                </c:pt>
                <c:pt idx="7" formatCode="General">
                  <c:v>4.2300000000000004</c:v>
                </c:pt>
                <c:pt idx="8" formatCode="General">
                  <c:v>4.21</c:v>
                </c:pt>
                <c:pt idx="9" formatCode="General">
                  <c:v>4.04</c:v>
                </c:pt>
                <c:pt idx="10">
                  <c:v>3.5</c:v>
                </c:pt>
              </c:numCache>
            </c:numRef>
          </c:yVal>
        </c:ser>
        <c:ser>
          <c:idx val="1"/>
          <c:order val="1"/>
          <c:xVal>
            <c:numRef>
              <c:f>'Naogaon_B_9.00 to 30.420'!$G$595:$G$610</c:f>
              <c:numCache>
                <c:formatCode>0.00</c:formatCode>
                <c:ptCount val="16"/>
                <c:pt idx="0">
                  <c:v>0</c:v>
                </c:pt>
                <c:pt idx="1">
                  <c:v>22</c:v>
                </c:pt>
                <c:pt idx="2">
                  <c:v>39</c:v>
                </c:pt>
                <c:pt idx="3">
                  <c:v>50</c:v>
                </c:pt>
                <c:pt idx="4">
                  <c:v>61</c:v>
                </c:pt>
                <c:pt idx="5">
                  <c:v>84</c:v>
                </c:pt>
                <c:pt idx="6">
                  <c:v>104</c:v>
                </c:pt>
                <c:pt idx="7">
                  <c:v>119</c:v>
                </c:pt>
                <c:pt idx="8">
                  <c:v>128</c:v>
                </c:pt>
                <c:pt idx="9">
                  <c:v>146.41999999999999</c:v>
                </c:pt>
                <c:pt idx="10">
                  <c:v>148.85</c:v>
                </c:pt>
                <c:pt idx="11">
                  <c:v>151</c:v>
                </c:pt>
                <c:pt idx="12">
                  <c:v>153.15</c:v>
                </c:pt>
                <c:pt idx="13">
                  <c:v>156.15</c:v>
                </c:pt>
                <c:pt idx="14">
                  <c:v>171</c:v>
                </c:pt>
              </c:numCache>
            </c:numRef>
          </c:xVal>
          <c:yVal>
            <c:numRef>
              <c:f>'Naogaon_B_9.00 to 30.420'!$H$595:$H$610</c:f>
              <c:numCache>
                <c:formatCode>0.00</c:formatCode>
                <c:ptCount val="16"/>
                <c:pt idx="0">
                  <c:v>4.4800000000000004</c:v>
                </c:pt>
                <c:pt idx="1">
                  <c:v>5.07</c:v>
                </c:pt>
                <c:pt idx="2">
                  <c:v>4.92</c:v>
                </c:pt>
                <c:pt idx="3">
                  <c:v>4.82</c:v>
                </c:pt>
                <c:pt idx="4">
                  <c:v>4.8099999999999996</c:v>
                </c:pt>
                <c:pt idx="5">
                  <c:v>4.45</c:v>
                </c:pt>
                <c:pt idx="6">
                  <c:v>4.32</c:v>
                </c:pt>
                <c:pt idx="7">
                  <c:v>4.2300000000000004</c:v>
                </c:pt>
                <c:pt idx="8">
                  <c:v>4.21</c:v>
                </c:pt>
                <c:pt idx="9">
                  <c:v>4.09</c:v>
                </c:pt>
                <c:pt idx="10">
                  <c:v>4.9000000000000004</c:v>
                </c:pt>
                <c:pt idx="11">
                  <c:v>4.9000000000000004</c:v>
                </c:pt>
                <c:pt idx="12">
                  <c:v>4.9000000000000004</c:v>
                </c:pt>
                <c:pt idx="13">
                  <c:v>3.9</c:v>
                </c:pt>
                <c:pt idx="14">
                  <c:v>3.5</c:v>
                </c:pt>
              </c:numCache>
            </c:numRef>
          </c:yVal>
        </c:ser>
        <c:axId val="83545088"/>
        <c:axId val="83555072"/>
      </c:scatterChart>
      <c:valAx>
        <c:axId val="8354508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555072"/>
        <c:crosses val="autoZero"/>
        <c:crossBetween val="midCat"/>
      </c:valAx>
      <c:valAx>
        <c:axId val="83555072"/>
        <c:scaling>
          <c:orientation val="minMax"/>
          <c:max val="6"/>
        </c:scaling>
        <c:axPos val="l"/>
        <c:majorGridlines/>
        <c:numFmt formatCode="0.00" sourceLinked="1"/>
        <c:tickLblPos val="nextTo"/>
        <c:crossAx val="83545088"/>
        <c:crosses val="autoZero"/>
        <c:crossBetween val="midCat"/>
      </c:valAx>
    </c:plotArea>
    <c:plotVisOnly val="1"/>
    <c:dispBlanksAs val="gap"/>
  </c:chart>
  <c:printSettings>
    <c:headerFooter/>
    <c:pageMargins b="0.75000000000000766" l="0.70000000000000062" r="0.70000000000000062" t="0.7500000000000076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7.0866141732283491E-2"/>
          <c:y val="4.2105263157894736E-2"/>
          <c:w val="0.8645669291338578"/>
          <c:h val="0.83508771929824566"/>
        </c:manualLayout>
      </c:layout>
      <c:scatterChart>
        <c:scatterStyle val="lineMarker"/>
        <c:ser>
          <c:idx val="0"/>
          <c:order val="0"/>
          <c:xVal>
            <c:numRef>
              <c:f>'Naogaon_B_9.00 to 30.420'!$A$614:$A$622</c:f>
              <c:numCache>
                <c:formatCode>0.00</c:formatCode>
                <c:ptCount val="9"/>
                <c:pt idx="0">
                  <c:v>0</c:v>
                </c:pt>
                <c:pt idx="1">
                  <c:v>26</c:v>
                </c:pt>
                <c:pt idx="2">
                  <c:v>53</c:v>
                </c:pt>
                <c:pt idx="3">
                  <c:v>67</c:v>
                </c:pt>
                <c:pt idx="4">
                  <c:v>102</c:v>
                </c:pt>
                <c:pt idx="5">
                  <c:v>129.35</c:v>
                </c:pt>
                <c:pt idx="6">
                  <c:v>133</c:v>
                </c:pt>
                <c:pt idx="7">
                  <c:v>137.85</c:v>
                </c:pt>
                <c:pt idx="8">
                  <c:v>176</c:v>
                </c:pt>
              </c:numCache>
            </c:numRef>
          </c:xVal>
          <c:yVal>
            <c:numRef>
              <c:f>'Naogaon_B_9.00 to 30.420'!$B$614:$B$622</c:f>
              <c:numCache>
                <c:formatCode>0.00</c:formatCode>
                <c:ptCount val="9"/>
                <c:pt idx="0">
                  <c:v>4.12</c:v>
                </c:pt>
                <c:pt idx="1">
                  <c:v>4.78</c:v>
                </c:pt>
                <c:pt idx="2">
                  <c:v>4.8</c:v>
                </c:pt>
                <c:pt idx="3">
                  <c:v>4.76</c:v>
                </c:pt>
                <c:pt idx="4">
                  <c:v>4.4800000000000004</c:v>
                </c:pt>
                <c:pt idx="5">
                  <c:v>4.4000000000000004</c:v>
                </c:pt>
                <c:pt idx="6">
                  <c:v>4.4000000000000004</c:v>
                </c:pt>
                <c:pt idx="7">
                  <c:v>4</c:v>
                </c:pt>
                <c:pt idx="8">
                  <c:v>3.77</c:v>
                </c:pt>
              </c:numCache>
            </c:numRef>
          </c:yVal>
        </c:ser>
        <c:ser>
          <c:idx val="1"/>
          <c:order val="1"/>
          <c:xVal>
            <c:numRef>
              <c:f>'Naogaon_B_9.00 to 30.420'!$G$614:$G$624</c:f>
              <c:numCache>
                <c:formatCode>0.00</c:formatCode>
                <c:ptCount val="11"/>
                <c:pt idx="0">
                  <c:v>0</c:v>
                </c:pt>
                <c:pt idx="1">
                  <c:v>26</c:v>
                </c:pt>
                <c:pt idx="2">
                  <c:v>53</c:v>
                </c:pt>
                <c:pt idx="3">
                  <c:v>67</c:v>
                </c:pt>
                <c:pt idx="4">
                  <c:v>102</c:v>
                </c:pt>
                <c:pt idx="5">
                  <c:v>129.35</c:v>
                </c:pt>
                <c:pt idx="6">
                  <c:v>130.85</c:v>
                </c:pt>
                <c:pt idx="7">
                  <c:v>133</c:v>
                </c:pt>
                <c:pt idx="8">
                  <c:v>135.15</c:v>
                </c:pt>
                <c:pt idx="9">
                  <c:v>137.85</c:v>
                </c:pt>
                <c:pt idx="10">
                  <c:v>176</c:v>
                </c:pt>
              </c:numCache>
            </c:numRef>
          </c:xVal>
          <c:yVal>
            <c:numRef>
              <c:f>'Naogaon_B_9.00 to 30.420'!$H$614:$H$624</c:f>
              <c:numCache>
                <c:formatCode>0.00</c:formatCode>
                <c:ptCount val="11"/>
                <c:pt idx="0">
                  <c:v>4.12</c:v>
                </c:pt>
                <c:pt idx="1">
                  <c:v>4.78</c:v>
                </c:pt>
                <c:pt idx="2">
                  <c:v>4.8</c:v>
                </c:pt>
                <c:pt idx="3">
                  <c:v>4.76</c:v>
                </c:pt>
                <c:pt idx="4">
                  <c:v>4.4800000000000004</c:v>
                </c:pt>
                <c:pt idx="5">
                  <c:v>4.4000000000000004</c:v>
                </c:pt>
                <c:pt idx="6">
                  <c:v>4.9000000000000004</c:v>
                </c:pt>
                <c:pt idx="7">
                  <c:v>4.9000000000000004</c:v>
                </c:pt>
                <c:pt idx="8">
                  <c:v>4.9000000000000004</c:v>
                </c:pt>
                <c:pt idx="9">
                  <c:v>4</c:v>
                </c:pt>
                <c:pt idx="10">
                  <c:v>3.77</c:v>
                </c:pt>
              </c:numCache>
            </c:numRef>
          </c:yVal>
        </c:ser>
        <c:axId val="83587456"/>
        <c:axId val="83588992"/>
      </c:scatterChart>
      <c:valAx>
        <c:axId val="8358745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588992"/>
        <c:crosses val="autoZero"/>
        <c:crossBetween val="midCat"/>
      </c:valAx>
      <c:valAx>
        <c:axId val="83588992"/>
        <c:scaling>
          <c:orientation val="minMax"/>
          <c:max val="6"/>
          <c:min val="3"/>
        </c:scaling>
        <c:axPos val="l"/>
        <c:majorGridlines/>
        <c:numFmt formatCode="0.00" sourceLinked="1"/>
        <c:tickLblPos val="nextTo"/>
        <c:crossAx val="83587456"/>
        <c:crosses val="autoZero"/>
        <c:crossBetween val="midCat"/>
      </c:valAx>
    </c:plotArea>
    <c:plotVisOnly val="1"/>
    <c:dispBlanksAs val="gap"/>
  </c:chart>
  <c:printSettings>
    <c:headerFooter/>
    <c:pageMargins b="0.75000000000000788" l="0.70000000000000062" r="0.70000000000000062" t="0.75000000000000788"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7.1542130365659776E-2"/>
          <c:y val="4.3956043956044001E-2"/>
          <c:w val="0.86327503974562803"/>
          <c:h val="0.82783882783882823"/>
        </c:manualLayout>
      </c:layout>
      <c:scatterChart>
        <c:scatterStyle val="lineMarker"/>
        <c:ser>
          <c:idx val="0"/>
          <c:order val="0"/>
          <c:xVal>
            <c:numRef>
              <c:f>'Naogaon_B_9.00 to 30.420'!$A$629:$A$636</c:f>
              <c:numCache>
                <c:formatCode>0.00</c:formatCode>
                <c:ptCount val="8"/>
                <c:pt idx="0">
                  <c:v>0</c:v>
                </c:pt>
                <c:pt idx="1">
                  <c:v>31</c:v>
                </c:pt>
                <c:pt idx="2">
                  <c:v>48</c:v>
                </c:pt>
                <c:pt idx="3">
                  <c:v>64</c:v>
                </c:pt>
                <c:pt idx="4">
                  <c:v>93</c:v>
                </c:pt>
                <c:pt idx="5">
                  <c:v>122</c:v>
                </c:pt>
                <c:pt idx="6">
                  <c:v>148</c:v>
                </c:pt>
                <c:pt idx="7">
                  <c:v>155</c:v>
                </c:pt>
              </c:numCache>
            </c:numRef>
          </c:xVal>
          <c:yVal>
            <c:numRef>
              <c:f>'Naogaon_B_9.00 to 30.420'!$B$629:$B$636</c:f>
              <c:numCache>
                <c:formatCode>0.00</c:formatCode>
                <c:ptCount val="8"/>
                <c:pt idx="0">
                  <c:v>4.16</c:v>
                </c:pt>
                <c:pt idx="1">
                  <c:v>4.6500000000000004</c:v>
                </c:pt>
                <c:pt idx="2">
                  <c:v>4.6500000000000004</c:v>
                </c:pt>
                <c:pt idx="3">
                  <c:v>4.6500000000000004</c:v>
                </c:pt>
                <c:pt idx="4">
                  <c:v>4.53</c:v>
                </c:pt>
                <c:pt idx="5">
                  <c:v>3.87</c:v>
                </c:pt>
                <c:pt idx="6">
                  <c:v>3.85</c:v>
                </c:pt>
                <c:pt idx="7">
                  <c:v>3.85</c:v>
                </c:pt>
              </c:numCache>
            </c:numRef>
          </c:yVal>
        </c:ser>
        <c:ser>
          <c:idx val="1"/>
          <c:order val="1"/>
          <c:xVal>
            <c:numRef>
              <c:f>'Naogaon_B_9.00 to 30.420'!$G$629:$G$640</c:f>
              <c:numCache>
                <c:formatCode>0.00</c:formatCode>
                <c:ptCount val="12"/>
                <c:pt idx="0">
                  <c:v>0</c:v>
                </c:pt>
                <c:pt idx="1">
                  <c:v>31</c:v>
                </c:pt>
                <c:pt idx="2">
                  <c:v>48</c:v>
                </c:pt>
                <c:pt idx="3">
                  <c:v>64</c:v>
                </c:pt>
                <c:pt idx="4">
                  <c:v>93</c:v>
                </c:pt>
                <c:pt idx="5">
                  <c:v>122</c:v>
                </c:pt>
                <c:pt idx="6">
                  <c:v>142.69999999999999</c:v>
                </c:pt>
                <c:pt idx="7">
                  <c:v>145.85</c:v>
                </c:pt>
                <c:pt idx="8">
                  <c:v>148</c:v>
                </c:pt>
                <c:pt idx="9">
                  <c:v>150.15</c:v>
                </c:pt>
                <c:pt idx="10">
                  <c:v>153.30000000000001</c:v>
                </c:pt>
                <c:pt idx="11">
                  <c:v>155</c:v>
                </c:pt>
              </c:numCache>
            </c:numRef>
          </c:xVal>
          <c:yVal>
            <c:numRef>
              <c:f>'Naogaon_B_9.00 to 30.420'!$H$629:$H$640</c:f>
              <c:numCache>
                <c:formatCode>0.00</c:formatCode>
                <c:ptCount val="12"/>
                <c:pt idx="0">
                  <c:v>4.16</c:v>
                </c:pt>
                <c:pt idx="1">
                  <c:v>4.6500000000000004</c:v>
                </c:pt>
                <c:pt idx="2">
                  <c:v>4.6500000000000004</c:v>
                </c:pt>
                <c:pt idx="3">
                  <c:v>4.6500000000000004</c:v>
                </c:pt>
                <c:pt idx="4">
                  <c:v>4.53</c:v>
                </c:pt>
                <c:pt idx="5">
                  <c:v>3.87</c:v>
                </c:pt>
                <c:pt idx="6">
                  <c:v>3.85</c:v>
                </c:pt>
                <c:pt idx="7">
                  <c:v>4.9000000000000004</c:v>
                </c:pt>
                <c:pt idx="8">
                  <c:v>4.9000000000000004</c:v>
                </c:pt>
                <c:pt idx="9">
                  <c:v>4.9000000000000004</c:v>
                </c:pt>
                <c:pt idx="10">
                  <c:v>3.85</c:v>
                </c:pt>
                <c:pt idx="11">
                  <c:v>3.85</c:v>
                </c:pt>
              </c:numCache>
            </c:numRef>
          </c:yVal>
        </c:ser>
        <c:axId val="83609088"/>
        <c:axId val="83610624"/>
      </c:scatterChart>
      <c:valAx>
        <c:axId val="8360908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610624"/>
        <c:crosses val="autoZero"/>
        <c:crossBetween val="midCat"/>
      </c:valAx>
      <c:valAx>
        <c:axId val="83610624"/>
        <c:scaling>
          <c:orientation val="minMax"/>
          <c:max val="6"/>
        </c:scaling>
        <c:axPos val="l"/>
        <c:majorGridlines/>
        <c:numFmt formatCode="0.00" sourceLinked="1"/>
        <c:tickLblPos val="nextTo"/>
        <c:crossAx val="83609088"/>
        <c:crosses val="autoZero"/>
        <c:crossBetween val="midCat"/>
      </c:valAx>
    </c:plotArea>
    <c:plotVisOnly val="1"/>
    <c:dispBlanksAs val="gap"/>
  </c:chart>
  <c:printSettings>
    <c:headerFooter/>
    <c:pageMargins b="0.7500000000000081" l="0.70000000000000062" r="0.70000000000000062" t="0.7500000000000081"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888122092846502"/>
          <c:y val="5.0111132081349041E-2"/>
          <c:w val="0.80186480186480191"/>
          <c:h val="0.71345029239766078"/>
        </c:manualLayout>
      </c:layout>
      <c:scatterChart>
        <c:scatterStyle val="lineMarker"/>
        <c:ser>
          <c:idx val="0"/>
          <c:order val="0"/>
          <c:xVal>
            <c:numRef>
              <c:f>'Naogaon_B_9.00 to 30.420'!$A$150:$A$161</c:f>
              <c:numCache>
                <c:formatCode>0.00</c:formatCode>
                <c:ptCount val="12"/>
                <c:pt idx="0">
                  <c:v>0</c:v>
                </c:pt>
                <c:pt idx="1">
                  <c:v>11</c:v>
                </c:pt>
                <c:pt idx="2">
                  <c:v>23</c:v>
                </c:pt>
                <c:pt idx="3">
                  <c:v>37</c:v>
                </c:pt>
                <c:pt idx="4">
                  <c:v>53</c:v>
                </c:pt>
                <c:pt idx="5">
                  <c:v>85</c:v>
                </c:pt>
                <c:pt idx="6">
                  <c:v>99</c:v>
                </c:pt>
                <c:pt idx="7">
                  <c:v>110</c:v>
                </c:pt>
                <c:pt idx="8">
                  <c:v>132</c:v>
                </c:pt>
                <c:pt idx="9">
                  <c:v>151</c:v>
                </c:pt>
                <c:pt idx="10">
                  <c:v>159.18</c:v>
                </c:pt>
                <c:pt idx="11">
                  <c:v>168</c:v>
                </c:pt>
              </c:numCache>
            </c:numRef>
          </c:xVal>
          <c:yVal>
            <c:numRef>
              <c:f>'Naogaon_B_9.00 to 30.420'!$B$150:$B$161</c:f>
              <c:numCache>
                <c:formatCode>0.000</c:formatCode>
                <c:ptCount val="12"/>
                <c:pt idx="0">
                  <c:v>2.69</c:v>
                </c:pt>
                <c:pt idx="1">
                  <c:v>2.61</c:v>
                </c:pt>
                <c:pt idx="2">
                  <c:v>2.81</c:v>
                </c:pt>
                <c:pt idx="3">
                  <c:v>2.81</c:v>
                </c:pt>
                <c:pt idx="4">
                  <c:v>2.81</c:v>
                </c:pt>
                <c:pt idx="5">
                  <c:v>2.79</c:v>
                </c:pt>
                <c:pt idx="6">
                  <c:v>2.81</c:v>
                </c:pt>
                <c:pt idx="7">
                  <c:v>2.74</c:v>
                </c:pt>
                <c:pt idx="8">
                  <c:v>2.97</c:v>
                </c:pt>
                <c:pt idx="9">
                  <c:v>2.97</c:v>
                </c:pt>
                <c:pt idx="10">
                  <c:v>2.89</c:v>
                </c:pt>
                <c:pt idx="11">
                  <c:v>2.89</c:v>
                </c:pt>
              </c:numCache>
            </c:numRef>
          </c:yVal>
        </c:ser>
        <c:ser>
          <c:idx val="1"/>
          <c:order val="1"/>
          <c:xVal>
            <c:numRef>
              <c:f>'Naogaon_B_9.00 to 30.420'!$G$150:$G$164</c:f>
              <c:numCache>
                <c:formatCode>0.00</c:formatCode>
                <c:ptCount val="15"/>
                <c:pt idx="0">
                  <c:v>0</c:v>
                </c:pt>
                <c:pt idx="1">
                  <c:v>11</c:v>
                </c:pt>
                <c:pt idx="2">
                  <c:v>23</c:v>
                </c:pt>
                <c:pt idx="3">
                  <c:v>37</c:v>
                </c:pt>
                <c:pt idx="4">
                  <c:v>53</c:v>
                </c:pt>
                <c:pt idx="5">
                  <c:v>85</c:v>
                </c:pt>
                <c:pt idx="6">
                  <c:v>99</c:v>
                </c:pt>
                <c:pt idx="7">
                  <c:v>110</c:v>
                </c:pt>
                <c:pt idx="8">
                  <c:v>132</c:v>
                </c:pt>
                <c:pt idx="9">
                  <c:v>143.06</c:v>
                </c:pt>
                <c:pt idx="10">
                  <c:v>148.85</c:v>
                </c:pt>
                <c:pt idx="11">
                  <c:v>151</c:v>
                </c:pt>
                <c:pt idx="12">
                  <c:v>153.15</c:v>
                </c:pt>
                <c:pt idx="13">
                  <c:v>159.18</c:v>
                </c:pt>
                <c:pt idx="14">
                  <c:v>168</c:v>
                </c:pt>
              </c:numCache>
            </c:numRef>
          </c:xVal>
          <c:yVal>
            <c:numRef>
              <c:f>'Naogaon_B_9.00 to 30.420'!$H$150:$H$164</c:f>
              <c:numCache>
                <c:formatCode>0.00</c:formatCode>
                <c:ptCount val="15"/>
                <c:pt idx="0">
                  <c:v>2.69</c:v>
                </c:pt>
                <c:pt idx="1">
                  <c:v>2.61</c:v>
                </c:pt>
                <c:pt idx="2">
                  <c:v>2.81</c:v>
                </c:pt>
                <c:pt idx="3">
                  <c:v>2.81</c:v>
                </c:pt>
                <c:pt idx="4">
                  <c:v>2.81</c:v>
                </c:pt>
                <c:pt idx="5">
                  <c:v>2.79</c:v>
                </c:pt>
                <c:pt idx="6">
                  <c:v>2.81</c:v>
                </c:pt>
                <c:pt idx="7">
                  <c:v>2.74</c:v>
                </c:pt>
                <c:pt idx="8">
                  <c:v>2.97</c:v>
                </c:pt>
                <c:pt idx="9">
                  <c:v>2.97</c:v>
                </c:pt>
                <c:pt idx="10">
                  <c:v>4.9000000000000004</c:v>
                </c:pt>
                <c:pt idx="11">
                  <c:v>4.9000000000000004</c:v>
                </c:pt>
                <c:pt idx="12">
                  <c:v>4.9000000000000004</c:v>
                </c:pt>
                <c:pt idx="13" formatCode="0.000">
                  <c:v>2.89</c:v>
                </c:pt>
                <c:pt idx="14" formatCode="0.000">
                  <c:v>2.89</c:v>
                </c:pt>
              </c:numCache>
            </c:numRef>
          </c:yVal>
        </c:ser>
        <c:axId val="83708544"/>
        <c:axId val="83714432"/>
      </c:scatterChart>
      <c:valAx>
        <c:axId val="83708544"/>
        <c:scaling>
          <c:orientation val="minMax"/>
          <c:max val="170"/>
          <c:min val="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714432"/>
        <c:crosses val="autoZero"/>
        <c:crossBetween val="midCat"/>
      </c:valAx>
      <c:valAx>
        <c:axId val="83714432"/>
        <c:scaling>
          <c:orientation val="minMax"/>
        </c:scaling>
        <c:axPos val="l"/>
        <c:majorGridlines/>
        <c:numFmt formatCode="0.000" sourceLinked="1"/>
        <c:tickLblPos val="nextTo"/>
        <c:crossAx val="83708544"/>
        <c:crosses val="autoZero"/>
        <c:crossBetween val="midCat"/>
      </c:valAx>
    </c:plotArea>
    <c:plotVisOnly val="1"/>
    <c:dispBlanksAs val="gap"/>
  </c:chart>
  <c:printSettings>
    <c:headerFooter/>
    <c:pageMargins b="0.75000000000000211" l="0.70000000000000062" r="0.70000000000000062" t="0.75000000000000211"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177"/>
        </c:manualLayout>
      </c:layout>
      <c:scatterChart>
        <c:scatterStyle val="lineMarker"/>
        <c:ser>
          <c:idx val="0"/>
          <c:order val="0"/>
          <c:xVal>
            <c:numRef>
              <c:f>'Naogaon_B_9.00 to 30.420'!$A$645:$A$655</c:f>
              <c:numCache>
                <c:formatCode>0.00</c:formatCode>
                <c:ptCount val="11"/>
                <c:pt idx="0">
                  <c:v>0</c:v>
                </c:pt>
                <c:pt idx="1">
                  <c:v>28</c:v>
                </c:pt>
                <c:pt idx="2">
                  <c:v>46</c:v>
                </c:pt>
                <c:pt idx="3">
                  <c:v>62</c:v>
                </c:pt>
                <c:pt idx="4">
                  <c:v>67</c:v>
                </c:pt>
                <c:pt idx="5">
                  <c:v>73</c:v>
                </c:pt>
                <c:pt idx="6">
                  <c:v>80</c:v>
                </c:pt>
                <c:pt idx="7">
                  <c:v>102</c:v>
                </c:pt>
                <c:pt idx="8">
                  <c:v>124</c:v>
                </c:pt>
                <c:pt idx="9">
                  <c:v>139</c:v>
                </c:pt>
                <c:pt idx="10">
                  <c:v>153</c:v>
                </c:pt>
              </c:numCache>
            </c:numRef>
          </c:xVal>
          <c:yVal>
            <c:numRef>
              <c:f>'Naogaon_B_9.00 to 30.420'!$B$645:$B$655</c:f>
              <c:numCache>
                <c:formatCode>0.000</c:formatCode>
                <c:ptCount val="11"/>
                <c:pt idx="0">
                  <c:v>4.2</c:v>
                </c:pt>
                <c:pt idx="1">
                  <c:v>4.4400000000000004</c:v>
                </c:pt>
                <c:pt idx="2">
                  <c:v>4.4000000000000004</c:v>
                </c:pt>
                <c:pt idx="3">
                  <c:v>4.4400000000000004</c:v>
                </c:pt>
                <c:pt idx="4">
                  <c:v>4.38</c:v>
                </c:pt>
                <c:pt idx="5">
                  <c:v>4.25</c:v>
                </c:pt>
                <c:pt idx="6">
                  <c:v>4.24</c:v>
                </c:pt>
                <c:pt idx="7">
                  <c:v>4.2</c:v>
                </c:pt>
                <c:pt idx="8">
                  <c:v>4.28</c:v>
                </c:pt>
                <c:pt idx="9">
                  <c:v>4.07</c:v>
                </c:pt>
                <c:pt idx="10">
                  <c:v>4.07</c:v>
                </c:pt>
              </c:numCache>
            </c:numRef>
          </c:yVal>
        </c:ser>
        <c:ser>
          <c:idx val="1"/>
          <c:order val="1"/>
          <c:xVal>
            <c:numRef>
              <c:f>'Naogaon_B_9.00 to 30.420'!$G$645:$G$659</c:f>
              <c:numCache>
                <c:formatCode>0.00</c:formatCode>
                <c:ptCount val="15"/>
                <c:pt idx="0">
                  <c:v>0</c:v>
                </c:pt>
                <c:pt idx="1">
                  <c:v>28</c:v>
                </c:pt>
                <c:pt idx="2">
                  <c:v>46</c:v>
                </c:pt>
                <c:pt idx="3">
                  <c:v>62</c:v>
                </c:pt>
                <c:pt idx="4">
                  <c:v>67</c:v>
                </c:pt>
                <c:pt idx="5">
                  <c:v>73</c:v>
                </c:pt>
                <c:pt idx="6">
                  <c:v>80</c:v>
                </c:pt>
                <c:pt idx="7">
                  <c:v>102</c:v>
                </c:pt>
                <c:pt idx="8">
                  <c:v>124</c:v>
                </c:pt>
                <c:pt idx="9">
                  <c:v>134.57</c:v>
                </c:pt>
                <c:pt idx="10">
                  <c:v>136.85</c:v>
                </c:pt>
                <c:pt idx="11">
                  <c:v>139</c:v>
                </c:pt>
                <c:pt idx="12">
                  <c:v>141.15</c:v>
                </c:pt>
                <c:pt idx="13">
                  <c:v>143.64000000000001</c:v>
                </c:pt>
                <c:pt idx="14">
                  <c:v>153</c:v>
                </c:pt>
              </c:numCache>
            </c:numRef>
          </c:xVal>
          <c:yVal>
            <c:numRef>
              <c:f>'Naogaon_B_9.00 to 30.420'!$H$645:$H$659</c:f>
              <c:numCache>
                <c:formatCode>0.00</c:formatCode>
                <c:ptCount val="15"/>
                <c:pt idx="0">
                  <c:v>4.2</c:v>
                </c:pt>
                <c:pt idx="1">
                  <c:v>4.4400000000000004</c:v>
                </c:pt>
                <c:pt idx="2">
                  <c:v>4.4000000000000004</c:v>
                </c:pt>
                <c:pt idx="3">
                  <c:v>4.4400000000000004</c:v>
                </c:pt>
                <c:pt idx="4">
                  <c:v>4.38</c:v>
                </c:pt>
                <c:pt idx="5">
                  <c:v>4.25</c:v>
                </c:pt>
                <c:pt idx="6">
                  <c:v>4.24</c:v>
                </c:pt>
                <c:pt idx="7">
                  <c:v>4.2</c:v>
                </c:pt>
                <c:pt idx="8">
                  <c:v>4.28</c:v>
                </c:pt>
                <c:pt idx="9">
                  <c:v>4.1399999999999997</c:v>
                </c:pt>
                <c:pt idx="10">
                  <c:v>4.9000000000000004</c:v>
                </c:pt>
                <c:pt idx="11">
                  <c:v>4.9000000000000004</c:v>
                </c:pt>
                <c:pt idx="12">
                  <c:v>4.9000000000000004</c:v>
                </c:pt>
                <c:pt idx="13" formatCode="0.000">
                  <c:v>4.07</c:v>
                </c:pt>
                <c:pt idx="14" formatCode="0.000">
                  <c:v>4.07</c:v>
                </c:pt>
              </c:numCache>
            </c:numRef>
          </c:yVal>
        </c:ser>
        <c:axId val="83623936"/>
        <c:axId val="83625472"/>
      </c:scatterChart>
      <c:valAx>
        <c:axId val="8362393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625472"/>
        <c:crosses val="autoZero"/>
        <c:crossBetween val="midCat"/>
      </c:valAx>
      <c:valAx>
        <c:axId val="83625472"/>
        <c:scaling>
          <c:orientation val="minMax"/>
          <c:max val="6"/>
        </c:scaling>
        <c:axPos val="l"/>
        <c:majorGridlines/>
        <c:numFmt formatCode="0.000" sourceLinked="1"/>
        <c:tickLblPos val="nextTo"/>
        <c:crossAx val="83623936"/>
        <c:crosses val="autoZero"/>
        <c:crossBetween val="midCat"/>
      </c:valAx>
    </c:plotArea>
    <c:plotVisOnly val="1"/>
    <c:dispBlanksAs val="gap"/>
  </c:chart>
  <c:printSettings>
    <c:headerFooter/>
    <c:pageMargins b="0.75000000000000833" l="0.70000000000000062" r="0.70000000000000062" t="0.75000000000000833"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199"/>
        </c:manualLayout>
      </c:layout>
      <c:scatterChart>
        <c:scatterStyle val="lineMarker"/>
        <c:ser>
          <c:idx val="0"/>
          <c:order val="0"/>
          <c:xVal>
            <c:numRef>
              <c:f>'Naogaon_B_9.00 to 30.420'!$A$664:$A$677</c:f>
              <c:numCache>
                <c:formatCode>0.00</c:formatCode>
                <c:ptCount val="14"/>
                <c:pt idx="0">
                  <c:v>0</c:v>
                </c:pt>
                <c:pt idx="1">
                  <c:v>19</c:v>
                </c:pt>
                <c:pt idx="2">
                  <c:v>28</c:v>
                </c:pt>
                <c:pt idx="3">
                  <c:v>32</c:v>
                </c:pt>
                <c:pt idx="4">
                  <c:v>53</c:v>
                </c:pt>
                <c:pt idx="5">
                  <c:v>65</c:v>
                </c:pt>
                <c:pt idx="6">
                  <c:v>73</c:v>
                </c:pt>
                <c:pt idx="7">
                  <c:v>83</c:v>
                </c:pt>
                <c:pt idx="8">
                  <c:v>93</c:v>
                </c:pt>
                <c:pt idx="9">
                  <c:v>100</c:v>
                </c:pt>
                <c:pt idx="10">
                  <c:v>113</c:v>
                </c:pt>
                <c:pt idx="11">
                  <c:v>121</c:v>
                </c:pt>
                <c:pt idx="12">
                  <c:v>130</c:v>
                </c:pt>
                <c:pt idx="13">
                  <c:v>140</c:v>
                </c:pt>
              </c:numCache>
            </c:numRef>
          </c:xVal>
          <c:yVal>
            <c:numRef>
              <c:f>'Naogaon_B_9.00 to 30.420'!$B$664:$B$677</c:f>
              <c:numCache>
                <c:formatCode>0.00</c:formatCode>
                <c:ptCount val="14"/>
                <c:pt idx="0">
                  <c:v>4.46</c:v>
                </c:pt>
                <c:pt idx="1">
                  <c:v>4.55</c:v>
                </c:pt>
                <c:pt idx="2">
                  <c:v>4.46</c:v>
                </c:pt>
                <c:pt idx="3">
                  <c:v>4.38</c:v>
                </c:pt>
                <c:pt idx="4">
                  <c:v>4.42</c:v>
                </c:pt>
                <c:pt idx="5">
                  <c:v>4.49</c:v>
                </c:pt>
                <c:pt idx="6">
                  <c:v>4.3899999999999997</c:v>
                </c:pt>
                <c:pt idx="7">
                  <c:v>4.3</c:v>
                </c:pt>
                <c:pt idx="8">
                  <c:v>4.3</c:v>
                </c:pt>
                <c:pt idx="9">
                  <c:v>4.32</c:v>
                </c:pt>
                <c:pt idx="10">
                  <c:v>4.33</c:v>
                </c:pt>
                <c:pt idx="11">
                  <c:v>4.33</c:v>
                </c:pt>
                <c:pt idx="12">
                  <c:v>4.2</c:v>
                </c:pt>
                <c:pt idx="13">
                  <c:v>4.2</c:v>
                </c:pt>
              </c:numCache>
            </c:numRef>
          </c:yVal>
        </c:ser>
        <c:ser>
          <c:idx val="1"/>
          <c:order val="1"/>
          <c:xVal>
            <c:numRef>
              <c:f>'Naogaon_B_9.00 to 30.420'!$G$664:$G$681</c:f>
              <c:numCache>
                <c:formatCode>0.00</c:formatCode>
                <c:ptCount val="18"/>
                <c:pt idx="0">
                  <c:v>0</c:v>
                </c:pt>
                <c:pt idx="1">
                  <c:v>19</c:v>
                </c:pt>
                <c:pt idx="2">
                  <c:v>28</c:v>
                </c:pt>
                <c:pt idx="3">
                  <c:v>32</c:v>
                </c:pt>
                <c:pt idx="4">
                  <c:v>53</c:v>
                </c:pt>
                <c:pt idx="5">
                  <c:v>65</c:v>
                </c:pt>
                <c:pt idx="6">
                  <c:v>73</c:v>
                </c:pt>
                <c:pt idx="7">
                  <c:v>83</c:v>
                </c:pt>
                <c:pt idx="8">
                  <c:v>93</c:v>
                </c:pt>
                <c:pt idx="9">
                  <c:v>100</c:v>
                </c:pt>
                <c:pt idx="10">
                  <c:v>113</c:v>
                </c:pt>
                <c:pt idx="11">
                  <c:v>121</c:v>
                </c:pt>
                <c:pt idx="12">
                  <c:v>125.89999999999999</c:v>
                </c:pt>
                <c:pt idx="13">
                  <c:v>127.85</c:v>
                </c:pt>
                <c:pt idx="14">
                  <c:v>130</c:v>
                </c:pt>
                <c:pt idx="15">
                  <c:v>132.15</c:v>
                </c:pt>
                <c:pt idx="16">
                  <c:v>134.25</c:v>
                </c:pt>
                <c:pt idx="17">
                  <c:v>140</c:v>
                </c:pt>
              </c:numCache>
            </c:numRef>
          </c:xVal>
          <c:yVal>
            <c:numRef>
              <c:f>'Naogaon_B_9.00 to 30.420'!$H$664:$H$681</c:f>
              <c:numCache>
                <c:formatCode>0.00</c:formatCode>
                <c:ptCount val="18"/>
                <c:pt idx="0">
                  <c:v>4.46</c:v>
                </c:pt>
                <c:pt idx="1">
                  <c:v>4.55</c:v>
                </c:pt>
                <c:pt idx="2">
                  <c:v>4.46</c:v>
                </c:pt>
                <c:pt idx="3">
                  <c:v>4.38</c:v>
                </c:pt>
                <c:pt idx="4">
                  <c:v>4.42</c:v>
                </c:pt>
                <c:pt idx="5">
                  <c:v>4.49</c:v>
                </c:pt>
                <c:pt idx="6">
                  <c:v>4.3899999999999997</c:v>
                </c:pt>
                <c:pt idx="7">
                  <c:v>4.3</c:v>
                </c:pt>
                <c:pt idx="8">
                  <c:v>4.3</c:v>
                </c:pt>
                <c:pt idx="9">
                  <c:v>4.32</c:v>
                </c:pt>
                <c:pt idx="10">
                  <c:v>4.33</c:v>
                </c:pt>
                <c:pt idx="11">
                  <c:v>4.33</c:v>
                </c:pt>
                <c:pt idx="12">
                  <c:v>4.25</c:v>
                </c:pt>
                <c:pt idx="13">
                  <c:v>4.9000000000000004</c:v>
                </c:pt>
                <c:pt idx="14">
                  <c:v>4.9000000000000004</c:v>
                </c:pt>
                <c:pt idx="15">
                  <c:v>4.9000000000000004</c:v>
                </c:pt>
                <c:pt idx="16">
                  <c:v>4.2</c:v>
                </c:pt>
                <c:pt idx="17">
                  <c:v>4.2</c:v>
                </c:pt>
              </c:numCache>
            </c:numRef>
          </c:yVal>
        </c:ser>
        <c:axId val="83658240"/>
        <c:axId val="83659776"/>
      </c:scatterChart>
      <c:valAx>
        <c:axId val="8365824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659776"/>
        <c:crosses val="autoZero"/>
        <c:crossBetween val="midCat"/>
      </c:valAx>
      <c:valAx>
        <c:axId val="83659776"/>
        <c:scaling>
          <c:orientation val="minMax"/>
          <c:max val="6"/>
        </c:scaling>
        <c:axPos val="l"/>
        <c:majorGridlines/>
        <c:numFmt formatCode="0.00" sourceLinked="1"/>
        <c:tickLblPos val="nextTo"/>
        <c:crossAx val="83658240"/>
        <c:crosses val="autoZero"/>
        <c:crossBetween val="midCat"/>
      </c:valAx>
    </c:plotArea>
    <c:plotVisOnly val="1"/>
    <c:dispBlanksAs val="gap"/>
  </c:chart>
  <c:printSettings>
    <c:headerFooter/>
    <c:pageMargins b="0.75000000000000855" l="0.70000000000000062" r="0.70000000000000062" t="0.75000000000000855"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221"/>
        </c:manualLayout>
      </c:layout>
      <c:scatterChart>
        <c:scatterStyle val="lineMarker"/>
        <c:ser>
          <c:idx val="0"/>
          <c:order val="0"/>
          <c:xVal>
            <c:numRef>
              <c:f>'Naogaon_B_9.00 to 30.420'!$A$686:$A$692</c:f>
              <c:numCache>
                <c:formatCode>0.00</c:formatCode>
                <c:ptCount val="7"/>
                <c:pt idx="0">
                  <c:v>0</c:v>
                </c:pt>
                <c:pt idx="1">
                  <c:v>16</c:v>
                </c:pt>
                <c:pt idx="2">
                  <c:v>30</c:v>
                </c:pt>
                <c:pt idx="3">
                  <c:v>50</c:v>
                </c:pt>
                <c:pt idx="4">
                  <c:v>56</c:v>
                </c:pt>
                <c:pt idx="5">
                  <c:v>86</c:v>
                </c:pt>
                <c:pt idx="6">
                  <c:v>106</c:v>
                </c:pt>
              </c:numCache>
            </c:numRef>
          </c:xVal>
          <c:yVal>
            <c:numRef>
              <c:f>'Naogaon_B_9.00 to 30.420'!$B$686:$B$692</c:f>
              <c:numCache>
                <c:formatCode>0.00</c:formatCode>
                <c:ptCount val="7"/>
                <c:pt idx="0">
                  <c:v>4.8899999999999997</c:v>
                </c:pt>
                <c:pt idx="1">
                  <c:v>4.71</c:v>
                </c:pt>
                <c:pt idx="2">
                  <c:v>4.4000000000000004</c:v>
                </c:pt>
                <c:pt idx="3">
                  <c:v>4.47</c:v>
                </c:pt>
                <c:pt idx="4">
                  <c:v>4.47</c:v>
                </c:pt>
                <c:pt idx="5">
                  <c:v>4.1399999999999997</c:v>
                </c:pt>
                <c:pt idx="6">
                  <c:v>4.1399999999999997</c:v>
                </c:pt>
              </c:numCache>
            </c:numRef>
          </c:yVal>
        </c:ser>
        <c:ser>
          <c:idx val="1"/>
          <c:order val="1"/>
          <c:xVal>
            <c:numRef>
              <c:f>'Naogaon_B_9.00 to 30.420'!$G$686:$G$697</c:f>
              <c:numCache>
                <c:formatCode>0.00</c:formatCode>
                <c:ptCount val="12"/>
                <c:pt idx="0">
                  <c:v>0</c:v>
                </c:pt>
                <c:pt idx="1">
                  <c:v>16</c:v>
                </c:pt>
                <c:pt idx="2">
                  <c:v>30</c:v>
                </c:pt>
                <c:pt idx="3">
                  <c:v>50</c:v>
                </c:pt>
                <c:pt idx="4">
                  <c:v>56</c:v>
                </c:pt>
                <c:pt idx="5">
                  <c:v>81.809999999999988</c:v>
                </c:pt>
                <c:pt idx="6">
                  <c:v>83.85</c:v>
                </c:pt>
                <c:pt idx="7">
                  <c:v>86</c:v>
                </c:pt>
                <c:pt idx="8">
                  <c:v>88.15</c:v>
                </c:pt>
                <c:pt idx="9">
                  <c:v>90.43</c:v>
                </c:pt>
                <c:pt idx="10">
                  <c:v>106</c:v>
                </c:pt>
              </c:numCache>
            </c:numRef>
          </c:xVal>
          <c:yVal>
            <c:numRef>
              <c:f>'Naogaon_B_9.00 to 30.420'!$H$686:$H$697</c:f>
              <c:numCache>
                <c:formatCode>0.00</c:formatCode>
                <c:ptCount val="12"/>
                <c:pt idx="0">
                  <c:v>4.8899999999999997</c:v>
                </c:pt>
                <c:pt idx="1">
                  <c:v>4.71</c:v>
                </c:pt>
                <c:pt idx="2">
                  <c:v>4.4000000000000004</c:v>
                </c:pt>
                <c:pt idx="3">
                  <c:v>4.47</c:v>
                </c:pt>
                <c:pt idx="4">
                  <c:v>4.47</c:v>
                </c:pt>
                <c:pt idx="5">
                  <c:v>4.22</c:v>
                </c:pt>
                <c:pt idx="6">
                  <c:v>4.9000000000000004</c:v>
                </c:pt>
                <c:pt idx="7">
                  <c:v>4.9000000000000004</c:v>
                </c:pt>
                <c:pt idx="8">
                  <c:v>4.9000000000000004</c:v>
                </c:pt>
                <c:pt idx="9">
                  <c:v>4.1399999999999997</c:v>
                </c:pt>
                <c:pt idx="10">
                  <c:v>4.1399999999999997</c:v>
                </c:pt>
              </c:numCache>
            </c:numRef>
          </c:yVal>
        </c:ser>
        <c:axId val="83680256"/>
        <c:axId val="83686144"/>
      </c:scatterChart>
      <c:valAx>
        <c:axId val="8368025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686144"/>
        <c:crosses val="autoZero"/>
        <c:crossBetween val="midCat"/>
      </c:valAx>
      <c:valAx>
        <c:axId val="83686144"/>
        <c:scaling>
          <c:orientation val="minMax"/>
          <c:max val="6"/>
        </c:scaling>
        <c:axPos val="l"/>
        <c:majorGridlines/>
        <c:numFmt formatCode="0.00" sourceLinked="1"/>
        <c:tickLblPos val="nextTo"/>
        <c:crossAx val="83680256"/>
        <c:crosses val="autoZero"/>
        <c:crossBetween val="midCat"/>
      </c:valAx>
    </c:plotArea>
    <c:plotVisOnly val="1"/>
    <c:dispBlanksAs val="gap"/>
  </c:chart>
  <c:printSettings>
    <c:headerFooter/>
    <c:pageMargins b="0.75000000000000877" l="0.70000000000000062" r="0.70000000000000062" t="0.75000000000000877"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244"/>
        </c:manualLayout>
      </c:layout>
      <c:scatterChart>
        <c:scatterStyle val="lineMarker"/>
        <c:ser>
          <c:idx val="0"/>
          <c:order val="0"/>
          <c:xVal>
            <c:numRef>
              <c:f>'Naogaon_B_9.00 to 30.420'!$A$701:$A$706</c:f>
              <c:numCache>
                <c:formatCode>0.00</c:formatCode>
                <c:ptCount val="6"/>
                <c:pt idx="0">
                  <c:v>0</c:v>
                </c:pt>
                <c:pt idx="1">
                  <c:v>32</c:v>
                </c:pt>
                <c:pt idx="2">
                  <c:v>61</c:v>
                </c:pt>
                <c:pt idx="3">
                  <c:v>86</c:v>
                </c:pt>
                <c:pt idx="4">
                  <c:v>100</c:v>
                </c:pt>
              </c:numCache>
            </c:numRef>
          </c:xVal>
          <c:yVal>
            <c:numRef>
              <c:f>'Naogaon_B_9.00 to 30.420'!$B$701:$B$706</c:f>
              <c:numCache>
                <c:formatCode>0.00</c:formatCode>
                <c:ptCount val="6"/>
                <c:pt idx="0">
                  <c:v>5.08</c:v>
                </c:pt>
                <c:pt idx="1">
                  <c:v>4.46</c:v>
                </c:pt>
                <c:pt idx="2">
                  <c:v>4.4800000000000004</c:v>
                </c:pt>
                <c:pt idx="3">
                  <c:v>4.0999999999999996</c:v>
                </c:pt>
                <c:pt idx="4">
                  <c:v>4.0999999999999996</c:v>
                </c:pt>
              </c:numCache>
            </c:numRef>
          </c:yVal>
        </c:ser>
        <c:ser>
          <c:idx val="1"/>
          <c:order val="1"/>
          <c:xVal>
            <c:numRef>
              <c:f>'Naogaon_B_9.00 to 30.420'!$G$701:$G$709</c:f>
              <c:numCache>
                <c:formatCode>0.00</c:formatCode>
                <c:ptCount val="9"/>
                <c:pt idx="0">
                  <c:v>0</c:v>
                </c:pt>
                <c:pt idx="1">
                  <c:v>32</c:v>
                </c:pt>
                <c:pt idx="2">
                  <c:v>61</c:v>
                </c:pt>
                <c:pt idx="3">
                  <c:v>81.69</c:v>
                </c:pt>
                <c:pt idx="4">
                  <c:v>83.85</c:v>
                </c:pt>
                <c:pt idx="5">
                  <c:v>86</c:v>
                </c:pt>
                <c:pt idx="6">
                  <c:v>88.15</c:v>
                </c:pt>
                <c:pt idx="7">
                  <c:v>90.550000000000011</c:v>
                </c:pt>
                <c:pt idx="8">
                  <c:v>100</c:v>
                </c:pt>
              </c:numCache>
            </c:numRef>
          </c:xVal>
          <c:yVal>
            <c:numRef>
              <c:f>'Naogaon_B_9.00 to 30.420'!$H$701:$H$709</c:f>
              <c:numCache>
                <c:formatCode>0.00</c:formatCode>
                <c:ptCount val="9"/>
                <c:pt idx="0">
                  <c:v>5.08</c:v>
                </c:pt>
                <c:pt idx="1">
                  <c:v>4.46</c:v>
                </c:pt>
                <c:pt idx="2">
                  <c:v>4.4800000000000004</c:v>
                </c:pt>
                <c:pt idx="3">
                  <c:v>4.18</c:v>
                </c:pt>
                <c:pt idx="4">
                  <c:v>4.9000000000000004</c:v>
                </c:pt>
                <c:pt idx="5">
                  <c:v>4.9000000000000004</c:v>
                </c:pt>
                <c:pt idx="6">
                  <c:v>4.9000000000000004</c:v>
                </c:pt>
                <c:pt idx="7">
                  <c:v>4.0999999999999996</c:v>
                </c:pt>
                <c:pt idx="8">
                  <c:v>4.0999999999999996</c:v>
                </c:pt>
              </c:numCache>
            </c:numRef>
          </c:yVal>
        </c:ser>
        <c:axId val="83788160"/>
        <c:axId val="83789696"/>
      </c:scatterChart>
      <c:valAx>
        <c:axId val="8378816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789696"/>
        <c:crosses val="autoZero"/>
        <c:crossBetween val="midCat"/>
      </c:valAx>
      <c:valAx>
        <c:axId val="83789696"/>
        <c:scaling>
          <c:orientation val="minMax"/>
          <c:max val="6"/>
        </c:scaling>
        <c:axPos val="l"/>
        <c:majorGridlines/>
        <c:numFmt formatCode="0.00" sourceLinked="1"/>
        <c:tickLblPos val="nextTo"/>
        <c:crossAx val="83788160"/>
        <c:crosses val="autoZero"/>
        <c:crossBetween val="midCat"/>
      </c:valAx>
    </c:plotArea>
    <c:plotVisOnly val="1"/>
    <c:dispBlanksAs val="gap"/>
  </c:chart>
  <c:printSettings>
    <c:headerFooter/>
    <c:pageMargins b="0.75000000000000899" l="0.70000000000000062" r="0.70000000000000062" t="0.75000000000000899"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266"/>
        </c:manualLayout>
      </c:layout>
      <c:scatterChart>
        <c:scatterStyle val="lineMarker"/>
        <c:ser>
          <c:idx val="0"/>
          <c:order val="0"/>
          <c:xVal>
            <c:numRef>
              <c:f>'Naogaon_B_9.00 to 30.420'!$A$714:$A$718</c:f>
              <c:numCache>
                <c:formatCode>0.00</c:formatCode>
                <c:ptCount val="5"/>
                <c:pt idx="0">
                  <c:v>0</c:v>
                </c:pt>
                <c:pt idx="1">
                  <c:v>19</c:v>
                </c:pt>
                <c:pt idx="2">
                  <c:v>41</c:v>
                </c:pt>
                <c:pt idx="3">
                  <c:v>58</c:v>
                </c:pt>
                <c:pt idx="4">
                  <c:v>72</c:v>
                </c:pt>
              </c:numCache>
            </c:numRef>
          </c:xVal>
          <c:yVal>
            <c:numRef>
              <c:f>'Naogaon_B_9.00 to 30.420'!$B$714:$B$718</c:f>
              <c:numCache>
                <c:formatCode>0.00</c:formatCode>
                <c:ptCount val="5"/>
                <c:pt idx="0">
                  <c:v>5.12</c:v>
                </c:pt>
                <c:pt idx="1">
                  <c:v>5.14</c:v>
                </c:pt>
                <c:pt idx="2">
                  <c:v>4.8</c:v>
                </c:pt>
                <c:pt idx="3">
                  <c:v>4.3499999999999996</c:v>
                </c:pt>
                <c:pt idx="4">
                  <c:v>4.3499999999999996</c:v>
                </c:pt>
              </c:numCache>
            </c:numRef>
          </c:yVal>
        </c:ser>
        <c:ser>
          <c:idx val="1"/>
          <c:order val="1"/>
          <c:xVal>
            <c:numRef>
              <c:f>'Naogaon_B_9.00 to 30.420'!$G$714:$G$722</c:f>
              <c:numCache>
                <c:formatCode>0.00</c:formatCode>
                <c:ptCount val="9"/>
                <c:pt idx="0">
                  <c:v>0</c:v>
                </c:pt>
                <c:pt idx="1">
                  <c:v>19</c:v>
                </c:pt>
                <c:pt idx="2">
                  <c:v>41</c:v>
                </c:pt>
                <c:pt idx="3">
                  <c:v>54.5</c:v>
                </c:pt>
                <c:pt idx="4">
                  <c:v>55.85</c:v>
                </c:pt>
                <c:pt idx="5">
                  <c:v>58</c:v>
                </c:pt>
                <c:pt idx="6">
                  <c:v>60.15</c:v>
                </c:pt>
                <c:pt idx="7">
                  <c:v>61.8</c:v>
                </c:pt>
                <c:pt idx="8">
                  <c:v>72</c:v>
                </c:pt>
              </c:numCache>
            </c:numRef>
          </c:xVal>
          <c:yVal>
            <c:numRef>
              <c:f>'Naogaon_B_9.00 to 30.420'!$H$714:$H$722</c:f>
              <c:numCache>
                <c:formatCode>0.00</c:formatCode>
                <c:ptCount val="9"/>
                <c:pt idx="0">
                  <c:v>5.12</c:v>
                </c:pt>
                <c:pt idx="1">
                  <c:v>5.14</c:v>
                </c:pt>
                <c:pt idx="2">
                  <c:v>4.8</c:v>
                </c:pt>
                <c:pt idx="3">
                  <c:v>4.45</c:v>
                </c:pt>
                <c:pt idx="4">
                  <c:v>4.9000000000000004</c:v>
                </c:pt>
                <c:pt idx="5">
                  <c:v>4.9000000000000004</c:v>
                </c:pt>
                <c:pt idx="6">
                  <c:v>4.9000000000000004</c:v>
                </c:pt>
                <c:pt idx="7">
                  <c:v>4.3499999999999996</c:v>
                </c:pt>
                <c:pt idx="8">
                  <c:v>4.3499999999999996</c:v>
                </c:pt>
              </c:numCache>
            </c:numRef>
          </c:yVal>
        </c:ser>
        <c:axId val="83809792"/>
        <c:axId val="83811328"/>
      </c:scatterChart>
      <c:valAx>
        <c:axId val="8380979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811328"/>
        <c:crosses val="autoZero"/>
        <c:crossBetween val="midCat"/>
      </c:valAx>
      <c:valAx>
        <c:axId val="83811328"/>
        <c:scaling>
          <c:orientation val="minMax"/>
          <c:max val="6"/>
          <c:min val="3"/>
        </c:scaling>
        <c:axPos val="l"/>
        <c:majorGridlines/>
        <c:numFmt formatCode="0.00" sourceLinked="1"/>
        <c:tickLblPos val="nextTo"/>
        <c:crossAx val="83809792"/>
        <c:crosses val="autoZero"/>
        <c:crossBetween val="midCat"/>
      </c:valAx>
    </c:plotArea>
    <c:plotVisOnly val="1"/>
    <c:dispBlanksAs val="gap"/>
  </c:chart>
  <c:printSettings>
    <c:headerFooter/>
    <c:pageMargins b="0.75000000000000921" l="0.70000000000000062" r="0.70000000000000062" t="0.7500000000000092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64383561643835"/>
          <c:y val="5.737704918032787E-2"/>
          <c:w val="0.80593607305936077"/>
          <c:h val="0.79918032786885251"/>
        </c:manualLayout>
      </c:layout>
      <c:scatterChart>
        <c:scatterStyle val="lineMarker"/>
        <c:ser>
          <c:idx val="0"/>
          <c:order val="0"/>
          <c:xVal>
            <c:numRef>
              <c:f>'Naogaon_B_9.00 to 30.420'!$A$91:$A$105</c:f>
              <c:numCache>
                <c:formatCode>0.00</c:formatCode>
                <c:ptCount val="15"/>
                <c:pt idx="0">
                  <c:v>0</c:v>
                </c:pt>
                <c:pt idx="1">
                  <c:v>8</c:v>
                </c:pt>
                <c:pt idx="2">
                  <c:v>21</c:v>
                </c:pt>
                <c:pt idx="3">
                  <c:v>41</c:v>
                </c:pt>
                <c:pt idx="4">
                  <c:v>60</c:v>
                </c:pt>
                <c:pt idx="5">
                  <c:v>76</c:v>
                </c:pt>
                <c:pt idx="6">
                  <c:v>93</c:v>
                </c:pt>
                <c:pt idx="7">
                  <c:v>105</c:v>
                </c:pt>
                <c:pt idx="8">
                  <c:v>118</c:v>
                </c:pt>
                <c:pt idx="9">
                  <c:v>131</c:v>
                </c:pt>
                <c:pt idx="10">
                  <c:v>135</c:v>
                </c:pt>
                <c:pt idx="11">
                  <c:v>139.78</c:v>
                </c:pt>
                <c:pt idx="12">
                  <c:v>150</c:v>
                </c:pt>
                <c:pt idx="13">
                  <c:v>155</c:v>
                </c:pt>
                <c:pt idx="14">
                  <c:v>162</c:v>
                </c:pt>
              </c:numCache>
            </c:numRef>
          </c:xVal>
          <c:yVal>
            <c:numRef>
              <c:f>'Naogaon_B_9.00 to 30.420'!$B$91:$B$105</c:f>
              <c:numCache>
                <c:formatCode>0.000</c:formatCode>
                <c:ptCount val="15"/>
                <c:pt idx="0">
                  <c:v>3.3</c:v>
                </c:pt>
                <c:pt idx="1">
                  <c:v>3.25</c:v>
                </c:pt>
                <c:pt idx="2">
                  <c:v>3.32</c:v>
                </c:pt>
                <c:pt idx="3">
                  <c:v>3.32</c:v>
                </c:pt>
                <c:pt idx="4">
                  <c:v>3.31</c:v>
                </c:pt>
                <c:pt idx="5">
                  <c:v>3.24</c:v>
                </c:pt>
                <c:pt idx="6">
                  <c:v>3.19</c:v>
                </c:pt>
                <c:pt idx="7">
                  <c:v>3.02</c:v>
                </c:pt>
                <c:pt idx="8">
                  <c:v>3.58</c:v>
                </c:pt>
                <c:pt idx="9">
                  <c:v>2.99</c:v>
                </c:pt>
                <c:pt idx="10">
                  <c:v>2.21</c:v>
                </c:pt>
                <c:pt idx="11">
                  <c:v>2.21</c:v>
                </c:pt>
                <c:pt idx="12">
                  <c:v>3.1</c:v>
                </c:pt>
                <c:pt idx="13">
                  <c:v>1.88</c:v>
                </c:pt>
                <c:pt idx="14">
                  <c:v>1.88</c:v>
                </c:pt>
              </c:numCache>
            </c:numRef>
          </c:yVal>
        </c:ser>
        <c:ser>
          <c:idx val="1"/>
          <c:order val="1"/>
          <c:xVal>
            <c:numRef>
              <c:f>'Naogaon_B_9.00 to 30.420'!$G$91:$G$107</c:f>
              <c:numCache>
                <c:formatCode>0.00</c:formatCode>
                <c:ptCount val="17"/>
                <c:pt idx="0">
                  <c:v>0</c:v>
                </c:pt>
                <c:pt idx="1">
                  <c:v>8</c:v>
                </c:pt>
                <c:pt idx="2">
                  <c:v>21</c:v>
                </c:pt>
                <c:pt idx="3">
                  <c:v>41</c:v>
                </c:pt>
                <c:pt idx="4">
                  <c:v>60</c:v>
                </c:pt>
                <c:pt idx="5">
                  <c:v>76</c:v>
                </c:pt>
                <c:pt idx="6">
                  <c:v>93</c:v>
                </c:pt>
                <c:pt idx="7">
                  <c:v>105</c:v>
                </c:pt>
                <c:pt idx="8">
                  <c:v>118</c:v>
                </c:pt>
                <c:pt idx="9">
                  <c:v>131</c:v>
                </c:pt>
                <c:pt idx="10">
                  <c:v>135</c:v>
                </c:pt>
                <c:pt idx="11">
                  <c:v>139.78</c:v>
                </c:pt>
                <c:pt idx="12">
                  <c:v>147.85</c:v>
                </c:pt>
                <c:pt idx="13">
                  <c:v>150</c:v>
                </c:pt>
                <c:pt idx="14">
                  <c:v>152.15</c:v>
                </c:pt>
                <c:pt idx="15">
                  <c:v>161.21</c:v>
                </c:pt>
                <c:pt idx="16">
                  <c:v>162</c:v>
                </c:pt>
              </c:numCache>
            </c:numRef>
          </c:xVal>
          <c:yVal>
            <c:numRef>
              <c:f>'Naogaon_B_9.00 to 30.420'!$H$91:$H$107</c:f>
              <c:numCache>
                <c:formatCode>0.000</c:formatCode>
                <c:ptCount val="17"/>
                <c:pt idx="0">
                  <c:v>3.3</c:v>
                </c:pt>
                <c:pt idx="1">
                  <c:v>3.25</c:v>
                </c:pt>
                <c:pt idx="2">
                  <c:v>3.32</c:v>
                </c:pt>
                <c:pt idx="3">
                  <c:v>3.32</c:v>
                </c:pt>
                <c:pt idx="4">
                  <c:v>3.31</c:v>
                </c:pt>
                <c:pt idx="5">
                  <c:v>3.24</c:v>
                </c:pt>
                <c:pt idx="6">
                  <c:v>3.19</c:v>
                </c:pt>
                <c:pt idx="7">
                  <c:v>3.02</c:v>
                </c:pt>
                <c:pt idx="8">
                  <c:v>3.58</c:v>
                </c:pt>
                <c:pt idx="9">
                  <c:v>2.99</c:v>
                </c:pt>
                <c:pt idx="10">
                  <c:v>2.21</c:v>
                </c:pt>
                <c:pt idx="11" formatCode="0.00">
                  <c:v>2.21</c:v>
                </c:pt>
                <c:pt idx="12" formatCode="0.00">
                  <c:v>4.9000000000000004</c:v>
                </c:pt>
                <c:pt idx="13" formatCode="0.00">
                  <c:v>4.9000000000000004</c:v>
                </c:pt>
                <c:pt idx="14" formatCode="0.00">
                  <c:v>4.9000000000000004</c:v>
                </c:pt>
                <c:pt idx="15">
                  <c:v>1.88</c:v>
                </c:pt>
                <c:pt idx="16">
                  <c:v>1.88</c:v>
                </c:pt>
              </c:numCache>
            </c:numRef>
          </c:yVal>
        </c:ser>
        <c:axId val="75203712"/>
        <c:axId val="75205248"/>
      </c:scatterChart>
      <c:valAx>
        <c:axId val="7520371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5205248"/>
        <c:crosses val="autoZero"/>
        <c:crossBetween val="midCat"/>
      </c:valAx>
      <c:valAx>
        <c:axId val="75205248"/>
        <c:scaling>
          <c:orientation val="minMax"/>
        </c:scaling>
        <c:axPos val="l"/>
        <c:majorGridlines/>
        <c:numFmt formatCode="0.000" sourceLinked="1"/>
        <c:tickLblPos val="nextTo"/>
        <c:crossAx val="75203712"/>
        <c:crosses val="autoZero"/>
        <c:crossBetween val="midCat"/>
      </c:valAx>
    </c:plotArea>
    <c:plotVisOnly val="1"/>
    <c:dispBlanksAs val="gap"/>
  </c:chart>
  <c:printSettings>
    <c:headerFooter/>
    <c:pageMargins b="0.75000000000000144" l="0.70000000000000062" r="0.70000000000000062" t="0.75000000000000144"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288"/>
        </c:manualLayout>
      </c:layout>
      <c:scatterChart>
        <c:scatterStyle val="lineMarker"/>
        <c:ser>
          <c:idx val="0"/>
          <c:order val="0"/>
          <c:xVal>
            <c:numRef>
              <c:f>'Naogaon_B_9.00 to 30.420'!$A$727:$A$734</c:f>
              <c:numCache>
                <c:formatCode>0.00</c:formatCode>
                <c:ptCount val="8"/>
                <c:pt idx="0">
                  <c:v>0</c:v>
                </c:pt>
                <c:pt idx="1">
                  <c:v>22</c:v>
                </c:pt>
                <c:pt idx="2">
                  <c:v>39</c:v>
                </c:pt>
                <c:pt idx="3">
                  <c:v>63</c:v>
                </c:pt>
                <c:pt idx="4">
                  <c:v>70</c:v>
                </c:pt>
                <c:pt idx="5">
                  <c:v>76</c:v>
                </c:pt>
                <c:pt idx="6">
                  <c:v>95</c:v>
                </c:pt>
                <c:pt idx="7">
                  <c:v>114</c:v>
                </c:pt>
              </c:numCache>
            </c:numRef>
          </c:xVal>
          <c:yVal>
            <c:numRef>
              <c:f>'Naogaon_B_9.00 to 30.420'!$B$727:$B$734</c:f>
              <c:numCache>
                <c:formatCode>0.000</c:formatCode>
                <c:ptCount val="8"/>
                <c:pt idx="0">
                  <c:v>3.24</c:v>
                </c:pt>
                <c:pt idx="1">
                  <c:v>3.7</c:v>
                </c:pt>
                <c:pt idx="2">
                  <c:v>3.9</c:v>
                </c:pt>
                <c:pt idx="3">
                  <c:v>4.2</c:v>
                </c:pt>
                <c:pt idx="4">
                  <c:v>3.5</c:v>
                </c:pt>
                <c:pt idx="5">
                  <c:v>4.3099999999999996</c:v>
                </c:pt>
                <c:pt idx="6">
                  <c:v>4.41</c:v>
                </c:pt>
                <c:pt idx="7">
                  <c:v>4.41</c:v>
                </c:pt>
              </c:numCache>
            </c:numRef>
          </c:yVal>
        </c:ser>
        <c:ser>
          <c:idx val="1"/>
          <c:order val="1"/>
          <c:xVal>
            <c:numRef>
              <c:f>'Naogaon_B_9.00 to 30.420'!$G$727:$G$738</c:f>
              <c:numCache>
                <c:formatCode>0.00</c:formatCode>
                <c:ptCount val="12"/>
                <c:pt idx="0">
                  <c:v>0</c:v>
                </c:pt>
                <c:pt idx="1">
                  <c:v>22</c:v>
                </c:pt>
                <c:pt idx="2">
                  <c:v>39</c:v>
                </c:pt>
                <c:pt idx="3">
                  <c:v>63</c:v>
                </c:pt>
                <c:pt idx="4">
                  <c:v>70</c:v>
                </c:pt>
                <c:pt idx="5">
                  <c:v>76</c:v>
                </c:pt>
                <c:pt idx="6">
                  <c:v>91.38</c:v>
                </c:pt>
                <c:pt idx="7">
                  <c:v>92.85</c:v>
                </c:pt>
                <c:pt idx="8">
                  <c:v>95</c:v>
                </c:pt>
                <c:pt idx="9">
                  <c:v>97.15</c:v>
                </c:pt>
                <c:pt idx="10">
                  <c:v>98.62</c:v>
                </c:pt>
                <c:pt idx="11">
                  <c:v>114</c:v>
                </c:pt>
              </c:numCache>
            </c:numRef>
          </c:xVal>
          <c:yVal>
            <c:numRef>
              <c:f>'Naogaon_B_9.00 to 30.420'!$H$727:$H$738</c:f>
              <c:numCache>
                <c:formatCode>0.00</c:formatCode>
                <c:ptCount val="12"/>
                <c:pt idx="0">
                  <c:v>3.24</c:v>
                </c:pt>
                <c:pt idx="1">
                  <c:v>3.7</c:v>
                </c:pt>
                <c:pt idx="2">
                  <c:v>3.9</c:v>
                </c:pt>
                <c:pt idx="3">
                  <c:v>4.2</c:v>
                </c:pt>
                <c:pt idx="4">
                  <c:v>3.5</c:v>
                </c:pt>
                <c:pt idx="5">
                  <c:v>4.3099999999999996</c:v>
                </c:pt>
                <c:pt idx="6">
                  <c:v>4.41</c:v>
                </c:pt>
                <c:pt idx="7">
                  <c:v>4.9000000000000004</c:v>
                </c:pt>
                <c:pt idx="8">
                  <c:v>4.9000000000000004</c:v>
                </c:pt>
                <c:pt idx="9">
                  <c:v>4.9000000000000004</c:v>
                </c:pt>
                <c:pt idx="10">
                  <c:v>4.41</c:v>
                </c:pt>
                <c:pt idx="11">
                  <c:v>4.41</c:v>
                </c:pt>
              </c:numCache>
            </c:numRef>
          </c:yVal>
        </c:ser>
        <c:axId val="83827328"/>
        <c:axId val="83849600"/>
      </c:scatterChart>
      <c:valAx>
        <c:axId val="8382732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849600"/>
        <c:crosses val="autoZero"/>
        <c:crossBetween val="midCat"/>
      </c:valAx>
      <c:valAx>
        <c:axId val="83849600"/>
        <c:scaling>
          <c:orientation val="minMax"/>
          <c:max val="6"/>
        </c:scaling>
        <c:axPos val="l"/>
        <c:majorGridlines/>
        <c:numFmt formatCode="0.000" sourceLinked="1"/>
        <c:tickLblPos val="nextTo"/>
        <c:crossAx val="83827328"/>
        <c:crosses val="autoZero"/>
        <c:crossBetween val="midCat"/>
      </c:valAx>
    </c:plotArea>
    <c:plotVisOnly val="1"/>
    <c:dispBlanksAs val="gap"/>
  </c:chart>
  <c:printSettings>
    <c:headerFooter/>
    <c:pageMargins b="0.75000000000000944" l="0.70000000000000062" r="0.70000000000000062" t="0.75000000000000944"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31"/>
        </c:manualLayout>
      </c:layout>
      <c:scatterChart>
        <c:scatterStyle val="lineMarker"/>
        <c:ser>
          <c:idx val="0"/>
          <c:order val="0"/>
          <c:xVal>
            <c:numRef>
              <c:f>'Naogaon_B_9.00 to 30.420'!$A$743:$A$747</c:f>
              <c:numCache>
                <c:formatCode>0.00</c:formatCode>
                <c:ptCount val="5"/>
                <c:pt idx="0">
                  <c:v>0</c:v>
                </c:pt>
                <c:pt idx="1">
                  <c:v>22</c:v>
                </c:pt>
                <c:pt idx="2">
                  <c:v>40</c:v>
                </c:pt>
                <c:pt idx="3">
                  <c:v>60</c:v>
                </c:pt>
                <c:pt idx="4">
                  <c:v>74</c:v>
                </c:pt>
              </c:numCache>
            </c:numRef>
          </c:xVal>
          <c:yVal>
            <c:numRef>
              <c:f>'Naogaon_B_9.00 to 30.420'!$B$743:$B$747</c:f>
              <c:numCache>
                <c:formatCode>0.000</c:formatCode>
                <c:ptCount val="5"/>
                <c:pt idx="0">
                  <c:v>3.4</c:v>
                </c:pt>
                <c:pt idx="1">
                  <c:v>3.79</c:v>
                </c:pt>
                <c:pt idx="2">
                  <c:v>3.95</c:v>
                </c:pt>
                <c:pt idx="3">
                  <c:v>4.0999999999999996</c:v>
                </c:pt>
                <c:pt idx="4">
                  <c:v>4.0999999999999996</c:v>
                </c:pt>
              </c:numCache>
            </c:numRef>
          </c:yVal>
        </c:ser>
        <c:ser>
          <c:idx val="1"/>
          <c:order val="1"/>
          <c:xVal>
            <c:numRef>
              <c:f>'Naogaon_B_9.00 to 30.420'!$G$743:$G$751</c:f>
              <c:numCache>
                <c:formatCode>0.00</c:formatCode>
                <c:ptCount val="9"/>
                <c:pt idx="0">
                  <c:v>0</c:v>
                </c:pt>
                <c:pt idx="1">
                  <c:v>22</c:v>
                </c:pt>
                <c:pt idx="2">
                  <c:v>40</c:v>
                </c:pt>
                <c:pt idx="3">
                  <c:v>55.39</c:v>
                </c:pt>
                <c:pt idx="4">
                  <c:v>57.85</c:v>
                </c:pt>
                <c:pt idx="5">
                  <c:v>60</c:v>
                </c:pt>
                <c:pt idx="6">
                  <c:v>62.15</c:v>
                </c:pt>
                <c:pt idx="7">
                  <c:v>64.55</c:v>
                </c:pt>
                <c:pt idx="8">
                  <c:v>74</c:v>
                </c:pt>
              </c:numCache>
            </c:numRef>
          </c:xVal>
          <c:yVal>
            <c:numRef>
              <c:f>'Naogaon_B_9.00 to 30.420'!$H$743:$H$751</c:f>
              <c:numCache>
                <c:formatCode>0.00</c:formatCode>
                <c:ptCount val="9"/>
                <c:pt idx="0">
                  <c:v>3.4</c:v>
                </c:pt>
                <c:pt idx="1">
                  <c:v>3.79</c:v>
                </c:pt>
                <c:pt idx="2">
                  <c:v>3.95</c:v>
                </c:pt>
                <c:pt idx="3">
                  <c:v>4.08</c:v>
                </c:pt>
                <c:pt idx="4">
                  <c:v>4.9000000000000004</c:v>
                </c:pt>
                <c:pt idx="5">
                  <c:v>4.9000000000000004</c:v>
                </c:pt>
                <c:pt idx="6">
                  <c:v>4.9000000000000004</c:v>
                </c:pt>
                <c:pt idx="7">
                  <c:v>4.0999999999999996</c:v>
                </c:pt>
                <c:pt idx="8">
                  <c:v>4.0999999999999996</c:v>
                </c:pt>
              </c:numCache>
            </c:numRef>
          </c:yVal>
        </c:ser>
        <c:axId val="83865600"/>
        <c:axId val="83867136"/>
      </c:scatterChart>
      <c:valAx>
        <c:axId val="8386560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867136"/>
        <c:crosses val="autoZero"/>
        <c:crossBetween val="midCat"/>
      </c:valAx>
      <c:valAx>
        <c:axId val="83867136"/>
        <c:scaling>
          <c:orientation val="minMax"/>
          <c:max val="6"/>
        </c:scaling>
        <c:axPos val="l"/>
        <c:majorGridlines/>
        <c:numFmt formatCode="0.000" sourceLinked="1"/>
        <c:tickLblPos val="nextTo"/>
        <c:crossAx val="83865600"/>
        <c:crosses val="autoZero"/>
        <c:crossBetween val="midCat"/>
      </c:valAx>
    </c:plotArea>
    <c:plotVisOnly val="1"/>
    <c:dispBlanksAs val="gap"/>
  </c:chart>
  <c:printSettings>
    <c:headerFooter/>
    <c:pageMargins b="0.75000000000000966" l="0.70000000000000062" r="0.70000000000000062" t="0.75000000000000966"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333"/>
        </c:manualLayout>
      </c:layout>
      <c:scatterChart>
        <c:scatterStyle val="lineMarker"/>
        <c:ser>
          <c:idx val="0"/>
          <c:order val="0"/>
          <c:xVal>
            <c:numRef>
              <c:f>'Naogaon_B_9.00 to 30.420'!$A$756:$A$760</c:f>
              <c:numCache>
                <c:formatCode>0.00</c:formatCode>
                <c:ptCount val="5"/>
                <c:pt idx="0">
                  <c:v>0</c:v>
                </c:pt>
                <c:pt idx="1">
                  <c:v>23</c:v>
                </c:pt>
                <c:pt idx="2">
                  <c:v>40</c:v>
                </c:pt>
                <c:pt idx="3">
                  <c:v>48</c:v>
                </c:pt>
                <c:pt idx="4">
                  <c:v>73</c:v>
                </c:pt>
              </c:numCache>
            </c:numRef>
          </c:xVal>
          <c:yVal>
            <c:numRef>
              <c:f>'Naogaon_B_9.00 to 30.420'!$B$756:$B$760</c:f>
              <c:numCache>
                <c:formatCode>0.00</c:formatCode>
                <c:ptCount val="5"/>
                <c:pt idx="0">
                  <c:v>3.75</c:v>
                </c:pt>
                <c:pt idx="1">
                  <c:v>4</c:v>
                </c:pt>
                <c:pt idx="2">
                  <c:v>4.0999999999999996</c:v>
                </c:pt>
                <c:pt idx="3">
                  <c:v>4.0999999999999996</c:v>
                </c:pt>
                <c:pt idx="4">
                  <c:v>4.0999999999999996</c:v>
                </c:pt>
              </c:numCache>
            </c:numRef>
          </c:yVal>
        </c:ser>
        <c:ser>
          <c:idx val="1"/>
          <c:order val="1"/>
          <c:xVal>
            <c:numRef>
              <c:f>'Naogaon_B_9.00 to 30.420'!$G$756:$G$764</c:f>
              <c:numCache>
                <c:formatCode>0.00</c:formatCode>
                <c:ptCount val="9"/>
                <c:pt idx="0">
                  <c:v>0</c:v>
                </c:pt>
                <c:pt idx="1">
                  <c:v>23</c:v>
                </c:pt>
                <c:pt idx="2">
                  <c:v>40</c:v>
                </c:pt>
                <c:pt idx="3">
                  <c:v>43.45</c:v>
                </c:pt>
                <c:pt idx="4">
                  <c:v>45.85</c:v>
                </c:pt>
                <c:pt idx="5">
                  <c:v>48</c:v>
                </c:pt>
                <c:pt idx="6">
                  <c:v>50.15</c:v>
                </c:pt>
                <c:pt idx="7">
                  <c:v>52.55</c:v>
                </c:pt>
                <c:pt idx="8">
                  <c:v>73</c:v>
                </c:pt>
              </c:numCache>
            </c:numRef>
          </c:xVal>
          <c:yVal>
            <c:numRef>
              <c:f>'Naogaon_B_9.00 to 30.420'!$H$756:$H$764</c:f>
              <c:numCache>
                <c:formatCode>0.00</c:formatCode>
                <c:ptCount val="9"/>
                <c:pt idx="0">
                  <c:v>3.75</c:v>
                </c:pt>
                <c:pt idx="1">
                  <c:v>4</c:v>
                </c:pt>
                <c:pt idx="2">
                  <c:v>4.0999999999999996</c:v>
                </c:pt>
                <c:pt idx="3">
                  <c:v>4.0999999999999996</c:v>
                </c:pt>
                <c:pt idx="4">
                  <c:v>4.9000000000000004</c:v>
                </c:pt>
                <c:pt idx="5">
                  <c:v>4.9000000000000004</c:v>
                </c:pt>
                <c:pt idx="6">
                  <c:v>4.9000000000000004</c:v>
                </c:pt>
                <c:pt idx="7">
                  <c:v>4.0999999999999996</c:v>
                </c:pt>
                <c:pt idx="8">
                  <c:v>4.0999999999999996</c:v>
                </c:pt>
              </c:numCache>
            </c:numRef>
          </c:yVal>
        </c:ser>
        <c:axId val="83899520"/>
        <c:axId val="83901056"/>
      </c:scatterChart>
      <c:valAx>
        <c:axId val="8389952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901056"/>
        <c:crosses val="autoZero"/>
        <c:crossBetween val="midCat"/>
      </c:valAx>
      <c:valAx>
        <c:axId val="83901056"/>
        <c:scaling>
          <c:orientation val="minMax"/>
          <c:max val="6"/>
        </c:scaling>
        <c:axPos val="l"/>
        <c:majorGridlines/>
        <c:numFmt formatCode="0.00" sourceLinked="1"/>
        <c:tickLblPos val="nextTo"/>
        <c:crossAx val="83899520"/>
        <c:crosses val="autoZero"/>
        <c:crossBetween val="midCat"/>
      </c:valAx>
    </c:plotArea>
    <c:plotVisOnly val="1"/>
    <c:dispBlanksAs val="gap"/>
  </c:chart>
  <c:printSettings>
    <c:headerFooter/>
    <c:pageMargins b="0.75000000000000988" l="0.70000000000000062" r="0.70000000000000062" t="0.75000000000000988"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355"/>
        </c:manualLayout>
      </c:layout>
      <c:scatterChart>
        <c:scatterStyle val="lineMarker"/>
        <c:ser>
          <c:idx val="0"/>
          <c:order val="0"/>
          <c:xVal>
            <c:numRef>
              <c:f>'Naogaon_B_9.00 to 30.420'!$A$769:$A$778</c:f>
              <c:numCache>
                <c:formatCode>0.00</c:formatCode>
                <c:ptCount val="10"/>
                <c:pt idx="0">
                  <c:v>0</c:v>
                </c:pt>
                <c:pt idx="1">
                  <c:v>21</c:v>
                </c:pt>
                <c:pt idx="2">
                  <c:v>37</c:v>
                </c:pt>
                <c:pt idx="3">
                  <c:v>50</c:v>
                </c:pt>
                <c:pt idx="4">
                  <c:v>57</c:v>
                </c:pt>
                <c:pt idx="5">
                  <c:v>85</c:v>
                </c:pt>
                <c:pt idx="6">
                  <c:v>108</c:v>
                </c:pt>
                <c:pt idx="7">
                  <c:v>145</c:v>
                </c:pt>
              </c:numCache>
            </c:numRef>
          </c:xVal>
          <c:yVal>
            <c:numRef>
              <c:f>'Naogaon_B_9.00 to 30.420'!$B$769:$B$778</c:f>
              <c:numCache>
                <c:formatCode>0.00</c:formatCode>
                <c:ptCount val="10"/>
                <c:pt idx="0">
                  <c:v>1.73</c:v>
                </c:pt>
                <c:pt idx="1">
                  <c:v>1.33</c:v>
                </c:pt>
                <c:pt idx="2">
                  <c:v>2.93</c:v>
                </c:pt>
                <c:pt idx="3">
                  <c:v>3.5</c:v>
                </c:pt>
                <c:pt idx="4">
                  <c:v>3.83</c:v>
                </c:pt>
                <c:pt idx="5">
                  <c:v>4.1100000000000003</c:v>
                </c:pt>
                <c:pt idx="6">
                  <c:v>4.0199999999999996</c:v>
                </c:pt>
                <c:pt idx="7">
                  <c:v>4.0199999999999996</c:v>
                </c:pt>
              </c:numCache>
            </c:numRef>
          </c:yVal>
        </c:ser>
        <c:ser>
          <c:idx val="1"/>
          <c:order val="1"/>
          <c:xVal>
            <c:numRef>
              <c:f>'Naogaon_B_9.00 to 30.420'!$G$769:$G$780</c:f>
              <c:numCache>
                <c:formatCode>0.00</c:formatCode>
                <c:ptCount val="12"/>
                <c:pt idx="0">
                  <c:v>0</c:v>
                </c:pt>
                <c:pt idx="1">
                  <c:v>21</c:v>
                </c:pt>
                <c:pt idx="2">
                  <c:v>37</c:v>
                </c:pt>
                <c:pt idx="3">
                  <c:v>50</c:v>
                </c:pt>
                <c:pt idx="4">
                  <c:v>57</c:v>
                </c:pt>
                <c:pt idx="5">
                  <c:v>85</c:v>
                </c:pt>
                <c:pt idx="6">
                  <c:v>103.38999999999999</c:v>
                </c:pt>
                <c:pt idx="7">
                  <c:v>105.85</c:v>
                </c:pt>
                <c:pt idx="8">
                  <c:v>108</c:v>
                </c:pt>
                <c:pt idx="9">
                  <c:v>110.15</c:v>
                </c:pt>
                <c:pt idx="10">
                  <c:v>112.79</c:v>
                </c:pt>
                <c:pt idx="11">
                  <c:v>145</c:v>
                </c:pt>
              </c:numCache>
            </c:numRef>
          </c:xVal>
          <c:yVal>
            <c:numRef>
              <c:f>'Naogaon_B_9.00 to 30.420'!$H$769:$H$780</c:f>
              <c:numCache>
                <c:formatCode>0.00</c:formatCode>
                <c:ptCount val="12"/>
                <c:pt idx="0">
                  <c:v>1.73</c:v>
                </c:pt>
                <c:pt idx="1">
                  <c:v>1.33</c:v>
                </c:pt>
                <c:pt idx="2">
                  <c:v>2.93</c:v>
                </c:pt>
                <c:pt idx="3">
                  <c:v>3.5</c:v>
                </c:pt>
                <c:pt idx="4">
                  <c:v>3.83</c:v>
                </c:pt>
                <c:pt idx="5">
                  <c:v>4.1100000000000003</c:v>
                </c:pt>
                <c:pt idx="6">
                  <c:v>4.08</c:v>
                </c:pt>
                <c:pt idx="7">
                  <c:v>4.9000000000000004</c:v>
                </c:pt>
                <c:pt idx="8">
                  <c:v>4.9000000000000004</c:v>
                </c:pt>
                <c:pt idx="9">
                  <c:v>4.9000000000000004</c:v>
                </c:pt>
                <c:pt idx="10">
                  <c:v>4.0199999999999996</c:v>
                </c:pt>
                <c:pt idx="11">
                  <c:v>4.0199999999999996</c:v>
                </c:pt>
              </c:numCache>
            </c:numRef>
          </c:yVal>
        </c:ser>
        <c:axId val="83921152"/>
        <c:axId val="83935232"/>
      </c:scatterChart>
      <c:valAx>
        <c:axId val="8392115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3935232"/>
        <c:crosses val="autoZero"/>
        <c:crossBetween val="midCat"/>
      </c:valAx>
      <c:valAx>
        <c:axId val="83935232"/>
        <c:scaling>
          <c:orientation val="minMax"/>
          <c:max val="6"/>
        </c:scaling>
        <c:axPos val="l"/>
        <c:majorGridlines/>
        <c:numFmt formatCode="0.00" sourceLinked="1"/>
        <c:tickLblPos val="nextTo"/>
        <c:crossAx val="83921152"/>
        <c:crosses val="autoZero"/>
        <c:crossBetween val="midCat"/>
      </c:valAx>
    </c:plotArea>
    <c:plotVisOnly val="1"/>
    <c:dispBlanksAs val="gap"/>
  </c:chart>
  <c:printSettings>
    <c:headerFooter/>
    <c:pageMargins b="0.7500000000000101" l="0.70000000000000062" r="0.70000000000000062" t="0.7500000000000101"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377"/>
        </c:manualLayout>
      </c:layout>
      <c:scatterChart>
        <c:scatterStyle val="lineMarker"/>
        <c:ser>
          <c:idx val="0"/>
          <c:order val="0"/>
          <c:xVal>
            <c:numRef>
              <c:f>'Naogaon_B_9.00 to 30.420'!$A$785:$A$788</c:f>
              <c:numCache>
                <c:formatCode>0.00</c:formatCode>
                <c:ptCount val="4"/>
                <c:pt idx="0">
                  <c:v>0</c:v>
                </c:pt>
                <c:pt idx="1">
                  <c:v>25</c:v>
                </c:pt>
                <c:pt idx="2">
                  <c:v>30</c:v>
                </c:pt>
                <c:pt idx="3">
                  <c:v>47</c:v>
                </c:pt>
              </c:numCache>
            </c:numRef>
          </c:xVal>
          <c:yVal>
            <c:numRef>
              <c:f>'Naogaon_B_9.00 to 30.420'!$B$785:$B$788</c:f>
              <c:numCache>
                <c:formatCode>0.000</c:formatCode>
                <c:ptCount val="4"/>
                <c:pt idx="0">
                  <c:v>3.85</c:v>
                </c:pt>
                <c:pt idx="1">
                  <c:v>3.85</c:v>
                </c:pt>
                <c:pt idx="2">
                  <c:v>3.4</c:v>
                </c:pt>
                <c:pt idx="3">
                  <c:v>3.4</c:v>
                </c:pt>
              </c:numCache>
            </c:numRef>
          </c:yVal>
        </c:ser>
        <c:ser>
          <c:idx val="1"/>
          <c:order val="1"/>
          <c:xVal>
            <c:numRef>
              <c:f>'Naogaon_B_9.00 to 30.420'!$G$785:$G$791</c:f>
              <c:numCache>
                <c:formatCode>0.00</c:formatCode>
                <c:ptCount val="7"/>
                <c:pt idx="0">
                  <c:v>0</c:v>
                </c:pt>
                <c:pt idx="1">
                  <c:v>24.7</c:v>
                </c:pt>
                <c:pt idx="2">
                  <c:v>27.85</c:v>
                </c:pt>
                <c:pt idx="3">
                  <c:v>30</c:v>
                </c:pt>
                <c:pt idx="4">
                  <c:v>32.15</c:v>
                </c:pt>
                <c:pt idx="5">
                  <c:v>36.65</c:v>
                </c:pt>
                <c:pt idx="6">
                  <c:v>47</c:v>
                </c:pt>
              </c:numCache>
            </c:numRef>
          </c:xVal>
          <c:yVal>
            <c:numRef>
              <c:f>'Naogaon_B_9.00 to 30.420'!$H$785:$H$791</c:f>
              <c:numCache>
                <c:formatCode>0.000</c:formatCode>
                <c:ptCount val="7"/>
                <c:pt idx="0" formatCode="0.00">
                  <c:v>3.85</c:v>
                </c:pt>
                <c:pt idx="1">
                  <c:v>3.85</c:v>
                </c:pt>
                <c:pt idx="2" formatCode="0.00">
                  <c:v>4.9000000000000004</c:v>
                </c:pt>
                <c:pt idx="3" formatCode="0.00">
                  <c:v>4.9000000000000004</c:v>
                </c:pt>
                <c:pt idx="4" formatCode="0.00">
                  <c:v>4.9000000000000004</c:v>
                </c:pt>
                <c:pt idx="5" formatCode="0.00">
                  <c:v>3.4</c:v>
                </c:pt>
                <c:pt idx="6" formatCode="0.00">
                  <c:v>3.4</c:v>
                </c:pt>
              </c:numCache>
            </c:numRef>
          </c:yVal>
        </c:ser>
        <c:axId val="84290560"/>
        <c:axId val="84296448"/>
      </c:scatterChart>
      <c:valAx>
        <c:axId val="8429056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4296448"/>
        <c:crosses val="autoZero"/>
        <c:crossBetween val="midCat"/>
      </c:valAx>
      <c:valAx>
        <c:axId val="84296448"/>
        <c:scaling>
          <c:orientation val="minMax"/>
          <c:max val="6"/>
        </c:scaling>
        <c:axPos val="l"/>
        <c:majorGridlines/>
        <c:numFmt formatCode="0.000" sourceLinked="1"/>
        <c:tickLblPos val="nextTo"/>
        <c:crossAx val="84290560"/>
        <c:crosses val="autoZero"/>
        <c:crossBetween val="midCat"/>
      </c:valAx>
    </c:plotArea>
    <c:plotVisOnly val="1"/>
    <c:dispBlanksAs val="gap"/>
  </c:chart>
  <c:printSettings>
    <c:headerFooter/>
    <c:pageMargins b="0.75000000000001033" l="0.70000000000000062" r="0.70000000000000062" t="0.75000000000001033"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399"/>
        </c:manualLayout>
      </c:layout>
      <c:scatterChart>
        <c:scatterStyle val="lineMarker"/>
        <c:ser>
          <c:idx val="0"/>
          <c:order val="0"/>
          <c:xVal>
            <c:numRef>
              <c:f>'Naogaon_B_9.00 to 30.420'!$A$796:$A$799</c:f>
              <c:numCache>
                <c:formatCode>0.00</c:formatCode>
                <c:ptCount val="4"/>
                <c:pt idx="0">
                  <c:v>0</c:v>
                </c:pt>
                <c:pt idx="1">
                  <c:v>16</c:v>
                </c:pt>
                <c:pt idx="2">
                  <c:v>64</c:v>
                </c:pt>
                <c:pt idx="3">
                  <c:v>90</c:v>
                </c:pt>
              </c:numCache>
            </c:numRef>
          </c:xVal>
          <c:yVal>
            <c:numRef>
              <c:f>'Naogaon_B_9.00 to 30.420'!$B$796:$B$799</c:f>
              <c:numCache>
                <c:formatCode>0.00</c:formatCode>
                <c:ptCount val="4"/>
                <c:pt idx="0">
                  <c:v>3.86</c:v>
                </c:pt>
                <c:pt idx="1">
                  <c:v>4.01</c:v>
                </c:pt>
                <c:pt idx="2">
                  <c:v>4.05</c:v>
                </c:pt>
                <c:pt idx="3">
                  <c:v>4.05</c:v>
                </c:pt>
              </c:numCache>
            </c:numRef>
          </c:yVal>
        </c:ser>
        <c:ser>
          <c:idx val="1"/>
          <c:order val="1"/>
          <c:xVal>
            <c:numRef>
              <c:f>'Naogaon_B_9.00 to 30.420'!$G$796:$G$803</c:f>
              <c:numCache>
                <c:formatCode>0.00</c:formatCode>
                <c:ptCount val="8"/>
                <c:pt idx="0">
                  <c:v>0</c:v>
                </c:pt>
                <c:pt idx="1">
                  <c:v>16</c:v>
                </c:pt>
                <c:pt idx="2">
                  <c:v>59.3</c:v>
                </c:pt>
                <c:pt idx="3">
                  <c:v>61.85</c:v>
                </c:pt>
                <c:pt idx="4">
                  <c:v>64</c:v>
                </c:pt>
                <c:pt idx="5">
                  <c:v>66.150000000000006</c:v>
                </c:pt>
                <c:pt idx="6">
                  <c:v>68.7</c:v>
                </c:pt>
                <c:pt idx="7">
                  <c:v>90</c:v>
                </c:pt>
              </c:numCache>
            </c:numRef>
          </c:xVal>
          <c:yVal>
            <c:numRef>
              <c:f>'Naogaon_B_9.00 to 30.420'!$H$796:$H$803</c:f>
              <c:numCache>
                <c:formatCode>0.00</c:formatCode>
                <c:ptCount val="8"/>
                <c:pt idx="0">
                  <c:v>3.86</c:v>
                </c:pt>
                <c:pt idx="1">
                  <c:v>4.01</c:v>
                </c:pt>
                <c:pt idx="2">
                  <c:v>4.05</c:v>
                </c:pt>
                <c:pt idx="3">
                  <c:v>4.9000000000000004</c:v>
                </c:pt>
                <c:pt idx="4">
                  <c:v>4.9000000000000004</c:v>
                </c:pt>
                <c:pt idx="5">
                  <c:v>4.9000000000000004</c:v>
                </c:pt>
                <c:pt idx="6">
                  <c:v>4.05</c:v>
                </c:pt>
                <c:pt idx="7">
                  <c:v>4.05</c:v>
                </c:pt>
              </c:numCache>
            </c:numRef>
          </c:yVal>
        </c:ser>
        <c:axId val="84312448"/>
        <c:axId val="84313984"/>
      </c:scatterChart>
      <c:valAx>
        <c:axId val="8431244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4313984"/>
        <c:crosses val="autoZero"/>
        <c:crossBetween val="midCat"/>
      </c:valAx>
      <c:valAx>
        <c:axId val="84313984"/>
        <c:scaling>
          <c:orientation val="minMax"/>
          <c:max val="6"/>
        </c:scaling>
        <c:axPos val="l"/>
        <c:majorGridlines/>
        <c:numFmt formatCode="0.00" sourceLinked="1"/>
        <c:tickLblPos val="nextTo"/>
        <c:crossAx val="84312448"/>
        <c:crosses val="autoZero"/>
        <c:crossBetween val="midCat"/>
      </c:valAx>
    </c:plotArea>
    <c:plotVisOnly val="1"/>
    <c:dispBlanksAs val="gap"/>
  </c:chart>
  <c:printSettings>
    <c:headerFooter/>
    <c:pageMargins b="0.75000000000001055" l="0.70000000000000062" r="0.70000000000000062" t="0.75000000000001055"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421"/>
        </c:manualLayout>
      </c:layout>
      <c:scatterChart>
        <c:scatterStyle val="lineMarker"/>
        <c:ser>
          <c:idx val="0"/>
          <c:order val="0"/>
          <c:xVal>
            <c:numRef>
              <c:f>'Naogaon_B_9.00 to 30.420'!$A$808:$A$810</c:f>
              <c:numCache>
                <c:formatCode>0.00</c:formatCode>
                <c:ptCount val="3"/>
                <c:pt idx="0">
                  <c:v>0</c:v>
                </c:pt>
                <c:pt idx="1">
                  <c:v>59</c:v>
                </c:pt>
                <c:pt idx="2">
                  <c:v>88</c:v>
                </c:pt>
              </c:numCache>
            </c:numRef>
          </c:xVal>
          <c:yVal>
            <c:numRef>
              <c:f>'Naogaon_B_9.00 to 30.420'!$B$808:$B$810</c:f>
              <c:numCache>
                <c:formatCode>0.00</c:formatCode>
                <c:ptCount val="3"/>
                <c:pt idx="0">
                  <c:v>3.91</c:v>
                </c:pt>
                <c:pt idx="1">
                  <c:v>3.76</c:v>
                </c:pt>
                <c:pt idx="2">
                  <c:v>3.76</c:v>
                </c:pt>
              </c:numCache>
            </c:numRef>
          </c:yVal>
        </c:ser>
        <c:ser>
          <c:idx val="1"/>
          <c:order val="1"/>
          <c:xVal>
            <c:numRef>
              <c:f>'Naogaon_B_9.00 to 30.420'!$G$808:$G$814</c:f>
              <c:numCache>
                <c:formatCode>0.00</c:formatCode>
                <c:ptCount val="7"/>
                <c:pt idx="0">
                  <c:v>0</c:v>
                </c:pt>
                <c:pt idx="1">
                  <c:v>53.43</c:v>
                </c:pt>
                <c:pt idx="2">
                  <c:v>56.85</c:v>
                </c:pt>
                <c:pt idx="3">
                  <c:v>59</c:v>
                </c:pt>
                <c:pt idx="4">
                  <c:v>61.15</c:v>
                </c:pt>
                <c:pt idx="5">
                  <c:v>64.569999999999993</c:v>
                </c:pt>
                <c:pt idx="6">
                  <c:v>88</c:v>
                </c:pt>
              </c:numCache>
            </c:numRef>
          </c:xVal>
          <c:yVal>
            <c:numRef>
              <c:f>'Naogaon_B_9.00 to 30.420'!$H$808:$H$814</c:f>
              <c:numCache>
                <c:formatCode>0.00</c:formatCode>
                <c:ptCount val="7"/>
                <c:pt idx="0">
                  <c:v>3.91</c:v>
                </c:pt>
                <c:pt idx="1">
                  <c:v>3.76</c:v>
                </c:pt>
                <c:pt idx="2">
                  <c:v>4.9000000000000004</c:v>
                </c:pt>
                <c:pt idx="3">
                  <c:v>4.9000000000000004</c:v>
                </c:pt>
                <c:pt idx="4">
                  <c:v>4.9000000000000004</c:v>
                </c:pt>
                <c:pt idx="5">
                  <c:v>3.76</c:v>
                </c:pt>
                <c:pt idx="6">
                  <c:v>3.76</c:v>
                </c:pt>
              </c:numCache>
            </c:numRef>
          </c:yVal>
        </c:ser>
        <c:axId val="84440576"/>
        <c:axId val="84442112"/>
      </c:scatterChart>
      <c:valAx>
        <c:axId val="8444057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4442112"/>
        <c:crosses val="autoZero"/>
        <c:crossBetween val="midCat"/>
      </c:valAx>
      <c:valAx>
        <c:axId val="84442112"/>
        <c:scaling>
          <c:orientation val="minMax"/>
          <c:max val="6"/>
        </c:scaling>
        <c:axPos val="l"/>
        <c:majorGridlines/>
        <c:numFmt formatCode="0.00" sourceLinked="1"/>
        <c:tickLblPos val="nextTo"/>
        <c:crossAx val="84440576"/>
        <c:crosses val="autoZero"/>
        <c:crossBetween val="midCat"/>
      </c:valAx>
    </c:plotArea>
    <c:plotVisOnly val="1"/>
    <c:dispBlanksAs val="gap"/>
  </c:chart>
  <c:printSettings>
    <c:headerFooter/>
    <c:pageMargins b="0.75000000000001077" l="0.70000000000000062" r="0.70000000000000062" t="0.75000000000001077"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444"/>
        </c:manualLayout>
      </c:layout>
      <c:scatterChart>
        <c:scatterStyle val="lineMarker"/>
        <c:ser>
          <c:idx val="0"/>
          <c:order val="0"/>
          <c:xVal>
            <c:numRef>
              <c:f>'Naogaon_B_9.00 to 30.420'!$A$820:$A$823</c:f>
              <c:numCache>
                <c:formatCode>0.00</c:formatCode>
                <c:ptCount val="4"/>
                <c:pt idx="0">
                  <c:v>0</c:v>
                </c:pt>
                <c:pt idx="1">
                  <c:v>67</c:v>
                </c:pt>
                <c:pt idx="2">
                  <c:v>69</c:v>
                </c:pt>
                <c:pt idx="3">
                  <c:v>77</c:v>
                </c:pt>
              </c:numCache>
            </c:numRef>
          </c:xVal>
          <c:yVal>
            <c:numRef>
              <c:f>'Naogaon_B_9.00 to 30.420'!$B$820:$B$823</c:f>
              <c:numCache>
                <c:formatCode>0.00</c:formatCode>
                <c:ptCount val="4"/>
                <c:pt idx="0">
                  <c:v>3.77</c:v>
                </c:pt>
                <c:pt idx="1">
                  <c:v>3.38</c:v>
                </c:pt>
                <c:pt idx="2">
                  <c:v>3.39</c:v>
                </c:pt>
                <c:pt idx="3">
                  <c:v>3.706</c:v>
                </c:pt>
              </c:numCache>
            </c:numRef>
          </c:yVal>
        </c:ser>
        <c:ser>
          <c:idx val="1"/>
          <c:order val="1"/>
          <c:xVal>
            <c:numRef>
              <c:f>'Naogaon_B_9.00 to 30.420'!$G$820:$G$826</c:f>
              <c:numCache>
                <c:formatCode>0.00</c:formatCode>
                <c:ptCount val="7"/>
                <c:pt idx="0">
                  <c:v>0</c:v>
                </c:pt>
                <c:pt idx="1">
                  <c:v>62.349999999999994</c:v>
                </c:pt>
                <c:pt idx="2">
                  <c:v>66.849999999999994</c:v>
                </c:pt>
                <c:pt idx="3">
                  <c:v>69</c:v>
                </c:pt>
                <c:pt idx="4">
                  <c:v>71.150000000000006</c:v>
                </c:pt>
                <c:pt idx="5">
                  <c:v>74.732000000000014</c:v>
                </c:pt>
                <c:pt idx="6">
                  <c:v>77</c:v>
                </c:pt>
              </c:numCache>
            </c:numRef>
          </c:xVal>
          <c:yVal>
            <c:numRef>
              <c:f>'Naogaon_B_9.00 to 30.420'!$H$820:$H$826</c:f>
              <c:numCache>
                <c:formatCode>0.00</c:formatCode>
                <c:ptCount val="7"/>
                <c:pt idx="0">
                  <c:v>3.77</c:v>
                </c:pt>
                <c:pt idx="1">
                  <c:v>3.4</c:v>
                </c:pt>
                <c:pt idx="2">
                  <c:v>4.9000000000000004</c:v>
                </c:pt>
                <c:pt idx="3">
                  <c:v>4.9000000000000004</c:v>
                </c:pt>
                <c:pt idx="4">
                  <c:v>4.9000000000000004</c:v>
                </c:pt>
                <c:pt idx="5">
                  <c:v>3.706</c:v>
                </c:pt>
                <c:pt idx="6">
                  <c:v>3.706</c:v>
                </c:pt>
              </c:numCache>
            </c:numRef>
          </c:yVal>
        </c:ser>
        <c:axId val="84461824"/>
        <c:axId val="84471808"/>
      </c:scatterChart>
      <c:valAx>
        <c:axId val="8446182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4471808"/>
        <c:crosses val="autoZero"/>
        <c:crossBetween val="midCat"/>
      </c:valAx>
      <c:valAx>
        <c:axId val="84471808"/>
        <c:scaling>
          <c:orientation val="minMax"/>
          <c:max val="6"/>
        </c:scaling>
        <c:axPos val="l"/>
        <c:majorGridlines/>
        <c:numFmt formatCode="0.00" sourceLinked="1"/>
        <c:tickLblPos val="nextTo"/>
        <c:crossAx val="84461824"/>
        <c:crosses val="autoZero"/>
        <c:crossBetween val="midCat"/>
      </c:valAx>
    </c:plotArea>
    <c:plotVisOnly val="1"/>
    <c:dispBlanksAs val="gap"/>
  </c:chart>
  <c:printSettings>
    <c:headerFooter/>
    <c:pageMargins b="0.75000000000001099" l="0.70000000000000062" r="0.70000000000000062" t="0.75000000000001099"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466"/>
        </c:manualLayout>
      </c:layout>
      <c:scatterChart>
        <c:scatterStyle val="lineMarker"/>
        <c:ser>
          <c:idx val="0"/>
          <c:order val="0"/>
          <c:xVal>
            <c:numRef>
              <c:f>'Naogaon_B_9.00 to 30.420'!$A$831:$A$835</c:f>
              <c:numCache>
                <c:formatCode>0.00</c:formatCode>
                <c:ptCount val="5"/>
                <c:pt idx="0">
                  <c:v>0</c:v>
                </c:pt>
                <c:pt idx="1">
                  <c:v>19</c:v>
                </c:pt>
                <c:pt idx="2">
                  <c:v>25</c:v>
                </c:pt>
                <c:pt idx="3">
                  <c:v>42</c:v>
                </c:pt>
                <c:pt idx="4">
                  <c:v>96</c:v>
                </c:pt>
              </c:numCache>
            </c:numRef>
          </c:xVal>
          <c:yVal>
            <c:numRef>
              <c:f>'Naogaon_B_9.00 to 30.420'!$B$831:$B$835</c:f>
              <c:numCache>
                <c:formatCode>0.00</c:formatCode>
                <c:ptCount val="5"/>
                <c:pt idx="0">
                  <c:v>7.12</c:v>
                </c:pt>
                <c:pt idx="1">
                  <c:v>7.18</c:v>
                </c:pt>
                <c:pt idx="2">
                  <c:v>4.45</c:v>
                </c:pt>
                <c:pt idx="3">
                  <c:v>4.3</c:v>
                </c:pt>
                <c:pt idx="4">
                  <c:v>4.09</c:v>
                </c:pt>
              </c:numCache>
            </c:numRef>
          </c:yVal>
        </c:ser>
        <c:ser>
          <c:idx val="1"/>
          <c:order val="1"/>
          <c:xVal>
            <c:numRef>
              <c:f>'Naogaon_B_9.00 to 30.420'!$G$831:$G$839</c:f>
              <c:numCache>
                <c:formatCode>0.00</c:formatCode>
                <c:ptCount val="9"/>
                <c:pt idx="0">
                  <c:v>0</c:v>
                </c:pt>
                <c:pt idx="1">
                  <c:v>19</c:v>
                </c:pt>
                <c:pt idx="2">
                  <c:v>25</c:v>
                </c:pt>
                <c:pt idx="3">
                  <c:v>38.29</c:v>
                </c:pt>
                <c:pt idx="4">
                  <c:v>39.85</c:v>
                </c:pt>
                <c:pt idx="5">
                  <c:v>42</c:v>
                </c:pt>
                <c:pt idx="6">
                  <c:v>44.15</c:v>
                </c:pt>
                <c:pt idx="7">
                  <c:v>45.95</c:v>
                </c:pt>
                <c:pt idx="8">
                  <c:v>96</c:v>
                </c:pt>
              </c:numCache>
            </c:numRef>
          </c:xVal>
          <c:yVal>
            <c:numRef>
              <c:f>'Naogaon_B_9.00 to 30.420'!$H$831:$H$839</c:f>
              <c:numCache>
                <c:formatCode>0.00</c:formatCode>
                <c:ptCount val="9"/>
                <c:pt idx="0">
                  <c:v>7.12</c:v>
                </c:pt>
                <c:pt idx="1">
                  <c:v>7.18</c:v>
                </c:pt>
                <c:pt idx="2">
                  <c:v>4.45</c:v>
                </c:pt>
                <c:pt idx="3">
                  <c:v>4.38</c:v>
                </c:pt>
                <c:pt idx="4">
                  <c:v>4.9000000000000004</c:v>
                </c:pt>
                <c:pt idx="5">
                  <c:v>4.9000000000000004</c:v>
                </c:pt>
                <c:pt idx="6">
                  <c:v>4.9000000000000004</c:v>
                </c:pt>
                <c:pt idx="7">
                  <c:v>4.3</c:v>
                </c:pt>
                <c:pt idx="8">
                  <c:v>4.09</c:v>
                </c:pt>
              </c:numCache>
            </c:numRef>
          </c:yVal>
        </c:ser>
        <c:axId val="84483456"/>
        <c:axId val="84485248"/>
      </c:scatterChart>
      <c:valAx>
        <c:axId val="8448345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4485248"/>
        <c:crosses val="autoZero"/>
        <c:crossBetween val="midCat"/>
      </c:valAx>
      <c:valAx>
        <c:axId val="84485248"/>
        <c:scaling>
          <c:orientation val="minMax"/>
          <c:max val="8"/>
          <c:min val="3"/>
        </c:scaling>
        <c:axPos val="l"/>
        <c:majorGridlines/>
        <c:numFmt formatCode="0.00" sourceLinked="1"/>
        <c:tickLblPos val="nextTo"/>
        <c:crossAx val="84483456"/>
        <c:crosses val="autoZero"/>
        <c:crossBetween val="midCat"/>
      </c:valAx>
    </c:plotArea>
    <c:plotVisOnly val="1"/>
    <c:dispBlanksAs val="gap"/>
  </c:chart>
  <c:printSettings>
    <c:headerFooter/>
    <c:pageMargins b="0.75000000000001121" l="0.70000000000000062" r="0.70000000000000062" t="0.75000000000001121"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488"/>
        </c:manualLayout>
      </c:layout>
      <c:scatterChart>
        <c:scatterStyle val="lineMarker"/>
        <c:ser>
          <c:idx val="0"/>
          <c:order val="0"/>
          <c:xVal>
            <c:numRef>
              <c:f>'Naogaon_B_9.00 to 30.420'!$A$844:$A$851</c:f>
              <c:numCache>
                <c:formatCode>0.00</c:formatCode>
                <c:ptCount val="8"/>
                <c:pt idx="0">
                  <c:v>0</c:v>
                </c:pt>
                <c:pt idx="1">
                  <c:v>29</c:v>
                </c:pt>
                <c:pt idx="2">
                  <c:v>61</c:v>
                </c:pt>
                <c:pt idx="3">
                  <c:v>96</c:v>
                </c:pt>
                <c:pt idx="4">
                  <c:v>128</c:v>
                </c:pt>
                <c:pt idx="5">
                  <c:v>160</c:v>
                </c:pt>
              </c:numCache>
            </c:numRef>
          </c:xVal>
          <c:yVal>
            <c:numRef>
              <c:f>'Naogaon_B_9.00 to 30.420'!$B$844:$B$851</c:f>
              <c:numCache>
                <c:formatCode>0.00</c:formatCode>
                <c:ptCount val="8"/>
                <c:pt idx="0">
                  <c:v>4.72</c:v>
                </c:pt>
                <c:pt idx="1">
                  <c:v>4.25</c:v>
                </c:pt>
                <c:pt idx="2">
                  <c:v>4.3600000000000003</c:v>
                </c:pt>
                <c:pt idx="3">
                  <c:v>3.82</c:v>
                </c:pt>
                <c:pt idx="4" formatCode="0.000">
                  <c:v>3.59</c:v>
                </c:pt>
                <c:pt idx="5" formatCode="0.000">
                  <c:v>3.71</c:v>
                </c:pt>
              </c:numCache>
            </c:numRef>
          </c:yVal>
        </c:ser>
        <c:ser>
          <c:idx val="1"/>
          <c:order val="1"/>
          <c:xVal>
            <c:numRef>
              <c:f>'Naogaon_B_9.00 to 30.420'!$G$844:$G$853</c:f>
              <c:numCache>
                <c:formatCode>0.00</c:formatCode>
                <c:ptCount val="10"/>
                <c:pt idx="0">
                  <c:v>0</c:v>
                </c:pt>
                <c:pt idx="1">
                  <c:v>29</c:v>
                </c:pt>
                <c:pt idx="2">
                  <c:v>61</c:v>
                </c:pt>
                <c:pt idx="3">
                  <c:v>96</c:v>
                </c:pt>
                <c:pt idx="4">
                  <c:v>122.1</c:v>
                </c:pt>
                <c:pt idx="5">
                  <c:v>125.85</c:v>
                </c:pt>
                <c:pt idx="6">
                  <c:v>128</c:v>
                </c:pt>
                <c:pt idx="7">
                  <c:v>130.15</c:v>
                </c:pt>
                <c:pt idx="8">
                  <c:v>133.96</c:v>
                </c:pt>
                <c:pt idx="9">
                  <c:v>160</c:v>
                </c:pt>
              </c:numCache>
            </c:numRef>
          </c:xVal>
          <c:yVal>
            <c:numRef>
              <c:f>'Naogaon_B_9.00 to 30.420'!$H$844:$H$853</c:f>
              <c:numCache>
                <c:formatCode>0.00</c:formatCode>
                <c:ptCount val="10"/>
                <c:pt idx="0">
                  <c:v>4.72</c:v>
                </c:pt>
                <c:pt idx="1">
                  <c:v>4.25</c:v>
                </c:pt>
                <c:pt idx="2">
                  <c:v>4.3600000000000003</c:v>
                </c:pt>
                <c:pt idx="3">
                  <c:v>3.82</c:v>
                </c:pt>
                <c:pt idx="4">
                  <c:v>3.65</c:v>
                </c:pt>
                <c:pt idx="5">
                  <c:v>4.9000000000000004</c:v>
                </c:pt>
                <c:pt idx="6">
                  <c:v>4.9000000000000004</c:v>
                </c:pt>
                <c:pt idx="7">
                  <c:v>4.9000000000000004</c:v>
                </c:pt>
                <c:pt idx="8">
                  <c:v>3.63</c:v>
                </c:pt>
                <c:pt idx="9">
                  <c:v>3.71</c:v>
                </c:pt>
              </c:numCache>
            </c:numRef>
          </c:yVal>
        </c:ser>
        <c:axId val="84517632"/>
        <c:axId val="84519168"/>
      </c:scatterChart>
      <c:valAx>
        <c:axId val="8451763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4519168"/>
        <c:crosses val="autoZero"/>
        <c:crossBetween val="midCat"/>
      </c:valAx>
      <c:valAx>
        <c:axId val="84519168"/>
        <c:scaling>
          <c:orientation val="minMax"/>
          <c:max val="6"/>
        </c:scaling>
        <c:axPos val="l"/>
        <c:majorGridlines/>
        <c:numFmt formatCode="0.00" sourceLinked="1"/>
        <c:tickLblPos val="nextTo"/>
        <c:crossAx val="84517632"/>
        <c:crosses val="autoZero"/>
        <c:crossBetween val="midCat"/>
      </c:valAx>
    </c:plotArea>
    <c:plotVisOnly val="1"/>
    <c:dispBlanksAs val="gap"/>
  </c:chart>
  <c:printSettings>
    <c:headerFooter/>
    <c:pageMargins b="0.75000000000001144" l="0.70000000000000062" r="0.70000000000000062" t="0.750000000000011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64383561643835"/>
          <c:y val="6.2780269058296034E-2"/>
          <c:w val="0.80593607305936077"/>
          <c:h val="0.78026905829596416"/>
        </c:manualLayout>
      </c:layout>
      <c:scatterChart>
        <c:scatterStyle val="lineMarker"/>
        <c:ser>
          <c:idx val="0"/>
          <c:order val="0"/>
          <c:xVal>
            <c:numRef>
              <c:f>'Naogaon_B_9.00 to 30.420'!$A$112:$A$125</c:f>
              <c:numCache>
                <c:formatCode>0.00</c:formatCode>
                <c:ptCount val="14"/>
                <c:pt idx="0">
                  <c:v>0</c:v>
                </c:pt>
                <c:pt idx="1">
                  <c:v>21</c:v>
                </c:pt>
                <c:pt idx="2">
                  <c:v>27</c:v>
                </c:pt>
                <c:pt idx="3">
                  <c:v>35</c:v>
                </c:pt>
                <c:pt idx="4">
                  <c:v>47</c:v>
                </c:pt>
                <c:pt idx="5">
                  <c:v>63</c:v>
                </c:pt>
                <c:pt idx="6">
                  <c:v>79</c:v>
                </c:pt>
                <c:pt idx="7">
                  <c:v>99</c:v>
                </c:pt>
                <c:pt idx="8">
                  <c:v>119</c:v>
                </c:pt>
                <c:pt idx="9">
                  <c:v>133</c:v>
                </c:pt>
                <c:pt idx="10">
                  <c:v>148</c:v>
                </c:pt>
                <c:pt idx="11">
                  <c:v>156.75</c:v>
                </c:pt>
                <c:pt idx="12">
                  <c:v>178</c:v>
                </c:pt>
              </c:numCache>
            </c:numRef>
          </c:xVal>
          <c:yVal>
            <c:numRef>
              <c:f>'Naogaon_B_9.00 to 30.420'!$B$112:$B$125</c:f>
              <c:numCache>
                <c:formatCode>0.000</c:formatCode>
                <c:ptCount val="14"/>
                <c:pt idx="0">
                  <c:v>3.04</c:v>
                </c:pt>
                <c:pt idx="1">
                  <c:v>2.95</c:v>
                </c:pt>
                <c:pt idx="2">
                  <c:v>2.95</c:v>
                </c:pt>
                <c:pt idx="3">
                  <c:v>2.88</c:v>
                </c:pt>
                <c:pt idx="4">
                  <c:v>2.95</c:v>
                </c:pt>
                <c:pt idx="5">
                  <c:v>3.05</c:v>
                </c:pt>
                <c:pt idx="6">
                  <c:v>3.02</c:v>
                </c:pt>
                <c:pt idx="7">
                  <c:v>2.94</c:v>
                </c:pt>
                <c:pt idx="8">
                  <c:v>2.94</c:v>
                </c:pt>
                <c:pt idx="9">
                  <c:v>2.74</c:v>
                </c:pt>
                <c:pt idx="10">
                  <c:v>2.74</c:v>
                </c:pt>
                <c:pt idx="11" formatCode="General">
                  <c:v>2.7</c:v>
                </c:pt>
                <c:pt idx="12">
                  <c:v>2.69</c:v>
                </c:pt>
              </c:numCache>
            </c:numRef>
          </c:yVal>
        </c:ser>
        <c:ser>
          <c:idx val="1"/>
          <c:order val="1"/>
          <c:xVal>
            <c:numRef>
              <c:f>'Naogaon_B_9.00 to 30.420'!$G$112:$G$128</c:f>
              <c:numCache>
                <c:formatCode>0.00</c:formatCode>
                <c:ptCount val="17"/>
                <c:pt idx="0">
                  <c:v>0</c:v>
                </c:pt>
                <c:pt idx="1">
                  <c:v>21</c:v>
                </c:pt>
                <c:pt idx="2">
                  <c:v>27</c:v>
                </c:pt>
                <c:pt idx="3">
                  <c:v>35</c:v>
                </c:pt>
                <c:pt idx="4">
                  <c:v>47</c:v>
                </c:pt>
                <c:pt idx="5">
                  <c:v>63</c:v>
                </c:pt>
                <c:pt idx="6">
                  <c:v>79</c:v>
                </c:pt>
                <c:pt idx="7">
                  <c:v>99</c:v>
                </c:pt>
                <c:pt idx="8">
                  <c:v>119</c:v>
                </c:pt>
                <c:pt idx="9">
                  <c:v>133</c:v>
                </c:pt>
                <c:pt idx="10">
                  <c:v>139.51999999999998</c:v>
                </c:pt>
                <c:pt idx="11">
                  <c:v>145.85</c:v>
                </c:pt>
                <c:pt idx="12">
                  <c:v>148</c:v>
                </c:pt>
                <c:pt idx="13">
                  <c:v>150.15</c:v>
                </c:pt>
                <c:pt idx="14">
                  <c:v>156.75</c:v>
                </c:pt>
                <c:pt idx="15">
                  <c:v>178</c:v>
                </c:pt>
              </c:numCache>
            </c:numRef>
          </c:xVal>
          <c:yVal>
            <c:numRef>
              <c:f>'Naogaon_B_9.00 to 30.420'!$H$112:$H$128</c:f>
              <c:numCache>
                <c:formatCode>0.000</c:formatCode>
                <c:ptCount val="17"/>
                <c:pt idx="0">
                  <c:v>3.04</c:v>
                </c:pt>
                <c:pt idx="1">
                  <c:v>2.95</c:v>
                </c:pt>
                <c:pt idx="2">
                  <c:v>2.95</c:v>
                </c:pt>
                <c:pt idx="3">
                  <c:v>2.88</c:v>
                </c:pt>
                <c:pt idx="4" formatCode="0.00">
                  <c:v>2.95</c:v>
                </c:pt>
                <c:pt idx="5" formatCode="0.00">
                  <c:v>3.05</c:v>
                </c:pt>
                <c:pt idx="6" formatCode="0.00">
                  <c:v>3.02</c:v>
                </c:pt>
                <c:pt idx="7" formatCode="0.00">
                  <c:v>2.94</c:v>
                </c:pt>
                <c:pt idx="8" formatCode="0.00">
                  <c:v>2.94</c:v>
                </c:pt>
                <c:pt idx="9" formatCode="0.00">
                  <c:v>2.74</c:v>
                </c:pt>
                <c:pt idx="10" formatCode="0.00">
                  <c:v>2.79</c:v>
                </c:pt>
                <c:pt idx="11" formatCode="0.00">
                  <c:v>4.9000000000000004</c:v>
                </c:pt>
                <c:pt idx="12" formatCode="0.00">
                  <c:v>4.9000000000000004</c:v>
                </c:pt>
                <c:pt idx="13" formatCode="0.00">
                  <c:v>4.9000000000000004</c:v>
                </c:pt>
                <c:pt idx="14">
                  <c:v>2.7</c:v>
                </c:pt>
                <c:pt idx="15">
                  <c:v>2.69</c:v>
                </c:pt>
              </c:numCache>
            </c:numRef>
          </c:yVal>
        </c:ser>
        <c:axId val="75229440"/>
        <c:axId val="75231232"/>
      </c:scatterChart>
      <c:valAx>
        <c:axId val="7522944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5231232"/>
        <c:crosses val="autoZero"/>
        <c:crossBetween val="midCat"/>
      </c:valAx>
      <c:valAx>
        <c:axId val="75231232"/>
        <c:scaling>
          <c:orientation val="minMax"/>
        </c:scaling>
        <c:axPos val="l"/>
        <c:majorGridlines/>
        <c:numFmt formatCode="0.000" sourceLinked="1"/>
        <c:tickLblPos val="nextTo"/>
        <c:crossAx val="75229440"/>
        <c:crosses val="autoZero"/>
        <c:crossBetween val="midCat"/>
      </c:valAx>
    </c:plotArea>
    <c:plotVisOnly val="1"/>
    <c:dispBlanksAs val="gap"/>
  </c:chart>
  <c:printSettings>
    <c:headerFooter/>
    <c:pageMargins b="0.75000000000000167" l="0.70000000000000062" r="0.70000000000000062" t="0.75000000000000167"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51"/>
        </c:manualLayout>
      </c:layout>
      <c:scatterChart>
        <c:scatterStyle val="lineMarker"/>
        <c:ser>
          <c:idx val="0"/>
          <c:order val="0"/>
          <c:xVal>
            <c:numRef>
              <c:f>'Naogaon_B_9.00 to 30.420'!$A$858:$A$865</c:f>
              <c:numCache>
                <c:formatCode>0.00</c:formatCode>
                <c:ptCount val="8"/>
                <c:pt idx="0">
                  <c:v>0</c:v>
                </c:pt>
                <c:pt idx="1">
                  <c:v>17</c:v>
                </c:pt>
                <c:pt idx="2">
                  <c:v>35</c:v>
                </c:pt>
                <c:pt idx="3">
                  <c:v>64</c:v>
                </c:pt>
                <c:pt idx="4">
                  <c:v>86</c:v>
                </c:pt>
                <c:pt idx="5">
                  <c:v>115</c:v>
                </c:pt>
              </c:numCache>
            </c:numRef>
          </c:xVal>
          <c:yVal>
            <c:numRef>
              <c:f>'Naogaon_B_9.00 to 30.420'!$B$858:$B$865</c:f>
              <c:numCache>
                <c:formatCode>0.000</c:formatCode>
                <c:ptCount val="8"/>
                <c:pt idx="0">
                  <c:v>3.48</c:v>
                </c:pt>
                <c:pt idx="1">
                  <c:v>3.4</c:v>
                </c:pt>
                <c:pt idx="2">
                  <c:v>3.47</c:v>
                </c:pt>
                <c:pt idx="3">
                  <c:v>3.37</c:v>
                </c:pt>
                <c:pt idx="4">
                  <c:v>3.4</c:v>
                </c:pt>
                <c:pt idx="5">
                  <c:v>3.4</c:v>
                </c:pt>
              </c:numCache>
            </c:numRef>
          </c:yVal>
        </c:ser>
        <c:ser>
          <c:idx val="1"/>
          <c:order val="1"/>
          <c:xVal>
            <c:numRef>
              <c:f>'Naogaon_B_9.00 to 30.420'!$G$858:$G$867</c:f>
              <c:numCache>
                <c:formatCode>0.00</c:formatCode>
                <c:ptCount val="10"/>
                <c:pt idx="0">
                  <c:v>0</c:v>
                </c:pt>
                <c:pt idx="1">
                  <c:v>17</c:v>
                </c:pt>
                <c:pt idx="2">
                  <c:v>35</c:v>
                </c:pt>
                <c:pt idx="3">
                  <c:v>64</c:v>
                </c:pt>
                <c:pt idx="4">
                  <c:v>79.349999999999994</c:v>
                </c:pt>
                <c:pt idx="5">
                  <c:v>83.85</c:v>
                </c:pt>
                <c:pt idx="6">
                  <c:v>86</c:v>
                </c:pt>
                <c:pt idx="7">
                  <c:v>88.15</c:v>
                </c:pt>
                <c:pt idx="8">
                  <c:v>92.65</c:v>
                </c:pt>
                <c:pt idx="9">
                  <c:v>115</c:v>
                </c:pt>
              </c:numCache>
            </c:numRef>
          </c:xVal>
          <c:yVal>
            <c:numRef>
              <c:f>'Naogaon_B_9.00 to 30.420'!$H$858:$H$867</c:f>
              <c:numCache>
                <c:formatCode>0.00</c:formatCode>
                <c:ptCount val="10"/>
                <c:pt idx="0">
                  <c:v>3.48</c:v>
                </c:pt>
                <c:pt idx="1">
                  <c:v>3.4</c:v>
                </c:pt>
                <c:pt idx="2">
                  <c:v>3.47</c:v>
                </c:pt>
                <c:pt idx="3">
                  <c:v>3.37</c:v>
                </c:pt>
                <c:pt idx="4">
                  <c:v>3.4</c:v>
                </c:pt>
                <c:pt idx="5">
                  <c:v>4.9000000000000004</c:v>
                </c:pt>
                <c:pt idx="6">
                  <c:v>4.9000000000000004</c:v>
                </c:pt>
                <c:pt idx="7">
                  <c:v>4.9000000000000004</c:v>
                </c:pt>
                <c:pt idx="8">
                  <c:v>3.4</c:v>
                </c:pt>
                <c:pt idx="9">
                  <c:v>3.4</c:v>
                </c:pt>
              </c:numCache>
            </c:numRef>
          </c:yVal>
        </c:ser>
        <c:axId val="84555648"/>
        <c:axId val="84557184"/>
      </c:scatterChart>
      <c:valAx>
        <c:axId val="8455564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4557184"/>
        <c:crosses val="autoZero"/>
        <c:crossBetween val="midCat"/>
      </c:valAx>
      <c:valAx>
        <c:axId val="84557184"/>
        <c:scaling>
          <c:orientation val="minMax"/>
          <c:max val="6"/>
        </c:scaling>
        <c:axPos val="l"/>
        <c:majorGridlines/>
        <c:numFmt formatCode="0.000" sourceLinked="1"/>
        <c:tickLblPos val="nextTo"/>
        <c:crossAx val="84555648"/>
        <c:crosses val="autoZero"/>
        <c:crossBetween val="midCat"/>
      </c:valAx>
    </c:plotArea>
    <c:plotVisOnly val="1"/>
    <c:dispBlanksAs val="gap"/>
  </c:chart>
  <c:printSettings>
    <c:headerFooter/>
    <c:pageMargins b="0.75000000000001166" l="0.70000000000000062" r="0.70000000000000062" t="0.75000000000001166"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532"/>
        </c:manualLayout>
      </c:layout>
      <c:scatterChart>
        <c:scatterStyle val="lineMarker"/>
        <c:ser>
          <c:idx val="0"/>
          <c:order val="0"/>
          <c:xVal>
            <c:numRef>
              <c:f>'Naogaon_B_9.00 to 30.420'!$A$872:$A$879</c:f>
              <c:numCache>
                <c:formatCode>0.00</c:formatCode>
                <c:ptCount val="8"/>
                <c:pt idx="0">
                  <c:v>0</c:v>
                </c:pt>
                <c:pt idx="1">
                  <c:v>22</c:v>
                </c:pt>
                <c:pt idx="2">
                  <c:v>33</c:v>
                </c:pt>
                <c:pt idx="3">
                  <c:v>51</c:v>
                </c:pt>
                <c:pt idx="4">
                  <c:v>74</c:v>
                </c:pt>
                <c:pt idx="5">
                  <c:v>98</c:v>
                </c:pt>
                <c:pt idx="6">
                  <c:v>130</c:v>
                </c:pt>
                <c:pt idx="7">
                  <c:v>158</c:v>
                </c:pt>
              </c:numCache>
            </c:numRef>
          </c:xVal>
          <c:yVal>
            <c:numRef>
              <c:f>'Naogaon_B_9.00 to 30.420'!$B$872:$B$879</c:f>
              <c:numCache>
                <c:formatCode>0.000</c:formatCode>
                <c:ptCount val="8"/>
                <c:pt idx="0">
                  <c:v>3.11</c:v>
                </c:pt>
                <c:pt idx="1">
                  <c:v>3.34</c:v>
                </c:pt>
                <c:pt idx="2">
                  <c:v>3.33</c:v>
                </c:pt>
                <c:pt idx="3">
                  <c:v>3.58</c:v>
                </c:pt>
                <c:pt idx="4">
                  <c:v>3.63</c:v>
                </c:pt>
                <c:pt idx="5">
                  <c:v>3.41</c:v>
                </c:pt>
                <c:pt idx="6">
                  <c:v>3.38</c:v>
                </c:pt>
                <c:pt idx="7">
                  <c:v>3.44</c:v>
                </c:pt>
              </c:numCache>
            </c:numRef>
          </c:yVal>
        </c:ser>
        <c:ser>
          <c:idx val="1"/>
          <c:order val="1"/>
          <c:xVal>
            <c:numRef>
              <c:f>'Naogaon_B_9.00 to 30.420'!$G$872:$G$883</c:f>
              <c:numCache>
                <c:formatCode>0.00</c:formatCode>
                <c:ptCount val="12"/>
                <c:pt idx="0">
                  <c:v>0</c:v>
                </c:pt>
                <c:pt idx="1">
                  <c:v>22</c:v>
                </c:pt>
                <c:pt idx="2">
                  <c:v>33</c:v>
                </c:pt>
                <c:pt idx="3">
                  <c:v>51</c:v>
                </c:pt>
                <c:pt idx="4">
                  <c:v>74</c:v>
                </c:pt>
                <c:pt idx="5">
                  <c:v>98</c:v>
                </c:pt>
                <c:pt idx="6">
                  <c:v>123.5</c:v>
                </c:pt>
                <c:pt idx="7">
                  <c:v>127.85</c:v>
                </c:pt>
                <c:pt idx="8">
                  <c:v>130</c:v>
                </c:pt>
                <c:pt idx="9">
                  <c:v>132.15</c:v>
                </c:pt>
                <c:pt idx="10">
                  <c:v>136.53</c:v>
                </c:pt>
                <c:pt idx="11">
                  <c:v>158</c:v>
                </c:pt>
              </c:numCache>
            </c:numRef>
          </c:xVal>
          <c:yVal>
            <c:numRef>
              <c:f>'Naogaon_B_9.00 to 30.420'!$H$872:$H$883</c:f>
              <c:numCache>
                <c:formatCode>0.00</c:formatCode>
                <c:ptCount val="12"/>
                <c:pt idx="0">
                  <c:v>3.11</c:v>
                </c:pt>
                <c:pt idx="1">
                  <c:v>3.34</c:v>
                </c:pt>
                <c:pt idx="2">
                  <c:v>3.33</c:v>
                </c:pt>
                <c:pt idx="3">
                  <c:v>3.58</c:v>
                </c:pt>
                <c:pt idx="4">
                  <c:v>3.63</c:v>
                </c:pt>
                <c:pt idx="5">
                  <c:v>3.41</c:v>
                </c:pt>
                <c:pt idx="6">
                  <c:v>3.45</c:v>
                </c:pt>
                <c:pt idx="7">
                  <c:v>4.9000000000000004</c:v>
                </c:pt>
                <c:pt idx="8">
                  <c:v>4.9000000000000004</c:v>
                </c:pt>
                <c:pt idx="9">
                  <c:v>4.9000000000000004</c:v>
                </c:pt>
                <c:pt idx="10">
                  <c:v>3.44</c:v>
                </c:pt>
                <c:pt idx="11">
                  <c:v>3.44</c:v>
                </c:pt>
              </c:numCache>
            </c:numRef>
          </c:yVal>
        </c:ser>
        <c:axId val="84581376"/>
        <c:axId val="84591360"/>
      </c:scatterChart>
      <c:valAx>
        <c:axId val="8458137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4591360"/>
        <c:crosses val="autoZero"/>
        <c:crossBetween val="midCat"/>
      </c:valAx>
      <c:valAx>
        <c:axId val="84591360"/>
        <c:scaling>
          <c:orientation val="minMax"/>
          <c:max val="6"/>
        </c:scaling>
        <c:axPos val="l"/>
        <c:majorGridlines/>
        <c:numFmt formatCode="0.000" sourceLinked="1"/>
        <c:tickLblPos val="nextTo"/>
        <c:crossAx val="84581376"/>
        <c:crosses val="autoZero"/>
        <c:crossBetween val="midCat"/>
      </c:valAx>
    </c:plotArea>
    <c:plotVisOnly val="1"/>
    <c:dispBlanksAs val="gap"/>
  </c:chart>
  <c:printSettings>
    <c:headerFooter/>
    <c:pageMargins b="0.75000000000001188" l="0.70000000000000062" r="0.70000000000000062" t="0.75000000000001188"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555"/>
        </c:manualLayout>
      </c:layout>
      <c:scatterChart>
        <c:scatterStyle val="lineMarker"/>
        <c:ser>
          <c:idx val="0"/>
          <c:order val="0"/>
          <c:xVal>
            <c:numRef>
              <c:f>'Naogaon_B_9.00 to 30.420'!$A$888:$A$894</c:f>
              <c:numCache>
                <c:formatCode>0.00</c:formatCode>
                <c:ptCount val="7"/>
                <c:pt idx="0">
                  <c:v>0</c:v>
                </c:pt>
                <c:pt idx="1">
                  <c:v>15</c:v>
                </c:pt>
                <c:pt idx="2">
                  <c:v>31</c:v>
                </c:pt>
                <c:pt idx="3">
                  <c:v>54</c:v>
                </c:pt>
                <c:pt idx="4">
                  <c:v>77</c:v>
                </c:pt>
                <c:pt idx="5">
                  <c:v>111</c:v>
                </c:pt>
                <c:pt idx="6">
                  <c:v>142</c:v>
                </c:pt>
              </c:numCache>
            </c:numRef>
          </c:xVal>
          <c:yVal>
            <c:numRef>
              <c:f>'Naogaon_B_9.00 to 30.420'!$B$888:$B$894</c:f>
              <c:numCache>
                <c:formatCode>0.00</c:formatCode>
                <c:ptCount val="7"/>
                <c:pt idx="0">
                  <c:v>3.14</c:v>
                </c:pt>
                <c:pt idx="1">
                  <c:v>3.46</c:v>
                </c:pt>
                <c:pt idx="2">
                  <c:v>3.7</c:v>
                </c:pt>
                <c:pt idx="3">
                  <c:v>3.69</c:v>
                </c:pt>
                <c:pt idx="4">
                  <c:v>3.48</c:v>
                </c:pt>
                <c:pt idx="5">
                  <c:v>3.34</c:v>
                </c:pt>
                <c:pt idx="6">
                  <c:v>3.4</c:v>
                </c:pt>
              </c:numCache>
            </c:numRef>
          </c:yVal>
        </c:ser>
        <c:ser>
          <c:idx val="1"/>
          <c:order val="1"/>
          <c:xVal>
            <c:numRef>
              <c:f>'Naogaon_B_9.00 to 30.420'!$G$888:$G$898</c:f>
              <c:numCache>
                <c:formatCode>0.00</c:formatCode>
                <c:ptCount val="11"/>
                <c:pt idx="0">
                  <c:v>0</c:v>
                </c:pt>
                <c:pt idx="1">
                  <c:v>15</c:v>
                </c:pt>
                <c:pt idx="2">
                  <c:v>31</c:v>
                </c:pt>
                <c:pt idx="3">
                  <c:v>54</c:v>
                </c:pt>
                <c:pt idx="4">
                  <c:v>77</c:v>
                </c:pt>
                <c:pt idx="5">
                  <c:v>104.5</c:v>
                </c:pt>
                <c:pt idx="6">
                  <c:v>108.85</c:v>
                </c:pt>
                <c:pt idx="7">
                  <c:v>111</c:v>
                </c:pt>
                <c:pt idx="8">
                  <c:v>113.15</c:v>
                </c:pt>
                <c:pt idx="9">
                  <c:v>117.65</c:v>
                </c:pt>
                <c:pt idx="10">
                  <c:v>142</c:v>
                </c:pt>
              </c:numCache>
            </c:numRef>
          </c:xVal>
          <c:yVal>
            <c:numRef>
              <c:f>'Naogaon_B_9.00 to 30.420'!$H$888:$H$898</c:f>
              <c:numCache>
                <c:formatCode>0.00</c:formatCode>
                <c:ptCount val="11"/>
                <c:pt idx="0">
                  <c:v>3.14</c:v>
                </c:pt>
                <c:pt idx="1">
                  <c:v>3.46</c:v>
                </c:pt>
                <c:pt idx="2">
                  <c:v>3.7</c:v>
                </c:pt>
                <c:pt idx="3">
                  <c:v>3.69</c:v>
                </c:pt>
                <c:pt idx="4">
                  <c:v>3.48</c:v>
                </c:pt>
                <c:pt idx="5">
                  <c:v>3.45</c:v>
                </c:pt>
                <c:pt idx="6">
                  <c:v>4.9000000000000004</c:v>
                </c:pt>
                <c:pt idx="7">
                  <c:v>4.9000000000000004</c:v>
                </c:pt>
                <c:pt idx="8">
                  <c:v>4.9000000000000004</c:v>
                </c:pt>
                <c:pt idx="9">
                  <c:v>3.4</c:v>
                </c:pt>
                <c:pt idx="10">
                  <c:v>3.4</c:v>
                </c:pt>
              </c:numCache>
            </c:numRef>
          </c:yVal>
        </c:ser>
        <c:axId val="84361600"/>
        <c:axId val="84363136"/>
      </c:scatterChart>
      <c:valAx>
        <c:axId val="8436160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4363136"/>
        <c:crosses val="autoZero"/>
        <c:crossBetween val="midCat"/>
      </c:valAx>
      <c:valAx>
        <c:axId val="84363136"/>
        <c:scaling>
          <c:orientation val="minMax"/>
          <c:max val="6"/>
        </c:scaling>
        <c:axPos val="l"/>
        <c:majorGridlines/>
        <c:numFmt formatCode="0.00" sourceLinked="1"/>
        <c:tickLblPos val="nextTo"/>
        <c:crossAx val="84361600"/>
        <c:crosses val="autoZero"/>
        <c:crossBetween val="midCat"/>
      </c:valAx>
    </c:plotArea>
    <c:plotVisOnly val="1"/>
    <c:dispBlanksAs val="gap"/>
  </c:chart>
  <c:printSettings>
    <c:headerFooter/>
    <c:pageMargins b="0.7500000000000121" l="0.70000000000000062" r="0.70000000000000062" t="0.7500000000000121"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577"/>
        </c:manualLayout>
      </c:layout>
      <c:scatterChart>
        <c:scatterStyle val="lineMarker"/>
        <c:ser>
          <c:idx val="0"/>
          <c:order val="0"/>
          <c:xVal>
            <c:numRef>
              <c:f>'Naogaon_B_9.00 to 30.420'!$A$905:$A$912</c:f>
              <c:numCache>
                <c:formatCode>0.00</c:formatCode>
                <c:ptCount val="8"/>
                <c:pt idx="0">
                  <c:v>0</c:v>
                </c:pt>
                <c:pt idx="1">
                  <c:v>22</c:v>
                </c:pt>
                <c:pt idx="2">
                  <c:v>41</c:v>
                </c:pt>
                <c:pt idx="3">
                  <c:v>63</c:v>
                </c:pt>
                <c:pt idx="4">
                  <c:v>87</c:v>
                </c:pt>
                <c:pt idx="5">
                  <c:v>116</c:v>
                </c:pt>
                <c:pt idx="6">
                  <c:v>143</c:v>
                </c:pt>
                <c:pt idx="7">
                  <c:v>176</c:v>
                </c:pt>
              </c:numCache>
            </c:numRef>
          </c:xVal>
          <c:yVal>
            <c:numRef>
              <c:f>'Naogaon_B_9.00 to 30.420'!$B$905:$B$912</c:f>
              <c:numCache>
                <c:formatCode>0.000</c:formatCode>
                <c:ptCount val="8"/>
                <c:pt idx="0">
                  <c:v>3.77</c:v>
                </c:pt>
                <c:pt idx="1">
                  <c:v>3.79</c:v>
                </c:pt>
                <c:pt idx="2">
                  <c:v>3.65</c:v>
                </c:pt>
                <c:pt idx="3">
                  <c:v>3.47</c:v>
                </c:pt>
                <c:pt idx="4">
                  <c:v>3.49</c:v>
                </c:pt>
                <c:pt idx="5">
                  <c:v>3.5</c:v>
                </c:pt>
                <c:pt idx="6">
                  <c:v>3.5</c:v>
                </c:pt>
                <c:pt idx="7">
                  <c:v>3.5</c:v>
                </c:pt>
              </c:numCache>
            </c:numRef>
          </c:yVal>
        </c:ser>
        <c:ser>
          <c:idx val="1"/>
          <c:order val="1"/>
          <c:xVal>
            <c:numRef>
              <c:f>'Naogaon_B_9.00 to 30.420'!$G$905:$G$916</c:f>
              <c:numCache>
                <c:formatCode>0.00</c:formatCode>
                <c:ptCount val="12"/>
                <c:pt idx="0">
                  <c:v>0</c:v>
                </c:pt>
                <c:pt idx="1">
                  <c:v>22</c:v>
                </c:pt>
                <c:pt idx="2">
                  <c:v>41</c:v>
                </c:pt>
                <c:pt idx="3">
                  <c:v>63</c:v>
                </c:pt>
                <c:pt idx="4">
                  <c:v>87</c:v>
                </c:pt>
                <c:pt idx="5">
                  <c:v>116</c:v>
                </c:pt>
                <c:pt idx="6">
                  <c:v>136.79999999999998</c:v>
                </c:pt>
                <c:pt idx="7">
                  <c:v>140.85</c:v>
                </c:pt>
                <c:pt idx="8">
                  <c:v>143</c:v>
                </c:pt>
                <c:pt idx="9">
                  <c:v>145.15</c:v>
                </c:pt>
                <c:pt idx="10">
                  <c:v>149.35</c:v>
                </c:pt>
                <c:pt idx="11">
                  <c:v>176</c:v>
                </c:pt>
              </c:numCache>
            </c:numRef>
          </c:xVal>
          <c:yVal>
            <c:numRef>
              <c:f>'Naogaon_B_9.00 to 30.420'!$H$905:$H$916</c:f>
              <c:numCache>
                <c:formatCode>0.00</c:formatCode>
                <c:ptCount val="12"/>
                <c:pt idx="0">
                  <c:v>3.77</c:v>
                </c:pt>
                <c:pt idx="1">
                  <c:v>3.79</c:v>
                </c:pt>
                <c:pt idx="2">
                  <c:v>3.65</c:v>
                </c:pt>
                <c:pt idx="3">
                  <c:v>3.47</c:v>
                </c:pt>
                <c:pt idx="4">
                  <c:v>3.49</c:v>
                </c:pt>
                <c:pt idx="5">
                  <c:v>3.53</c:v>
                </c:pt>
                <c:pt idx="6">
                  <c:v>3.55</c:v>
                </c:pt>
                <c:pt idx="7">
                  <c:v>4.9000000000000004</c:v>
                </c:pt>
                <c:pt idx="8">
                  <c:v>4.9000000000000004</c:v>
                </c:pt>
                <c:pt idx="9">
                  <c:v>4.9000000000000004</c:v>
                </c:pt>
                <c:pt idx="10" formatCode="0.000">
                  <c:v>3.5</c:v>
                </c:pt>
                <c:pt idx="11" formatCode="0.000">
                  <c:v>3.5</c:v>
                </c:pt>
              </c:numCache>
            </c:numRef>
          </c:yVal>
        </c:ser>
        <c:axId val="84387328"/>
        <c:axId val="84388864"/>
      </c:scatterChart>
      <c:valAx>
        <c:axId val="8438732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4388864"/>
        <c:crosses val="autoZero"/>
        <c:crossBetween val="midCat"/>
      </c:valAx>
      <c:valAx>
        <c:axId val="84388864"/>
        <c:scaling>
          <c:orientation val="minMax"/>
          <c:max val="6"/>
        </c:scaling>
        <c:axPos val="l"/>
        <c:majorGridlines/>
        <c:numFmt formatCode="0.000" sourceLinked="1"/>
        <c:tickLblPos val="nextTo"/>
        <c:crossAx val="84387328"/>
        <c:crosses val="autoZero"/>
        <c:crossBetween val="midCat"/>
      </c:valAx>
    </c:plotArea>
    <c:plotVisOnly val="1"/>
    <c:dispBlanksAs val="gap"/>
  </c:chart>
  <c:printSettings>
    <c:headerFooter/>
    <c:pageMargins b="0.75000000000001232" l="0.70000000000000062" r="0.70000000000000062" t="0.75000000000001232"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599"/>
        </c:manualLayout>
      </c:layout>
      <c:scatterChart>
        <c:scatterStyle val="lineMarker"/>
        <c:ser>
          <c:idx val="0"/>
          <c:order val="0"/>
          <c:xVal>
            <c:numRef>
              <c:f>'Naogaon_B_9.00 to 30.420'!$A$921:$A$931</c:f>
              <c:numCache>
                <c:formatCode>0.00</c:formatCode>
                <c:ptCount val="11"/>
                <c:pt idx="0">
                  <c:v>0</c:v>
                </c:pt>
                <c:pt idx="1">
                  <c:v>15</c:v>
                </c:pt>
                <c:pt idx="2">
                  <c:v>36</c:v>
                </c:pt>
                <c:pt idx="3">
                  <c:v>52</c:v>
                </c:pt>
                <c:pt idx="4">
                  <c:v>72</c:v>
                </c:pt>
                <c:pt idx="5">
                  <c:v>89</c:v>
                </c:pt>
                <c:pt idx="6">
                  <c:v>117</c:v>
                </c:pt>
                <c:pt idx="7">
                  <c:v>139</c:v>
                </c:pt>
              </c:numCache>
            </c:numRef>
          </c:xVal>
          <c:yVal>
            <c:numRef>
              <c:f>'Naogaon_B_9.00 to 30.420'!$B$921:$B$931</c:f>
              <c:numCache>
                <c:formatCode>0.000</c:formatCode>
                <c:ptCount val="11"/>
                <c:pt idx="0">
                  <c:v>3.73</c:v>
                </c:pt>
                <c:pt idx="1">
                  <c:v>3.96</c:v>
                </c:pt>
                <c:pt idx="2">
                  <c:v>3.97</c:v>
                </c:pt>
                <c:pt idx="3">
                  <c:v>4.03</c:v>
                </c:pt>
                <c:pt idx="4">
                  <c:v>3.99</c:v>
                </c:pt>
                <c:pt idx="5">
                  <c:v>3.97</c:v>
                </c:pt>
                <c:pt idx="6">
                  <c:v>3.85</c:v>
                </c:pt>
                <c:pt idx="7">
                  <c:v>3.85</c:v>
                </c:pt>
              </c:numCache>
            </c:numRef>
          </c:yVal>
        </c:ser>
        <c:ser>
          <c:idx val="1"/>
          <c:order val="1"/>
          <c:xVal>
            <c:numRef>
              <c:f>'Naogaon_B_9.00 to 30.420'!$G$921:$G$932</c:f>
              <c:numCache>
                <c:formatCode>0.00</c:formatCode>
                <c:ptCount val="12"/>
                <c:pt idx="0">
                  <c:v>0</c:v>
                </c:pt>
                <c:pt idx="1">
                  <c:v>15</c:v>
                </c:pt>
                <c:pt idx="2">
                  <c:v>36</c:v>
                </c:pt>
                <c:pt idx="3">
                  <c:v>52</c:v>
                </c:pt>
                <c:pt idx="4">
                  <c:v>72</c:v>
                </c:pt>
                <c:pt idx="5">
                  <c:v>89</c:v>
                </c:pt>
                <c:pt idx="6">
                  <c:v>111.91</c:v>
                </c:pt>
                <c:pt idx="7">
                  <c:v>114.85</c:v>
                </c:pt>
                <c:pt idx="8">
                  <c:v>117</c:v>
                </c:pt>
                <c:pt idx="9">
                  <c:v>119.15</c:v>
                </c:pt>
                <c:pt idx="10">
                  <c:v>122.30000000000001</c:v>
                </c:pt>
                <c:pt idx="11">
                  <c:v>139</c:v>
                </c:pt>
              </c:numCache>
            </c:numRef>
          </c:xVal>
          <c:yVal>
            <c:numRef>
              <c:f>'Naogaon_B_9.00 to 30.420'!$H$921:$H$932</c:f>
              <c:numCache>
                <c:formatCode>0.00</c:formatCode>
                <c:ptCount val="12"/>
                <c:pt idx="0">
                  <c:v>3.73</c:v>
                </c:pt>
                <c:pt idx="1">
                  <c:v>3.96</c:v>
                </c:pt>
                <c:pt idx="2">
                  <c:v>3.97</c:v>
                </c:pt>
                <c:pt idx="3">
                  <c:v>4.03</c:v>
                </c:pt>
                <c:pt idx="4">
                  <c:v>3.99</c:v>
                </c:pt>
                <c:pt idx="5">
                  <c:v>3.97</c:v>
                </c:pt>
                <c:pt idx="6">
                  <c:v>3.92</c:v>
                </c:pt>
                <c:pt idx="7">
                  <c:v>4.9000000000000004</c:v>
                </c:pt>
                <c:pt idx="8">
                  <c:v>4.9000000000000004</c:v>
                </c:pt>
                <c:pt idx="9">
                  <c:v>4.9000000000000004</c:v>
                </c:pt>
                <c:pt idx="10">
                  <c:v>3.85</c:v>
                </c:pt>
                <c:pt idx="11">
                  <c:v>3.85</c:v>
                </c:pt>
              </c:numCache>
            </c:numRef>
          </c:yVal>
        </c:ser>
        <c:axId val="84408960"/>
        <c:axId val="84758912"/>
      </c:scatterChart>
      <c:valAx>
        <c:axId val="8440896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4758912"/>
        <c:crosses val="autoZero"/>
        <c:crossBetween val="midCat"/>
      </c:valAx>
      <c:valAx>
        <c:axId val="84758912"/>
        <c:scaling>
          <c:orientation val="minMax"/>
          <c:max val="6"/>
        </c:scaling>
        <c:axPos val="l"/>
        <c:majorGridlines/>
        <c:numFmt formatCode="0.000" sourceLinked="1"/>
        <c:tickLblPos val="nextTo"/>
        <c:crossAx val="84408960"/>
        <c:crosses val="autoZero"/>
        <c:crossBetween val="midCat"/>
      </c:valAx>
    </c:plotArea>
    <c:plotVisOnly val="1"/>
    <c:dispBlanksAs val="gap"/>
  </c:chart>
  <c:printSettings>
    <c:headerFooter/>
    <c:pageMargins b="0.75000000000001255" l="0.70000000000000062" r="0.70000000000000062" t="0.75000000000001255"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621"/>
        </c:manualLayout>
      </c:layout>
      <c:scatterChart>
        <c:scatterStyle val="lineMarker"/>
        <c:ser>
          <c:idx val="0"/>
          <c:order val="0"/>
          <c:xVal>
            <c:numRef>
              <c:f>'Naogaon_B_9.00 to 30.420'!$A$937:$A$942</c:f>
              <c:numCache>
                <c:formatCode>0.00</c:formatCode>
                <c:ptCount val="6"/>
                <c:pt idx="0">
                  <c:v>0</c:v>
                </c:pt>
                <c:pt idx="1">
                  <c:v>25</c:v>
                </c:pt>
                <c:pt idx="2">
                  <c:v>59</c:v>
                </c:pt>
                <c:pt idx="3">
                  <c:v>97</c:v>
                </c:pt>
                <c:pt idx="4">
                  <c:v>115</c:v>
                </c:pt>
                <c:pt idx="5">
                  <c:v>132</c:v>
                </c:pt>
              </c:numCache>
            </c:numRef>
          </c:xVal>
          <c:yVal>
            <c:numRef>
              <c:f>'Naogaon_B_9.00 to 30.420'!$B$937:$B$942</c:f>
              <c:numCache>
                <c:formatCode>0.000</c:formatCode>
                <c:ptCount val="6"/>
                <c:pt idx="0">
                  <c:v>4.22</c:v>
                </c:pt>
                <c:pt idx="1">
                  <c:v>4.3099999999999996</c:v>
                </c:pt>
                <c:pt idx="2">
                  <c:v>4.3600000000000003</c:v>
                </c:pt>
                <c:pt idx="3">
                  <c:v>4.3499999999999996</c:v>
                </c:pt>
                <c:pt idx="4">
                  <c:v>4.2300000000000004</c:v>
                </c:pt>
                <c:pt idx="5">
                  <c:v>4.2300000000000004</c:v>
                </c:pt>
              </c:numCache>
            </c:numRef>
          </c:yVal>
        </c:ser>
        <c:ser>
          <c:idx val="1"/>
          <c:order val="1"/>
          <c:xVal>
            <c:numRef>
              <c:f>'Naogaon_B_9.00 to 30.420'!$G$937:$G$946</c:f>
              <c:numCache>
                <c:formatCode>0.00</c:formatCode>
                <c:ptCount val="10"/>
                <c:pt idx="0">
                  <c:v>0</c:v>
                </c:pt>
                <c:pt idx="1">
                  <c:v>25</c:v>
                </c:pt>
                <c:pt idx="2">
                  <c:v>59</c:v>
                </c:pt>
                <c:pt idx="3">
                  <c:v>97</c:v>
                </c:pt>
                <c:pt idx="4">
                  <c:v>111.05</c:v>
                </c:pt>
                <c:pt idx="5">
                  <c:v>112.85</c:v>
                </c:pt>
                <c:pt idx="6">
                  <c:v>115</c:v>
                </c:pt>
                <c:pt idx="7">
                  <c:v>117.15</c:v>
                </c:pt>
                <c:pt idx="8">
                  <c:v>119.16000000000001</c:v>
                </c:pt>
                <c:pt idx="9">
                  <c:v>132</c:v>
                </c:pt>
              </c:numCache>
            </c:numRef>
          </c:xVal>
          <c:yVal>
            <c:numRef>
              <c:f>'Naogaon_B_9.00 to 30.420'!$H$937:$H$946</c:f>
              <c:numCache>
                <c:formatCode>0.000</c:formatCode>
                <c:ptCount val="10"/>
                <c:pt idx="0">
                  <c:v>4.22</c:v>
                </c:pt>
                <c:pt idx="1">
                  <c:v>4.3099999999999996</c:v>
                </c:pt>
                <c:pt idx="2">
                  <c:v>4.3600000000000003</c:v>
                </c:pt>
                <c:pt idx="3">
                  <c:v>4.3499999999999996</c:v>
                </c:pt>
                <c:pt idx="4">
                  <c:v>4.3</c:v>
                </c:pt>
                <c:pt idx="5" formatCode="0.00">
                  <c:v>4.9000000000000004</c:v>
                </c:pt>
                <c:pt idx="6" formatCode="0.00">
                  <c:v>4.9000000000000004</c:v>
                </c:pt>
                <c:pt idx="7" formatCode="0.00">
                  <c:v>4.9000000000000004</c:v>
                </c:pt>
                <c:pt idx="8">
                  <c:v>4.2300000000000004</c:v>
                </c:pt>
                <c:pt idx="9">
                  <c:v>4.2300000000000004</c:v>
                </c:pt>
              </c:numCache>
            </c:numRef>
          </c:yVal>
        </c:ser>
        <c:axId val="84783104"/>
        <c:axId val="84784640"/>
      </c:scatterChart>
      <c:valAx>
        <c:axId val="8478310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4784640"/>
        <c:crosses val="autoZero"/>
        <c:crossBetween val="midCat"/>
      </c:valAx>
      <c:valAx>
        <c:axId val="84784640"/>
        <c:scaling>
          <c:orientation val="minMax"/>
          <c:max val="6"/>
        </c:scaling>
        <c:axPos val="l"/>
        <c:majorGridlines/>
        <c:numFmt formatCode="0.000" sourceLinked="1"/>
        <c:tickLblPos val="nextTo"/>
        <c:crossAx val="84783104"/>
        <c:crosses val="autoZero"/>
        <c:crossBetween val="midCat"/>
      </c:valAx>
    </c:plotArea>
    <c:plotVisOnly val="1"/>
    <c:dispBlanksAs val="gap"/>
  </c:chart>
  <c:printSettings>
    <c:headerFooter/>
    <c:pageMargins b="0.75000000000001277" l="0.70000000000000062" r="0.70000000000000062" t="0.75000000000001277" header="0.30000000000000032" footer="0.30000000000000032"/>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643"/>
        </c:manualLayout>
      </c:layout>
      <c:scatterChart>
        <c:scatterStyle val="lineMarker"/>
        <c:ser>
          <c:idx val="0"/>
          <c:order val="0"/>
          <c:xVal>
            <c:numRef>
              <c:f>'Naogaon_B_9.00 to 30.420'!$A$951:$A$962</c:f>
              <c:numCache>
                <c:formatCode>0.00</c:formatCode>
                <c:ptCount val="12"/>
                <c:pt idx="0">
                  <c:v>0</c:v>
                </c:pt>
                <c:pt idx="1">
                  <c:v>28</c:v>
                </c:pt>
                <c:pt idx="2">
                  <c:v>61</c:v>
                </c:pt>
                <c:pt idx="3">
                  <c:v>90</c:v>
                </c:pt>
                <c:pt idx="4">
                  <c:v>116</c:v>
                </c:pt>
                <c:pt idx="5">
                  <c:v>133</c:v>
                </c:pt>
                <c:pt idx="6">
                  <c:v>155</c:v>
                </c:pt>
              </c:numCache>
            </c:numRef>
          </c:xVal>
          <c:yVal>
            <c:numRef>
              <c:f>'Naogaon_B_9.00 to 30.420'!$B$951:$B$962</c:f>
              <c:numCache>
                <c:formatCode>0.000</c:formatCode>
                <c:ptCount val="12"/>
                <c:pt idx="0">
                  <c:v>4.3600000000000003</c:v>
                </c:pt>
                <c:pt idx="1">
                  <c:v>4.4000000000000004</c:v>
                </c:pt>
                <c:pt idx="2">
                  <c:v>4.3899999999999997</c:v>
                </c:pt>
                <c:pt idx="3">
                  <c:v>4.29</c:v>
                </c:pt>
                <c:pt idx="4">
                  <c:v>4.1900000000000004</c:v>
                </c:pt>
                <c:pt idx="5">
                  <c:v>4.2</c:v>
                </c:pt>
                <c:pt idx="6">
                  <c:v>4.2</c:v>
                </c:pt>
              </c:numCache>
            </c:numRef>
          </c:yVal>
        </c:ser>
        <c:ser>
          <c:idx val="1"/>
          <c:order val="1"/>
          <c:xVal>
            <c:numRef>
              <c:f>'Naogaon_B_9.00 to 30.420'!$G$951:$G$961</c:f>
              <c:numCache>
                <c:formatCode>0.00</c:formatCode>
                <c:ptCount val="11"/>
                <c:pt idx="0">
                  <c:v>0</c:v>
                </c:pt>
                <c:pt idx="1">
                  <c:v>28</c:v>
                </c:pt>
                <c:pt idx="2">
                  <c:v>61</c:v>
                </c:pt>
                <c:pt idx="3">
                  <c:v>90</c:v>
                </c:pt>
                <c:pt idx="4">
                  <c:v>116</c:v>
                </c:pt>
                <c:pt idx="5">
                  <c:v>128.75</c:v>
                </c:pt>
                <c:pt idx="6">
                  <c:v>130.85</c:v>
                </c:pt>
                <c:pt idx="7">
                  <c:v>133</c:v>
                </c:pt>
                <c:pt idx="8">
                  <c:v>135.15</c:v>
                </c:pt>
                <c:pt idx="9">
                  <c:v>137.25</c:v>
                </c:pt>
                <c:pt idx="10">
                  <c:v>155</c:v>
                </c:pt>
              </c:numCache>
            </c:numRef>
          </c:xVal>
          <c:yVal>
            <c:numRef>
              <c:f>'Naogaon_B_9.00 to 30.420'!$H$951:$H$961</c:f>
              <c:numCache>
                <c:formatCode>0.000</c:formatCode>
                <c:ptCount val="11"/>
                <c:pt idx="0">
                  <c:v>4.3600000000000003</c:v>
                </c:pt>
                <c:pt idx="1">
                  <c:v>4.4000000000000004</c:v>
                </c:pt>
                <c:pt idx="2">
                  <c:v>4.3899999999999997</c:v>
                </c:pt>
                <c:pt idx="3">
                  <c:v>4.29</c:v>
                </c:pt>
                <c:pt idx="4">
                  <c:v>4.1900000000000004</c:v>
                </c:pt>
                <c:pt idx="5">
                  <c:v>4.2</c:v>
                </c:pt>
                <c:pt idx="6" formatCode="0.00">
                  <c:v>4.9000000000000004</c:v>
                </c:pt>
                <c:pt idx="7" formatCode="0.00">
                  <c:v>4.9000000000000004</c:v>
                </c:pt>
                <c:pt idx="8" formatCode="0.00">
                  <c:v>4.9000000000000004</c:v>
                </c:pt>
                <c:pt idx="9">
                  <c:v>4.2</c:v>
                </c:pt>
                <c:pt idx="10">
                  <c:v>4.2</c:v>
                </c:pt>
              </c:numCache>
            </c:numRef>
          </c:yVal>
        </c:ser>
        <c:axId val="84817024"/>
        <c:axId val="84818560"/>
      </c:scatterChart>
      <c:valAx>
        <c:axId val="8481702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4818560"/>
        <c:crosses val="autoZero"/>
        <c:crossBetween val="midCat"/>
      </c:valAx>
      <c:valAx>
        <c:axId val="84818560"/>
        <c:scaling>
          <c:orientation val="minMax"/>
          <c:max val="6"/>
        </c:scaling>
        <c:axPos val="l"/>
        <c:majorGridlines/>
        <c:numFmt formatCode="0.000" sourceLinked="1"/>
        <c:tickLblPos val="nextTo"/>
        <c:crossAx val="84817024"/>
        <c:crosses val="autoZero"/>
        <c:crossBetween val="midCat"/>
      </c:valAx>
    </c:plotArea>
    <c:plotVisOnly val="1"/>
    <c:dispBlanksAs val="gap"/>
  </c:chart>
  <c:printSettings>
    <c:headerFooter/>
    <c:pageMargins b="0.75000000000001299" l="0.70000000000000062" r="0.70000000000000062" t="0.75000000000001299" header="0.30000000000000032" footer="0.3000000000000003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666"/>
        </c:manualLayout>
      </c:layout>
      <c:scatterChart>
        <c:scatterStyle val="lineMarker"/>
        <c:ser>
          <c:idx val="0"/>
          <c:order val="0"/>
          <c:xVal>
            <c:numRef>
              <c:f>'Naogaon_B_9.00 to 30.420'!$A$966:$A$970</c:f>
              <c:numCache>
                <c:formatCode>0.00</c:formatCode>
                <c:ptCount val="5"/>
                <c:pt idx="0">
                  <c:v>0</c:v>
                </c:pt>
                <c:pt idx="1">
                  <c:v>30</c:v>
                </c:pt>
                <c:pt idx="2">
                  <c:v>52</c:v>
                </c:pt>
                <c:pt idx="3">
                  <c:v>88</c:v>
                </c:pt>
                <c:pt idx="4">
                  <c:v>114</c:v>
                </c:pt>
              </c:numCache>
            </c:numRef>
          </c:xVal>
          <c:yVal>
            <c:numRef>
              <c:f>'Naogaon_B_9.00 to 30.420'!$B$966:$B$970</c:f>
              <c:numCache>
                <c:formatCode>0.000</c:formatCode>
                <c:ptCount val="5"/>
                <c:pt idx="0">
                  <c:v>4.24</c:v>
                </c:pt>
                <c:pt idx="1">
                  <c:v>4.0999999999999996</c:v>
                </c:pt>
                <c:pt idx="2">
                  <c:v>4.13</c:v>
                </c:pt>
                <c:pt idx="3">
                  <c:v>4.2300000000000004</c:v>
                </c:pt>
                <c:pt idx="4">
                  <c:v>4.2300000000000004</c:v>
                </c:pt>
              </c:numCache>
            </c:numRef>
          </c:yVal>
        </c:ser>
        <c:ser>
          <c:idx val="1"/>
          <c:order val="1"/>
          <c:xVal>
            <c:numRef>
              <c:f>'Naogaon_B_9.00 to 30.420'!$G$966:$G$974</c:f>
              <c:numCache>
                <c:formatCode>0.00</c:formatCode>
                <c:ptCount val="9"/>
                <c:pt idx="0">
                  <c:v>0</c:v>
                </c:pt>
                <c:pt idx="1">
                  <c:v>30</c:v>
                </c:pt>
                <c:pt idx="2">
                  <c:v>52</c:v>
                </c:pt>
                <c:pt idx="3">
                  <c:v>83.839999999999989</c:v>
                </c:pt>
                <c:pt idx="4">
                  <c:v>85.85</c:v>
                </c:pt>
                <c:pt idx="5">
                  <c:v>88</c:v>
                </c:pt>
                <c:pt idx="6">
                  <c:v>90.15</c:v>
                </c:pt>
                <c:pt idx="7">
                  <c:v>92.160000000000011</c:v>
                </c:pt>
                <c:pt idx="8">
                  <c:v>114</c:v>
                </c:pt>
              </c:numCache>
            </c:numRef>
          </c:xVal>
          <c:yVal>
            <c:numRef>
              <c:f>'Naogaon_B_9.00 to 30.420'!$H$966:$H$974</c:f>
              <c:numCache>
                <c:formatCode>0.000</c:formatCode>
                <c:ptCount val="9"/>
                <c:pt idx="0">
                  <c:v>4.24</c:v>
                </c:pt>
                <c:pt idx="1">
                  <c:v>4.0999999999999996</c:v>
                </c:pt>
                <c:pt idx="2">
                  <c:v>4.13</c:v>
                </c:pt>
                <c:pt idx="3">
                  <c:v>4.2300000000000004</c:v>
                </c:pt>
                <c:pt idx="4" formatCode="0.00">
                  <c:v>4.9000000000000004</c:v>
                </c:pt>
                <c:pt idx="5" formatCode="0.00">
                  <c:v>4.9000000000000004</c:v>
                </c:pt>
                <c:pt idx="6" formatCode="0.00">
                  <c:v>4.9000000000000004</c:v>
                </c:pt>
                <c:pt idx="7">
                  <c:v>4.2300000000000004</c:v>
                </c:pt>
                <c:pt idx="8">
                  <c:v>4.2300000000000004</c:v>
                </c:pt>
              </c:numCache>
            </c:numRef>
          </c:yVal>
        </c:ser>
        <c:axId val="84846848"/>
        <c:axId val="84852736"/>
      </c:scatterChart>
      <c:valAx>
        <c:axId val="8484684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4852736"/>
        <c:crosses val="autoZero"/>
        <c:crossBetween val="midCat"/>
      </c:valAx>
      <c:valAx>
        <c:axId val="84852736"/>
        <c:scaling>
          <c:orientation val="minMax"/>
          <c:max val="6"/>
        </c:scaling>
        <c:axPos val="l"/>
        <c:majorGridlines/>
        <c:numFmt formatCode="0.000" sourceLinked="1"/>
        <c:tickLblPos val="nextTo"/>
        <c:crossAx val="84846848"/>
        <c:crosses val="autoZero"/>
        <c:crossBetween val="midCat"/>
      </c:valAx>
    </c:plotArea>
    <c:plotVisOnly val="1"/>
    <c:dispBlanksAs val="gap"/>
  </c:chart>
  <c:printSettings>
    <c:headerFooter/>
    <c:pageMargins b="0.75000000000001321" l="0.70000000000000062" r="0.70000000000000062" t="0.75000000000001321" header="0.30000000000000032" footer="0.30000000000000032"/>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688"/>
        </c:manualLayout>
      </c:layout>
      <c:scatterChart>
        <c:scatterStyle val="lineMarker"/>
        <c:ser>
          <c:idx val="0"/>
          <c:order val="0"/>
          <c:xVal>
            <c:numRef>
              <c:f>'Naogaon_B_9.00 to 30.420'!$A$979:$A$988</c:f>
              <c:numCache>
                <c:formatCode>0.00</c:formatCode>
                <c:ptCount val="10"/>
                <c:pt idx="0">
                  <c:v>0</c:v>
                </c:pt>
                <c:pt idx="1">
                  <c:v>10</c:v>
                </c:pt>
                <c:pt idx="2">
                  <c:v>51</c:v>
                </c:pt>
                <c:pt idx="3">
                  <c:v>67</c:v>
                </c:pt>
                <c:pt idx="4">
                  <c:v>79</c:v>
                </c:pt>
              </c:numCache>
            </c:numRef>
          </c:xVal>
          <c:yVal>
            <c:numRef>
              <c:f>'Naogaon_B_9.00 to 30.420'!$B$979:$B$988</c:f>
              <c:numCache>
                <c:formatCode>0.000</c:formatCode>
                <c:ptCount val="10"/>
                <c:pt idx="0">
                  <c:v>3.72</c:v>
                </c:pt>
                <c:pt idx="1">
                  <c:v>4.1399999999999997</c:v>
                </c:pt>
                <c:pt idx="2">
                  <c:v>4.4000000000000004</c:v>
                </c:pt>
                <c:pt idx="3">
                  <c:v>4.4000000000000004</c:v>
                </c:pt>
                <c:pt idx="4">
                  <c:v>4.4000000000000004</c:v>
                </c:pt>
              </c:numCache>
            </c:numRef>
          </c:yVal>
        </c:ser>
        <c:ser>
          <c:idx val="1"/>
          <c:order val="1"/>
          <c:xVal>
            <c:numRef>
              <c:f>'Naogaon_B_9.00 to 30.420'!$G$979:$G$987</c:f>
              <c:numCache>
                <c:formatCode>0.00</c:formatCode>
                <c:ptCount val="9"/>
                <c:pt idx="0">
                  <c:v>0</c:v>
                </c:pt>
                <c:pt idx="1">
                  <c:v>10</c:v>
                </c:pt>
                <c:pt idx="2">
                  <c:v>51</c:v>
                </c:pt>
                <c:pt idx="3">
                  <c:v>63.349999999999994</c:v>
                </c:pt>
                <c:pt idx="4">
                  <c:v>64.849999999999994</c:v>
                </c:pt>
                <c:pt idx="5">
                  <c:v>67</c:v>
                </c:pt>
                <c:pt idx="6">
                  <c:v>69.150000000000006</c:v>
                </c:pt>
                <c:pt idx="7">
                  <c:v>70.650000000000006</c:v>
                </c:pt>
                <c:pt idx="8">
                  <c:v>79</c:v>
                </c:pt>
              </c:numCache>
            </c:numRef>
          </c:xVal>
          <c:yVal>
            <c:numRef>
              <c:f>'Naogaon_B_9.00 to 30.420'!$H$979:$H$987</c:f>
              <c:numCache>
                <c:formatCode>0.00</c:formatCode>
                <c:ptCount val="9"/>
                <c:pt idx="0">
                  <c:v>3.72</c:v>
                </c:pt>
                <c:pt idx="1">
                  <c:v>4.1399999999999997</c:v>
                </c:pt>
                <c:pt idx="2">
                  <c:v>4.4000000000000004</c:v>
                </c:pt>
                <c:pt idx="3">
                  <c:v>4.4000000000000004</c:v>
                </c:pt>
                <c:pt idx="4">
                  <c:v>4.9000000000000004</c:v>
                </c:pt>
                <c:pt idx="5">
                  <c:v>4.9000000000000004</c:v>
                </c:pt>
                <c:pt idx="6">
                  <c:v>4.9000000000000004</c:v>
                </c:pt>
                <c:pt idx="7" formatCode="0.000">
                  <c:v>4.4000000000000004</c:v>
                </c:pt>
                <c:pt idx="8" formatCode="0.000">
                  <c:v>4.4000000000000004</c:v>
                </c:pt>
              </c:numCache>
            </c:numRef>
          </c:yVal>
        </c:ser>
        <c:axId val="84610432"/>
        <c:axId val="84620416"/>
      </c:scatterChart>
      <c:valAx>
        <c:axId val="8461043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4620416"/>
        <c:crosses val="autoZero"/>
        <c:crossBetween val="midCat"/>
      </c:valAx>
      <c:valAx>
        <c:axId val="84620416"/>
        <c:scaling>
          <c:orientation val="minMax"/>
          <c:max val="6"/>
        </c:scaling>
        <c:axPos val="l"/>
        <c:majorGridlines/>
        <c:numFmt formatCode="0.000" sourceLinked="1"/>
        <c:tickLblPos val="nextTo"/>
        <c:crossAx val="84610432"/>
        <c:crosses val="autoZero"/>
        <c:crossBetween val="midCat"/>
      </c:valAx>
    </c:plotArea>
    <c:plotVisOnly val="1"/>
    <c:dispBlanksAs val="gap"/>
  </c:chart>
  <c:printSettings>
    <c:headerFooter/>
    <c:pageMargins b="0.75000000000001343" l="0.70000000000000062" r="0.70000000000000062" t="0.75000000000001343" header="0.30000000000000032" footer="0.3000000000000003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71"/>
        </c:manualLayout>
      </c:layout>
      <c:scatterChart>
        <c:scatterStyle val="lineMarker"/>
        <c:ser>
          <c:idx val="0"/>
          <c:order val="0"/>
          <c:xVal>
            <c:numRef>
              <c:f>'Naogaon_B_9.00 to 30.420'!$A$992:$A$997</c:f>
              <c:numCache>
                <c:formatCode>0.00</c:formatCode>
                <c:ptCount val="6"/>
                <c:pt idx="0">
                  <c:v>0</c:v>
                </c:pt>
                <c:pt idx="1">
                  <c:v>18</c:v>
                </c:pt>
                <c:pt idx="2">
                  <c:v>35</c:v>
                </c:pt>
                <c:pt idx="3">
                  <c:v>58</c:v>
                </c:pt>
                <c:pt idx="4">
                  <c:v>94</c:v>
                </c:pt>
                <c:pt idx="5">
                  <c:v>133</c:v>
                </c:pt>
              </c:numCache>
            </c:numRef>
          </c:xVal>
          <c:yVal>
            <c:numRef>
              <c:f>'Naogaon_B_9.00 to 30.420'!$B$992:$B$997</c:f>
              <c:numCache>
                <c:formatCode>0.000</c:formatCode>
                <c:ptCount val="6"/>
                <c:pt idx="0">
                  <c:v>3.03</c:v>
                </c:pt>
                <c:pt idx="1">
                  <c:v>4.1500000000000004</c:v>
                </c:pt>
                <c:pt idx="2">
                  <c:v>4.3600000000000003</c:v>
                </c:pt>
                <c:pt idx="3">
                  <c:v>4.03</c:v>
                </c:pt>
                <c:pt idx="4">
                  <c:v>6.42</c:v>
                </c:pt>
                <c:pt idx="5">
                  <c:v>6.9</c:v>
                </c:pt>
              </c:numCache>
            </c:numRef>
          </c:yVal>
        </c:ser>
        <c:ser>
          <c:idx val="1"/>
          <c:order val="1"/>
          <c:xVal>
            <c:numRef>
              <c:f>'Naogaon_B_9.00 to 30.420'!$G$992:$G$999</c:f>
              <c:numCache>
                <c:formatCode>0.00</c:formatCode>
                <c:ptCount val="8"/>
                <c:pt idx="0">
                  <c:v>0</c:v>
                </c:pt>
                <c:pt idx="1">
                  <c:v>18</c:v>
                </c:pt>
                <c:pt idx="2">
                  <c:v>35</c:v>
                </c:pt>
                <c:pt idx="3">
                  <c:v>58</c:v>
                </c:pt>
                <c:pt idx="4">
                  <c:v>94</c:v>
                </c:pt>
                <c:pt idx="5">
                  <c:v>133</c:v>
                </c:pt>
                <c:pt idx="6">
                  <c:v>178</c:v>
                </c:pt>
              </c:numCache>
            </c:numRef>
          </c:xVal>
          <c:yVal>
            <c:numRef>
              <c:f>'Naogaon_B_9.00 to 30.420'!$H$992:$H$999</c:f>
              <c:numCache>
                <c:formatCode>0.00</c:formatCode>
                <c:ptCount val="8"/>
                <c:pt idx="0">
                  <c:v>3.03</c:v>
                </c:pt>
                <c:pt idx="1">
                  <c:v>4.1500000000000004</c:v>
                </c:pt>
                <c:pt idx="2">
                  <c:v>4.3600000000000003</c:v>
                </c:pt>
                <c:pt idx="3">
                  <c:v>4.03</c:v>
                </c:pt>
                <c:pt idx="4">
                  <c:v>6.42</c:v>
                </c:pt>
                <c:pt idx="5">
                  <c:v>6.9</c:v>
                </c:pt>
                <c:pt idx="6">
                  <c:v>6.29</c:v>
                </c:pt>
              </c:numCache>
            </c:numRef>
          </c:yVal>
        </c:ser>
        <c:axId val="84644608"/>
        <c:axId val="84646144"/>
      </c:scatterChart>
      <c:valAx>
        <c:axId val="8464460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4646144"/>
        <c:crosses val="autoZero"/>
        <c:crossBetween val="midCat"/>
      </c:valAx>
      <c:valAx>
        <c:axId val="84646144"/>
        <c:scaling>
          <c:orientation val="minMax"/>
          <c:max val="8"/>
          <c:min val="3"/>
        </c:scaling>
        <c:axPos val="l"/>
        <c:majorGridlines/>
        <c:numFmt formatCode="0.000" sourceLinked="1"/>
        <c:tickLblPos val="nextTo"/>
        <c:crossAx val="84644608"/>
        <c:crosses val="autoZero"/>
        <c:crossBetween val="midCat"/>
      </c:valAx>
    </c:plotArea>
    <c:plotVisOnly val="1"/>
    <c:dispBlanksAs val="gap"/>
  </c:chart>
  <c:printSettings>
    <c:headerFooter/>
    <c:pageMargins b="0.75000000000001366" l="0.70000000000000062" r="0.70000000000000062" t="0.7500000000000136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888111888111889"/>
          <c:y val="8.1871345029239859E-2"/>
          <c:w val="0.80186480186480191"/>
          <c:h val="0.71345029239766078"/>
        </c:manualLayout>
      </c:layout>
      <c:scatterChart>
        <c:scatterStyle val="lineMarker"/>
        <c:ser>
          <c:idx val="0"/>
          <c:order val="0"/>
          <c:xVal>
            <c:numRef>
              <c:f>'Naogaon_B_9.00 to 30.420'!$A$132:$A$142</c:f>
              <c:numCache>
                <c:formatCode>0.00</c:formatCode>
                <c:ptCount val="11"/>
                <c:pt idx="0">
                  <c:v>0</c:v>
                </c:pt>
                <c:pt idx="1">
                  <c:v>13</c:v>
                </c:pt>
                <c:pt idx="2">
                  <c:v>27</c:v>
                </c:pt>
                <c:pt idx="3">
                  <c:v>41</c:v>
                </c:pt>
                <c:pt idx="4">
                  <c:v>57</c:v>
                </c:pt>
                <c:pt idx="5">
                  <c:v>75</c:v>
                </c:pt>
                <c:pt idx="6">
                  <c:v>101</c:v>
                </c:pt>
                <c:pt idx="7">
                  <c:v>120</c:v>
                </c:pt>
                <c:pt idx="8">
                  <c:v>140</c:v>
                </c:pt>
                <c:pt idx="9">
                  <c:v>148.42000000000002</c:v>
                </c:pt>
                <c:pt idx="10">
                  <c:v>158</c:v>
                </c:pt>
              </c:numCache>
            </c:numRef>
          </c:xVal>
          <c:yVal>
            <c:numRef>
              <c:f>'Naogaon_B_9.00 to 30.420'!$B$132:$B$142</c:f>
              <c:numCache>
                <c:formatCode>0.000</c:formatCode>
                <c:ptCount val="11"/>
                <c:pt idx="0">
                  <c:v>2.62</c:v>
                </c:pt>
                <c:pt idx="1">
                  <c:v>2.61</c:v>
                </c:pt>
                <c:pt idx="2">
                  <c:v>2.83</c:v>
                </c:pt>
                <c:pt idx="3">
                  <c:v>2.83</c:v>
                </c:pt>
                <c:pt idx="4">
                  <c:v>2.82</c:v>
                </c:pt>
                <c:pt idx="5">
                  <c:v>2.83</c:v>
                </c:pt>
                <c:pt idx="6">
                  <c:v>2.82</c:v>
                </c:pt>
                <c:pt idx="7">
                  <c:v>2.86</c:v>
                </c:pt>
                <c:pt idx="8">
                  <c:v>2.91</c:v>
                </c:pt>
                <c:pt idx="9" formatCode="General">
                  <c:v>2.81</c:v>
                </c:pt>
                <c:pt idx="10">
                  <c:v>2.81</c:v>
                </c:pt>
              </c:numCache>
            </c:numRef>
          </c:yVal>
        </c:ser>
        <c:ser>
          <c:idx val="1"/>
          <c:order val="1"/>
          <c:xVal>
            <c:numRef>
              <c:f>'Naogaon_B_9.00 to 30.420'!$G$132:$G$145</c:f>
              <c:numCache>
                <c:formatCode>0.00</c:formatCode>
                <c:ptCount val="14"/>
                <c:pt idx="0" formatCode="0.000">
                  <c:v>0</c:v>
                </c:pt>
                <c:pt idx="1">
                  <c:v>13</c:v>
                </c:pt>
                <c:pt idx="2">
                  <c:v>27</c:v>
                </c:pt>
                <c:pt idx="3">
                  <c:v>41</c:v>
                </c:pt>
                <c:pt idx="4">
                  <c:v>57</c:v>
                </c:pt>
                <c:pt idx="5">
                  <c:v>75</c:v>
                </c:pt>
                <c:pt idx="6">
                  <c:v>101</c:v>
                </c:pt>
                <c:pt idx="7">
                  <c:v>120</c:v>
                </c:pt>
                <c:pt idx="8">
                  <c:v>131.88</c:v>
                </c:pt>
                <c:pt idx="9">
                  <c:v>137.85</c:v>
                </c:pt>
                <c:pt idx="10">
                  <c:v>140</c:v>
                </c:pt>
                <c:pt idx="11">
                  <c:v>142.15</c:v>
                </c:pt>
                <c:pt idx="12">
                  <c:v>148.42000000000002</c:v>
                </c:pt>
                <c:pt idx="13">
                  <c:v>158</c:v>
                </c:pt>
              </c:numCache>
            </c:numRef>
          </c:xVal>
          <c:yVal>
            <c:numRef>
              <c:f>'Naogaon_B_9.00 to 30.420'!$H$132:$H$145</c:f>
              <c:numCache>
                <c:formatCode>0.00</c:formatCode>
                <c:ptCount val="14"/>
                <c:pt idx="0" formatCode="0.000">
                  <c:v>2.62</c:v>
                </c:pt>
                <c:pt idx="1">
                  <c:v>2.61</c:v>
                </c:pt>
                <c:pt idx="2">
                  <c:v>2.83</c:v>
                </c:pt>
                <c:pt idx="3">
                  <c:v>2.83</c:v>
                </c:pt>
                <c:pt idx="4">
                  <c:v>2.82</c:v>
                </c:pt>
                <c:pt idx="5">
                  <c:v>2.83</c:v>
                </c:pt>
                <c:pt idx="6">
                  <c:v>2.82</c:v>
                </c:pt>
                <c:pt idx="7">
                  <c:v>2.86</c:v>
                </c:pt>
                <c:pt idx="8">
                  <c:v>2.91</c:v>
                </c:pt>
                <c:pt idx="9">
                  <c:v>4.9000000000000004</c:v>
                </c:pt>
                <c:pt idx="10">
                  <c:v>4.9000000000000004</c:v>
                </c:pt>
                <c:pt idx="11">
                  <c:v>4.9000000000000004</c:v>
                </c:pt>
                <c:pt idx="12">
                  <c:v>2.81</c:v>
                </c:pt>
                <c:pt idx="13">
                  <c:v>2.81</c:v>
                </c:pt>
              </c:numCache>
            </c:numRef>
          </c:yVal>
        </c:ser>
        <c:axId val="75529600"/>
        <c:axId val="75539584"/>
      </c:scatterChart>
      <c:valAx>
        <c:axId val="7552960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5539584"/>
        <c:crosses val="autoZero"/>
        <c:crossBetween val="midCat"/>
      </c:valAx>
      <c:valAx>
        <c:axId val="75539584"/>
        <c:scaling>
          <c:orientation val="minMax"/>
        </c:scaling>
        <c:axPos val="l"/>
        <c:majorGridlines/>
        <c:numFmt formatCode="0.000" sourceLinked="1"/>
        <c:tickLblPos val="nextTo"/>
        <c:crossAx val="75529600"/>
        <c:crosses val="autoZero"/>
        <c:crossBetween val="midCat"/>
      </c:valAx>
    </c:plotArea>
    <c:plotVisOnly val="1"/>
    <c:dispBlanksAs val="gap"/>
  </c:chart>
  <c:printSettings>
    <c:headerFooter/>
    <c:pageMargins b="0.75000000000000189" l="0.70000000000000062" r="0.70000000000000062" t="0.75000000000000189" header="0.30000000000000032" footer="0.3000000000000003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777"/>
        </c:manualLayout>
      </c:layout>
      <c:scatterChart>
        <c:scatterStyle val="lineMarker"/>
        <c:ser>
          <c:idx val="0"/>
          <c:order val="0"/>
          <c:xVal>
            <c:numRef>
              <c:f>'Naogaon_B_9.00 to 30.420'!$A$1003:$A$1006</c:f>
              <c:numCache>
                <c:formatCode>0.00</c:formatCode>
                <c:ptCount val="4"/>
                <c:pt idx="0">
                  <c:v>0</c:v>
                </c:pt>
                <c:pt idx="1">
                  <c:v>5</c:v>
                </c:pt>
                <c:pt idx="2">
                  <c:v>10</c:v>
                </c:pt>
                <c:pt idx="3">
                  <c:v>17</c:v>
                </c:pt>
              </c:numCache>
            </c:numRef>
          </c:xVal>
          <c:yVal>
            <c:numRef>
              <c:f>'Naogaon_B_9.00 to 30.420'!$B$1003:$B$1006</c:f>
              <c:numCache>
                <c:formatCode>0.000</c:formatCode>
                <c:ptCount val="4"/>
                <c:pt idx="0">
                  <c:v>4.25</c:v>
                </c:pt>
                <c:pt idx="1">
                  <c:v>4.1900000000000004</c:v>
                </c:pt>
                <c:pt idx="2">
                  <c:v>4.34</c:v>
                </c:pt>
                <c:pt idx="3">
                  <c:v>7.4</c:v>
                </c:pt>
              </c:numCache>
            </c:numRef>
          </c:yVal>
        </c:ser>
        <c:ser>
          <c:idx val="1"/>
          <c:order val="1"/>
          <c:xVal>
            <c:numRef>
              <c:f>'Naogaon_B_9.00 to 30.420'!$G$1003:$G$1010</c:f>
              <c:numCache>
                <c:formatCode>0.00</c:formatCode>
                <c:ptCount val="8"/>
                <c:pt idx="0">
                  <c:v>0</c:v>
                </c:pt>
                <c:pt idx="1">
                  <c:v>5</c:v>
                </c:pt>
                <c:pt idx="2">
                  <c:v>10</c:v>
                </c:pt>
                <c:pt idx="3">
                  <c:v>17</c:v>
                </c:pt>
                <c:pt idx="4">
                  <c:v>25</c:v>
                </c:pt>
                <c:pt idx="5">
                  <c:v>30</c:v>
                </c:pt>
                <c:pt idx="6">
                  <c:v>40</c:v>
                </c:pt>
                <c:pt idx="7">
                  <c:v>47</c:v>
                </c:pt>
              </c:numCache>
            </c:numRef>
          </c:xVal>
          <c:yVal>
            <c:numRef>
              <c:f>'Naogaon_B_9.00 to 30.420'!$H$1003:$H$1010</c:f>
              <c:numCache>
                <c:formatCode>0.000</c:formatCode>
                <c:ptCount val="8"/>
                <c:pt idx="0">
                  <c:v>4.25</c:v>
                </c:pt>
                <c:pt idx="1">
                  <c:v>4.1900000000000004</c:v>
                </c:pt>
                <c:pt idx="2">
                  <c:v>4.34</c:v>
                </c:pt>
                <c:pt idx="3">
                  <c:v>7.4</c:v>
                </c:pt>
                <c:pt idx="4">
                  <c:v>7.27</c:v>
                </c:pt>
                <c:pt idx="5">
                  <c:v>7.07</c:v>
                </c:pt>
                <c:pt idx="6">
                  <c:v>7.15</c:v>
                </c:pt>
                <c:pt idx="7">
                  <c:v>5.07</c:v>
                </c:pt>
              </c:numCache>
            </c:numRef>
          </c:yVal>
        </c:ser>
        <c:axId val="86972288"/>
        <c:axId val="86973824"/>
      </c:scatterChart>
      <c:valAx>
        <c:axId val="8697228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6973824"/>
        <c:crosses val="autoZero"/>
        <c:crossBetween val="midCat"/>
      </c:valAx>
      <c:valAx>
        <c:axId val="86973824"/>
        <c:scaling>
          <c:orientation val="minMax"/>
          <c:max val="8"/>
          <c:min val="3"/>
        </c:scaling>
        <c:axPos val="l"/>
        <c:majorGridlines/>
        <c:numFmt formatCode="0.000" sourceLinked="1"/>
        <c:tickLblPos val="nextTo"/>
        <c:crossAx val="86972288"/>
        <c:crosses val="autoZero"/>
        <c:crossBetween val="midCat"/>
      </c:valAx>
    </c:plotArea>
    <c:plotVisOnly val="1"/>
    <c:dispBlanksAs val="gap"/>
  </c:chart>
  <c:printSettings>
    <c:headerFooter/>
    <c:pageMargins b="0.75000000000001432" l="0.70000000000000062" r="0.70000000000000062" t="0.75000000000001432" header="0.30000000000000032" footer="0.30000000000000032"/>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799"/>
        </c:manualLayout>
      </c:layout>
      <c:scatterChart>
        <c:scatterStyle val="lineMarker"/>
        <c:ser>
          <c:idx val="0"/>
          <c:order val="0"/>
          <c:xVal>
            <c:numRef>
              <c:f>'Naogaon_B_9.00 to 30.420'!$A$1018:$A$1025</c:f>
              <c:numCache>
                <c:formatCode>0.00</c:formatCode>
                <c:ptCount val="8"/>
                <c:pt idx="0">
                  <c:v>0</c:v>
                </c:pt>
                <c:pt idx="1">
                  <c:v>5</c:v>
                </c:pt>
                <c:pt idx="2">
                  <c:v>12</c:v>
                </c:pt>
                <c:pt idx="3">
                  <c:v>18</c:v>
                </c:pt>
                <c:pt idx="4">
                  <c:v>28</c:v>
                </c:pt>
                <c:pt idx="5">
                  <c:v>38</c:v>
                </c:pt>
                <c:pt idx="6">
                  <c:v>46</c:v>
                </c:pt>
                <c:pt idx="7">
                  <c:v>53</c:v>
                </c:pt>
              </c:numCache>
            </c:numRef>
          </c:xVal>
          <c:yVal>
            <c:numRef>
              <c:f>'Naogaon_B_9.00 to 30.420'!$B$1018:$B$1025</c:f>
              <c:numCache>
                <c:formatCode>0.000</c:formatCode>
                <c:ptCount val="8"/>
                <c:pt idx="0">
                  <c:v>4.4000000000000004</c:v>
                </c:pt>
                <c:pt idx="1">
                  <c:v>4.37</c:v>
                </c:pt>
                <c:pt idx="2">
                  <c:v>4.29</c:v>
                </c:pt>
                <c:pt idx="3">
                  <c:v>4.3</c:v>
                </c:pt>
                <c:pt idx="4">
                  <c:v>4.3</c:v>
                </c:pt>
                <c:pt idx="5">
                  <c:v>4.3</c:v>
                </c:pt>
                <c:pt idx="6">
                  <c:v>4.3</c:v>
                </c:pt>
                <c:pt idx="7">
                  <c:v>4.3</c:v>
                </c:pt>
              </c:numCache>
            </c:numRef>
          </c:yVal>
        </c:ser>
        <c:ser>
          <c:idx val="1"/>
          <c:order val="1"/>
          <c:xVal>
            <c:numRef>
              <c:f>'Naogaon_B_9.00 to 30.420'!$G$1018:$G$1029</c:f>
              <c:numCache>
                <c:formatCode>0.00</c:formatCode>
                <c:ptCount val="12"/>
                <c:pt idx="0">
                  <c:v>0</c:v>
                </c:pt>
                <c:pt idx="1">
                  <c:v>5</c:v>
                </c:pt>
                <c:pt idx="2">
                  <c:v>12</c:v>
                </c:pt>
                <c:pt idx="3">
                  <c:v>18</c:v>
                </c:pt>
                <c:pt idx="4">
                  <c:v>28</c:v>
                </c:pt>
                <c:pt idx="5">
                  <c:v>38</c:v>
                </c:pt>
                <c:pt idx="6">
                  <c:v>42.05</c:v>
                </c:pt>
                <c:pt idx="7">
                  <c:v>43.85</c:v>
                </c:pt>
                <c:pt idx="8">
                  <c:v>46</c:v>
                </c:pt>
                <c:pt idx="9">
                  <c:v>48.15</c:v>
                </c:pt>
                <c:pt idx="10">
                  <c:v>49.95</c:v>
                </c:pt>
                <c:pt idx="11">
                  <c:v>53</c:v>
                </c:pt>
              </c:numCache>
            </c:numRef>
          </c:xVal>
          <c:yVal>
            <c:numRef>
              <c:f>'Naogaon_B_9.00 to 30.420'!$H$1018:$H$1029</c:f>
              <c:numCache>
                <c:formatCode>0.00</c:formatCode>
                <c:ptCount val="12"/>
                <c:pt idx="0">
                  <c:v>4.4000000000000004</c:v>
                </c:pt>
                <c:pt idx="1">
                  <c:v>4.37</c:v>
                </c:pt>
                <c:pt idx="2">
                  <c:v>4.29</c:v>
                </c:pt>
                <c:pt idx="3" formatCode="0.000">
                  <c:v>4.3</c:v>
                </c:pt>
                <c:pt idx="4" formatCode="0.000">
                  <c:v>4.3</c:v>
                </c:pt>
                <c:pt idx="5" formatCode="0.000">
                  <c:v>4.3</c:v>
                </c:pt>
                <c:pt idx="6" formatCode="0.000">
                  <c:v>4.3</c:v>
                </c:pt>
                <c:pt idx="7">
                  <c:v>4.9000000000000004</c:v>
                </c:pt>
                <c:pt idx="8">
                  <c:v>4.9000000000000004</c:v>
                </c:pt>
                <c:pt idx="9">
                  <c:v>4.9000000000000004</c:v>
                </c:pt>
                <c:pt idx="10" formatCode="0.000">
                  <c:v>4.3</c:v>
                </c:pt>
                <c:pt idx="11" formatCode="0.000">
                  <c:v>4.3</c:v>
                </c:pt>
              </c:numCache>
            </c:numRef>
          </c:yVal>
        </c:ser>
        <c:axId val="86993920"/>
        <c:axId val="87008000"/>
      </c:scatterChart>
      <c:valAx>
        <c:axId val="8699392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7008000"/>
        <c:crosses val="autoZero"/>
        <c:crossBetween val="midCat"/>
      </c:valAx>
      <c:valAx>
        <c:axId val="87008000"/>
        <c:scaling>
          <c:orientation val="minMax"/>
          <c:max val="6"/>
        </c:scaling>
        <c:axPos val="l"/>
        <c:majorGridlines/>
        <c:numFmt formatCode="0.000" sourceLinked="1"/>
        <c:tickLblPos val="nextTo"/>
        <c:crossAx val="86993920"/>
        <c:crosses val="autoZero"/>
        <c:crossBetween val="midCat"/>
      </c:valAx>
    </c:plotArea>
    <c:plotVisOnly val="1"/>
    <c:dispBlanksAs val="gap"/>
  </c:chart>
  <c:printSettings>
    <c:headerFooter/>
    <c:pageMargins b="0.75000000000001454" l="0.70000000000000062" r="0.70000000000000062" t="0.75000000000001454" header="0.30000000000000032" footer="0.30000000000000032"/>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21"/>
        </c:manualLayout>
      </c:layout>
      <c:scatterChart>
        <c:scatterStyle val="lineMarker"/>
        <c:ser>
          <c:idx val="0"/>
          <c:order val="0"/>
          <c:xVal>
            <c:numRef>
              <c:f>'Naogaon_B_9.00 to 30.420'!$A$1034:$A$1046</c:f>
              <c:numCache>
                <c:formatCode>0.00</c:formatCode>
                <c:ptCount val="13"/>
                <c:pt idx="0">
                  <c:v>0</c:v>
                </c:pt>
                <c:pt idx="1">
                  <c:v>8</c:v>
                </c:pt>
                <c:pt idx="2">
                  <c:v>18</c:v>
                </c:pt>
                <c:pt idx="3">
                  <c:v>26</c:v>
                </c:pt>
                <c:pt idx="4">
                  <c:v>37</c:v>
                </c:pt>
                <c:pt idx="5">
                  <c:v>42</c:v>
                </c:pt>
                <c:pt idx="6">
                  <c:v>47</c:v>
                </c:pt>
                <c:pt idx="7">
                  <c:v>58</c:v>
                </c:pt>
                <c:pt idx="8">
                  <c:v>69</c:v>
                </c:pt>
                <c:pt idx="9">
                  <c:v>76</c:v>
                </c:pt>
                <c:pt idx="10">
                  <c:v>84</c:v>
                </c:pt>
                <c:pt idx="11">
                  <c:v>93</c:v>
                </c:pt>
                <c:pt idx="12">
                  <c:v>105</c:v>
                </c:pt>
              </c:numCache>
            </c:numRef>
          </c:xVal>
          <c:yVal>
            <c:numRef>
              <c:f>'Naogaon_B_9.00 to 30.420'!$B$1034:$B$1046</c:f>
              <c:numCache>
                <c:formatCode>0.000</c:formatCode>
                <c:ptCount val="13"/>
                <c:pt idx="0">
                  <c:v>2.6</c:v>
                </c:pt>
                <c:pt idx="1">
                  <c:v>2.56</c:v>
                </c:pt>
                <c:pt idx="2">
                  <c:v>2.48</c:v>
                </c:pt>
                <c:pt idx="3">
                  <c:v>2.44</c:v>
                </c:pt>
                <c:pt idx="4">
                  <c:v>3.17</c:v>
                </c:pt>
                <c:pt idx="5">
                  <c:v>3.85</c:v>
                </c:pt>
                <c:pt idx="6">
                  <c:v>1.9</c:v>
                </c:pt>
                <c:pt idx="7">
                  <c:v>2.2599999999999998</c:v>
                </c:pt>
                <c:pt idx="8">
                  <c:v>2.2999999999999998</c:v>
                </c:pt>
                <c:pt idx="9">
                  <c:v>3.05</c:v>
                </c:pt>
                <c:pt idx="10">
                  <c:v>3.98</c:v>
                </c:pt>
                <c:pt idx="11">
                  <c:v>4.2300000000000004</c:v>
                </c:pt>
                <c:pt idx="12">
                  <c:v>4.2300000000000004</c:v>
                </c:pt>
              </c:numCache>
            </c:numRef>
          </c:yVal>
        </c:ser>
        <c:ser>
          <c:idx val="1"/>
          <c:order val="1"/>
          <c:xVal>
            <c:numRef>
              <c:f>'Naogaon_B_9.00 to 30.420'!$G$1034:$G$1050</c:f>
              <c:numCache>
                <c:formatCode>0.000</c:formatCode>
                <c:ptCount val="17"/>
                <c:pt idx="0">
                  <c:v>0</c:v>
                </c:pt>
                <c:pt idx="1">
                  <c:v>8</c:v>
                </c:pt>
                <c:pt idx="2">
                  <c:v>18</c:v>
                </c:pt>
                <c:pt idx="3">
                  <c:v>26</c:v>
                </c:pt>
                <c:pt idx="4">
                  <c:v>37</c:v>
                </c:pt>
                <c:pt idx="5">
                  <c:v>42</c:v>
                </c:pt>
                <c:pt idx="6">
                  <c:v>47</c:v>
                </c:pt>
                <c:pt idx="7">
                  <c:v>58</c:v>
                </c:pt>
                <c:pt idx="8">
                  <c:v>69</c:v>
                </c:pt>
                <c:pt idx="9">
                  <c:v>76</c:v>
                </c:pt>
                <c:pt idx="10">
                  <c:v>84</c:v>
                </c:pt>
                <c:pt idx="11">
                  <c:v>88.3</c:v>
                </c:pt>
                <c:pt idx="12">
                  <c:v>90.85</c:v>
                </c:pt>
                <c:pt idx="13">
                  <c:v>93</c:v>
                </c:pt>
                <c:pt idx="14">
                  <c:v>95.15</c:v>
                </c:pt>
                <c:pt idx="15">
                  <c:v>97.160000000000011</c:v>
                </c:pt>
                <c:pt idx="16">
                  <c:v>105</c:v>
                </c:pt>
              </c:numCache>
            </c:numRef>
          </c:xVal>
          <c:yVal>
            <c:numRef>
              <c:f>'Naogaon_B_9.00 to 30.420'!$H$1034:$H$1050</c:f>
              <c:numCache>
                <c:formatCode>0.000</c:formatCode>
                <c:ptCount val="17"/>
                <c:pt idx="0">
                  <c:v>2.6</c:v>
                </c:pt>
                <c:pt idx="1">
                  <c:v>2.56</c:v>
                </c:pt>
                <c:pt idx="2">
                  <c:v>2.48</c:v>
                </c:pt>
                <c:pt idx="3">
                  <c:v>2.44</c:v>
                </c:pt>
                <c:pt idx="4">
                  <c:v>3.17</c:v>
                </c:pt>
                <c:pt idx="5">
                  <c:v>3.85</c:v>
                </c:pt>
                <c:pt idx="6">
                  <c:v>1.9</c:v>
                </c:pt>
                <c:pt idx="7">
                  <c:v>2.2599999999999998</c:v>
                </c:pt>
                <c:pt idx="8">
                  <c:v>2.2999999999999998</c:v>
                </c:pt>
                <c:pt idx="9">
                  <c:v>3.05</c:v>
                </c:pt>
                <c:pt idx="10">
                  <c:v>3.98</c:v>
                </c:pt>
                <c:pt idx="11">
                  <c:v>4.05</c:v>
                </c:pt>
                <c:pt idx="12">
                  <c:v>4.9000000000000004</c:v>
                </c:pt>
                <c:pt idx="13">
                  <c:v>4.9000000000000004</c:v>
                </c:pt>
                <c:pt idx="14">
                  <c:v>4.9000000000000004</c:v>
                </c:pt>
                <c:pt idx="15">
                  <c:v>4.2300000000000004</c:v>
                </c:pt>
                <c:pt idx="16">
                  <c:v>4.2300000000000004</c:v>
                </c:pt>
              </c:numCache>
            </c:numRef>
          </c:yVal>
        </c:ser>
        <c:axId val="87028096"/>
        <c:axId val="87029632"/>
      </c:scatterChart>
      <c:valAx>
        <c:axId val="8702809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7029632"/>
        <c:crosses val="autoZero"/>
        <c:crossBetween val="midCat"/>
      </c:valAx>
      <c:valAx>
        <c:axId val="87029632"/>
        <c:scaling>
          <c:orientation val="minMax"/>
          <c:max val="6"/>
        </c:scaling>
        <c:axPos val="l"/>
        <c:majorGridlines/>
        <c:numFmt formatCode="0.000" sourceLinked="1"/>
        <c:tickLblPos val="nextTo"/>
        <c:crossAx val="8702809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43"/>
        </c:manualLayout>
      </c:layout>
      <c:scatterChart>
        <c:scatterStyle val="lineMarker"/>
        <c:ser>
          <c:idx val="0"/>
          <c:order val="0"/>
          <c:xVal>
            <c:numRef>
              <c:f>'Naogaon_B_9.00 to 30.420'!$A$1055:$A$1067</c:f>
              <c:numCache>
                <c:formatCode>0.00</c:formatCode>
                <c:ptCount val="13"/>
                <c:pt idx="0">
                  <c:v>0</c:v>
                </c:pt>
                <c:pt idx="1">
                  <c:v>8</c:v>
                </c:pt>
                <c:pt idx="2">
                  <c:v>16</c:v>
                </c:pt>
                <c:pt idx="3">
                  <c:v>25</c:v>
                </c:pt>
                <c:pt idx="4">
                  <c:v>35</c:v>
                </c:pt>
                <c:pt idx="5">
                  <c:v>45</c:v>
                </c:pt>
                <c:pt idx="6">
                  <c:v>55</c:v>
                </c:pt>
                <c:pt idx="7">
                  <c:v>60</c:v>
                </c:pt>
                <c:pt idx="8">
                  <c:v>70</c:v>
                </c:pt>
                <c:pt idx="9">
                  <c:v>80</c:v>
                </c:pt>
                <c:pt idx="10">
                  <c:v>90</c:v>
                </c:pt>
                <c:pt idx="11">
                  <c:v>95</c:v>
                </c:pt>
              </c:numCache>
            </c:numRef>
          </c:xVal>
          <c:yVal>
            <c:numRef>
              <c:f>'Naogaon_B_9.00 to 30.420'!$B$1055:$B$1067</c:f>
              <c:numCache>
                <c:formatCode>0.000</c:formatCode>
                <c:ptCount val="13"/>
                <c:pt idx="0">
                  <c:v>3.24</c:v>
                </c:pt>
                <c:pt idx="1">
                  <c:v>3.32</c:v>
                </c:pt>
                <c:pt idx="2">
                  <c:v>3.42</c:v>
                </c:pt>
                <c:pt idx="3">
                  <c:v>3.22</c:v>
                </c:pt>
                <c:pt idx="4">
                  <c:v>3.2</c:v>
                </c:pt>
                <c:pt idx="5">
                  <c:v>4.07</c:v>
                </c:pt>
                <c:pt idx="6">
                  <c:v>4.3099999999999996</c:v>
                </c:pt>
                <c:pt idx="7">
                  <c:v>4.72</c:v>
                </c:pt>
                <c:pt idx="8">
                  <c:v>4.62</c:v>
                </c:pt>
                <c:pt idx="9">
                  <c:v>4.6399999999999997</c:v>
                </c:pt>
                <c:pt idx="10">
                  <c:v>4.6399999999999997</c:v>
                </c:pt>
                <c:pt idx="11">
                  <c:v>4.6399999999999997</c:v>
                </c:pt>
              </c:numCache>
            </c:numRef>
          </c:yVal>
        </c:ser>
        <c:ser>
          <c:idx val="1"/>
          <c:order val="1"/>
          <c:xVal>
            <c:numRef>
              <c:f>'Naogaon_B_9.00 to 30.420'!$G$1055:$G$1070</c:f>
              <c:numCache>
                <c:formatCode>0.00</c:formatCode>
                <c:ptCount val="16"/>
                <c:pt idx="0">
                  <c:v>0</c:v>
                </c:pt>
                <c:pt idx="1">
                  <c:v>8</c:v>
                </c:pt>
                <c:pt idx="2">
                  <c:v>16</c:v>
                </c:pt>
                <c:pt idx="3">
                  <c:v>25</c:v>
                </c:pt>
                <c:pt idx="4">
                  <c:v>35</c:v>
                </c:pt>
                <c:pt idx="5">
                  <c:v>45</c:v>
                </c:pt>
                <c:pt idx="6">
                  <c:v>55</c:v>
                </c:pt>
                <c:pt idx="7">
                  <c:v>60</c:v>
                </c:pt>
                <c:pt idx="8">
                  <c:v>70</c:v>
                </c:pt>
                <c:pt idx="9">
                  <c:v>80</c:v>
                </c:pt>
                <c:pt idx="10">
                  <c:v>87.07</c:v>
                </c:pt>
                <c:pt idx="11">
                  <c:v>87.85</c:v>
                </c:pt>
                <c:pt idx="12">
                  <c:v>90</c:v>
                </c:pt>
                <c:pt idx="13">
                  <c:v>92.15</c:v>
                </c:pt>
                <c:pt idx="14">
                  <c:v>92.93</c:v>
                </c:pt>
                <c:pt idx="15">
                  <c:v>95</c:v>
                </c:pt>
              </c:numCache>
            </c:numRef>
          </c:xVal>
          <c:yVal>
            <c:numRef>
              <c:f>'Naogaon_B_9.00 to 30.420'!$H$1055:$H$1070</c:f>
              <c:numCache>
                <c:formatCode>0.00</c:formatCode>
                <c:ptCount val="16"/>
                <c:pt idx="0">
                  <c:v>3.24</c:v>
                </c:pt>
                <c:pt idx="1">
                  <c:v>3.32</c:v>
                </c:pt>
                <c:pt idx="2">
                  <c:v>3.42</c:v>
                </c:pt>
                <c:pt idx="3">
                  <c:v>3.22</c:v>
                </c:pt>
                <c:pt idx="4">
                  <c:v>3.2</c:v>
                </c:pt>
                <c:pt idx="5">
                  <c:v>4.07</c:v>
                </c:pt>
                <c:pt idx="6">
                  <c:v>4.3099999999999996</c:v>
                </c:pt>
                <c:pt idx="7">
                  <c:v>4.72</c:v>
                </c:pt>
                <c:pt idx="8">
                  <c:v>4.62</c:v>
                </c:pt>
                <c:pt idx="9">
                  <c:v>4.6399999999999997</c:v>
                </c:pt>
                <c:pt idx="10">
                  <c:v>4.6399999999999997</c:v>
                </c:pt>
                <c:pt idx="11">
                  <c:v>4.9000000000000004</c:v>
                </c:pt>
                <c:pt idx="12">
                  <c:v>4.9000000000000004</c:v>
                </c:pt>
                <c:pt idx="13">
                  <c:v>4.9000000000000004</c:v>
                </c:pt>
                <c:pt idx="14">
                  <c:v>4.6399999999999997</c:v>
                </c:pt>
                <c:pt idx="15">
                  <c:v>4.6399999999999997</c:v>
                </c:pt>
              </c:numCache>
            </c:numRef>
          </c:yVal>
        </c:ser>
        <c:axId val="88118784"/>
        <c:axId val="88120320"/>
      </c:scatterChart>
      <c:valAx>
        <c:axId val="8811878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120320"/>
        <c:crosses val="autoZero"/>
        <c:crossBetween val="midCat"/>
      </c:valAx>
      <c:valAx>
        <c:axId val="88120320"/>
        <c:scaling>
          <c:orientation val="minMax"/>
          <c:max val="6"/>
        </c:scaling>
        <c:axPos val="l"/>
        <c:majorGridlines/>
        <c:numFmt formatCode="0.000" sourceLinked="1"/>
        <c:tickLblPos val="nextTo"/>
        <c:crossAx val="8811878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30.420'!$A$1075:$A$1087</c:f>
              <c:numCache>
                <c:formatCode>0.00</c:formatCode>
                <c:ptCount val="13"/>
                <c:pt idx="0">
                  <c:v>0</c:v>
                </c:pt>
                <c:pt idx="1">
                  <c:v>5</c:v>
                </c:pt>
                <c:pt idx="2">
                  <c:v>12</c:v>
                </c:pt>
                <c:pt idx="3">
                  <c:v>18</c:v>
                </c:pt>
                <c:pt idx="4">
                  <c:v>25</c:v>
                </c:pt>
                <c:pt idx="5">
                  <c:v>34</c:v>
                </c:pt>
                <c:pt idx="6">
                  <c:v>40</c:v>
                </c:pt>
                <c:pt idx="7">
                  <c:v>45</c:v>
                </c:pt>
                <c:pt idx="8">
                  <c:v>51</c:v>
                </c:pt>
                <c:pt idx="9">
                  <c:v>55</c:v>
                </c:pt>
                <c:pt idx="10">
                  <c:v>60</c:v>
                </c:pt>
                <c:pt idx="11">
                  <c:v>64</c:v>
                </c:pt>
                <c:pt idx="12">
                  <c:v>70</c:v>
                </c:pt>
              </c:numCache>
            </c:numRef>
          </c:xVal>
          <c:yVal>
            <c:numRef>
              <c:f>'Naogaon_B_9.00 to 30.420'!$B$1075:$B$1087</c:f>
              <c:numCache>
                <c:formatCode>0.00</c:formatCode>
                <c:ptCount val="13"/>
                <c:pt idx="0">
                  <c:v>5.3</c:v>
                </c:pt>
                <c:pt idx="1">
                  <c:v>3.82</c:v>
                </c:pt>
                <c:pt idx="2">
                  <c:v>4.1399999999999997</c:v>
                </c:pt>
                <c:pt idx="3">
                  <c:v>3.28</c:v>
                </c:pt>
                <c:pt idx="4">
                  <c:v>4</c:v>
                </c:pt>
                <c:pt idx="5">
                  <c:v>3.05</c:v>
                </c:pt>
                <c:pt idx="6">
                  <c:v>4.5199999999999996</c:v>
                </c:pt>
                <c:pt idx="7">
                  <c:v>4.5</c:v>
                </c:pt>
                <c:pt idx="8">
                  <c:v>4.5</c:v>
                </c:pt>
                <c:pt idx="9">
                  <c:v>4.5</c:v>
                </c:pt>
                <c:pt idx="10">
                  <c:v>4.51</c:v>
                </c:pt>
                <c:pt idx="11">
                  <c:v>4.5</c:v>
                </c:pt>
                <c:pt idx="12">
                  <c:v>4.5</c:v>
                </c:pt>
              </c:numCache>
            </c:numRef>
          </c:yVal>
        </c:ser>
        <c:ser>
          <c:idx val="1"/>
          <c:order val="1"/>
          <c:xVal>
            <c:numRef>
              <c:f>'Naogaon_B_9.00 to 30.420'!$G$1075:$G$1091</c:f>
              <c:numCache>
                <c:formatCode>0.00</c:formatCode>
                <c:ptCount val="17"/>
                <c:pt idx="0">
                  <c:v>0</c:v>
                </c:pt>
                <c:pt idx="1">
                  <c:v>5</c:v>
                </c:pt>
                <c:pt idx="2">
                  <c:v>12</c:v>
                </c:pt>
                <c:pt idx="3">
                  <c:v>18</c:v>
                </c:pt>
                <c:pt idx="4">
                  <c:v>25</c:v>
                </c:pt>
                <c:pt idx="5">
                  <c:v>34</c:v>
                </c:pt>
                <c:pt idx="6">
                  <c:v>40</c:v>
                </c:pt>
                <c:pt idx="7">
                  <c:v>45</c:v>
                </c:pt>
                <c:pt idx="8">
                  <c:v>51</c:v>
                </c:pt>
                <c:pt idx="9">
                  <c:v>55</c:v>
                </c:pt>
                <c:pt idx="10">
                  <c:v>60</c:v>
                </c:pt>
                <c:pt idx="11">
                  <c:v>60.95</c:v>
                </c:pt>
                <c:pt idx="12">
                  <c:v>61.85</c:v>
                </c:pt>
                <c:pt idx="13">
                  <c:v>64</c:v>
                </c:pt>
                <c:pt idx="14">
                  <c:v>66.150000000000006</c:v>
                </c:pt>
                <c:pt idx="15">
                  <c:v>67.350000000000009</c:v>
                </c:pt>
                <c:pt idx="16">
                  <c:v>70</c:v>
                </c:pt>
              </c:numCache>
            </c:numRef>
          </c:xVal>
          <c:yVal>
            <c:numRef>
              <c:f>'Naogaon_B_9.00 to 30.420'!$H$1075:$H$1091</c:f>
              <c:numCache>
                <c:formatCode>0.00</c:formatCode>
                <c:ptCount val="17"/>
                <c:pt idx="0">
                  <c:v>5.3</c:v>
                </c:pt>
                <c:pt idx="1">
                  <c:v>3.82</c:v>
                </c:pt>
                <c:pt idx="2">
                  <c:v>4.1399999999999997</c:v>
                </c:pt>
                <c:pt idx="3">
                  <c:v>3.28</c:v>
                </c:pt>
                <c:pt idx="4">
                  <c:v>4</c:v>
                </c:pt>
                <c:pt idx="5">
                  <c:v>3.05</c:v>
                </c:pt>
                <c:pt idx="6">
                  <c:v>4.5199999999999996</c:v>
                </c:pt>
                <c:pt idx="7">
                  <c:v>4.5</c:v>
                </c:pt>
                <c:pt idx="8">
                  <c:v>4.5</c:v>
                </c:pt>
                <c:pt idx="9">
                  <c:v>4.5</c:v>
                </c:pt>
                <c:pt idx="10">
                  <c:v>4.51</c:v>
                </c:pt>
                <c:pt idx="11">
                  <c:v>4.5999999999999996</c:v>
                </c:pt>
                <c:pt idx="12">
                  <c:v>4.9000000000000004</c:v>
                </c:pt>
                <c:pt idx="13">
                  <c:v>4.9000000000000004</c:v>
                </c:pt>
                <c:pt idx="14">
                  <c:v>4.9000000000000004</c:v>
                </c:pt>
                <c:pt idx="15">
                  <c:v>4.5</c:v>
                </c:pt>
                <c:pt idx="16">
                  <c:v>4.5</c:v>
                </c:pt>
              </c:numCache>
            </c:numRef>
          </c:yVal>
        </c:ser>
        <c:axId val="88140416"/>
        <c:axId val="88142208"/>
      </c:scatterChart>
      <c:valAx>
        <c:axId val="8814041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142208"/>
        <c:crosses val="autoZero"/>
        <c:crossBetween val="midCat"/>
      </c:valAx>
      <c:valAx>
        <c:axId val="88142208"/>
        <c:scaling>
          <c:orientation val="minMax"/>
          <c:max val="6"/>
        </c:scaling>
        <c:axPos val="l"/>
        <c:majorGridlines/>
        <c:numFmt formatCode="0.00" sourceLinked="1"/>
        <c:tickLblPos val="nextTo"/>
        <c:crossAx val="8814041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30.420'!$A$1096:$A$1100</c:f>
              <c:numCache>
                <c:formatCode>0.00</c:formatCode>
                <c:ptCount val="5"/>
                <c:pt idx="0">
                  <c:v>0</c:v>
                </c:pt>
                <c:pt idx="1">
                  <c:v>9</c:v>
                </c:pt>
                <c:pt idx="2">
                  <c:v>16</c:v>
                </c:pt>
                <c:pt idx="3">
                  <c:v>33</c:v>
                </c:pt>
                <c:pt idx="4">
                  <c:v>38</c:v>
                </c:pt>
              </c:numCache>
            </c:numRef>
          </c:xVal>
          <c:yVal>
            <c:numRef>
              <c:f>'Naogaon_B_9.00 to 30.420'!$B$1096:$B$1100</c:f>
              <c:numCache>
                <c:formatCode>0.00</c:formatCode>
                <c:ptCount val="5"/>
                <c:pt idx="0">
                  <c:v>7.02</c:v>
                </c:pt>
                <c:pt idx="1">
                  <c:v>6.96</c:v>
                </c:pt>
                <c:pt idx="2">
                  <c:v>6.9370000000000003</c:v>
                </c:pt>
                <c:pt idx="3">
                  <c:v>3.76</c:v>
                </c:pt>
                <c:pt idx="4">
                  <c:v>3.77</c:v>
                </c:pt>
              </c:numCache>
            </c:numRef>
          </c:yVal>
        </c:ser>
        <c:ser>
          <c:idx val="1"/>
          <c:order val="1"/>
          <c:xVal>
            <c:numRef>
              <c:f>'Naogaon_B_9.00 to 30.420'!$G$1096:$G$1100</c:f>
              <c:numCache>
                <c:formatCode>0.00</c:formatCode>
                <c:ptCount val="5"/>
                <c:pt idx="0">
                  <c:v>0</c:v>
                </c:pt>
                <c:pt idx="1">
                  <c:v>9</c:v>
                </c:pt>
                <c:pt idx="2">
                  <c:v>16</c:v>
                </c:pt>
                <c:pt idx="3">
                  <c:v>33</c:v>
                </c:pt>
                <c:pt idx="4">
                  <c:v>38</c:v>
                </c:pt>
              </c:numCache>
            </c:numRef>
          </c:xVal>
          <c:yVal>
            <c:numRef>
              <c:f>'Naogaon_B_9.00 to 30.420'!$H$1096:$H$1100</c:f>
              <c:numCache>
                <c:formatCode>0.00</c:formatCode>
                <c:ptCount val="5"/>
                <c:pt idx="0">
                  <c:v>7.02</c:v>
                </c:pt>
                <c:pt idx="1">
                  <c:v>6.96</c:v>
                </c:pt>
                <c:pt idx="2">
                  <c:v>6.9370000000000003</c:v>
                </c:pt>
                <c:pt idx="3">
                  <c:v>3.76</c:v>
                </c:pt>
                <c:pt idx="4">
                  <c:v>3.77</c:v>
                </c:pt>
              </c:numCache>
            </c:numRef>
          </c:yVal>
        </c:ser>
        <c:axId val="88170496"/>
        <c:axId val="88172032"/>
      </c:scatterChart>
      <c:valAx>
        <c:axId val="8817049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172032"/>
        <c:crosses val="autoZero"/>
        <c:crossBetween val="midCat"/>
      </c:valAx>
      <c:valAx>
        <c:axId val="88172032"/>
        <c:scaling>
          <c:orientation val="minMax"/>
          <c:max val="8"/>
          <c:min val="3"/>
        </c:scaling>
        <c:axPos val="l"/>
        <c:majorGridlines/>
        <c:numFmt formatCode="0.00" sourceLinked="1"/>
        <c:tickLblPos val="nextTo"/>
        <c:crossAx val="8817049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30.420'!$A$1105:$A$1109</c:f>
              <c:numCache>
                <c:formatCode>0.00</c:formatCode>
                <c:ptCount val="5"/>
                <c:pt idx="0">
                  <c:v>0</c:v>
                </c:pt>
                <c:pt idx="1">
                  <c:v>13</c:v>
                </c:pt>
                <c:pt idx="2">
                  <c:v>21</c:v>
                </c:pt>
                <c:pt idx="3">
                  <c:v>28</c:v>
                </c:pt>
                <c:pt idx="4">
                  <c:v>40</c:v>
                </c:pt>
              </c:numCache>
            </c:numRef>
          </c:xVal>
          <c:yVal>
            <c:numRef>
              <c:f>'Naogaon_B_9.00 to 30.420'!$B$1105:$B$1109</c:f>
              <c:numCache>
                <c:formatCode>0.00</c:formatCode>
                <c:ptCount val="5"/>
                <c:pt idx="0">
                  <c:v>4.4000000000000004</c:v>
                </c:pt>
                <c:pt idx="1">
                  <c:v>4.3</c:v>
                </c:pt>
                <c:pt idx="2">
                  <c:v>4.22</c:v>
                </c:pt>
                <c:pt idx="3">
                  <c:v>4.4000000000000004</c:v>
                </c:pt>
                <c:pt idx="4">
                  <c:v>4.4000000000000004</c:v>
                </c:pt>
              </c:numCache>
            </c:numRef>
          </c:yVal>
        </c:ser>
        <c:ser>
          <c:idx val="1"/>
          <c:order val="1"/>
          <c:xVal>
            <c:numRef>
              <c:f>'Naogaon_B_9.00 to 30.420'!$G$1105:$G$1113</c:f>
              <c:numCache>
                <c:formatCode>0.00</c:formatCode>
                <c:ptCount val="9"/>
                <c:pt idx="0">
                  <c:v>0</c:v>
                </c:pt>
                <c:pt idx="1">
                  <c:v>13</c:v>
                </c:pt>
                <c:pt idx="2">
                  <c:v>21</c:v>
                </c:pt>
                <c:pt idx="3">
                  <c:v>24.05</c:v>
                </c:pt>
                <c:pt idx="4">
                  <c:v>25.85</c:v>
                </c:pt>
                <c:pt idx="5">
                  <c:v>28</c:v>
                </c:pt>
                <c:pt idx="6">
                  <c:v>30.15</c:v>
                </c:pt>
                <c:pt idx="7">
                  <c:v>31.65</c:v>
                </c:pt>
                <c:pt idx="8">
                  <c:v>40</c:v>
                </c:pt>
              </c:numCache>
            </c:numRef>
          </c:xVal>
          <c:yVal>
            <c:numRef>
              <c:f>'Naogaon_B_9.00 to 30.420'!$H$1105:$H$1113</c:f>
              <c:numCache>
                <c:formatCode>0.00</c:formatCode>
                <c:ptCount val="9"/>
                <c:pt idx="0">
                  <c:v>4.4000000000000004</c:v>
                </c:pt>
                <c:pt idx="1">
                  <c:v>4.3</c:v>
                </c:pt>
                <c:pt idx="2">
                  <c:v>4.22</c:v>
                </c:pt>
                <c:pt idx="3">
                  <c:v>4.3</c:v>
                </c:pt>
                <c:pt idx="4">
                  <c:v>4.9000000000000004</c:v>
                </c:pt>
                <c:pt idx="5">
                  <c:v>4.9000000000000004</c:v>
                </c:pt>
                <c:pt idx="6">
                  <c:v>4.9000000000000004</c:v>
                </c:pt>
                <c:pt idx="7">
                  <c:v>4.4000000000000004</c:v>
                </c:pt>
                <c:pt idx="8">
                  <c:v>4.4000000000000004</c:v>
                </c:pt>
              </c:numCache>
            </c:numRef>
          </c:yVal>
        </c:ser>
        <c:axId val="88201472"/>
        <c:axId val="88219648"/>
      </c:scatterChart>
      <c:valAx>
        <c:axId val="88201472"/>
        <c:scaling>
          <c:orientation val="minMax"/>
          <c:max val="5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219648"/>
        <c:crosses val="autoZero"/>
        <c:crossBetween val="midCat"/>
      </c:valAx>
      <c:valAx>
        <c:axId val="88219648"/>
        <c:scaling>
          <c:orientation val="minMax"/>
          <c:max val="6"/>
        </c:scaling>
        <c:axPos val="l"/>
        <c:majorGridlines/>
        <c:numFmt formatCode="0.00" sourceLinked="1"/>
        <c:tickLblPos val="nextTo"/>
        <c:crossAx val="8820147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30.420'!$A$1118:$A$1122</c:f>
              <c:numCache>
                <c:formatCode>0.00</c:formatCode>
                <c:ptCount val="5"/>
                <c:pt idx="0">
                  <c:v>0</c:v>
                </c:pt>
                <c:pt idx="1">
                  <c:v>21</c:v>
                </c:pt>
                <c:pt idx="2">
                  <c:v>27</c:v>
                </c:pt>
                <c:pt idx="3">
                  <c:v>43</c:v>
                </c:pt>
                <c:pt idx="4">
                  <c:v>69</c:v>
                </c:pt>
              </c:numCache>
            </c:numRef>
          </c:xVal>
          <c:yVal>
            <c:numRef>
              <c:f>'Naogaon_B_9.00 to 30.420'!$B$1118:$B$1122</c:f>
              <c:numCache>
                <c:formatCode>0.00</c:formatCode>
                <c:ptCount val="5"/>
                <c:pt idx="0">
                  <c:v>3.84</c:v>
                </c:pt>
                <c:pt idx="1">
                  <c:v>4.2300000000000004</c:v>
                </c:pt>
                <c:pt idx="2">
                  <c:v>4.5199999999999996</c:v>
                </c:pt>
                <c:pt idx="3">
                  <c:v>4.1500000000000004</c:v>
                </c:pt>
                <c:pt idx="4">
                  <c:v>4.1500000000000004</c:v>
                </c:pt>
              </c:numCache>
            </c:numRef>
          </c:yVal>
        </c:ser>
        <c:ser>
          <c:idx val="1"/>
          <c:order val="1"/>
          <c:xVal>
            <c:numRef>
              <c:f>'Naogaon_B_9.00 to 30.420'!$G$1118:$G$1126</c:f>
              <c:numCache>
                <c:formatCode>0.00</c:formatCode>
                <c:ptCount val="9"/>
                <c:pt idx="0">
                  <c:v>0</c:v>
                </c:pt>
                <c:pt idx="1">
                  <c:v>21</c:v>
                </c:pt>
                <c:pt idx="2">
                  <c:v>27</c:v>
                </c:pt>
                <c:pt idx="3">
                  <c:v>38.9</c:v>
                </c:pt>
                <c:pt idx="4">
                  <c:v>40.85</c:v>
                </c:pt>
                <c:pt idx="5">
                  <c:v>43</c:v>
                </c:pt>
                <c:pt idx="6">
                  <c:v>45.15</c:v>
                </c:pt>
                <c:pt idx="7">
                  <c:v>47.4</c:v>
                </c:pt>
                <c:pt idx="8">
                  <c:v>69</c:v>
                </c:pt>
              </c:numCache>
            </c:numRef>
          </c:xVal>
          <c:yVal>
            <c:numRef>
              <c:f>'Naogaon_B_9.00 to 30.420'!$H$1118:$H$1126</c:f>
              <c:numCache>
                <c:formatCode>0.00</c:formatCode>
                <c:ptCount val="9"/>
                <c:pt idx="0">
                  <c:v>3.84</c:v>
                </c:pt>
                <c:pt idx="1">
                  <c:v>4.2300000000000004</c:v>
                </c:pt>
                <c:pt idx="2">
                  <c:v>4.5199999999999996</c:v>
                </c:pt>
                <c:pt idx="3">
                  <c:v>4.25</c:v>
                </c:pt>
                <c:pt idx="4">
                  <c:v>4.9000000000000004</c:v>
                </c:pt>
                <c:pt idx="5">
                  <c:v>4.9000000000000004</c:v>
                </c:pt>
                <c:pt idx="6">
                  <c:v>4.9000000000000004</c:v>
                </c:pt>
                <c:pt idx="7">
                  <c:v>4.1500000000000004</c:v>
                </c:pt>
                <c:pt idx="8">
                  <c:v>4.1500000000000004</c:v>
                </c:pt>
              </c:numCache>
            </c:numRef>
          </c:yVal>
        </c:ser>
        <c:axId val="88236032"/>
        <c:axId val="88237568"/>
      </c:scatterChart>
      <c:valAx>
        <c:axId val="8823603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237568"/>
        <c:crosses val="autoZero"/>
        <c:crossBetween val="midCat"/>
      </c:valAx>
      <c:valAx>
        <c:axId val="88237568"/>
        <c:scaling>
          <c:orientation val="minMax"/>
          <c:max val="6"/>
        </c:scaling>
        <c:axPos val="l"/>
        <c:majorGridlines/>
        <c:numFmt formatCode="0.00" sourceLinked="1"/>
        <c:tickLblPos val="nextTo"/>
        <c:crossAx val="8823603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30.420'!$A$1131:$A$1141</c:f>
              <c:numCache>
                <c:formatCode>0.00</c:formatCode>
                <c:ptCount val="11"/>
                <c:pt idx="0">
                  <c:v>0</c:v>
                </c:pt>
                <c:pt idx="1">
                  <c:v>7</c:v>
                </c:pt>
                <c:pt idx="2">
                  <c:v>17</c:v>
                </c:pt>
                <c:pt idx="3">
                  <c:v>32</c:v>
                </c:pt>
                <c:pt idx="4">
                  <c:v>40</c:v>
                </c:pt>
                <c:pt idx="5">
                  <c:v>56</c:v>
                </c:pt>
              </c:numCache>
            </c:numRef>
          </c:xVal>
          <c:yVal>
            <c:numRef>
              <c:f>'Naogaon_B_9.00 to 30.420'!$B$1131:$B$1141</c:f>
              <c:numCache>
                <c:formatCode>0.00</c:formatCode>
                <c:ptCount val="11"/>
                <c:pt idx="0">
                  <c:v>4.0999999999999996</c:v>
                </c:pt>
                <c:pt idx="1">
                  <c:v>4.4000000000000004</c:v>
                </c:pt>
                <c:pt idx="2">
                  <c:v>4.43</c:v>
                </c:pt>
                <c:pt idx="3">
                  <c:v>4.37</c:v>
                </c:pt>
                <c:pt idx="4">
                  <c:v>4.37</c:v>
                </c:pt>
                <c:pt idx="5">
                  <c:v>4.37</c:v>
                </c:pt>
              </c:numCache>
            </c:numRef>
          </c:yVal>
        </c:ser>
        <c:ser>
          <c:idx val="1"/>
          <c:order val="1"/>
          <c:xVal>
            <c:numRef>
              <c:f>'Naogaon_B_9.00 to 30.420'!$G$1131:$G$1140</c:f>
              <c:numCache>
                <c:formatCode>0.00</c:formatCode>
                <c:ptCount val="10"/>
                <c:pt idx="0">
                  <c:v>0</c:v>
                </c:pt>
                <c:pt idx="1">
                  <c:v>7</c:v>
                </c:pt>
                <c:pt idx="2">
                  <c:v>17</c:v>
                </c:pt>
                <c:pt idx="3">
                  <c:v>32</c:v>
                </c:pt>
                <c:pt idx="4">
                  <c:v>36.26</c:v>
                </c:pt>
                <c:pt idx="5">
                  <c:v>37.85</c:v>
                </c:pt>
                <c:pt idx="6">
                  <c:v>40</c:v>
                </c:pt>
                <c:pt idx="7">
                  <c:v>42.15</c:v>
                </c:pt>
                <c:pt idx="8">
                  <c:v>43.74</c:v>
                </c:pt>
                <c:pt idx="9">
                  <c:v>56</c:v>
                </c:pt>
              </c:numCache>
            </c:numRef>
          </c:xVal>
          <c:yVal>
            <c:numRef>
              <c:f>'Naogaon_B_9.00 to 30.420'!$H$1131:$H$1140</c:f>
              <c:numCache>
                <c:formatCode>0.00</c:formatCode>
                <c:ptCount val="10"/>
                <c:pt idx="0">
                  <c:v>4.0999999999999996</c:v>
                </c:pt>
                <c:pt idx="1">
                  <c:v>4.4000000000000004</c:v>
                </c:pt>
                <c:pt idx="2">
                  <c:v>4.43</c:v>
                </c:pt>
                <c:pt idx="3">
                  <c:v>4.37</c:v>
                </c:pt>
                <c:pt idx="4">
                  <c:v>4.37</c:v>
                </c:pt>
                <c:pt idx="5">
                  <c:v>4.9000000000000004</c:v>
                </c:pt>
                <c:pt idx="6">
                  <c:v>4.9000000000000004</c:v>
                </c:pt>
                <c:pt idx="7">
                  <c:v>4.9000000000000004</c:v>
                </c:pt>
                <c:pt idx="8">
                  <c:v>4.37</c:v>
                </c:pt>
                <c:pt idx="9">
                  <c:v>4.37</c:v>
                </c:pt>
              </c:numCache>
            </c:numRef>
          </c:yVal>
        </c:ser>
        <c:axId val="88265856"/>
        <c:axId val="88267392"/>
      </c:scatterChart>
      <c:valAx>
        <c:axId val="88265856"/>
        <c:scaling>
          <c:orientation val="minMax"/>
          <c:max val="6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267392"/>
        <c:crosses val="autoZero"/>
        <c:crossBetween val="midCat"/>
      </c:valAx>
      <c:valAx>
        <c:axId val="88267392"/>
        <c:scaling>
          <c:orientation val="minMax"/>
          <c:max val="6"/>
        </c:scaling>
        <c:axPos val="l"/>
        <c:majorGridlines/>
        <c:numFmt formatCode="0.00" sourceLinked="1"/>
        <c:tickLblPos val="nextTo"/>
        <c:crossAx val="8826585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30.420'!$A$1145:$A$1150</c:f>
              <c:numCache>
                <c:formatCode>0.00</c:formatCode>
                <c:ptCount val="6"/>
                <c:pt idx="0">
                  <c:v>0</c:v>
                </c:pt>
                <c:pt idx="1">
                  <c:v>4</c:v>
                </c:pt>
                <c:pt idx="2">
                  <c:v>16</c:v>
                </c:pt>
                <c:pt idx="3">
                  <c:v>39</c:v>
                </c:pt>
                <c:pt idx="4">
                  <c:v>44</c:v>
                </c:pt>
                <c:pt idx="5">
                  <c:v>70</c:v>
                </c:pt>
              </c:numCache>
            </c:numRef>
          </c:xVal>
          <c:yVal>
            <c:numRef>
              <c:f>'Naogaon_B_9.00 to 30.420'!$B$1145:$B$1150</c:f>
              <c:numCache>
                <c:formatCode>0.00</c:formatCode>
                <c:ptCount val="6"/>
                <c:pt idx="0">
                  <c:v>4.03</c:v>
                </c:pt>
                <c:pt idx="1">
                  <c:v>4.54</c:v>
                </c:pt>
                <c:pt idx="2">
                  <c:v>4.74</c:v>
                </c:pt>
                <c:pt idx="3">
                  <c:v>4.8899999999999997</c:v>
                </c:pt>
                <c:pt idx="4">
                  <c:v>4.5</c:v>
                </c:pt>
                <c:pt idx="5">
                  <c:v>4.5</c:v>
                </c:pt>
              </c:numCache>
            </c:numRef>
          </c:yVal>
        </c:ser>
        <c:ser>
          <c:idx val="1"/>
          <c:order val="1"/>
          <c:xVal>
            <c:numRef>
              <c:f>'Naogaon_B_9.00 to 30.420'!$G$1184:$G$1193</c:f>
              <c:numCache>
                <c:formatCode>0.00</c:formatCode>
                <c:ptCount val="10"/>
                <c:pt idx="0">
                  <c:v>0</c:v>
                </c:pt>
                <c:pt idx="1">
                  <c:v>7</c:v>
                </c:pt>
                <c:pt idx="2">
                  <c:v>34</c:v>
                </c:pt>
                <c:pt idx="3">
                  <c:v>49</c:v>
                </c:pt>
                <c:pt idx="4">
                  <c:v>65.75</c:v>
                </c:pt>
                <c:pt idx="5">
                  <c:v>67.849999999999994</c:v>
                </c:pt>
                <c:pt idx="6">
                  <c:v>70</c:v>
                </c:pt>
                <c:pt idx="7">
                  <c:v>72.150000000000006</c:v>
                </c:pt>
                <c:pt idx="8">
                  <c:v>74.550000000000011</c:v>
                </c:pt>
                <c:pt idx="9">
                  <c:v>87</c:v>
                </c:pt>
              </c:numCache>
            </c:numRef>
          </c:xVal>
          <c:yVal>
            <c:numRef>
              <c:f>'Naogaon_B_9.00 to 30.420'!$H$1145:$H$1154</c:f>
              <c:numCache>
                <c:formatCode>0.00</c:formatCode>
                <c:ptCount val="10"/>
                <c:pt idx="0">
                  <c:v>4.03</c:v>
                </c:pt>
                <c:pt idx="1">
                  <c:v>4.54</c:v>
                </c:pt>
                <c:pt idx="2">
                  <c:v>4.74</c:v>
                </c:pt>
                <c:pt idx="3">
                  <c:v>4.8899999999999997</c:v>
                </c:pt>
                <c:pt idx="4">
                  <c:v>4.7</c:v>
                </c:pt>
                <c:pt idx="5">
                  <c:v>4.9000000000000004</c:v>
                </c:pt>
                <c:pt idx="6">
                  <c:v>4.9000000000000004</c:v>
                </c:pt>
                <c:pt idx="7">
                  <c:v>4.9000000000000004</c:v>
                </c:pt>
                <c:pt idx="8">
                  <c:v>4.5</c:v>
                </c:pt>
                <c:pt idx="9">
                  <c:v>4.5</c:v>
                </c:pt>
              </c:numCache>
            </c:numRef>
          </c:yVal>
        </c:ser>
        <c:axId val="88353024"/>
        <c:axId val="88367104"/>
      </c:scatterChart>
      <c:valAx>
        <c:axId val="8835302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367104"/>
        <c:crosses val="autoZero"/>
        <c:crossBetween val="midCat"/>
      </c:valAx>
      <c:valAx>
        <c:axId val="88367104"/>
        <c:scaling>
          <c:orientation val="minMax"/>
          <c:max val="6"/>
        </c:scaling>
        <c:axPos val="l"/>
        <c:majorGridlines/>
        <c:numFmt formatCode="0.00" sourceLinked="1"/>
        <c:tickLblPos val="nextTo"/>
        <c:crossAx val="8835302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470449172576847E-2"/>
          <c:y val="0.46875"/>
          <c:w val="0.86052009456264777"/>
          <c:h val="0.8125"/>
        </c:manualLayout>
      </c:layout>
      <c:scatterChart>
        <c:scatterStyle val="lineMarker"/>
        <c:ser>
          <c:idx val="0"/>
          <c:order val="0"/>
          <c:xVal>
            <c:numRef>
              <c:f>Abstract!#REF!</c:f>
              <c:numCache>
                <c:formatCode>General</c:formatCode>
                <c:ptCount val="1"/>
                <c:pt idx="0">
                  <c:v>1</c:v>
                </c:pt>
              </c:numCache>
            </c:numRef>
          </c:xVal>
          <c:yVal>
            <c:numRef>
              <c:f>Abstract!#REF!</c:f>
              <c:numCache>
                <c:formatCode>General</c:formatCode>
                <c:ptCount val="1"/>
                <c:pt idx="0">
                  <c:v>1</c:v>
                </c:pt>
              </c:numCache>
            </c:numRef>
          </c:yVal>
        </c:ser>
        <c:ser>
          <c:idx val="1"/>
          <c:order val="1"/>
          <c:xVal>
            <c:numRef>
              <c:f>'Naogaon_B_9.00 to 30.420'!$G$150:$G$152</c:f>
              <c:numCache>
                <c:formatCode>0.00</c:formatCode>
                <c:ptCount val="3"/>
                <c:pt idx="0">
                  <c:v>0</c:v>
                </c:pt>
                <c:pt idx="1">
                  <c:v>11</c:v>
                </c:pt>
                <c:pt idx="2">
                  <c:v>23</c:v>
                </c:pt>
              </c:numCache>
            </c:numRef>
          </c:xVal>
          <c:yVal>
            <c:numRef>
              <c:f>'Naogaon_B_9.00 to 30.420'!$H$150:$H$152</c:f>
              <c:numCache>
                <c:formatCode>0.00</c:formatCode>
                <c:ptCount val="3"/>
                <c:pt idx="0">
                  <c:v>2.69</c:v>
                </c:pt>
                <c:pt idx="1">
                  <c:v>2.61</c:v>
                </c:pt>
                <c:pt idx="2">
                  <c:v>2.81</c:v>
                </c:pt>
              </c:numCache>
            </c:numRef>
          </c:yVal>
        </c:ser>
        <c:axId val="75555584"/>
        <c:axId val="75557120"/>
      </c:scatterChart>
      <c:valAx>
        <c:axId val="75555584"/>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5557120"/>
        <c:crosses val="autoZero"/>
        <c:crossBetween val="midCat"/>
      </c:valAx>
      <c:valAx>
        <c:axId val="75557120"/>
        <c:scaling>
          <c:orientation val="minMax"/>
        </c:scaling>
        <c:axPos val="l"/>
        <c:majorGridlines/>
        <c:numFmt formatCode="General" sourceLinked="1"/>
        <c:tickLblPos val="nextTo"/>
        <c:crossAx val="75555584"/>
        <c:crosses val="autoZero"/>
        <c:crossBetween val="midCat"/>
      </c:valAx>
    </c:plotArea>
    <c:plotVisOnly val="1"/>
    <c:dispBlanksAs val="gap"/>
  </c:chart>
  <c:printSettings>
    <c:headerFooter/>
    <c:pageMargins b="0.75000000000000211" l="0.70000000000000062" r="0.70000000000000062" t="0.75000000000000211" header="0.30000000000000032" footer="0.30000000000000032"/>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30.420'!$A$1184:$A$1189</c:f>
              <c:numCache>
                <c:formatCode>0.00</c:formatCode>
                <c:ptCount val="6"/>
                <c:pt idx="0">
                  <c:v>0</c:v>
                </c:pt>
                <c:pt idx="1">
                  <c:v>7</c:v>
                </c:pt>
                <c:pt idx="2">
                  <c:v>34</c:v>
                </c:pt>
                <c:pt idx="3">
                  <c:v>49</c:v>
                </c:pt>
                <c:pt idx="4">
                  <c:v>70</c:v>
                </c:pt>
                <c:pt idx="5">
                  <c:v>87</c:v>
                </c:pt>
              </c:numCache>
            </c:numRef>
          </c:xVal>
          <c:yVal>
            <c:numRef>
              <c:f>'Naogaon_B_9.00 to 30.420'!$B$1184:$B$1189</c:f>
              <c:numCache>
                <c:formatCode>0.00</c:formatCode>
                <c:ptCount val="6"/>
                <c:pt idx="0">
                  <c:v>3.82</c:v>
                </c:pt>
                <c:pt idx="1">
                  <c:v>4.13</c:v>
                </c:pt>
                <c:pt idx="2">
                  <c:v>4.29</c:v>
                </c:pt>
                <c:pt idx="3">
                  <c:v>4.28</c:v>
                </c:pt>
                <c:pt idx="4">
                  <c:v>4.05</c:v>
                </c:pt>
                <c:pt idx="5">
                  <c:v>4.0999999999999996</c:v>
                </c:pt>
              </c:numCache>
            </c:numRef>
          </c:yVal>
        </c:ser>
        <c:ser>
          <c:idx val="1"/>
          <c:order val="1"/>
          <c:xVal>
            <c:numRef>
              <c:f>'Naogaon_B_9.00 to 30.420'!$G$1184:$G$1193</c:f>
              <c:numCache>
                <c:formatCode>0.00</c:formatCode>
                <c:ptCount val="10"/>
                <c:pt idx="0">
                  <c:v>0</c:v>
                </c:pt>
                <c:pt idx="1">
                  <c:v>7</c:v>
                </c:pt>
                <c:pt idx="2">
                  <c:v>34</c:v>
                </c:pt>
                <c:pt idx="3">
                  <c:v>49</c:v>
                </c:pt>
                <c:pt idx="4">
                  <c:v>65.75</c:v>
                </c:pt>
                <c:pt idx="5">
                  <c:v>67.849999999999994</c:v>
                </c:pt>
                <c:pt idx="6">
                  <c:v>70</c:v>
                </c:pt>
                <c:pt idx="7">
                  <c:v>72.150000000000006</c:v>
                </c:pt>
                <c:pt idx="8">
                  <c:v>74.550000000000011</c:v>
                </c:pt>
                <c:pt idx="9">
                  <c:v>87</c:v>
                </c:pt>
              </c:numCache>
            </c:numRef>
          </c:xVal>
          <c:yVal>
            <c:numRef>
              <c:f>'Naogaon_B_9.00 to 30.420'!$H$1184:$H$1193</c:f>
              <c:numCache>
                <c:formatCode>0.00</c:formatCode>
                <c:ptCount val="10"/>
                <c:pt idx="0">
                  <c:v>3.82</c:v>
                </c:pt>
                <c:pt idx="1">
                  <c:v>4.13</c:v>
                </c:pt>
                <c:pt idx="2">
                  <c:v>4.29</c:v>
                </c:pt>
                <c:pt idx="3">
                  <c:v>4.28</c:v>
                </c:pt>
                <c:pt idx="4">
                  <c:v>4.2</c:v>
                </c:pt>
                <c:pt idx="5">
                  <c:v>4.9000000000000004</c:v>
                </c:pt>
                <c:pt idx="6">
                  <c:v>4.9000000000000004</c:v>
                </c:pt>
                <c:pt idx="7">
                  <c:v>4.9000000000000004</c:v>
                </c:pt>
                <c:pt idx="8">
                  <c:v>4.0999999999999996</c:v>
                </c:pt>
                <c:pt idx="9">
                  <c:v>4.0999999999999996</c:v>
                </c:pt>
              </c:numCache>
            </c:numRef>
          </c:yVal>
        </c:ser>
        <c:axId val="88407424"/>
        <c:axId val="89457792"/>
      </c:scatterChart>
      <c:valAx>
        <c:axId val="88407424"/>
        <c:scaling>
          <c:orientation val="minMax"/>
          <c:max val="8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457792"/>
        <c:crosses val="autoZero"/>
        <c:crossBetween val="midCat"/>
      </c:valAx>
      <c:valAx>
        <c:axId val="89457792"/>
        <c:scaling>
          <c:orientation val="minMax"/>
          <c:max val="6"/>
        </c:scaling>
        <c:axPos val="l"/>
        <c:majorGridlines/>
        <c:numFmt formatCode="0.00" sourceLinked="1"/>
        <c:tickLblPos val="nextTo"/>
        <c:crossAx val="8840742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30.420'!$A$1172:$A$1175</c:f>
              <c:numCache>
                <c:formatCode>0.00</c:formatCode>
                <c:ptCount val="4"/>
                <c:pt idx="0">
                  <c:v>0</c:v>
                </c:pt>
                <c:pt idx="1">
                  <c:v>17</c:v>
                </c:pt>
                <c:pt idx="2">
                  <c:v>34</c:v>
                </c:pt>
                <c:pt idx="3">
                  <c:v>52</c:v>
                </c:pt>
              </c:numCache>
            </c:numRef>
          </c:xVal>
          <c:yVal>
            <c:numRef>
              <c:f>'Naogaon_B_9.00 to 30.420'!$B$1172:$B$1175</c:f>
              <c:numCache>
                <c:formatCode>0.000</c:formatCode>
                <c:ptCount val="4"/>
                <c:pt idx="0">
                  <c:v>3.7</c:v>
                </c:pt>
                <c:pt idx="1">
                  <c:v>3.54</c:v>
                </c:pt>
                <c:pt idx="2">
                  <c:v>4.24</c:v>
                </c:pt>
                <c:pt idx="3">
                  <c:v>4.0199999999999996</c:v>
                </c:pt>
              </c:numCache>
            </c:numRef>
          </c:yVal>
        </c:ser>
        <c:ser>
          <c:idx val="1"/>
          <c:order val="1"/>
          <c:xVal>
            <c:numRef>
              <c:f>'Naogaon_B_9.00 to 30.420'!$G$1172:$G$1179</c:f>
              <c:numCache>
                <c:formatCode>0.00</c:formatCode>
                <c:ptCount val="8"/>
                <c:pt idx="0">
                  <c:v>0</c:v>
                </c:pt>
                <c:pt idx="1">
                  <c:v>17</c:v>
                </c:pt>
                <c:pt idx="2">
                  <c:v>29.39</c:v>
                </c:pt>
                <c:pt idx="3">
                  <c:v>31.85</c:v>
                </c:pt>
                <c:pt idx="4">
                  <c:v>34</c:v>
                </c:pt>
                <c:pt idx="5">
                  <c:v>36.15</c:v>
                </c:pt>
                <c:pt idx="6">
                  <c:v>38.19</c:v>
                </c:pt>
                <c:pt idx="7">
                  <c:v>52</c:v>
                </c:pt>
              </c:numCache>
            </c:numRef>
          </c:xVal>
          <c:yVal>
            <c:numRef>
              <c:f>'Naogaon_B_9.00 to 30.420'!$H$1172:$H$1179</c:f>
              <c:numCache>
                <c:formatCode>0.00</c:formatCode>
                <c:ptCount val="8"/>
                <c:pt idx="0">
                  <c:v>3.7</c:v>
                </c:pt>
                <c:pt idx="1">
                  <c:v>3.54</c:v>
                </c:pt>
                <c:pt idx="2">
                  <c:v>4.08</c:v>
                </c:pt>
                <c:pt idx="3">
                  <c:v>4.9000000000000004</c:v>
                </c:pt>
                <c:pt idx="4">
                  <c:v>4.9000000000000004</c:v>
                </c:pt>
                <c:pt idx="5">
                  <c:v>4.9000000000000004</c:v>
                </c:pt>
                <c:pt idx="6">
                  <c:v>4.22</c:v>
                </c:pt>
                <c:pt idx="7">
                  <c:v>4.0199999999999996</c:v>
                </c:pt>
              </c:numCache>
            </c:numRef>
          </c:yVal>
        </c:ser>
        <c:axId val="89486080"/>
        <c:axId val="89487616"/>
      </c:scatterChart>
      <c:valAx>
        <c:axId val="8948608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487616"/>
        <c:crosses val="autoZero"/>
        <c:crossBetween val="midCat"/>
      </c:valAx>
      <c:valAx>
        <c:axId val="89487616"/>
        <c:scaling>
          <c:orientation val="minMax"/>
          <c:max val="6"/>
        </c:scaling>
        <c:axPos val="l"/>
        <c:majorGridlines/>
        <c:numFmt formatCode="0.000" sourceLinked="1"/>
        <c:tickLblPos val="nextTo"/>
        <c:crossAx val="8948608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30.420'!$A$1184:$A$1192</c:f>
              <c:numCache>
                <c:formatCode>0.00</c:formatCode>
                <c:ptCount val="9"/>
                <c:pt idx="0">
                  <c:v>0</c:v>
                </c:pt>
                <c:pt idx="1">
                  <c:v>7</c:v>
                </c:pt>
                <c:pt idx="2">
                  <c:v>34</c:v>
                </c:pt>
                <c:pt idx="3">
                  <c:v>49</c:v>
                </c:pt>
                <c:pt idx="4">
                  <c:v>70</c:v>
                </c:pt>
                <c:pt idx="5">
                  <c:v>87</c:v>
                </c:pt>
              </c:numCache>
            </c:numRef>
          </c:xVal>
          <c:yVal>
            <c:numRef>
              <c:f>'Naogaon_B_9.00 to 30.420'!$B$1184:$B$1192</c:f>
              <c:numCache>
                <c:formatCode>0.00</c:formatCode>
                <c:ptCount val="9"/>
                <c:pt idx="0">
                  <c:v>3.82</c:v>
                </c:pt>
                <c:pt idx="1">
                  <c:v>4.13</c:v>
                </c:pt>
                <c:pt idx="2">
                  <c:v>4.29</c:v>
                </c:pt>
                <c:pt idx="3">
                  <c:v>4.28</c:v>
                </c:pt>
                <c:pt idx="4">
                  <c:v>4.05</c:v>
                </c:pt>
                <c:pt idx="5">
                  <c:v>4.0999999999999996</c:v>
                </c:pt>
              </c:numCache>
            </c:numRef>
          </c:yVal>
        </c:ser>
        <c:ser>
          <c:idx val="1"/>
          <c:order val="1"/>
          <c:xVal>
            <c:numRef>
              <c:f>'Naogaon_B_9.00 to 30.420'!$G$1184:$G$1193</c:f>
              <c:numCache>
                <c:formatCode>0.00</c:formatCode>
                <c:ptCount val="10"/>
                <c:pt idx="0">
                  <c:v>0</c:v>
                </c:pt>
                <c:pt idx="1">
                  <c:v>7</c:v>
                </c:pt>
                <c:pt idx="2">
                  <c:v>34</c:v>
                </c:pt>
                <c:pt idx="3">
                  <c:v>49</c:v>
                </c:pt>
                <c:pt idx="4">
                  <c:v>65.75</c:v>
                </c:pt>
                <c:pt idx="5">
                  <c:v>67.849999999999994</c:v>
                </c:pt>
                <c:pt idx="6">
                  <c:v>70</c:v>
                </c:pt>
                <c:pt idx="7">
                  <c:v>72.150000000000006</c:v>
                </c:pt>
                <c:pt idx="8">
                  <c:v>74.550000000000011</c:v>
                </c:pt>
                <c:pt idx="9">
                  <c:v>87</c:v>
                </c:pt>
              </c:numCache>
            </c:numRef>
          </c:xVal>
          <c:yVal>
            <c:numRef>
              <c:f>'Naogaon_B_9.00 to 30.420'!$H$1184:$H$1193</c:f>
              <c:numCache>
                <c:formatCode>0.00</c:formatCode>
                <c:ptCount val="10"/>
                <c:pt idx="0">
                  <c:v>3.82</c:v>
                </c:pt>
                <c:pt idx="1">
                  <c:v>4.13</c:v>
                </c:pt>
                <c:pt idx="2">
                  <c:v>4.29</c:v>
                </c:pt>
                <c:pt idx="3">
                  <c:v>4.28</c:v>
                </c:pt>
                <c:pt idx="4">
                  <c:v>4.2</c:v>
                </c:pt>
                <c:pt idx="5">
                  <c:v>4.9000000000000004</c:v>
                </c:pt>
                <c:pt idx="6">
                  <c:v>4.9000000000000004</c:v>
                </c:pt>
                <c:pt idx="7">
                  <c:v>4.9000000000000004</c:v>
                </c:pt>
                <c:pt idx="8">
                  <c:v>4.0999999999999996</c:v>
                </c:pt>
                <c:pt idx="9">
                  <c:v>4.0999999999999996</c:v>
                </c:pt>
              </c:numCache>
            </c:numRef>
          </c:yVal>
        </c:ser>
        <c:axId val="89515904"/>
        <c:axId val="89517440"/>
      </c:scatterChart>
      <c:valAx>
        <c:axId val="8951590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517440"/>
        <c:crosses val="autoZero"/>
        <c:crossBetween val="midCat"/>
      </c:valAx>
      <c:valAx>
        <c:axId val="89517440"/>
        <c:scaling>
          <c:orientation val="minMax"/>
          <c:max val="6"/>
        </c:scaling>
        <c:axPos val="l"/>
        <c:majorGridlines/>
        <c:numFmt formatCode="0.00" sourceLinked="1"/>
        <c:tickLblPos val="nextTo"/>
        <c:crossAx val="8951590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30.420'!$A$1198:$A$1201</c:f>
              <c:numCache>
                <c:formatCode>0.00</c:formatCode>
                <c:ptCount val="4"/>
                <c:pt idx="0">
                  <c:v>0</c:v>
                </c:pt>
                <c:pt idx="1">
                  <c:v>21</c:v>
                </c:pt>
                <c:pt idx="2">
                  <c:v>44</c:v>
                </c:pt>
                <c:pt idx="3">
                  <c:v>54</c:v>
                </c:pt>
              </c:numCache>
            </c:numRef>
          </c:xVal>
          <c:yVal>
            <c:numRef>
              <c:f>'Naogaon_B_9.00 to 30.420'!$B$1198:$B$1201</c:f>
              <c:numCache>
                <c:formatCode>0.00</c:formatCode>
                <c:ptCount val="4"/>
                <c:pt idx="0">
                  <c:v>3.37</c:v>
                </c:pt>
                <c:pt idx="1">
                  <c:v>4.04</c:v>
                </c:pt>
                <c:pt idx="2">
                  <c:v>3.91</c:v>
                </c:pt>
                <c:pt idx="3">
                  <c:v>3.91</c:v>
                </c:pt>
              </c:numCache>
            </c:numRef>
          </c:yVal>
        </c:ser>
        <c:ser>
          <c:idx val="1"/>
          <c:order val="1"/>
          <c:xVal>
            <c:numRef>
              <c:f>'Naogaon_B_9.00 to 30.420'!$G$1198:$G$1205</c:f>
              <c:numCache>
                <c:formatCode>0.00</c:formatCode>
                <c:ptCount val="8"/>
                <c:pt idx="0">
                  <c:v>0</c:v>
                </c:pt>
                <c:pt idx="1">
                  <c:v>21</c:v>
                </c:pt>
                <c:pt idx="2">
                  <c:v>39</c:v>
                </c:pt>
                <c:pt idx="3">
                  <c:v>41.85</c:v>
                </c:pt>
                <c:pt idx="4">
                  <c:v>44</c:v>
                </c:pt>
                <c:pt idx="5">
                  <c:v>46.15</c:v>
                </c:pt>
                <c:pt idx="6">
                  <c:v>49.12</c:v>
                </c:pt>
                <c:pt idx="7">
                  <c:v>54</c:v>
                </c:pt>
              </c:numCache>
            </c:numRef>
          </c:xVal>
          <c:yVal>
            <c:numRef>
              <c:f>'Naogaon_B_9.00 to 30.420'!$H$1198:$H$1205</c:f>
              <c:numCache>
                <c:formatCode>0.00</c:formatCode>
                <c:ptCount val="8"/>
                <c:pt idx="0">
                  <c:v>3.37</c:v>
                </c:pt>
                <c:pt idx="1">
                  <c:v>4.04</c:v>
                </c:pt>
                <c:pt idx="2">
                  <c:v>3.95</c:v>
                </c:pt>
                <c:pt idx="3">
                  <c:v>4.9000000000000004</c:v>
                </c:pt>
                <c:pt idx="4">
                  <c:v>4.9000000000000004</c:v>
                </c:pt>
                <c:pt idx="5">
                  <c:v>4.9000000000000004</c:v>
                </c:pt>
                <c:pt idx="6">
                  <c:v>3.91</c:v>
                </c:pt>
                <c:pt idx="7">
                  <c:v>3.91</c:v>
                </c:pt>
              </c:numCache>
            </c:numRef>
          </c:yVal>
        </c:ser>
        <c:axId val="89533440"/>
        <c:axId val="89551616"/>
      </c:scatterChart>
      <c:valAx>
        <c:axId val="8953344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551616"/>
        <c:crosses val="autoZero"/>
        <c:crossBetween val="midCat"/>
      </c:valAx>
      <c:valAx>
        <c:axId val="89551616"/>
        <c:scaling>
          <c:orientation val="minMax"/>
          <c:max val="6"/>
        </c:scaling>
        <c:axPos val="l"/>
        <c:majorGridlines/>
        <c:numFmt formatCode="0.00" sourceLinked="1"/>
        <c:tickLblPos val="nextTo"/>
        <c:crossAx val="8953344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30.420'!$A$1210:$A$1213</c:f>
              <c:numCache>
                <c:formatCode>0.00</c:formatCode>
                <c:ptCount val="4"/>
                <c:pt idx="0">
                  <c:v>0</c:v>
                </c:pt>
                <c:pt idx="1">
                  <c:v>18</c:v>
                </c:pt>
                <c:pt idx="2">
                  <c:v>40</c:v>
                </c:pt>
                <c:pt idx="3">
                  <c:v>68</c:v>
                </c:pt>
              </c:numCache>
            </c:numRef>
          </c:xVal>
          <c:yVal>
            <c:numRef>
              <c:f>'Naogaon_B_9.00 to 30.420'!$B$1210:$B$1213</c:f>
              <c:numCache>
                <c:formatCode>0.00</c:formatCode>
                <c:ptCount val="4"/>
                <c:pt idx="0">
                  <c:v>3.65</c:v>
                </c:pt>
                <c:pt idx="1">
                  <c:v>4.1900000000000004</c:v>
                </c:pt>
                <c:pt idx="2">
                  <c:v>4.34</c:v>
                </c:pt>
                <c:pt idx="3">
                  <c:v>4.34</c:v>
                </c:pt>
              </c:numCache>
            </c:numRef>
          </c:yVal>
        </c:ser>
        <c:ser>
          <c:idx val="1"/>
          <c:order val="1"/>
          <c:xVal>
            <c:numRef>
              <c:f>'Naogaon_B_9.00 to 30.420'!$G$1210:$G$1217</c:f>
              <c:numCache>
                <c:formatCode>0.00</c:formatCode>
                <c:ptCount val="8"/>
                <c:pt idx="0">
                  <c:v>0</c:v>
                </c:pt>
                <c:pt idx="1">
                  <c:v>18</c:v>
                </c:pt>
                <c:pt idx="2">
                  <c:v>36.049999999999997</c:v>
                </c:pt>
                <c:pt idx="3">
                  <c:v>37.85</c:v>
                </c:pt>
                <c:pt idx="4">
                  <c:v>40</c:v>
                </c:pt>
                <c:pt idx="5">
                  <c:v>42.15</c:v>
                </c:pt>
                <c:pt idx="6">
                  <c:v>43.83</c:v>
                </c:pt>
                <c:pt idx="7">
                  <c:v>68</c:v>
                </c:pt>
              </c:numCache>
            </c:numRef>
          </c:xVal>
          <c:yVal>
            <c:numRef>
              <c:f>'Naogaon_B_9.00 to 30.420'!$H$1210:$H$1217</c:f>
              <c:numCache>
                <c:formatCode>0.00</c:formatCode>
                <c:ptCount val="8"/>
                <c:pt idx="0">
                  <c:v>3.65</c:v>
                </c:pt>
                <c:pt idx="1">
                  <c:v>4.1900000000000004</c:v>
                </c:pt>
                <c:pt idx="2">
                  <c:v>4.3</c:v>
                </c:pt>
                <c:pt idx="3">
                  <c:v>4.9000000000000004</c:v>
                </c:pt>
                <c:pt idx="4">
                  <c:v>4.9000000000000004</c:v>
                </c:pt>
                <c:pt idx="5">
                  <c:v>4.9000000000000004</c:v>
                </c:pt>
                <c:pt idx="6">
                  <c:v>4.34</c:v>
                </c:pt>
                <c:pt idx="7">
                  <c:v>4.34</c:v>
                </c:pt>
              </c:numCache>
            </c:numRef>
          </c:yVal>
        </c:ser>
        <c:axId val="89579904"/>
        <c:axId val="89581440"/>
      </c:scatterChart>
      <c:valAx>
        <c:axId val="8957990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581440"/>
        <c:crosses val="autoZero"/>
        <c:crossBetween val="midCat"/>
      </c:valAx>
      <c:valAx>
        <c:axId val="89581440"/>
        <c:scaling>
          <c:orientation val="minMax"/>
          <c:max val="6"/>
        </c:scaling>
        <c:axPos val="l"/>
        <c:majorGridlines/>
        <c:numFmt formatCode="0.00" sourceLinked="1"/>
        <c:tickLblPos val="nextTo"/>
        <c:crossAx val="8957990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30.420'!$A$1222:$A$1227</c:f>
              <c:numCache>
                <c:formatCode>0.00</c:formatCode>
                <c:ptCount val="6"/>
                <c:pt idx="0">
                  <c:v>0</c:v>
                </c:pt>
                <c:pt idx="1">
                  <c:v>10</c:v>
                </c:pt>
                <c:pt idx="2">
                  <c:v>21</c:v>
                </c:pt>
                <c:pt idx="3">
                  <c:v>29</c:v>
                </c:pt>
                <c:pt idx="4">
                  <c:v>38</c:v>
                </c:pt>
                <c:pt idx="5">
                  <c:v>44</c:v>
                </c:pt>
              </c:numCache>
            </c:numRef>
          </c:xVal>
          <c:yVal>
            <c:numRef>
              <c:f>'Naogaon_B_9.00 to 30.420'!$B$1222:$B$1227</c:f>
              <c:numCache>
                <c:formatCode>0.00</c:formatCode>
                <c:ptCount val="6"/>
                <c:pt idx="0">
                  <c:v>3.87</c:v>
                </c:pt>
                <c:pt idx="1">
                  <c:v>4.1900000000000004</c:v>
                </c:pt>
                <c:pt idx="2">
                  <c:v>4.32</c:v>
                </c:pt>
                <c:pt idx="3">
                  <c:v>4.41</c:v>
                </c:pt>
                <c:pt idx="4">
                  <c:v>4.32</c:v>
                </c:pt>
                <c:pt idx="5">
                  <c:v>4.32</c:v>
                </c:pt>
              </c:numCache>
            </c:numRef>
          </c:yVal>
        </c:ser>
        <c:ser>
          <c:idx val="1"/>
          <c:order val="1"/>
          <c:xVal>
            <c:numRef>
              <c:f>'Naogaon_B_9.00 to 30.420'!$G$1222:$G$1231</c:f>
              <c:numCache>
                <c:formatCode>0.00</c:formatCode>
                <c:ptCount val="10"/>
                <c:pt idx="0">
                  <c:v>0</c:v>
                </c:pt>
                <c:pt idx="1">
                  <c:v>10</c:v>
                </c:pt>
                <c:pt idx="2">
                  <c:v>21</c:v>
                </c:pt>
                <c:pt idx="3">
                  <c:v>29</c:v>
                </c:pt>
                <c:pt idx="4">
                  <c:v>34.26</c:v>
                </c:pt>
                <c:pt idx="5">
                  <c:v>35.85</c:v>
                </c:pt>
                <c:pt idx="6">
                  <c:v>38</c:v>
                </c:pt>
                <c:pt idx="7">
                  <c:v>40.15</c:v>
                </c:pt>
                <c:pt idx="8">
                  <c:v>41.89</c:v>
                </c:pt>
                <c:pt idx="9">
                  <c:v>44</c:v>
                </c:pt>
              </c:numCache>
            </c:numRef>
          </c:xVal>
          <c:yVal>
            <c:numRef>
              <c:f>'Naogaon_B_9.00 to 30.420'!$H$1222:$H$1231</c:f>
              <c:numCache>
                <c:formatCode>0.00</c:formatCode>
                <c:ptCount val="10"/>
                <c:pt idx="0">
                  <c:v>3.87</c:v>
                </c:pt>
                <c:pt idx="1">
                  <c:v>4.1900000000000004</c:v>
                </c:pt>
                <c:pt idx="2">
                  <c:v>4.32</c:v>
                </c:pt>
                <c:pt idx="3">
                  <c:v>4.41</c:v>
                </c:pt>
                <c:pt idx="4">
                  <c:v>4.37</c:v>
                </c:pt>
                <c:pt idx="5">
                  <c:v>4.9000000000000004</c:v>
                </c:pt>
                <c:pt idx="6">
                  <c:v>4.9000000000000004</c:v>
                </c:pt>
                <c:pt idx="7">
                  <c:v>4.9000000000000004</c:v>
                </c:pt>
                <c:pt idx="8">
                  <c:v>4.32</c:v>
                </c:pt>
                <c:pt idx="9">
                  <c:v>4.32</c:v>
                </c:pt>
              </c:numCache>
            </c:numRef>
          </c:yVal>
        </c:ser>
        <c:axId val="89609728"/>
        <c:axId val="89611264"/>
      </c:scatterChart>
      <c:valAx>
        <c:axId val="8960972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611264"/>
        <c:crosses val="autoZero"/>
        <c:crossBetween val="midCat"/>
      </c:valAx>
      <c:valAx>
        <c:axId val="89611264"/>
        <c:scaling>
          <c:orientation val="minMax"/>
          <c:max val="6"/>
        </c:scaling>
        <c:axPos val="l"/>
        <c:majorGridlines/>
        <c:numFmt formatCode="0.00" sourceLinked="1"/>
        <c:tickLblPos val="nextTo"/>
        <c:crossAx val="8960972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30.420'!$A$1236:$A$1242</c:f>
              <c:numCache>
                <c:formatCode>0.00</c:formatCode>
                <c:ptCount val="7"/>
                <c:pt idx="0">
                  <c:v>0</c:v>
                </c:pt>
                <c:pt idx="1">
                  <c:v>9</c:v>
                </c:pt>
                <c:pt idx="2">
                  <c:v>13</c:v>
                </c:pt>
                <c:pt idx="3">
                  <c:v>20</c:v>
                </c:pt>
                <c:pt idx="4">
                  <c:v>31</c:v>
                </c:pt>
                <c:pt idx="5">
                  <c:v>39</c:v>
                </c:pt>
                <c:pt idx="6">
                  <c:v>55</c:v>
                </c:pt>
              </c:numCache>
            </c:numRef>
          </c:xVal>
          <c:yVal>
            <c:numRef>
              <c:f>'Naogaon_B_9.00 to 30.420'!$B$1236:$B$1242</c:f>
              <c:numCache>
                <c:formatCode>0.000</c:formatCode>
                <c:ptCount val="7"/>
                <c:pt idx="0">
                  <c:v>3.75</c:v>
                </c:pt>
                <c:pt idx="1">
                  <c:v>4.12</c:v>
                </c:pt>
                <c:pt idx="2">
                  <c:v>4.3</c:v>
                </c:pt>
                <c:pt idx="3">
                  <c:v>4.4000000000000004</c:v>
                </c:pt>
                <c:pt idx="4">
                  <c:v>4.3600000000000003</c:v>
                </c:pt>
                <c:pt idx="5">
                  <c:v>4.3099999999999996</c:v>
                </c:pt>
                <c:pt idx="6">
                  <c:v>4.3099999999999996</c:v>
                </c:pt>
              </c:numCache>
            </c:numRef>
          </c:yVal>
        </c:ser>
        <c:ser>
          <c:idx val="1"/>
          <c:order val="1"/>
          <c:xVal>
            <c:numRef>
              <c:f>'Naogaon_B_9.00 to 30.420'!$G$1236:$G$1246</c:f>
              <c:numCache>
                <c:formatCode>0.00</c:formatCode>
                <c:ptCount val="11"/>
                <c:pt idx="0">
                  <c:v>0</c:v>
                </c:pt>
                <c:pt idx="1">
                  <c:v>9</c:v>
                </c:pt>
                <c:pt idx="2">
                  <c:v>13</c:v>
                </c:pt>
                <c:pt idx="3">
                  <c:v>20</c:v>
                </c:pt>
                <c:pt idx="4">
                  <c:v>31</c:v>
                </c:pt>
                <c:pt idx="5">
                  <c:v>35.200000000000003</c:v>
                </c:pt>
                <c:pt idx="6">
                  <c:v>36.85</c:v>
                </c:pt>
                <c:pt idx="7">
                  <c:v>39</c:v>
                </c:pt>
                <c:pt idx="8">
                  <c:v>41.15</c:v>
                </c:pt>
                <c:pt idx="9">
                  <c:v>42.92</c:v>
                </c:pt>
                <c:pt idx="10">
                  <c:v>55</c:v>
                </c:pt>
              </c:numCache>
            </c:numRef>
          </c:xVal>
          <c:yVal>
            <c:numRef>
              <c:f>'Naogaon_B_9.00 to 30.420'!$H$1236:$H$1246</c:f>
              <c:numCache>
                <c:formatCode>0.00</c:formatCode>
                <c:ptCount val="11"/>
                <c:pt idx="0">
                  <c:v>3.75</c:v>
                </c:pt>
                <c:pt idx="1">
                  <c:v>4.12</c:v>
                </c:pt>
                <c:pt idx="2">
                  <c:v>4.3</c:v>
                </c:pt>
                <c:pt idx="3">
                  <c:v>4.4000000000000004</c:v>
                </c:pt>
                <c:pt idx="4">
                  <c:v>4.3600000000000003</c:v>
                </c:pt>
                <c:pt idx="5">
                  <c:v>4.3499999999999996</c:v>
                </c:pt>
                <c:pt idx="6">
                  <c:v>4.9000000000000004</c:v>
                </c:pt>
                <c:pt idx="7">
                  <c:v>4.9000000000000004</c:v>
                </c:pt>
                <c:pt idx="8">
                  <c:v>4.9000000000000004</c:v>
                </c:pt>
                <c:pt idx="9">
                  <c:v>4.3099999999999996</c:v>
                </c:pt>
                <c:pt idx="10">
                  <c:v>4.3099999999999996</c:v>
                </c:pt>
              </c:numCache>
            </c:numRef>
          </c:yVal>
        </c:ser>
        <c:axId val="89631360"/>
        <c:axId val="89645440"/>
      </c:scatterChart>
      <c:valAx>
        <c:axId val="8963136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645440"/>
        <c:crosses val="autoZero"/>
        <c:crossBetween val="midCat"/>
      </c:valAx>
      <c:valAx>
        <c:axId val="89645440"/>
        <c:scaling>
          <c:orientation val="minMax"/>
          <c:max val="6"/>
        </c:scaling>
        <c:axPos val="l"/>
        <c:majorGridlines/>
        <c:numFmt formatCode="0.000" sourceLinked="1"/>
        <c:tickLblPos val="nextTo"/>
        <c:crossAx val="8963136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30.420'!$A$1251:$A$1260</c:f>
              <c:numCache>
                <c:formatCode>0.00</c:formatCode>
                <c:ptCount val="10"/>
                <c:pt idx="0">
                  <c:v>0</c:v>
                </c:pt>
                <c:pt idx="1">
                  <c:v>4</c:v>
                </c:pt>
                <c:pt idx="2">
                  <c:v>11</c:v>
                </c:pt>
                <c:pt idx="3">
                  <c:v>17</c:v>
                </c:pt>
                <c:pt idx="4">
                  <c:v>23</c:v>
                </c:pt>
                <c:pt idx="5">
                  <c:v>28</c:v>
                </c:pt>
                <c:pt idx="6">
                  <c:v>43</c:v>
                </c:pt>
                <c:pt idx="7">
                  <c:v>54</c:v>
                </c:pt>
                <c:pt idx="8">
                  <c:v>61</c:v>
                </c:pt>
                <c:pt idx="9">
                  <c:v>71</c:v>
                </c:pt>
              </c:numCache>
            </c:numRef>
          </c:xVal>
          <c:yVal>
            <c:numRef>
              <c:f>'Naogaon_B_9.00 to 30.420'!$B$1251:$B$1260</c:f>
              <c:numCache>
                <c:formatCode>0.000</c:formatCode>
                <c:ptCount val="10"/>
                <c:pt idx="0">
                  <c:v>3.18</c:v>
                </c:pt>
                <c:pt idx="1">
                  <c:v>3.58</c:v>
                </c:pt>
                <c:pt idx="2">
                  <c:v>3.89</c:v>
                </c:pt>
                <c:pt idx="3">
                  <c:v>4.16</c:v>
                </c:pt>
                <c:pt idx="4">
                  <c:v>4.1500000000000004</c:v>
                </c:pt>
                <c:pt idx="5">
                  <c:v>4.12</c:v>
                </c:pt>
                <c:pt idx="6">
                  <c:v>4.1399999999999997</c:v>
                </c:pt>
                <c:pt idx="7">
                  <c:v>4.05</c:v>
                </c:pt>
                <c:pt idx="8">
                  <c:v>3.74</c:v>
                </c:pt>
                <c:pt idx="9">
                  <c:v>3.74</c:v>
                </c:pt>
              </c:numCache>
            </c:numRef>
          </c:yVal>
        </c:ser>
        <c:ser>
          <c:idx val="1"/>
          <c:order val="1"/>
          <c:xVal>
            <c:numRef>
              <c:f>'Naogaon_B_9.00 to 30.420'!$G$1251:$G$1264</c:f>
              <c:numCache>
                <c:formatCode>0.00</c:formatCode>
                <c:ptCount val="14"/>
                <c:pt idx="0">
                  <c:v>0</c:v>
                </c:pt>
                <c:pt idx="1">
                  <c:v>4</c:v>
                </c:pt>
                <c:pt idx="2">
                  <c:v>11</c:v>
                </c:pt>
                <c:pt idx="3">
                  <c:v>17</c:v>
                </c:pt>
                <c:pt idx="4">
                  <c:v>23</c:v>
                </c:pt>
                <c:pt idx="5">
                  <c:v>28</c:v>
                </c:pt>
                <c:pt idx="6">
                  <c:v>43</c:v>
                </c:pt>
                <c:pt idx="7">
                  <c:v>54</c:v>
                </c:pt>
                <c:pt idx="8">
                  <c:v>56.15</c:v>
                </c:pt>
                <c:pt idx="9">
                  <c:v>58.85</c:v>
                </c:pt>
                <c:pt idx="10">
                  <c:v>61</c:v>
                </c:pt>
                <c:pt idx="11">
                  <c:v>63.15</c:v>
                </c:pt>
                <c:pt idx="12">
                  <c:v>66.63</c:v>
                </c:pt>
                <c:pt idx="13">
                  <c:v>71</c:v>
                </c:pt>
              </c:numCache>
            </c:numRef>
          </c:xVal>
          <c:yVal>
            <c:numRef>
              <c:f>'Naogaon_B_9.00 to 30.420'!$H$1251:$H$1264</c:f>
              <c:numCache>
                <c:formatCode>0.00</c:formatCode>
                <c:ptCount val="14"/>
                <c:pt idx="0">
                  <c:v>3.18</c:v>
                </c:pt>
                <c:pt idx="1">
                  <c:v>3.58</c:v>
                </c:pt>
                <c:pt idx="2">
                  <c:v>3.89</c:v>
                </c:pt>
                <c:pt idx="3">
                  <c:v>4.16</c:v>
                </c:pt>
                <c:pt idx="4">
                  <c:v>4.1500000000000004</c:v>
                </c:pt>
                <c:pt idx="5">
                  <c:v>4.12</c:v>
                </c:pt>
                <c:pt idx="6">
                  <c:v>4.1399999999999997</c:v>
                </c:pt>
                <c:pt idx="7">
                  <c:v>4.05</c:v>
                </c:pt>
                <c:pt idx="8">
                  <c:v>4</c:v>
                </c:pt>
                <c:pt idx="9">
                  <c:v>4.9000000000000004</c:v>
                </c:pt>
                <c:pt idx="10">
                  <c:v>4.9000000000000004</c:v>
                </c:pt>
                <c:pt idx="11">
                  <c:v>4.9000000000000004</c:v>
                </c:pt>
                <c:pt idx="12" formatCode="0.000">
                  <c:v>3.74</c:v>
                </c:pt>
                <c:pt idx="13" formatCode="0.000">
                  <c:v>3.74</c:v>
                </c:pt>
              </c:numCache>
            </c:numRef>
          </c:yVal>
        </c:ser>
        <c:axId val="89669632"/>
        <c:axId val="89671168"/>
      </c:scatterChart>
      <c:valAx>
        <c:axId val="8966963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671168"/>
        <c:crosses val="autoZero"/>
        <c:crossBetween val="midCat"/>
      </c:valAx>
      <c:valAx>
        <c:axId val="89671168"/>
        <c:scaling>
          <c:orientation val="minMax"/>
          <c:max val="6"/>
        </c:scaling>
        <c:axPos val="l"/>
        <c:majorGridlines/>
        <c:numFmt formatCode="0.000" sourceLinked="1"/>
        <c:tickLblPos val="nextTo"/>
        <c:crossAx val="8966963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30.420'!$A$1269:$A$1278</c:f>
              <c:numCache>
                <c:formatCode>0.00</c:formatCode>
                <c:ptCount val="10"/>
                <c:pt idx="0">
                  <c:v>0</c:v>
                </c:pt>
                <c:pt idx="1">
                  <c:v>9</c:v>
                </c:pt>
                <c:pt idx="2">
                  <c:v>22</c:v>
                </c:pt>
                <c:pt idx="3">
                  <c:v>28</c:v>
                </c:pt>
                <c:pt idx="4">
                  <c:v>36</c:v>
                </c:pt>
                <c:pt idx="5">
                  <c:v>49</c:v>
                </c:pt>
                <c:pt idx="6">
                  <c:v>54</c:v>
                </c:pt>
                <c:pt idx="7">
                  <c:v>62</c:v>
                </c:pt>
                <c:pt idx="8">
                  <c:v>73</c:v>
                </c:pt>
                <c:pt idx="9">
                  <c:v>80</c:v>
                </c:pt>
              </c:numCache>
            </c:numRef>
          </c:xVal>
          <c:yVal>
            <c:numRef>
              <c:f>'Naogaon_B_9.00 to 30.420'!$B$1269:$B$1278</c:f>
              <c:numCache>
                <c:formatCode>0.000</c:formatCode>
                <c:ptCount val="10"/>
                <c:pt idx="0">
                  <c:v>3.44</c:v>
                </c:pt>
                <c:pt idx="1">
                  <c:v>3.63</c:v>
                </c:pt>
                <c:pt idx="2">
                  <c:v>3.63</c:v>
                </c:pt>
                <c:pt idx="3">
                  <c:v>3.96</c:v>
                </c:pt>
                <c:pt idx="4">
                  <c:v>3.92</c:v>
                </c:pt>
                <c:pt idx="5">
                  <c:v>4.1100000000000003</c:v>
                </c:pt>
                <c:pt idx="6">
                  <c:v>4.12</c:v>
                </c:pt>
                <c:pt idx="7">
                  <c:v>4.1399999999999997</c:v>
                </c:pt>
                <c:pt idx="8">
                  <c:v>4.0999999999999996</c:v>
                </c:pt>
                <c:pt idx="9">
                  <c:v>4.0999999999999996</c:v>
                </c:pt>
              </c:numCache>
            </c:numRef>
          </c:yVal>
        </c:ser>
        <c:ser>
          <c:idx val="1"/>
          <c:order val="1"/>
          <c:xVal>
            <c:numRef>
              <c:f>'Naogaon_B_9.00 to 30.420'!$G$1269:$G$1282</c:f>
              <c:numCache>
                <c:formatCode>0.00</c:formatCode>
                <c:ptCount val="14"/>
                <c:pt idx="0">
                  <c:v>0</c:v>
                </c:pt>
                <c:pt idx="1">
                  <c:v>9</c:v>
                </c:pt>
                <c:pt idx="2">
                  <c:v>22</c:v>
                </c:pt>
                <c:pt idx="3">
                  <c:v>28</c:v>
                </c:pt>
                <c:pt idx="4">
                  <c:v>36</c:v>
                </c:pt>
                <c:pt idx="5">
                  <c:v>49</c:v>
                </c:pt>
                <c:pt idx="6">
                  <c:v>54</c:v>
                </c:pt>
                <c:pt idx="7">
                  <c:v>62</c:v>
                </c:pt>
                <c:pt idx="8">
                  <c:v>68.449999999999989</c:v>
                </c:pt>
                <c:pt idx="9">
                  <c:v>70.849999999999994</c:v>
                </c:pt>
                <c:pt idx="10">
                  <c:v>73</c:v>
                </c:pt>
                <c:pt idx="11">
                  <c:v>75.150000000000006</c:v>
                </c:pt>
                <c:pt idx="12">
                  <c:v>77.550000000000011</c:v>
                </c:pt>
                <c:pt idx="13">
                  <c:v>80</c:v>
                </c:pt>
              </c:numCache>
            </c:numRef>
          </c:xVal>
          <c:yVal>
            <c:numRef>
              <c:f>'Naogaon_B_9.00 to 30.420'!$H$1269:$H$1282</c:f>
              <c:numCache>
                <c:formatCode>0.00</c:formatCode>
                <c:ptCount val="14"/>
                <c:pt idx="0">
                  <c:v>3.44</c:v>
                </c:pt>
                <c:pt idx="1">
                  <c:v>3.63</c:v>
                </c:pt>
                <c:pt idx="2">
                  <c:v>3.63</c:v>
                </c:pt>
                <c:pt idx="3">
                  <c:v>3.96</c:v>
                </c:pt>
                <c:pt idx="4">
                  <c:v>3.92</c:v>
                </c:pt>
                <c:pt idx="5">
                  <c:v>4.1100000000000003</c:v>
                </c:pt>
                <c:pt idx="6">
                  <c:v>4.12</c:v>
                </c:pt>
                <c:pt idx="7">
                  <c:v>4.1399999999999997</c:v>
                </c:pt>
                <c:pt idx="8">
                  <c:v>4.0999999999999996</c:v>
                </c:pt>
                <c:pt idx="9">
                  <c:v>4.9000000000000004</c:v>
                </c:pt>
                <c:pt idx="10">
                  <c:v>4.9000000000000004</c:v>
                </c:pt>
                <c:pt idx="11">
                  <c:v>4.9000000000000004</c:v>
                </c:pt>
                <c:pt idx="12" formatCode="0.000">
                  <c:v>4.0999999999999996</c:v>
                </c:pt>
                <c:pt idx="13" formatCode="0.000">
                  <c:v>4.0999999999999996</c:v>
                </c:pt>
              </c:numCache>
            </c:numRef>
          </c:yVal>
        </c:ser>
        <c:axId val="89707648"/>
        <c:axId val="89709184"/>
      </c:scatterChart>
      <c:valAx>
        <c:axId val="8970764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709184"/>
        <c:crosses val="autoZero"/>
        <c:crossBetween val="midCat"/>
      </c:valAx>
      <c:valAx>
        <c:axId val="89709184"/>
        <c:scaling>
          <c:orientation val="minMax"/>
          <c:max val="6"/>
        </c:scaling>
        <c:axPos val="l"/>
        <c:majorGridlines/>
        <c:numFmt formatCode="0.000" sourceLinked="1"/>
        <c:tickLblPos val="nextTo"/>
        <c:crossAx val="8970764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30.420'!$A$1287:$A$1299</c:f>
              <c:numCache>
                <c:formatCode>0.00</c:formatCode>
                <c:ptCount val="13"/>
                <c:pt idx="0">
                  <c:v>0</c:v>
                </c:pt>
                <c:pt idx="1">
                  <c:v>5</c:v>
                </c:pt>
                <c:pt idx="2">
                  <c:v>16</c:v>
                </c:pt>
                <c:pt idx="3">
                  <c:v>28</c:v>
                </c:pt>
                <c:pt idx="4">
                  <c:v>32</c:v>
                </c:pt>
                <c:pt idx="5">
                  <c:v>44</c:v>
                </c:pt>
                <c:pt idx="6">
                  <c:v>55</c:v>
                </c:pt>
                <c:pt idx="7">
                  <c:v>67</c:v>
                </c:pt>
                <c:pt idx="8">
                  <c:v>79</c:v>
                </c:pt>
                <c:pt idx="9">
                  <c:v>92</c:v>
                </c:pt>
              </c:numCache>
            </c:numRef>
          </c:xVal>
          <c:yVal>
            <c:numRef>
              <c:f>'Naogaon_B_9.00 to 30.420'!$B$1287:$B$1299</c:f>
              <c:numCache>
                <c:formatCode>0.000</c:formatCode>
                <c:ptCount val="13"/>
                <c:pt idx="0">
                  <c:v>3.22</c:v>
                </c:pt>
                <c:pt idx="1">
                  <c:v>3.32</c:v>
                </c:pt>
                <c:pt idx="2">
                  <c:v>3.32</c:v>
                </c:pt>
                <c:pt idx="3">
                  <c:v>3.42</c:v>
                </c:pt>
                <c:pt idx="4">
                  <c:v>3.64</c:v>
                </c:pt>
                <c:pt idx="5">
                  <c:v>3.77</c:v>
                </c:pt>
                <c:pt idx="6">
                  <c:v>3.95</c:v>
                </c:pt>
                <c:pt idx="7">
                  <c:v>3.89</c:v>
                </c:pt>
                <c:pt idx="8">
                  <c:v>3.9</c:v>
                </c:pt>
                <c:pt idx="9">
                  <c:v>3.9</c:v>
                </c:pt>
              </c:numCache>
            </c:numRef>
          </c:yVal>
        </c:ser>
        <c:ser>
          <c:idx val="1"/>
          <c:order val="1"/>
          <c:xVal>
            <c:numRef>
              <c:f>'Naogaon_B_9.00 to 30.420'!$G$1287:$G$1300</c:f>
              <c:numCache>
                <c:formatCode>0.00</c:formatCode>
                <c:ptCount val="14"/>
                <c:pt idx="0">
                  <c:v>0</c:v>
                </c:pt>
                <c:pt idx="1">
                  <c:v>5</c:v>
                </c:pt>
                <c:pt idx="2">
                  <c:v>16</c:v>
                </c:pt>
                <c:pt idx="3">
                  <c:v>28</c:v>
                </c:pt>
                <c:pt idx="4">
                  <c:v>32</c:v>
                </c:pt>
                <c:pt idx="5">
                  <c:v>44</c:v>
                </c:pt>
                <c:pt idx="6">
                  <c:v>55</c:v>
                </c:pt>
                <c:pt idx="7">
                  <c:v>67</c:v>
                </c:pt>
                <c:pt idx="8">
                  <c:v>73.789999999999992</c:v>
                </c:pt>
                <c:pt idx="9">
                  <c:v>76.849999999999994</c:v>
                </c:pt>
                <c:pt idx="10">
                  <c:v>79</c:v>
                </c:pt>
                <c:pt idx="11">
                  <c:v>81.150000000000006</c:v>
                </c:pt>
                <c:pt idx="12">
                  <c:v>84.15</c:v>
                </c:pt>
                <c:pt idx="13">
                  <c:v>92</c:v>
                </c:pt>
              </c:numCache>
            </c:numRef>
          </c:xVal>
          <c:yVal>
            <c:numRef>
              <c:f>'Naogaon_B_9.00 to 30.420'!$H$1287:$H$1300</c:f>
              <c:numCache>
                <c:formatCode>0.000</c:formatCode>
                <c:ptCount val="14"/>
                <c:pt idx="0">
                  <c:v>3.22</c:v>
                </c:pt>
                <c:pt idx="1">
                  <c:v>3.32</c:v>
                </c:pt>
                <c:pt idx="2">
                  <c:v>3.32</c:v>
                </c:pt>
                <c:pt idx="3">
                  <c:v>3.42</c:v>
                </c:pt>
                <c:pt idx="4">
                  <c:v>3.64</c:v>
                </c:pt>
                <c:pt idx="5">
                  <c:v>3.77</c:v>
                </c:pt>
                <c:pt idx="6">
                  <c:v>3.95</c:v>
                </c:pt>
                <c:pt idx="7">
                  <c:v>3.86</c:v>
                </c:pt>
                <c:pt idx="8">
                  <c:v>3.88</c:v>
                </c:pt>
                <c:pt idx="9" formatCode="0.00">
                  <c:v>4.9000000000000004</c:v>
                </c:pt>
                <c:pt idx="10" formatCode="0.00">
                  <c:v>4.9000000000000004</c:v>
                </c:pt>
                <c:pt idx="11" formatCode="0.00">
                  <c:v>4.9000000000000004</c:v>
                </c:pt>
                <c:pt idx="12">
                  <c:v>3.9</c:v>
                </c:pt>
                <c:pt idx="13">
                  <c:v>3.9</c:v>
                </c:pt>
              </c:numCache>
            </c:numRef>
          </c:yVal>
        </c:ser>
        <c:axId val="89745664"/>
        <c:axId val="89755648"/>
      </c:scatterChart>
      <c:valAx>
        <c:axId val="8974566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755648"/>
        <c:crosses val="autoZero"/>
        <c:crossBetween val="midCat"/>
      </c:valAx>
      <c:valAx>
        <c:axId val="89755648"/>
        <c:scaling>
          <c:orientation val="minMax"/>
          <c:max val="6"/>
        </c:scaling>
        <c:axPos val="l"/>
        <c:majorGridlines/>
        <c:numFmt formatCode="0.000" sourceLinked="1"/>
        <c:tickLblPos val="nextTo"/>
        <c:crossAx val="8974566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75"/>
          <c:y val="5.3231939163498096E-2"/>
          <c:w val="0.78749999999999998"/>
          <c:h val="0.81368821292775662"/>
        </c:manualLayout>
      </c:layout>
      <c:scatterChart>
        <c:scatterStyle val="lineMarker"/>
        <c:ser>
          <c:idx val="0"/>
          <c:order val="0"/>
          <c:xVal>
            <c:numRef>
              <c:f>'Naogaon_B_9.00 to 30.420'!$A$169:$A$178</c:f>
              <c:numCache>
                <c:formatCode>0.00</c:formatCode>
                <c:ptCount val="10"/>
                <c:pt idx="0">
                  <c:v>0</c:v>
                </c:pt>
                <c:pt idx="1">
                  <c:v>11</c:v>
                </c:pt>
                <c:pt idx="2">
                  <c:v>24</c:v>
                </c:pt>
                <c:pt idx="3">
                  <c:v>38</c:v>
                </c:pt>
                <c:pt idx="4">
                  <c:v>53</c:v>
                </c:pt>
                <c:pt idx="5">
                  <c:v>72</c:v>
                </c:pt>
                <c:pt idx="6">
                  <c:v>89</c:v>
                </c:pt>
                <c:pt idx="7">
                  <c:v>108</c:v>
                </c:pt>
                <c:pt idx="8">
                  <c:v>128</c:v>
                </c:pt>
                <c:pt idx="9">
                  <c:v>147</c:v>
                </c:pt>
              </c:numCache>
            </c:numRef>
          </c:xVal>
          <c:yVal>
            <c:numRef>
              <c:f>'Naogaon_B_9.00 to 30.420'!$B$169:$B$178</c:f>
              <c:numCache>
                <c:formatCode>0.000</c:formatCode>
                <c:ptCount val="10"/>
                <c:pt idx="0">
                  <c:v>3.63</c:v>
                </c:pt>
                <c:pt idx="1">
                  <c:v>3.53</c:v>
                </c:pt>
                <c:pt idx="2">
                  <c:v>3.52</c:v>
                </c:pt>
                <c:pt idx="3">
                  <c:v>3.45</c:v>
                </c:pt>
                <c:pt idx="4">
                  <c:v>3.32</c:v>
                </c:pt>
                <c:pt idx="5">
                  <c:v>3.47</c:v>
                </c:pt>
                <c:pt idx="6">
                  <c:v>3.49</c:v>
                </c:pt>
                <c:pt idx="7">
                  <c:v>3.43</c:v>
                </c:pt>
                <c:pt idx="8">
                  <c:v>3.43</c:v>
                </c:pt>
                <c:pt idx="9">
                  <c:v>3.34</c:v>
                </c:pt>
              </c:numCache>
            </c:numRef>
          </c:yVal>
        </c:ser>
        <c:ser>
          <c:idx val="1"/>
          <c:order val="1"/>
          <c:xVal>
            <c:numRef>
              <c:f>'Naogaon_B_9.00 to 30.420'!$G$169:$G$182</c:f>
              <c:numCache>
                <c:formatCode>0.00</c:formatCode>
                <c:ptCount val="14"/>
                <c:pt idx="0">
                  <c:v>0</c:v>
                </c:pt>
                <c:pt idx="1">
                  <c:v>11</c:v>
                </c:pt>
                <c:pt idx="2">
                  <c:v>24</c:v>
                </c:pt>
                <c:pt idx="3">
                  <c:v>38</c:v>
                </c:pt>
                <c:pt idx="4">
                  <c:v>53</c:v>
                </c:pt>
                <c:pt idx="5">
                  <c:v>72</c:v>
                </c:pt>
                <c:pt idx="6">
                  <c:v>89</c:v>
                </c:pt>
                <c:pt idx="7">
                  <c:v>108</c:v>
                </c:pt>
                <c:pt idx="8">
                  <c:v>121.44</c:v>
                </c:pt>
                <c:pt idx="9">
                  <c:v>125.85</c:v>
                </c:pt>
                <c:pt idx="10">
                  <c:v>128</c:v>
                </c:pt>
                <c:pt idx="11">
                  <c:v>130.15</c:v>
                </c:pt>
                <c:pt idx="12">
                  <c:v>134.65</c:v>
                </c:pt>
                <c:pt idx="13">
                  <c:v>147</c:v>
                </c:pt>
              </c:numCache>
            </c:numRef>
          </c:xVal>
          <c:yVal>
            <c:numRef>
              <c:f>'Naogaon_B_9.00 to 30.420'!$H$169:$H$182</c:f>
              <c:numCache>
                <c:formatCode>0.000</c:formatCode>
                <c:ptCount val="14"/>
                <c:pt idx="0">
                  <c:v>3.63</c:v>
                </c:pt>
                <c:pt idx="1">
                  <c:v>3.53</c:v>
                </c:pt>
                <c:pt idx="2">
                  <c:v>3.52</c:v>
                </c:pt>
                <c:pt idx="3">
                  <c:v>3.45</c:v>
                </c:pt>
                <c:pt idx="4">
                  <c:v>3.32</c:v>
                </c:pt>
                <c:pt idx="5" formatCode="0.00">
                  <c:v>3.47</c:v>
                </c:pt>
                <c:pt idx="6" formatCode="0.00">
                  <c:v>3.49</c:v>
                </c:pt>
                <c:pt idx="7" formatCode="0.00">
                  <c:v>3.43</c:v>
                </c:pt>
                <c:pt idx="8" formatCode="0.00">
                  <c:v>3.43</c:v>
                </c:pt>
                <c:pt idx="9" formatCode="0.00">
                  <c:v>4.9000000000000004</c:v>
                </c:pt>
                <c:pt idx="10" formatCode="0.00">
                  <c:v>4.9000000000000004</c:v>
                </c:pt>
                <c:pt idx="11" formatCode="0.00">
                  <c:v>4.9000000000000004</c:v>
                </c:pt>
                <c:pt idx="12" formatCode="0.00">
                  <c:v>3.4</c:v>
                </c:pt>
                <c:pt idx="13" formatCode="0.00">
                  <c:v>3.34</c:v>
                </c:pt>
              </c:numCache>
            </c:numRef>
          </c:yVal>
        </c:ser>
        <c:axId val="76887936"/>
        <c:axId val="76889472"/>
      </c:scatterChart>
      <c:valAx>
        <c:axId val="7688793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6889472"/>
        <c:crosses val="autoZero"/>
        <c:crossBetween val="midCat"/>
      </c:valAx>
      <c:valAx>
        <c:axId val="76889472"/>
        <c:scaling>
          <c:orientation val="minMax"/>
        </c:scaling>
        <c:axPos val="l"/>
        <c:majorGridlines/>
        <c:numFmt formatCode="0.000" sourceLinked="1"/>
        <c:tickLblPos val="nextTo"/>
        <c:crossAx val="76887936"/>
        <c:crosses val="autoZero"/>
        <c:crossBetween val="midCat"/>
      </c:valAx>
    </c:plotArea>
    <c:plotVisOnly val="1"/>
    <c:dispBlanksAs val="gap"/>
  </c:chart>
  <c:printSettings>
    <c:headerFooter/>
    <c:pageMargins b="0.75000000000000233" l="0.70000000000000062" r="0.70000000000000062" t="0.75000000000000233" header="0.30000000000000032" footer="0.30000000000000032"/>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30.420'!$A$1305:$A$1313</c:f>
              <c:numCache>
                <c:formatCode>0.00</c:formatCode>
                <c:ptCount val="9"/>
                <c:pt idx="0">
                  <c:v>0</c:v>
                </c:pt>
                <c:pt idx="1">
                  <c:v>5</c:v>
                </c:pt>
                <c:pt idx="2">
                  <c:v>18</c:v>
                </c:pt>
                <c:pt idx="3">
                  <c:v>28</c:v>
                </c:pt>
                <c:pt idx="4">
                  <c:v>38</c:v>
                </c:pt>
                <c:pt idx="5">
                  <c:v>48</c:v>
                </c:pt>
                <c:pt idx="6">
                  <c:v>60</c:v>
                </c:pt>
                <c:pt idx="7">
                  <c:v>71</c:v>
                </c:pt>
                <c:pt idx="8">
                  <c:v>84</c:v>
                </c:pt>
              </c:numCache>
            </c:numRef>
          </c:xVal>
          <c:yVal>
            <c:numRef>
              <c:f>'Naogaon_B_9.00 to 30.420'!$B$1305:$B$1313</c:f>
              <c:numCache>
                <c:formatCode>0.000</c:formatCode>
                <c:ptCount val="9"/>
                <c:pt idx="0">
                  <c:v>3.1</c:v>
                </c:pt>
                <c:pt idx="1">
                  <c:v>3.43</c:v>
                </c:pt>
                <c:pt idx="2">
                  <c:v>3.49</c:v>
                </c:pt>
                <c:pt idx="3">
                  <c:v>3.56</c:v>
                </c:pt>
                <c:pt idx="4">
                  <c:v>3.68</c:v>
                </c:pt>
                <c:pt idx="5">
                  <c:v>3.82</c:v>
                </c:pt>
                <c:pt idx="6">
                  <c:v>3.94</c:v>
                </c:pt>
                <c:pt idx="7">
                  <c:v>4.0999999999999996</c:v>
                </c:pt>
                <c:pt idx="8">
                  <c:v>4.0999999999999996</c:v>
                </c:pt>
              </c:numCache>
            </c:numRef>
          </c:yVal>
        </c:ser>
        <c:ser>
          <c:idx val="1"/>
          <c:order val="1"/>
          <c:xVal>
            <c:numRef>
              <c:f>'Naogaon_B_9.00 to 30.420'!$G$1305:$G$1317</c:f>
              <c:numCache>
                <c:formatCode>0.000</c:formatCode>
                <c:ptCount val="13"/>
                <c:pt idx="0">
                  <c:v>0</c:v>
                </c:pt>
                <c:pt idx="1">
                  <c:v>5</c:v>
                </c:pt>
                <c:pt idx="2">
                  <c:v>18</c:v>
                </c:pt>
                <c:pt idx="3">
                  <c:v>28</c:v>
                </c:pt>
                <c:pt idx="4">
                  <c:v>38</c:v>
                </c:pt>
                <c:pt idx="5">
                  <c:v>48</c:v>
                </c:pt>
                <c:pt idx="6">
                  <c:v>60</c:v>
                </c:pt>
                <c:pt idx="7">
                  <c:v>66.149999999999991</c:v>
                </c:pt>
                <c:pt idx="8">
                  <c:v>68.849999999999994</c:v>
                </c:pt>
                <c:pt idx="9">
                  <c:v>71</c:v>
                </c:pt>
                <c:pt idx="10">
                  <c:v>73.150000000000006</c:v>
                </c:pt>
                <c:pt idx="11">
                  <c:v>75.550000000000011</c:v>
                </c:pt>
                <c:pt idx="12">
                  <c:v>84</c:v>
                </c:pt>
              </c:numCache>
            </c:numRef>
          </c:xVal>
          <c:yVal>
            <c:numRef>
              <c:f>'Naogaon_B_9.00 to 30.420'!$H$1305:$H$1317</c:f>
              <c:numCache>
                <c:formatCode>0.000</c:formatCode>
                <c:ptCount val="13"/>
                <c:pt idx="0">
                  <c:v>3.1</c:v>
                </c:pt>
                <c:pt idx="1">
                  <c:v>3.43</c:v>
                </c:pt>
                <c:pt idx="2">
                  <c:v>3.49</c:v>
                </c:pt>
                <c:pt idx="3">
                  <c:v>3.56</c:v>
                </c:pt>
                <c:pt idx="4">
                  <c:v>3.68</c:v>
                </c:pt>
                <c:pt idx="5">
                  <c:v>3.82</c:v>
                </c:pt>
                <c:pt idx="6">
                  <c:v>3.94</c:v>
                </c:pt>
                <c:pt idx="7">
                  <c:v>4</c:v>
                </c:pt>
                <c:pt idx="8">
                  <c:v>4.9000000000000004</c:v>
                </c:pt>
                <c:pt idx="9">
                  <c:v>4.9000000000000004</c:v>
                </c:pt>
                <c:pt idx="10">
                  <c:v>4.9000000000000004</c:v>
                </c:pt>
                <c:pt idx="11">
                  <c:v>4.0999999999999996</c:v>
                </c:pt>
                <c:pt idx="12">
                  <c:v>4.0999999999999996</c:v>
                </c:pt>
              </c:numCache>
            </c:numRef>
          </c:yVal>
        </c:ser>
        <c:axId val="89763200"/>
        <c:axId val="89769088"/>
      </c:scatterChart>
      <c:valAx>
        <c:axId val="8976320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769088"/>
        <c:crosses val="autoZero"/>
        <c:crossBetween val="midCat"/>
      </c:valAx>
      <c:valAx>
        <c:axId val="89769088"/>
        <c:scaling>
          <c:orientation val="minMax"/>
          <c:max val="6"/>
        </c:scaling>
        <c:axPos val="l"/>
        <c:majorGridlines/>
        <c:numFmt formatCode="0.000" sourceLinked="1"/>
        <c:tickLblPos val="nextTo"/>
        <c:crossAx val="8976320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30.420'!$A$1322:$A$1327</c:f>
              <c:numCache>
                <c:formatCode>0.00</c:formatCode>
                <c:ptCount val="6"/>
                <c:pt idx="0">
                  <c:v>0</c:v>
                </c:pt>
                <c:pt idx="1">
                  <c:v>11</c:v>
                </c:pt>
                <c:pt idx="2">
                  <c:v>21</c:v>
                </c:pt>
                <c:pt idx="3">
                  <c:v>33</c:v>
                </c:pt>
                <c:pt idx="4">
                  <c:v>42</c:v>
                </c:pt>
                <c:pt idx="5">
                  <c:v>55</c:v>
                </c:pt>
              </c:numCache>
            </c:numRef>
          </c:xVal>
          <c:yVal>
            <c:numRef>
              <c:f>'Naogaon_B_9.00 to 30.420'!$B$1322:$B$1327</c:f>
              <c:numCache>
                <c:formatCode>0.00</c:formatCode>
                <c:ptCount val="6"/>
                <c:pt idx="0">
                  <c:v>3.64</c:v>
                </c:pt>
                <c:pt idx="1">
                  <c:v>3.59</c:v>
                </c:pt>
                <c:pt idx="2">
                  <c:v>3.6</c:v>
                </c:pt>
                <c:pt idx="3">
                  <c:v>3.62</c:v>
                </c:pt>
                <c:pt idx="4">
                  <c:v>3.7</c:v>
                </c:pt>
                <c:pt idx="5">
                  <c:v>3.7</c:v>
                </c:pt>
              </c:numCache>
            </c:numRef>
          </c:yVal>
        </c:ser>
        <c:ser>
          <c:idx val="1"/>
          <c:order val="1"/>
          <c:xVal>
            <c:numRef>
              <c:f>'Naogaon_B_9.00 to 30.420'!$G$1322:$G$1331</c:f>
              <c:numCache>
                <c:formatCode>0.00</c:formatCode>
                <c:ptCount val="10"/>
                <c:pt idx="0">
                  <c:v>0</c:v>
                </c:pt>
                <c:pt idx="1">
                  <c:v>11</c:v>
                </c:pt>
                <c:pt idx="2">
                  <c:v>21</c:v>
                </c:pt>
                <c:pt idx="3">
                  <c:v>33</c:v>
                </c:pt>
                <c:pt idx="4">
                  <c:v>36.01</c:v>
                </c:pt>
                <c:pt idx="5">
                  <c:v>39.85</c:v>
                </c:pt>
                <c:pt idx="6">
                  <c:v>42</c:v>
                </c:pt>
                <c:pt idx="7">
                  <c:v>44.15</c:v>
                </c:pt>
                <c:pt idx="8">
                  <c:v>47.75</c:v>
                </c:pt>
                <c:pt idx="9">
                  <c:v>55</c:v>
                </c:pt>
              </c:numCache>
            </c:numRef>
          </c:xVal>
          <c:yVal>
            <c:numRef>
              <c:f>'Naogaon_B_9.00 to 30.420'!$H$1322:$H$1331</c:f>
              <c:numCache>
                <c:formatCode>0.00</c:formatCode>
                <c:ptCount val="10"/>
                <c:pt idx="0">
                  <c:v>3.64</c:v>
                </c:pt>
                <c:pt idx="1">
                  <c:v>3.59</c:v>
                </c:pt>
                <c:pt idx="2">
                  <c:v>3.6</c:v>
                </c:pt>
                <c:pt idx="3">
                  <c:v>3.62</c:v>
                </c:pt>
                <c:pt idx="4">
                  <c:v>3.62</c:v>
                </c:pt>
                <c:pt idx="5">
                  <c:v>4.9000000000000004</c:v>
                </c:pt>
                <c:pt idx="6">
                  <c:v>4.9000000000000004</c:v>
                </c:pt>
                <c:pt idx="7">
                  <c:v>4.9000000000000004</c:v>
                </c:pt>
                <c:pt idx="8">
                  <c:v>3.7</c:v>
                </c:pt>
                <c:pt idx="9">
                  <c:v>3.7</c:v>
                </c:pt>
              </c:numCache>
            </c:numRef>
          </c:yVal>
        </c:ser>
        <c:axId val="89789184"/>
        <c:axId val="89790720"/>
      </c:scatterChart>
      <c:valAx>
        <c:axId val="8978918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790720"/>
        <c:crosses val="autoZero"/>
        <c:crossBetween val="midCat"/>
      </c:valAx>
      <c:valAx>
        <c:axId val="89790720"/>
        <c:scaling>
          <c:orientation val="minMax"/>
          <c:max val="6"/>
        </c:scaling>
        <c:axPos val="l"/>
        <c:majorGridlines/>
        <c:numFmt formatCode="0.00" sourceLinked="1"/>
        <c:tickLblPos val="nextTo"/>
        <c:crossAx val="8978918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30.420'!$A$1336:$A$1342</c:f>
              <c:numCache>
                <c:formatCode>0.00</c:formatCode>
                <c:ptCount val="7"/>
                <c:pt idx="0">
                  <c:v>0</c:v>
                </c:pt>
                <c:pt idx="1">
                  <c:v>13</c:v>
                </c:pt>
                <c:pt idx="2">
                  <c:v>24</c:v>
                </c:pt>
                <c:pt idx="3">
                  <c:v>36</c:v>
                </c:pt>
                <c:pt idx="4">
                  <c:v>43</c:v>
                </c:pt>
                <c:pt idx="5">
                  <c:v>62</c:v>
                </c:pt>
                <c:pt idx="6">
                  <c:v>72</c:v>
                </c:pt>
              </c:numCache>
            </c:numRef>
          </c:xVal>
          <c:yVal>
            <c:numRef>
              <c:f>'Naogaon_B_9.00 to 30.420'!$B$1336:$B$1342</c:f>
              <c:numCache>
                <c:formatCode>0.000</c:formatCode>
                <c:ptCount val="7"/>
                <c:pt idx="0">
                  <c:v>3.48</c:v>
                </c:pt>
                <c:pt idx="1">
                  <c:v>3.44</c:v>
                </c:pt>
                <c:pt idx="2">
                  <c:v>3.44</c:v>
                </c:pt>
                <c:pt idx="3">
                  <c:v>3.44</c:v>
                </c:pt>
                <c:pt idx="4">
                  <c:v>3.74</c:v>
                </c:pt>
                <c:pt idx="5">
                  <c:v>4.03</c:v>
                </c:pt>
                <c:pt idx="6">
                  <c:v>4.03</c:v>
                </c:pt>
              </c:numCache>
            </c:numRef>
          </c:yVal>
        </c:ser>
        <c:ser>
          <c:idx val="1"/>
          <c:order val="1"/>
          <c:xVal>
            <c:numRef>
              <c:f>'Naogaon_B_9.00 to 30.420'!$G$1336:$G$1346</c:f>
              <c:numCache>
                <c:formatCode>0.00</c:formatCode>
                <c:ptCount val="11"/>
                <c:pt idx="0">
                  <c:v>0</c:v>
                </c:pt>
                <c:pt idx="1">
                  <c:v>13</c:v>
                </c:pt>
                <c:pt idx="2">
                  <c:v>24</c:v>
                </c:pt>
                <c:pt idx="3">
                  <c:v>36</c:v>
                </c:pt>
                <c:pt idx="4">
                  <c:v>43</c:v>
                </c:pt>
                <c:pt idx="5">
                  <c:v>56.85</c:v>
                </c:pt>
                <c:pt idx="6">
                  <c:v>59.85</c:v>
                </c:pt>
                <c:pt idx="7">
                  <c:v>62</c:v>
                </c:pt>
                <c:pt idx="8">
                  <c:v>64.150000000000006</c:v>
                </c:pt>
                <c:pt idx="9">
                  <c:v>66.760000000000005</c:v>
                </c:pt>
                <c:pt idx="10">
                  <c:v>72</c:v>
                </c:pt>
              </c:numCache>
            </c:numRef>
          </c:xVal>
          <c:yVal>
            <c:numRef>
              <c:f>'Naogaon_B_9.00 to 30.420'!$H$1336:$H$1346</c:f>
              <c:numCache>
                <c:formatCode>0.000</c:formatCode>
                <c:ptCount val="11"/>
                <c:pt idx="0">
                  <c:v>3.48</c:v>
                </c:pt>
                <c:pt idx="1">
                  <c:v>3.44</c:v>
                </c:pt>
                <c:pt idx="2">
                  <c:v>3.44</c:v>
                </c:pt>
                <c:pt idx="3">
                  <c:v>3.44</c:v>
                </c:pt>
                <c:pt idx="4">
                  <c:v>3.74</c:v>
                </c:pt>
                <c:pt idx="5">
                  <c:v>3.9</c:v>
                </c:pt>
                <c:pt idx="6" formatCode="0.00">
                  <c:v>4.9000000000000004</c:v>
                </c:pt>
                <c:pt idx="7" formatCode="0.00">
                  <c:v>4.9000000000000004</c:v>
                </c:pt>
                <c:pt idx="8" formatCode="0.00">
                  <c:v>4.9000000000000004</c:v>
                </c:pt>
                <c:pt idx="9">
                  <c:v>4.03</c:v>
                </c:pt>
                <c:pt idx="10">
                  <c:v>4.03</c:v>
                </c:pt>
              </c:numCache>
            </c:numRef>
          </c:yVal>
        </c:ser>
        <c:axId val="89827200"/>
        <c:axId val="89828736"/>
      </c:scatterChart>
      <c:valAx>
        <c:axId val="8982720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828736"/>
        <c:crosses val="autoZero"/>
        <c:crossBetween val="midCat"/>
      </c:valAx>
      <c:valAx>
        <c:axId val="89828736"/>
        <c:scaling>
          <c:orientation val="minMax"/>
          <c:max val="6"/>
        </c:scaling>
        <c:axPos val="l"/>
        <c:majorGridlines/>
        <c:numFmt formatCode="0.000" sourceLinked="1"/>
        <c:tickLblPos val="nextTo"/>
        <c:crossAx val="8982720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30.420'!$A$1351:$A$1362</c:f>
              <c:numCache>
                <c:formatCode>0.00</c:formatCode>
                <c:ptCount val="12"/>
                <c:pt idx="0">
                  <c:v>0</c:v>
                </c:pt>
                <c:pt idx="1">
                  <c:v>19</c:v>
                </c:pt>
                <c:pt idx="2">
                  <c:v>35</c:v>
                </c:pt>
                <c:pt idx="3">
                  <c:v>42</c:v>
                </c:pt>
                <c:pt idx="4">
                  <c:v>52</c:v>
                </c:pt>
                <c:pt idx="5">
                  <c:v>63</c:v>
                </c:pt>
                <c:pt idx="6">
                  <c:v>82</c:v>
                </c:pt>
              </c:numCache>
            </c:numRef>
          </c:xVal>
          <c:yVal>
            <c:numRef>
              <c:f>'Naogaon_B_9.00 to 30.420'!$B$1351:$B$1362</c:f>
              <c:numCache>
                <c:formatCode>0.000</c:formatCode>
                <c:ptCount val="12"/>
                <c:pt idx="0">
                  <c:v>2.7</c:v>
                </c:pt>
                <c:pt idx="1">
                  <c:v>3.2</c:v>
                </c:pt>
                <c:pt idx="2">
                  <c:v>3.23</c:v>
                </c:pt>
                <c:pt idx="3">
                  <c:v>3.54</c:v>
                </c:pt>
                <c:pt idx="4">
                  <c:v>4.17</c:v>
                </c:pt>
                <c:pt idx="5">
                  <c:v>4.2</c:v>
                </c:pt>
                <c:pt idx="6">
                  <c:v>4.2</c:v>
                </c:pt>
              </c:numCache>
            </c:numRef>
          </c:yVal>
        </c:ser>
        <c:ser>
          <c:idx val="1"/>
          <c:order val="1"/>
          <c:xVal>
            <c:numRef>
              <c:f>'Naogaon_B_9.00 to 30.420'!$G$1351:$G$1361</c:f>
              <c:numCache>
                <c:formatCode>0.00</c:formatCode>
                <c:ptCount val="11"/>
                <c:pt idx="0">
                  <c:v>0</c:v>
                </c:pt>
                <c:pt idx="1">
                  <c:v>19</c:v>
                </c:pt>
                <c:pt idx="2">
                  <c:v>35</c:v>
                </c:pt>
                <c:pt idx="3">
                  <c:v>42</c:v>
                </c:pt>
                <c:pt idx="4">
                  <c:v>52</c:v>
                </c:pt>
                <c:pt idx="5">
                  <c:v>58.75</c:v>
                </c:pt>
                <c:pt idx="6">
                  <c:v>60.85</c:v>
                </c:pt>
                <c:pt idx="7">
                  <c:v>63</c:v>
                </c:pt>
                <c:pt idx="8">
                  <c:v>65.150000000000006</c:v>
                </c:pt>
                <c:pt idx="9">
                  <c:v>67.25</c:v>
                </c:pt>
                <c:pt idx="10">
                  <c:v>82</c:v>
                </c:pt>
              </c:numCache>
            </c:numRef>
          </c:xVal>
          <c:yVal>
            <c:numRef>
              <c:f>'Naogaon_B_9.00 to 30.420'!$H$1351:$H$1361</c:f>
              <c:numCache>
                <c:formatCode>0.000</c:formatCode>
                <c:ptCount val="11"/>
                <c:pt idx="0">
                  <c:v>2.7</c:v>
                </c:pt>
                <c:pt idx="1">
                  <c:v>3.2</c:v>
                </c:pt>
                <c:pt idx="2">
                  <c:v>3.23</c:v>
                </c:pt>
                <c:pt idx="3">
                  <c:v>3.54</c:v>
                </c:pt>
                <c:pt idx="4">
                  <c:v>4.17</c:v>
                </c:pt>
                <c:pt idx="5">
                  <c:v>4.2</c:v>
                </c:pt>
                <c:pt idx="6" formatCode="0.00">
                  <c:v>4.9000000000000004</c:v>
                </c:pt>
                <c:pt idx="7" formatCode="0.00">
                  <c:v>4.9000000000000004</c:v>
                </c:pt>
                <c:pt idx="8" formatCode="0.00">
                  <c:v>4.9000000000000004</c:v>
                </c:pt>
                <c:pt idx="9">
                  <c:v>4.2</c:v>
                </c:pt>
                <c:pt idx="10">
                  <c:v>4.2</c:v>
                </c:pt>
              </c:numCache>
            </c:numRef>
          </c:yVal>
        </c:ser>
        <c:axId val="89844736"/>
        <c:axId val="89862912"/>
      </c:scatterChart>
      <c:valAx>
        <c:axId val="8984473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862912"/>
        <c:crosses val="autoZero"/>
        <c:crossBetween val="midCat"/>
      </c:valAx>
      <c:valAx>
        <c:axId val="89862912"/>
        <c:scaling>
          <c:orientation val="minMax"/>
          <c:max val="6"/>
        </c:scaling>
        <c:axPos val="l"/>
        <c:majorGridlines/>
        <c:numFmt formatCode="0.000" sourceLinked="1"/>
        <c:tickLblPos val="nextTo"/>
        <c:crossAx val="8984473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30.420'!$A$1366:$A$1372</c:f>
              <c:numCache>
                <c:formatCode>0.00</c:formatCode>
                <c:ptCount val="7"/>
                <c:pt idx="0">
                  <c:v>0</c:v>
                </c:pt>
                <c:pt idx="1">
                  <c:v>16</c:v>
                </c:pt>
                <c:pt idx="2">
                  <c:v>29</c:v>
                </c:pt>
                <c:pt idx="3">
                  <c:v>40</c:v>
                </c:pt>
                <c:pt idx="4">
                  <c:v>47</c:v>
                </c:pt>
                <c:pt idx="5">
                  <c:v>58</c:v>
                </c:pt>
                <c:pt idx="6">
                  <c:v>70</c:v>
                </c:pt>
              </c:numCache>
            </c:numRef>
          </c:xVal>
          <c:yVal>
            <c:numRef>
              <c:f>'Naogaon_B_9.00 to 30.420'!$B$1366:$B$1372</c:f>
              <c:numCache>
                <c:formatCode>0.000</c:formatCode>
                <c:ptCount val="7"/>
                <c:pt idx="0">
                  <c:v>2.77</c:v>
                </c:pt>
                <c:pt idx="1">
                  <c:v>3.26</c:v>
                </c:pt>
                <c:pt idx="2">
                  <c:v>3.48</c:v>
                </c:pt>
                <c:pt idx="3">
                  <c:v>3.45</c:v>
                </c:pt>
                <c:pt idx="4">
                  <c:v>3.87</c:v>
                </c:pt>
                <c:pt idx="5">
                  <c:v>3.84</c:v>
                </c:pt>
                <c:pt idx="6">
                  <c:v>3.84</c:v>
                </c:pt>
              </c:numCache>
            </c:numRef>
          </c:yVal>
        </c:ser>
        <c:ser>
          <c:idx val="1"/>
          <c:order val="1"/>
          <c:xVal>
            <c:numRef>
              <c:f>'Naogaon_B_9.00 to 30.420'!$G$1366:$G$1376</c:f>
              <c:numCache>
                <c:formatCode>0.00</c:formatCode>
                <c:ptCount val="11"/>
                <c:pt idx="0">
                  <c:v>0</c:v>
                </c:pt>
                <c:pt idx="1">
                  <c:v>16</c:v>
                </c:pt>
                <c:pt idx="2">
                  <c:v>29</c:v>
                </c:pt>
                <c:pt idx="3">
                  <c:v>40</c:v>
                </c:pt>
                <c:pt idx="4">
                  <c:v>47</c:v>
                </c:pt>
                <c:pt idx="5">
                  <c:v>52.67</c:v>
                </c:pt>
                <c:pt idx="6">
                  <c:v>55.85</c:v>
                </c:pt>
                <c:pt idx="7">
                  <c:v>58</c:v>
                </c:pt>
                <c:pt idx="8">
                  <c:v>60.15</c:v>
                </c:pt>
                <c:pt idx="9">
                  <c:v>63.33</c:v>
                </c:pt>
                <c:pt idx="10">
                  <c:v>70</c:v>
                </c:pt>
              </c:numCache>
            </c:numRef>
          </c:xVal>
          <c:yVal>
            <c:numRef>
              <c:f>'Naogaon_B_9.00 to 30.420'!$H$1366:$H$1376</c:f>
              <c:numCache>
                <c:formatCode>0.000</c:formatCode>
                <c:ptCount val="11"/>
                <c:pt idx="0">
                  <c:v>2.77</c:v>
                </c:pt>
                <c:pt idx="1">
                  <c:v>3.26</c:v>
                </c:pt>
                <c:pt idx="2">
                  <c:v>3.48</c:v>
                </c:pt>
                <c:pt idx="3">
                  <c:v>3.45</c:v>
                </c:pt>
                <c:pt idx="4">
                  <c:v>3.87</c:v>
                </c:pt>
                <c:pt idx="5">
                  <c:v>3.84</c:v>
                </c:pt>
                <c:pt idx="6" formatCode="0.00">
                  <c:v>4.9000000000000004</c:v>
                </c:pt>
                <c:pt idx="7" formatCode="0.00">
                  <c:v>4.9000000000000004</c:v>
                </c:pt>
                <c:pt idx="8" formatCode="0.00">
                  <c:v>4.9000000000000004</c:v>
                </c:pt>
                <c:pt idx="9">
                  <c:v>3.84</c:v>
                </c:pt>
                <c:pt idx="10">
                  <c:v>3.84</c:v>
                </c:pt>
              </c:numCache>
            </c:numRef>
          </c:yVal>
        </c:ser>
        <c:axId val="89899392"/>
        <c:axId val="89900928"/>
      </c:scatterChart>
      <c:valAx>
        <c:axId val="8989939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900928"/>
        <c:crosses val="autoZero"/>
        <c:crossBetween val="midCat"/>
      </c:valAx>
      <c:valAx>
        <c:axId val="89900928"/>
        <c:scaling>
          <c:orientation val="minMax"/>
          <c:max val="6"/>
        </c:scaling>
        <c:axPos val="l"/>
        <c:majorGridlines/>
        <c:numFmt formatCode="0.000" sourceLinked="1"/>
        <c:tickLblPos val="nextTo"/>
        <c:crossAx val="8989939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30.420'!$A$1381:$A$1387</c:f>
              <c:numCache>
                <c:formatCode>0.00</c:formatCode>
                <c:ptCount val="7"/>
                <c:pt idx="0">
                  <c:v>0</c:v>
                </c:pt>
                <c:pt idx="1">
                  <c:v>11</c:v>
                </c:pt>
                <c:pt idx="2">
                  <c:v>21</c:v>
                </c:pt>
                <c:pt idx="3">
                  <c:v>35</c:v>
                </c:pt>
                <c:pt idx="4">
                  <c:v>47</c:v>
                </c:pt>
                <c:pt idx="5">
                  <c:v>62</c:v>
                </c:pt>
              </c:numCache>
            </c:numRef>
          </c:xVal>
          <c:yVal>
            <c:numRef>
              <c:f>'Naogaon_B_9.00 to 30.420'!$B$1381:$B$1387</c:f>
              <c:numCache>
                <c:formatCode>0.000</c:formatCode>
                <c:ptCount val="7"/>
                <c:pt idx="0">
                  <c:v>3.87</c:v>
                </c:pt>
                <c:pt idx="1">
                  <c:v>3.97</c:v>
                </c:pt>
                <c:pt idx="2">
                  <c:v>4.03</c:v>
                </c:pt>
                <c:pt idx="3">
                  <c:v>3.47</c:v>
                </c:pt>
                <c:pt idx="4">
                  <c:v>3.54</c:v>
                </c:pt>
                <c:pt idx="5">
                  <c:v>3.56</c:v>
                </c:pt>
              </c:numCache>
            </c:numRef>
          </c:yVal>
        </c:ser>
        <c:ser>
          <c:idx val="1"/>
          <c:order val="1"/>
          <c:xVal>
            <c:numRef>
              <c:f>'Naogaon_B_9.00 to 30.420'!$G$1381:$G$1390</c:f>
              <c:numCache>
                <c:formatCode>0.00</c:formatCode>
                <c:ptCount val="10"/>
                <c:pt idx="0">
                  <c:v>0</c:v>
                </c:pt>
                <c:pt idx="1">
                  <c:v>11</c:v>
                </c:pt>
                <c:pt idx="2">
                  <c:v>21</c:v>
                </c:pt>
                <c:pt idx="3">
                  <c:v>35</c:v>
                </c:pt>
                <c:pt idx="4">
                  <c:v>40.68</c:v>
                </c:pt>
                <c:pt idx="5">
                  <c:v>44.85</c:v>
                </c:pt>
                <c:pt idx="6">
                  <c:v>47</c:v>
                </c:pt>
                <c:pt idx="7">
                  <c:v>49.15</c:v>
                </c:pt>
                <c:pt idx="8">
                  <c:v>53.2</c:v>
                </c:pt>
                <c:pt idx="9">
                  <c:v>62</c:v>
                </c:pt>
              </c:numCache>
            </c:numRef>
          </c:xVal>
          <c:yVal>
            <c:numRef>
              <c:f>'Naogaon_B_9.00 to 30.420'!$H$1381:$H$1390</c:f>
              <c:numCache>
                <c:formatCode>0.000</c:formatCode>
                <c:ptCount val="10"/>
                <c:pt idx="0">
                  <c:v>3.87</c:v>
                </c:pt>
                <c:pt idx="1">
                  <c:v>3.97</c:v>
                </c:pt>
                <c:pt idx="2">
                  <c:v>4.03</c:v>
                </c:pt>
                <c:pt idx="3">
                  <c:v>3.47</c:v>
                </c:pt>
                <c:pt idx="4">
                  <c:v>3.51</c:v>
                </c:pt>
                <c:pt idx="5" formatCode="0.00">
                  <c:v>4.9000000000000004</c:v>
                </c:pt>
                <c:pt idx="6" formatCode="0.00">
                  <c:v>4.9000000000000004</c:v>
                </c:pt>
                <c:pt idx="7" formatCode="0.00">
                  <c:v>4.9000000000000004</c:v>
                </c:pt>
                <c:pt idx="8">
                  <c:v>3.55</c:v>
                </c:pt>
                <c:pt idx="9">
                  <c:v>3.56</c:v>
                </c:pt>
              </c:numCache>
            </c:numRef>
          </c:yVal>
        </c:ser>
        <c:axId val="89921024"/>
        <c:axId val="89922560"/>
      </c:scatterChart>
      <c:valAx>
        <c:axId val="8992102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922560"/>
        <c:crosses val="autoZero"/>
        <c:crossBetween val="midCat"/>
      </c:valAx>
      <c:valAx>
        <c:axId val="89922560"/>
        <c:scaling>
          <c:orientation val="minMax"/>
          <c:max val="6"/>
        </c:scaling>
        <c:axPos val="l"/>
        <c:majorGridlines/>
        <c:numFmt formatCode="0.000" sourceLinked="1"/>
        <c:tickLblPos val="nextTo"/>
        <c:crossAx val="8992102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30.420'!$A$1395:$A$1400</c:f>
              <c:numCache>
                <c:formatCode>0.00</c:formatCode>
                <c:ptCount val="6"/>
                <c:pt idx="0">
                  <c:v>0</c:v>
                </c:pt>
                <c:pt idx="1">
                  <c:v>18</c:v>
                </c:pt>
                <c:pt idx="2">
                  <c:v>32</c:v>
                </c:pt>
                <c:pt idx="3">
                  <c:v>40</c:v>
                </c:pt>
                <c:pt idx="4">
                  <c:v>56</c:v>
                </c:pt>
                <c:pt idx="5">
                  <c:v>67</c:v>
                </c:pt>
              </c:numCache>
            </c:numRef>
          </c:xVal>
          <c:yVal>
            <c:numRef>
              <c:f>'Naogaon_B_9.00 to 30.420'!$B$1395:$B$1400</c:f>
              <c:numCache>
                <c:formatCode>0.000</c:formatCode>
                <c:ptCount val="6"/>
                <c:pt idx="0">
                  <c:v>3.64</c:v>
                </c:pt>
                <c:pt idx="1">
                  <c:v>4.24</c:v>
                </c:pt>
                <c:pt idx="2">
                  <c:v>4.24</c:v>
                </c:pt>
                <c:pt idx="3">
                  <c:v>4.0599999999999996</c:v>
                </c:pt>
                <c:pt idx="4">
                  <c:v>4.0670000000000002</c:v>
                </c:pt>
                <c:pt idx="5">
                  <c:v>3.85</c:v>
                </c:pt>
              </c:numCache>
            </c:numRef>
          </c:yVal>
        </c:ser>
        <c:ser>
          <c:idx val="1"/>
          <c:order val="1"/>
          <c:xVal>
            <c:numRef>
              <c:f>'Naogaon_B_9.00 to 30.420'!$G$1395:$G$1404</c:f>
              <c:numCache>
                <c:formatCode>0.00</c:formatCode>
                <c:ptCount val="10"/>
                <c:pt idx="0">
                  <c:v>0</c:v>
                </c:pt>
                <c:pt idx="1">
                  <c:v>18</c:v>
                </c:pt>
                <c:pt idx="2">
                  <c:v>32</c:v>
                </c:pt>
                <c:pt idx="3">
                  <c:v>40</c:v>
                </c:pt>
                <c:pt idx="4">
                  <c:v>51.33</c:v>
                </c:pt>
                <c:pt idx="5">
                  <c:v>53.85</c:v>
                </c:pt>
                <c:pt idx="6">
                  <c:v>56</c:v>
                </c:pt>
                <c:pt idx="7">
                  <c:v>58.15</c:v>
                </c:pt>
                <c:pt idx="8">
                  <c:v>61</c:v>
                </c:pt>
                <c:pt idx="9">
                  <c:v>67</c:v>
                </c:pt>
              </c:numCache>
            </c:numRef>
          </c:xVal>
          <c:yVal>
            <c:numRef>
              <c:f>'Naogaon_B_9.00 to 30.420'!$H$1395:$H$1404</c:f>
              <c:numCache>
                <c:formatCode>0.000</c:formatCode>
                <c:ptCount val="10"/>
                <c:pt idx="0">
                  <c:v>3.64</c:v>
                </c:pt>
                <c:pt idx="1">
                  <c:v>4.24</c:v>
                </c:pt>
                <c:pt idx="2">
                  <c:v>4.24</c:v>
                </c:pt>
                <c:pt idx="3">
                  <c:v>4.0599999999999996</c:v>
                </c:pt>
                <c:pt idx="4">
                  <c:v>4.0599999999999996</c:v>
                </c:pt>
                <c:pt idx="5" formatCode="0.00">
                  <c:v>4.9000000000000004</c:v>
                </c:pt>
                <c:pt idx="6" formatCode="0.00">
                  <c:v>4.9000000000000004</c:v>
                </c:pt>
                <c:pt idx="7" formatCode="0.00">
                  <c:v>4.9000000000000004</c:v>
                </c:pt>
                <c:pt idx="8">
                  <c:v>3.95</c:v>
                </c:pt>
                <c:pt idx="9">
                  <c:v>3.85</c:v>
                </c:pt>
              </c:numCache>
            </c:numRef>
          </c:yVal>
        </c:ser>
        <c:axId val="89967232"/>
        <c:axId val="89973120"/>
      </c:scatterChart>
      <c:valAx>
        <c:axId val="8996723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9973120"/>
        <c:crosses val="autoZero"/>
        <c:crossBetween val="midCat"/>
      </c:valAx>
      <c:valAx>
        <c:axId val="89973120"/>
        <c:scaling>
          <c:orientation val="minMax"/>
          <c:max val="6"/>
        </c:scaling>
        <c:axPos val="l"/>
        <c:majorGridlines/>
        <c:numFmt formatCode="0.000" sourceLinked="1"/>
        <c:tickLblPos val="nextTo"/>
        <c:crossAx val="8996723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30.420'!$A$1411:$A$1415</c:f>
              <c:numCache>
                <c:formatCode>0.00</c:formatCode>
                <c:ptCount val="5"/>
                <c:pt idx="0">
                  <c:v>0</c:v>
                </c:pt>
                <c:pt idx="1">
                  <c:v>11</c:v>
                </c:pt>
                <c:pt idx="2">
                  <c:v>35</c:v>
                </c:pt>
                <c:pt idx="3">
                  <c:v>54</c:v>
                </c:pt>
                <c:pt idx="4">
                  <c:v>70</c:v>
                </c:pt>
              </c:numCache>
            </c:numRef>
          </c:xVal>
          <c:yVal>
            <c:numRef>
              <c:f>'Naogaon_B_9.00 to 30.420'!$B$1411:$B$1415</c:f>
              <c:numCache>
                <c:formatCode>0.000</c:formatCode>
                <c:ptCount val="5"/>
                <c:pt idx="0">
                  <c:v>1.66</c:v>
                </c:pt>
                <c:pt idx="1">
                  <c:v>3.93</c:v>
                </c:pt>
                <c:pt idx="2">
                  <c:v>4.01</c:v>
                </c:pt>
                <c:pt idx="3">
                  <c:v>3.601</c:v>
                </c:pt>
                <c:pt idx="4">
                  <c:v>3.59</c:v>
                </c:pt>
              </c:numCache>
            </c:numRef>
          </c:yVal>
        </c:ser>
        <c:ser>
          <c:idx val="1"/>
          <c:order val="1"/>
          <c:xVal>
            <c:numRef>
              <c:f>'Naogaon_B_9.00 to 30.420'!$G$1411:$G$1419</c:f>
              <c:numCache>
                <c:formatCode>0.00</c:formatCode>
                <c:ptCount val="9"/>
                <c:pt idx="0">
                  <c:v>0</c:v>
                </c:pt>
                <c:pt idx="1">
                  <c:v>11</c:v>
                </c:pt>
                <c:pt idx="2">
                  <c:v>35</c:v>
                </c:pt>
                <c:pt idx="3">
                  <c:v>48.25</c:v>
                </c:pt>
                <c:pt idx="4">
                  <c:v>51.85</c:v>
                </c:pt>
                <c:pt idx="5">
                  <c:v>54</c:v>
                </c:pt>
                <c:pt idx="6">
                  <c:v>56.15</c:v>
                </c:pt>
                <c:pt idx="7">
                  <c:v>60.08</c:v>
                </c:pt>
                <c:pt idx="8">
                  <c:v>70</c:v>
                </c:pt>
              </c:numCache>
            </c:numRef>
          </c:xVal>
          <c:yVal>
            <c:numRef>
              <c:f>'Naogaon_B_9.00 to 30.420'!$H$1411:$H$1419</c:f>
              <c:numCache>
                <c:formatCode>0.000</c:formatCode>
                <c:ptCount val="9"/>
                <c:pt idx="0">
                  <c:v>1.66</c:v>
                </c:pt>
                <c:pt idx="1">
                  <c:v>3.93</c:v>
                </c:pt>
                <c:pt idx="2">
                  <c:v>4.01</c:v>
                </c:pt>
                <c:pt idx="3">
                  <c:v>3.7</c:v>
                </c:pt>
                <c:pt idx="4" formatCode="0.00">
                  <c:v>4.9000000000000004</c:v>
                </c:pt>
                <c:pt idx="5" formatCode="0.00">
                  <c:v>4.9000000000000004</c:v>
                </c:pt>
                <c:pt idx="6" formatCode="0.00">
                  <c:v>4.9000000000000004</c:v>
                </c:pt>
                <c:pt idx="7">
                  <c:v>3.59</c:v>
                </c:pt>
                <c:pt idx="8">
                  <c:v>3.59</c:v>
                </c:pt>
              </c:numCache>
            </c:numRef>
          </c:yVal>
        </c:ser>
        <c:axId val="90013696"/>
        <c:axId val="90015232"/>
      </c:scatterChart>
      <c:valAx>
        <c:axId val="9001369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015232"/>
        <c:crosses val="autoZero"/>
        <c:crossBetween val="midCat"/>
      </c:valAx>
      <c:valAx>
        <c:axId val="90015232"/>
        <c:scaling>
          <c:orientation val="minMax"/>
          <c:max val="6"/>
        </c:scaling>
        <c:axPos val="l"/>
        <c:majorGridlines/>
        <c:numFmt formatCode="0.000" sourceLinked="1"/>
        <c:tickLblPos val="nextTo"/>
        <c:crossAx val="9001369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30.420'!$A$1425:$A$1429</c:f>
              <c:numCache>
                <c:formatCode>0.00</c:formatCode>
                <c:ptCount val="5"/>
                <c:pt idx="0">
                  <c:v>0</c:v>
                </c:pt>
                <c:pt idx="1">
                  <c:v>24</c:v>
                </c:pt>
                <c:pt idx="2">
                  <c:v>30</c:v>
                </c:pt>
                <c:pt idx="3">
                  <c:v>34</c:v>
                </c:pt>
                <c:pt idx="4">
                  <c:v>42</c:v>
                </c:pt>
              </c:numCache>
            </c:numRef>
          </c:xVal>
          <c:yVal>
            <c:numRef>
              <c:f>'Naogaon_B_9.00 to 30.420'!$B$1425:$B$1429</c:f>
              <c:numCache>
                <c:formatCode>0.000</c:formatCode>
                <c:ptCount val="5"/>
                <c:pt idx="0">
                  <c:v>2.8</c:v>
                </c:pt>
                <c:pt idx="1">
                  <c:v>2.81</c:v>
                </c:pt>
                <c:pt idx="2">
                  <c:v>3.9569999999999999</c:v>
                </c:pt>
                <c:pt idx="3">
                  <c:v>4.03</c:v>
                </c:pt>
                <c:pt idx="4">
                  <c:v>3.77</c:v>
                </c:pt>
              </c:numCache>
            </c:numRef>
          </c:yVal>
        </c:ser>
        <c:ser>
          <c:idx val="1"/>
          <c:order val="1"/>
          <c:xVal>
            <c:numRef>
              <c:f>'Naogaon_B_9.00 to 30.420'!$G$1425:$G$1431</c:f>
              <c:numCache>
                <c:formatCode>0.00</c:formatCode>
                <c:ptCount val="7"/>
                <c:pt idx="0">
                  <c:v>0</c:v>
                </c:pt>
                <c:pt idx="1">
                  <c:v>21.55</c:v>
                </c:pt>
                <c:pt idx="2">
                  <c:v>27.85</c:v>
                </c:pt>
                <c:pt idx="3">
                  <c:v>30</c:v>
                </c:pt>
                <c:pt idx="4">
                  <c:v>32.15</c:v>
                </c:pt>
                <c:pt idx="5">
                  <c:v>35</c:v>
                </c:pt>
                <c:pt idx="6">
                  <c:v>42</c:v>
                </c:pt>
              </c:numCache>
            </c:numRef>
          </c:xVal>
          <c:yVal>
            <c:numRef>
              <c:f>'Naogaon_B_9.00 to 30.420'!$H$1425:$H$1431</c:f>
              <c:numCache>
                <c:formatCode>0.000</c:formatCode>
                <c:ptCount val="7"/>
                <c:pt idx="0">
                  <c:v>2.8</c:v>
                </c:pt>
                <c:pt idx="1">
                  <c:v>2.8</c:v>
                </c:pt>
                <c:pt idx="2" formatCode="0.00">
                  <c:v>4.9000000000000004</c:v>
                </c:pt>
                <c:pt idx="3" formatCode="0.00">
                  <c:v>4.9000000000000004</c:v>
                </c:pt>
                <c:pt idx="4" formatCode="0.00">
                  <c:v>4.9000000000000004</c:v>
                </c:pt>
                <c:pt idx="5">
                  <c:v>3.95</c:v>
                </c:pt>
                <c:pt idx="6">
                  <c:v>3.77</c:v>
                </c:pt>
              </c:numCache>
            </c:numRef>
          </c:yVal>
        </c:ser>
        <c:axId val="90027136"/>
        <c:axId val="90028672"/>
      </c:scatterChart>
      <c:valAx>
        <c:axId val="9002713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028672"/>
        <c:crosses val="autoZero"/>
        <c:crossBetween val="midCat"/>
      </c:valAx>
      <c:valAx>
        <c:axId val="90028672"/>
        <c:scaling>
          <c:orientation val="minMax"/>
          <c:max val="6"/>
        </c:scaling>
        <c:axPos val="l"/>
        <c:majorGridlines/>
        <c:numFmt formatCode="0.000" sourceLinked="1"/>
        <c:tickLblPos val="nextTo"/>
        <c:crossAx val="9002713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30.420'!$A$1437:$A$1440</c:f>
              <c:numCache>
                <c:formatCode>0.00</c:formatCode>
                <c:ptCount val="4"/>
                <c:pt idx="0">
                  <c:v>0</c:v>
                </c:pt>
                <c:pt idx="1">
                  <c:v>8</c:v>
                </c:pt>
                <c:pt idx="2">
                  <c:v>33</c:v>
                </c:pt>
                <c:pt idx="3">
                  <c:v>61</c:v>
                </c:pt>
              </c:numCache>
            </c:numRef>
          </c:xVal>
          <c:yVal>
            <c:numRef>
              <c:f>'Naogaon_B_9.00 to 30.420'!$B$1437:$B$1440</c:f>
              <c:numCache>
                <c:formatCode>0.000</c:formatCode>
                <c:ptCount val="4"/>
                <c:pt idx="0">
                  <c:v>3.61</c:v>
                </c:pt>
                <c:pt idx="1">
                  <c:v>4.1100000000000003</c:v>
                </c:pt>
                <c:pt idx="2">
                  <c:v>3.9169999999999998</c:v>
                </c:pt>
                <c:pt idx="3">
                  <c:v>3.69</c:v>
                </c:pt>
              </c:numCache>
            </c:numRef>
          </c:yVal>
        </c:ser>
        <c:ser>
          <c:idx val="1"/>
          <c:order val="1"/>
          <c:xVal>
            <c:numRef>
              <c:f>'Naogaon_B_9.00 to 30.420'!$G$1437:$G$1444</c:f>
              <c:numCache>
                <c:formatCode>0.00</c:formatCode>
                <c:ptCount val="8"/>
                <c:pt idx="0">
                  <c:v>0</c:v>
                </c:pt>
                <c:pt idx="1">
                  <c:v>8</c:v>
                </c:pt>
                <c:pt idx="2">
                  <c:v>28</c:v>
                </c:pt>
                <c:pt idx="3">
                  <c:v>30.85</c:v>
                </c:pt>
                <c:pt idx="4">
                  <c:v>33</c:v>
                </c:pt>
                <c:pt idx="5">
                  <c:v>35.15</c:v>
                </c:pt>
                <c:pt idx="6">
                  <c:v>38.299999999999997</c:v>
                </c:pt>
                <c:pt idx="7">
                  <c:v>61</c:v>
                </c:pt>
              </c:numCache>
            </c:numRef>
          </c:xVal>
          <c:yVal>
            <c:numRef>
              <c:f>'Naogaon_B_9.00 to 30.420'!$H$1437:$H$1444</c:f>
              <c:numCache>
                <c:formatCode>0.000</c:formatCode>
                <c:ptCount val="8"/>
                <c:pt idx="0">
                  <c:v>3.61</c:v>
                </c:pt>
                <c:pt idx="1">
                  <c:v>4.1100000000000003</c:v>
                </c:pt>
                <c:pt idx="2">
                  <c:v>3.95</c:v>
                </c:pt>
                <c:pt idx="3" formatCode="0.00">
                  <c:v>4.9000000000000004</c:v>
                </c:pt>
                <c:pt idx="4" formatCode="0.00">
                  <c:v>4.9000000000000004</c:v>
                </c:pt>
                <c:pt idx="5" formatCode="0.00">
                  <c:v>4.9000000000000004</c:v>
                </c:pt>
                <c:pt idx="6">
                  <c:v>3.85</c:v>
                </c:pt>
                <c:pt idx="7">
                  <c:v>3.69</c:v>
                </c:pt>
              </c:numCache>
            </c:numRef>
          </c:yVal>
        </c:ser>
        <c:axId val="90056960"/>
        <c:axId val="90066944"/>
      </c:scatterChart>
      <c:valAx>
        <c:axId val="9005696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066944"/>
        <c:crosses val="autoZero"/>
        <c:crossBetween val="midCat"/>
      </c:valAx>
      <c:valAx>
        <c:axId val="90066944"/>
        <c:scaling>
          <c:orientation val="minMax"/>
          <c:max val="6"/>
        </c:scaling>
        <c:axPos val="l"/>
        <c:majorGridlines/>
        <c:numFmt formatCode="0.000" sourceLinked="1"/>
        <c:tickLblPos val="nextTo"/>
        <c:crossAx val="9005696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686567164179105"/>
          <c:y val="5.1999999999999998E-2"/>
          <c:w val="0.78855721393034828"/>
          <c:h val="0.80800000000000005"/>
        </c:manualLayout>
      </c:layout>
      <c:scatterChart>
        <c:scatterStyle val="lineMarker"/>
        <c:ser>
          <c:idx val="0"/>
          <c:order val="0"/>
          <c:xVal>
            <c:numRef>
              <c:f>'Naogaon_B_9.00 to 30.420'!$A$187:$A$199</c:f>
              <c:numCache>
                <c:formatCode>0.00</c:formatCode>
                <c:ptCount val="13"/>
                <c:pt idx="0">
                  <c:v>0</c:v>
                </c:pt>
                <c:pt idx="1">
                  <c:v>5</c:v>
                </c:pt>
                <c:pt idx="2">
                  <c:v>17</c:v>
                </c:pt>
                <c:pt idx="3">
                  <c:v>26</c:v>
                </c:pt>
                <c:pt idx="4">
                  <c:v>38</c:v>
                </c:pt>
                <c:pt idx="5">
                  <c:v>50</c:v>
                </c:pt>
                <c:pt idx="6">
                  <c:v>64</c:v>
                </c:pt>
                <c:pt idx="7">
                  <c:v>77</c:v>
                </c:pt>
                <c:pt idx="8">
                  <c:v>92</c:v>
                </c:pt>
                <c:pt idx="9">
                  <c:v>111</c:v>
                </c:pt>
                <c:pt idx="10">
                  <c:v>131</c:v>
                </c:pt>
                <c:pt idx="11">
                  <c:v>155</c:v>
                </c:pt>
                <c:pt idx="12">
                  <c:v>178</c:v>
                </c:pt>
              </c:numCache>
            </c:numRef>
          </c:xVal>
          <c:yVal>
            <c:numRef>
              <c:f>'Naogaon_B_9.00 to 30.420'!$B$187:$B$199</c:f>
              <c:numCache>
                <c:formatCode>0.000</c:formatCode>
                <c:ptCount val="13"/>
                <c:pt idx="0">
                  <c:v>3.54</c:v>
                </c:pt>
                <c:pt idx="1">
                  <c:v>3.5</c:v>
                </c:pt>
                <c:pt idx="2">
                  <c:v>3.49</c:v>
                </c:pt>
                <c:pt idx="3">
                  <c:v>3.41</c:v>
                </c:pt>
                <c:pt idx="4">
                  <c:v>3.4</c:v>
                </c:pt>
                <c:pt idx="5">
                  <c:v>3.53</c:v>
                </c:pt>
                <c:pt idx="6">
                  <c:v>3.48</c:v>
                </c:pt>
                <c:pt idx="7">
                  <c:v>3.53</c:v>
                </c:pt>
                <c:pt idx="8">
                  <c:v>3.51</c:v>
                </c:pt>
                <c:pt idx="9">
                  <c:v>3.56</c:v>
                </c:pt>
                <c:pt idx="10">
                  <c:v>3.49</c:v>
                </c:pt>
                <c:pt idx="11">
                  <c:v>3.45</c:v>
                </c:pt>
                <c:pt idx="12">
                  <c:v>3.45</c:v>
                </c:pt>
              </c:numCache>
            </c:numRef>
          </c:yVal>
        </c:ser>
        <c:ser>
          <c:idx val="1"/>
          <c:order val="1"/>
          <c:xVal>
            <c:numRef>
              <c:f>'Naogaon_B_9.00 to 30.420'!$G$187:$G$204</c:f>
              <c:numCache>
                <c:formatCode>0.00</c:formatCode>
                <c:ptCount val="18"/>
                <c:pt idx="0">
                  <c:v>0</c:v>
                </c:pt>
                <c:pt idx="1">
                  <c:v>5</c:v>
                </c:pt>
                <c:pt idx="2">
                  <c:v>17</c:v>
                </c:pt>
                <c:pt idx="3">
                  <c:v>26</c:v>
                </c:pt>
                <c:pt idx="4">
                  <c:v>38</c:v>
                </c:pt>
                <c:pt idx="5">
                  <c:v>50</c:v>
                </c:pt>
                <c:pt idx="6">
                  <c:v>64</c:v>
                </c:pt>
                <c:pt idx="7">
                  <c:v>77</c:v>
                </c:pt>
                <c:pt idx="8">
                  <c:v>92</c:v>
                </c:pt>
                <c:pt idx="9">
                  <c:v>111</c:v>
                </c:pt>
                <c:pt idx="10">
                  <c:v>131</c:v>
                </c:pt>
                <c:pt idx="11">
                  <c:v>148.62</c:v>
                </c:pt>
                <c:pt idx="12">
                  <c:v>152.85</c:v>
                </c:pt>
                <c:pt idx="13">
                  <c:v>155</c:v>
                </c:pt>
                <c:pt idx="14">
                  <c:v>157.15</c:v>
                </c:pt>
                <c:pt idx="15">
                  <c:v>161.5</c:v>
                </c:pt>
                <c:pt idx="16">
                  <c:v>178</c:v>
                </c:pt>
              </c:numCache>
            </c:numRef>
          </c:xVal>
          <c:yVal>
            <c:numRef>
              <c:f>'Naogaon_B_9.00 to 30.420'!$H$187:$H$204</c:f>
              <c:numCache>
                <c:formatCode>0.00</c:formatCode>
                <c:ptCount val="18"/>
                <c:pt idx="0">
                  <c:v>3.54</c:v>
                </c:pt>
                <c:pt idx="1">
                  <c:v>3.5</c:v>
                </c:pt>
                <c:pt idx="2">
                  <c:v>3.49</c:v>
                </c:pt>
                <c:pt idx="3">
                  <c:v>3.41</c:v>
                </c:pt>
                <c:pt idx="4">
                  <c:v>3.4</c:v>
                </c:pt>
                <c:pt idx="5">
                  <c:v>3.53</c:v>
                </c:pt>
                <c:pt idx="6">
                  <c:v>3.48</c:v>
                </c:pt>
                <c:pt idx="7">
                  <c:v>3.53</c:v>
                </c:pt>
                <c:pt idx="8">
                  <c:v>3.51</c:v>
                </c:pt>
                <c:pt idx="9">
                  <c:v>3.56</c:v>
                </c:pt>
                <c:pt idx="10">
                  <c:v>3.49</c:v>
                </c:pt>
                <c:pt idx="11">
                  <c:v>3.49</c:v>
                </c:pt>
                <c:pt idx="12">
                  <c:v>4.9000000000000004</c:v>
                </c:pt>
                <c:pt idx="13">
                  <c:v>4.9000000000000004</c:v>
                </c:pt>
                <c:pt idx="14">
                  <c:v>4.9000000000000004</c:v>
                </c:pt>
                <c:pt idx="15" formatCode="0.000">
                  <c:v>3.45</c:v>
                </c:pt>
                <c:pt idx="16" formatCode="0.000">
                  <c:v>3.45</c:v>
                </c:pt>
              </c:numCache>
            </c:numRef>
          </c:yVal>
        </c:ser>
        <c:axId val="76917760"/>
        <c:axId val="76927744"/>
      </c:scatterChart>
      <c:valAx>
        <c:axId val="7691776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6927744"/>
        <c:crosses val="autoZero"/>
        <c:crossBetween val="midCat"/>
      </c:valAx>
      <c:valAx>
        <c:axId val="76927744"/>
        <c:scaling>
          <c:orientation val="minMax"/>
          <c:max val="5"/>
          <c:min val="1"/>
        </c:scaling>
        <c:axPos val="l"/>
        <c:majorGridlines/>
        <c:numFmt formatCode="0.000" sourceLinked="1"/>
        <c:tickLblPos val="nextTo"/>
        <c:crossAx val="76917760"/>
        <c:crosses val="autoZero"/>
        <c:crossBetween val="midCat"/>
      </c:valAx>
    </c:plotArea>
    <c:plotVisOnly val="1"/>
    <c:dispBlanksAs val="gap"/>
  </c:chart>
  <c:printSettings>
    <c:headerFooter/>
    <c:pageMargins b="0.75000000000000278" l="0.70000000000000062" r="0.70000000000000062" t="0.75000000000000278" header="0.30000000000000032" footer="0.30000000000000032"/>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30.420'!$A$1449:$A$1453</c:f>
              <c:numCache>
                <c:formatCode>0.00</c:formatCode>
                <c:ptCount val="5"/>
                <c:pt idx="0">
                  <c:v>0</c:v>
                </c:pt>
                <c:pt idx="1">
                  <c:v>4</c:v>
                </c:pt>
                <c:pt idx="2">
                  <c:v>21</c:v>
                </c:pt>
                <c:pt idx="3">
                  <c:v>49</c:v>
                </c:pt>
                <c:pt idx="4">
                  <c:v>76</c:v>
                </c:pt>
              </c:numCache>
            </c:numRef>
          </c:xVal>
          <c:yVal>
            <c:numRef>
              <c:f>'Naogaon_B_9.00 to 30.420'!$B$1449:$B$1453</c:f>
              <c:numCache>
                <c:formatCode>0.000</c:formatCode>
                <c:ptCount val="5"/>
                <c:pt idx="0">
                  <c:v>3.61</c:v>
                </c:pt>
                <c:pt idx="1">
                  <c:v>4.1100000000000003</c:v>
                </c:pt>
                <c:pt idx="2">
                  <c:v>3.9169999999999998</c:v>
                </c:pt>
                <c:pt idx="3">
                  <c:v>3.69</c:v>
                </c:pt>
                <c:pt idx="4">
                  <c:v>4.13</c:v>
                </c:pt>
              </c:numCache>
            </c:numRef>
          </c:yVal>
        </c:ser>
        <c:ser>
          <c:idx val="1"/>
          <c:order val="1"/>
          <c:xVal>
            <c:numRef>
              <c:f>'Naogaon_B_9.00 to 30.420'!$G$1449:$G$1457</c:f>
              <c:numCache>
                <c:formatCode>0.00</c:formatCode>
                <c:ptCount val="9"/>
                <c:pt idx="0">
                  <c:v>0</c:v>
                </c:pt>
                <c:pt idx="1">
                  <c:v>4</c:v>
                </c:pt>
                <c:pt idx="2">
                  <c:v>21</c:v>
                </c:pt>
                <c:pt idx="3">
                  <c:v>43.49</c:v>
                </c:pt>
                <c:pt idx="4">
                  <c:v>46.85</c:v>
                </c:pt>
                <c:pt idx="5">
                  <c:v>49</c:v>
                </c:pt>
                <c:pt idx="6">
                  <c:v>51.15</c:v>
                </c:pt>
                <c:pt idx="7">
                  <c:v>54.45</c:v>
                </c:pt>
                <c:pt idx="8">
                  <c:v>76</c:v>
                </c:pt>
              </c:numCache>
            </c:numRef>
          </c:xVal>
          <c:yVal>
            <c:numRef>
              <c:f>'Naogaon_B_9.00 to 30.420'!$H$1449:$H$1457</c:f>
              <c:numCache>
                <c:formatCode>0.000</c:formatCode>
                <c:ptCount val="9"/>
                <c:pt idx="0">
                  <c:v>3.61</c:v>
                </c:pt>
                <c:pt idx="1">
                  <c:v>4.1100000000000003</c:v>
                </c:pt>
                <c:pt idx="2">
                  <c:v>3.9169999999999998</c:v>
                </c:pt>
                <c:pt idx="3">
                  <c:v>3.78</c:v>
                </c:pt>
                <c:pt idx="4" formatCode="0.00">
                  <c:v>4.9000000000000004</c:v>
                </c:pt>
                <c:pt idx="5" formatCode="0.00">
                  <c:v>4.9000000000000004</c:v>
                </c:pt>
                <c:pt idx="6" formatCode="0.00">
                  <c:v>4.9000000000000004</c:v>
                </c:pt>
                <c:pt idx="7">
                  <c:v>3.8</c:v>
                </c:pt>
                <c:pt idx="8">
                  <c:v>4.13</c:v>
                </c:pt>
              </c:numCache>
            </c:numRef>
          </c:yVal>
        </c:ser>
        <c:axId val="90094976"/>
        <c:axId val="90096768"/>
      </c:scatterChart>
      <c:valAx>
        <c:axId val="9009497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096768"/>
        <c:crosses val="autoZero"/>
        <c:crossBetween val="midCat"/>
      </c:valAx>
      <c:valAx>
        <c:axId val="90096768"/>
        <c:scaling>
          <c:orientation val="minMax"/>
          <c:max val="6"/>
        </c:scaling>
        <c:axPos val="l"/>
        <c:majorGridlines/>
        <c:numFmt formatCode="0.000" sourceLinked="1"/>
        <c:tickLblPos val="nextTo"/>
        <c:crossAx val="9009497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30.420'!$A$1463:$A$1467</c:f>
              <c:numCache>
                <c:formatCode>0.00</c:formatCode>
                <c:ptCount val="5"/>
                <c:pt idx="0">
                  <c:v>73</c:v>
                </c:pt>
                <c:pt idx="1">
                  <c:v>77</c:v>
                </c:pt>
                <c:pt idx="2">
                  <c:v>81</c:v>
                </c:pt>
                <c:pt idx="3">
                  <c:v>104</c:v>
                </c:pt>
                <c:pt idx="4">
                  <c:v>114</c:v>
                </c:pt>
              </c:numCache>
            </c:numRef>
          </c:xVal>
          <c:yVal>
            <c:numRef>
              <c:f>'Naogaon_B_9.00 to 30.420'!$B$1463:$B$1467</c:f>
              <c:numCache>
                <c:formatCode>0.000</c:formatCode>
                <c:ptCount val="5"/>
                <c:pt idx="0">
                  <c:v>3.14</c:v>
                </c:pt>
                <c:pt idx="1">
                  <c:v>4.3</c:v>
                </c:pt>
                <c:pt idx="2">
                  <c:v>4.22</c:v>
                </c:pt>
                <c:pt idx="3">
                  <c:v>4.2709999999999999</c:v>
                </c:pt>
                <c:pt idx="4">
                  <c:v>4.28</c:v>
                </c:pt>
              </c:numCache>
            </c:numRef>
          </c:yVal>
        </c:ser>
        <c:ser>
          <c:idx val="1"/>
          <c:order val="1"/>
          <c:xVal>
            <c:numRef>
              <c:f>'Naogaon_B_9.00 to 30.420'!$G$1463:$G$1471</c:f>
              <c:numCache>
                <c:formatCode>0.00</c:formatCode>
                <c:ptCount val="9"/>
                <c:pt idx="0">
                  <c:v>73</c:v>
                </c:pt>
                <c:pt idx="1">
                  <c:v>77</c:v>
                </c:pt>
                <c:pt idx="2">
                  <c:v>81</c:v>
                </c:pt>
                <c:pt idx="3">
                  <c:v>99.899999999999991</c:v>
                </c:pt>
                <c:pt idx="4">
                  <c:v>101.85</c:v>
                </c:pt>
                <c:pt idx="5">
                  <c:v>104</c:v>
                </c:pt>
                <c:pt idx="6">
                  <c:v>106.15</c:v>
                </c:pt>
                <c:pt idx="7">
                  <c:v>108.01</c:v>
                </c:pt>
                <c:pt idx="8">
                  <c:v>114</c:v>
                </c:pt>
              </c:numCache>
            </c:numRef>
          </c:xVal>
          <c:yVal>
            <c:numRef>
              <c:f>'Naogaon_B_9.00 to 30.420'!$H$1463:$H$1471</c:f>
              <c:numCache>
                <c:formatCode>0.000</c:formatCode>
                <c:ptCount val="9"/>
                <c:pt idx="0">
                  <c:v>3.14</c:v>
                </c:pt>
                <c:pt idx="1">
                  <c:v>4.3</c:v>
                </c:pt>
                <c:pt idx="2">
                  <c:v>4.22</c:v>
                </c:pt>
                <c:pt idx="3">
                  <c:v>4.25</c:v>
                </c:pt>
                <c:pt idx="4" formatCode="0.00">
                  <c:v>4.9000000000000004</c:v>
                </c:pt>
                <c:pt idx="5" formatCode="0.00">
                  <c:v>4.9000000000000004</c:v>
                </c:pt>
                <c:pt idx="6" formatCode="0.00">
                  <c:v>4.9000000000000004</c:v>
                </c:pt>
                <c:pt idx="7">
                  <c:v>4.28</c:v>
                </c:pt>
                <c:pt idx="8">
                  <c:v>4.28</c:v>
                </c:pt>
              </c:numCache>
            </c:numRef>
          </c:yVal>
        </c:ser>
        <c:axId val="90125056"/>
        <c:axId val="90126592"/>
      </c:scatterChart>
      <c:valAx>
        <c:axId val="90125056"/>
        <c:scaling>
          <c:orientation val="minMax"/>
          <c:min val="6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126592"/>
        <c:crosses val="autoZero"/>
        <c:crossBetween val="midCat"/>
      </c:valAx>
      <c:valAx>
        <c:axId val="90126592"/>
        <c:scaling>
          <c:orientation val="minMax"/>
          <c:max val="6"/>
        </c:scaling>
        <c:axPos val="l"/>
        <c:majorGridlines/>
        <c:numFmt formatCode="0.000" sourceLinked="1"/>
        <c:tickLblPos val="nextTo"/>
        <c:crossAx val="9012505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30.420'!$A$1476:$A$1480</c:f>
              <c:numCache>
                <c:formatCode>0.00</c:formatCode>
                <c:ptCount val="5"/>
                <c:pt idx="0">
                  <c:v>88</c:v>
                </c:pt>
                <c:pt idx="1">
                  <c:v>113</c:v>
                </c:pt>
                <c:pt idx="2">
                  <c:v>119</c:v>
                </c:pt>
                <c:pt idx="3">
                  <c:v>126</c:v>
                </c:pt>
              </c:numCache>
            </c:numRef>
          </c:xVal>
          <c:yVal>
            <c:numRef>
              <c:f>'Naogaon_B_9.00 to 30.420'!$B$1476:$B$1480</c:f>
              <c:numCache>
                <c:formatCode>0.000</c:formatCode>
                <c:ptCount val="5"/>
                <c:pt idx="0">
                  <c:v>3.02</c:v>
                </c:pt>
                <c:pt idx="1">
                  <c:v>3.09</c:v>
                </c:pt>
                <c:pt idx="2">
                  <c:v>3.02</c:v>
                </c:pt>
                <c:pt idx="3">
                  <c:v>4.22</c:v>
                </c:pt>
              </c:numCache>
            </c:numRef>
          </c:yVal>
        </c:ser>
        <c:ser>
          <c:idx val="1"/>
          <c:order val="1"/>
          <c:xVal>
            <c:numRef>
              <c:f>'Naogaon_B_9.00 to 30.420'!$G$1476:$G$1482</c:f>
              <c:numCache>
                <c:formatCode>0.00</c:formatCode>
                <c:ptCount val="7"/>
                <c:pt idx="0">
                  <c:v>88</c:v>
                </c:pt>
                <c:pt idx="1">
                  <c:v>111.38999999999999</c:v>
                </c:pt>
                <c:pt idx="2">
                  <c:v>116.85</c:v>
                </c:pt>
                <c:pt idx="3">
                  <c:v>119</c:v>
                </c:pt>
                <c:pt idx="4">
                  <c:v>121.15</c:v>
                </c:pt>
                <c:pt idx="5">
                  <c:v>124.15</c:v>
                </c:pt>
                <c:pt idx="6">
                  <c:v>126</c:v>
                </c:pt>
              </c:numCache>
            </c:numRef>
          </c:xVal>
          <c:yVal>
            <c:numRef>
              <c:f>'Naogaon_B_9.00 to 30.420'!$H$1476:$H$1482</c:f>
              <c:numCache>
                <c:formatCode>0.000</c:formatCode>
                <c:ptCount val="7"/>
                <c:pt idx="0">
                  <c:v>3.02</c:v>
                </c:pt>
                <c:pt idx="1">
                  <c:v>3.08</c:v>
                </c:pt>
                <c:pt idx="2" formatCode="0.00">
                  <c:v>4.9000000000000004</c:v>
                </c:pt>
                <c:pt idx="3" formatCode="0.00">
                  <c:v>4.9000000000000004</c:v>
                </c:pt>
                <c:pt idx="4" formatCode="0.00">
                  <c:v>4.9000000000000004</c:v>
                </c:pt>
                <c:pt idx="5">
                  <c:v>3.9</c:v>
                </c:pt>
                <c:pt idx="6">
                  <c:v>4.22</c:v>
                </c:pt>
              </c:numCache>
            </c:numRef>
          </c:yVal>
        </c:ser>
        <c:axId val="90146688"/>
        <c:axId val="90148224"/>
      </c:scatterChart>
      <c:valAx>
        <c:axId val="90146688"/>
        <c:scaling>
          <c:orientation val="minMax"/>
          <c:min val="8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148224"/>
        <c:crosses val="autoZero"/>
        <c:crossBetween val="midCat"/>
      </c:valAx>
      <c:valAx>
        <c:axId val="90148224"/>
        <c:scaling>
          <c:orientation val="minMax"/>
          <c:max val="6"/>
        </c:scaling>
        <c:axPos val="l"/>
        <c:majorGridlines/>
        <c:numFmt formatCode="0.000" sourceLinked="1"/>
        <c:tickLblPos val="nextTo"/>
        <c:crossAx val="9014668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30.420'!$A$1511:$A$1514</c:f>
              <c:numCache>
                <c:formatCode>0.00</c:formatCode>
                <c:ptCount val="4"/>
                <c:pt idx="0">
                  <c:v>28</c:v>
                </c:pt>
                <c:pt idx="1">
                  <c:v>43</c:v>
                </c:pt>
                <c:pt idx="2">
                  <c:v>59</c:v>
                </c:pt>
                <c:pt idx="3">
                  <c:v>69</c:v>
                </c:pt>
              </c:numCache>
            </c:numRef>
          </c:xVal>
          <c:yVal>
            <c:numRef>
              <c:f>'Naogaon_B_9.00 to 30.420'!$B$1511:$B$1514</c:f>
              <c:numCache>
                <c:formatCode>0.000</c:formatCode>
                <c:ptCount val="4"/>
                <c:pt idx="0">
                  <c:v>4.4000000000000004</c:v>
                </c:pt>
                <c:pt idx="1">
                  <c:v>4.38</c:v>
                </c:pt>
                <c:pt idx="2">
                  <c:v>4.32</c:v>
                </c:pt>
                <c:pt idx="3">
                  <c:v>4.3099999999999996</c:v>
                </c:pt>
              </c:numCache>
            </c:numRef>
          </c:yVal>
        </c:ser>
        <c:ser>
          <c:idx val="1"/>
          <c:order val="1"/>
          <c:xVal>
            <c:numRef>
              <c:f>'Naogaon_B_9.00 to 30.420'!$G$1511:$G$1518</c:f>
              <c:numCache>
                <c:formatCode>0.00</c:formatCode>
                <c:ptCount val="8"/>
                <c:pt idx="0">
                  <c:v>28</c:v>
                </c:pt>
                <c:pt idx="1">
                  <c:v>43</c:v>
                </c:pt>
                <c:pt idx="2">
                  <c:v>55.2</c:v>
                </c:pt>
                <c:pt idx="3">
                  <c:v>56.85</c:v>
                </c:pt>
                <c:pt idx="4">
                  <c:v>59</c:v>
                </c:pt>
                <c:pt idx="5">
                  <c:v>61.15</c:v>
                </c:pt>
                <c:pt idx="6">
                  <c:v>62.92</c:v>
                </c:pt>
                <c:pt idx="7">
                  <c:v>69</c:v>
                </c:pt>
              </c:numCache>
            </c:numRef>
          </c:xVal>
          <c:yVal>
            <c:numRef>
              <c:f>'Naogaon_B_9.00 to 30.420'!$H$1511:$H$1518</c:f>
              <c:numCache>
                <c:formatCode>0.000</c:formatCode>
                <c:ptCount val="8"/>
                <c:pt idx="0">
                  <c:v>4.4000000000000004</c:v>
                </c:pt>
                <c:pt idx="1">
                  <c:v>4.38</c:v>
                </c:pt>
                <c:pt idx="2">
                  <c:v>4.3499999999999996</c:v>
                </c:pt>
                <c:pt idx="3" formatCode="0.00">
                  <c:v>4.9000000000000004</c:v>
                </c:pt>
                <c:pt idx="4" formatCode="0.00">
                  <c:v>4.9000000000000004</c:v>
                </c:pt>
                <c:pt idx="5" formatCode="0.00">
                  <c:v>4.9000000000000004</c:v>
                </c:pt>
                <c:pt idx="6">
                  <c:v>4.3099999999999996</c:v>
                </c:pt>
                <c:pt idx="7">
                  <c:v>4.3099999999999996</c:v>
                </c:pt>
              </c:numCache>
            </c:numRef>
          </c:yVal>
        </c:ser>
        <c:axId val="90254336"/>
        <c:axId val="90260224"/>
      </c:scatterChart>
      <c:valAx>
        <c:axId val="90254336"/>
        <c:scaling>
          <c:orientation val="minMax"/>
          <c:min val="2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260224"/>
        <c:crosses val="autoZero"/>
        <c:crossBetween val="midCat"/>
      </c:valAx>
      <c:valAx>
        <c:axId val="90260224"/>
        <c:scaling>
          <c:orientation val="minMax"/>
          <c:max val="6"/>
        </c:scaling>
        <c:axPos val="l"/>
        <c:majorGridlines/>
        <c:numFmt formatCode="0.000" sourceLinked="1"/>
        <c:tickLblPos val="nextTo"/>
        <c:crossAx val="9025433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30.420'!$A$1524:$A$1527</c:f>
              <c:numCache>
                <c:formatCode>0.00</c:formatCode>
                <c:ptCount val="4"/>
                <c:pt idx="0">
                  <c:v>48</c:v>
                </c:pt>
                <c:pt idx="1">
                  <c:v>63</c:v>
                </c:pt>
                <c:pt idx="2">
                  <c:v>81</c:v>
                </c:pt>
                <c:pt idx="3">
                  <c:v>95</c:v>
                </c:pt>
              </c:numCache>
            </c:numRef>
          </c:xVal>
          <c:yVal>
            <c:numRef>
              <c:f>'Naogaon_B_9.00 to 30.420'!$B$1524:$B$1527</c:f>
              <c:numCache>
                <c:formatCode>0.000</c:formatCode>
                <c:ptCount val="4"/>
                <c:pt idx="0">
                  <c:v>3.44</c:v>
                </c:pt>
                <c:pt idx="1">
                  <c:v>3.76</c:v>
                </c:pt>
                <c:pt idx="2">
                  <c:v>3.7730000000000001</c:v>
                </c:pt>
                <c:pt idx="3">
                  <c:v>3.85</c:v>
                </c:pt>
              </c:numCache>
            </c:numRef>
          </c:yVal>
        </c:ser>
        <c:ser>
          <c:idx val="1"/>
          <c:order val="1"/>
          <c:xVal>
            <c:numRef>
              <c:f>'Naogaon_B_9.00 to 30.420'!$G$1524:$G$1531</c:f>
              <c:numCache>
                <c:formatCode>0.00</c:formatCode>
                <c:ptCount val="8"/>
                <c:pt idx="0">
                  <c:v>48</c:v>
                </c:pt>
                <c:pt idx="1">
                  <c:v>63</c:v>
                </c:pt>
                <c:pt idx="2">
                  <c:v>75.459999999999994</c:v>
                </c:pt>
                <c:pt idx="3">
                  <c:v>78.849999999999994</c:v>
                </c:pt>
                <c:pt idx="4">
                  <c:v>81</c:v>
                </c:pt>
                <c:pt idx="5">
                  <c:v>83.15</c:v>
                </c:pt>
                <c:pt idx="6">
                  <c:v>86.45</c:v>
                </c:pt>
                <c:pt idx="7">
                  <c:v>95</c:v>
                </c:pt>
              </c:numCache>
            </c:numRef>
          </c:xVal>
          <c:yVal>
            <c:numRef>
              <c:f>'Naogaon_B_9.00 to 30.420'!$H$1524:$H$1531</c:f>
              <c:numCache>
                <c:formatCode>0.000</c:formatCode>
                <c:ptCount val="8"/>
                <c:pt idx="0">
                  <c:v>3.44</c:v>
                </c:pt>
                <c:pt idx="1">
                  <c:v>3.76</c:v>
                </c:pt>
                <c:pt idx="2">
                  <c:v>3.77</c:v>
                </c:pt>
                <c:pt idx="3" formatCode="0.00">
                  <c:v>4.9000000000000004</c:v>
                </c:pt>
                <c:pt idx="4" formatCode="0.00">
                  <c:v>4.9000000000000004</c:v>
                </c:pt>
                <c:pt idx="5" formatCode="0.00">
                  <c:v>4.9000000000000004</c:v>
                </c:pt>
                <c:pt idx="6">
                  <c:v>3.8</c:v>
                </c:pt>
                <c:pt idx="7">
                  <c:v>3.85</c:v>
                </c:pt>
              </c:numCache>
            </c:numRef>
          </c:yVal>
        </c:ser>
        <c:axId val="90276224"/>
        <c:axId val="90277760"/>
      </c:scatterChart>
      <c:valAx>
        <c:axId val="90276224"/>
        <c:scaling>
          <c:orientation val="minMax"/>
          <c:min val="4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277760"/>
        <c:crosses val="autoZero"/>
        <c:crossBetween val="midCat"/>
      </c:valAx>
      <c:valAx>
        <c:axId val="90277760"/>
        <c:scaling>
          <c:orientation val="minMax"/>
          <c:max val="6"/>
        </c:scaling>
        <c:axPos val="l"/>
        <c:majorGridlines/>
        <c:numFmt formatCode="0.000" sourceLinked="1"/>
        <c:tickLblPos val="nextTo"/>
        <c:crossAx val="9027622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30.420'!$A$1537:$A$1540</c:f>
              <c:numCache>
                <c:formatCode>0.00</c:formatCode>
                <c:ptCount val="4"/>
                <c:pt idx="0">
                  <c:v>29</c:v>
                </c:pt>
                <c:pt idx="1">
                  <c:v>46</c:v>
                </c:pt>
                <c:pt idx="2">
                  <c:v>52</c:v>
                </c:pt>
                <c:pt idx="3">
                  <c:v>67</c:v>
                </c:pt>
              </c:numCache>
            </c:numRef>
          </c:xVal>
          <c:yVal>
            <c:numRef>
              <c:f>'Naogaon_B_9.00 to 30.420'!$B$1537:$B$1540</c:f>
              <c:numCache>
                <c:formatCode>0.000</c:formatCode>
                <c:ptCount val="4"/>
                <c:pt idx="0">
                  <c:v>3.6</c:v>
                </c:pt>
                <c:pt idx="1">
                  <c:v>3.61</c:v>
                </c:pt>
                <c:pt idx="2">
                  <c:v>3.42</c:v>
                </c:pt>
                <c:pt idx="3">
                  <c:v>3.44</c:v>
                </c:pt>
              </c:numCache>
            </c:numRef>
          </c:yVal>
        </c:ser>
        <c:ser>
          <c:idx val="1"/>
          <c:order val="1"/>
          <c:xVal>
            <c:numRef>
              <c:f>'Naogaon_B_9.00 to 30.420'!$G$1537:$G$1543</c:f>
              <c:numCache>
                <c:formatCode>0.00</c:formatCode>
                <c:ptCount val="7"/>
                <c:pt idx="0">
                  <c:v>29</c:v>
                </c:pt>
                <c:pt idx="1">
                  <c:v>45.98</c:v>
                </c:pt>
                <c:pt idx="2">
                  <c:v>49.85</c:v>
                </c:pt>
                <c:pt idx="3">
                  <c:v>52</c:v>
                </c:pt>
                <c:pt idx="4">
                  <c:v>54.15</c:v>
                </c:pt>
                <c:pt idx="5">
                  <c:v>58.56</c:v>
                </c:pt>
                <c:pt idx="6">
                  <c:v>67</c:v>
                </c:pt>
              </c:numCache>
            </c:numRef>
          </c:xVal>
          <c:yVal>
            <c:numRef>
              <c:f>'Naogaon_B_9.00 to 30.420'!$H$1537:$H$1543</c:f>
              <c:numCache>
                <c:formatCode>0.000</c:formatCode>
                <c:ptCount val="7"/>
                <c:pt idx="0">
                  <c:v>3.6</c:v>
                </c:pt>
                <c:pt idx="1">
                  <c:v>3.61</c:v>
                </c:pt>
                <c:pt idx="2" formatCode="0.00">
                  <c:v>4.9000000000000004</c:v>
                </c:pt>
                <c:pt idx="3" formatCode="0.00">
                  <c:v>4.9000000000000004</c:v>
                </c:pt>
                <c:pt idx="4" formatCode="0.00">
                  <c:v>4.9000000000000004</c:v>
                </c:pt>
                <c:pt idx="5">
                  <c:v>3.43</c:v>
                </c:pt>
                <c:pt idx="6">
                  <c:v>3.44</c:v>
                </c:pt>
              </c:numCache>
            </c:numRef>
          </c:yVal>
        </c:ser>
        <c:axId val="90179072"/>
        <c:axId val="90180608"/>
      </c:scatterChart>
      <c:valAx>
        <c:axId val="90179072"/>
        <c:scaling>
          <c:orientation val="minMax"/>
          <c:min val="2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180608"/>
        <c:crosses val="autoZero"/>
        <c:crossBetween val="midCat"/>
      </c:valAx>
      <c:valAx>
        <c:axId val="90180608"/>
        <c:scaling>
          <c:orientation val="minMax"/>
          <c:max val="6"/>
        </c:scaling>
        <c:axPos val="l"/>
        <c:majorGridlines/>
        <c:numFmt formatCode="0.000" sourceLinked="1"/>
        <c:tickLblPos val="nextTo"/>
        <c:crossAx val="9017907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30.420'!$A$1487:$A$1491</c:f>
              <c:numCache>
                <c:formatCode>0.00</c:formatCode>
                <c:ptCount val="5"/>
                <c:pt idx="0">
                  <c:v>0</c:v>
                </c:pt>
                <c:pt idx="1">
                  <c:v>22</c:v>
                </c:pt>
                <c:pt idx="2">
                  <c:v>28</c:v>
                </c:pt>
                <c:pt idx="3">
                  <c:v>32</c:v>
                </c:pt>
                <c:pt idx="4">
                  <c:v>39</c:v>
                </c:pt>
              </c:numCache>
            </c:numRef>
          </c:xVal>
          <c:yVal>
            <c:numRef>
              <c:f>'Naogaon_B_9.00 to 30.420'!$B$1487:$B$1491</c:f>
              <c:numCache>
                <c:formatCode>0.000</c:formatCode>
                <c:ptCount val="5"/>
                <c:pt idx="0">
                  <c:v>4.2300000000000004</c:v>
                </c:pt>
                <c:pt idx="1">
                  <c:v>4.1500000000000004</c:v>
                </c:pt>
                <c:pt idx="2">
                  <c:v>3.0880000000000001</c:v>
                </c:pt>
                <c:pt idx="3">
                  <c:v>3.04</c:v>
                </c:pt>
                <c:pt idx="4">
                  <c:v>3.99</c:v>
                </c:pt>
              </c:numCache>
            </c:numRef>
          </c:yVal>
        </c:ser>
        <c:ser>
          <c:idx val="1"/>
          <c:order val="1"/>
          <c:xVal>
            <c:numRef>
              <c:f>'Naogaon_B_9.00 to 30.420'!$G$1487:$G$1494</c:f>
              <c:numCache>
                <c:formatCode>0.00</c:formatCode>
                <c:ptCount val="8"/>
                <c:pt idx="0">
                  <c:v>0</c:v>
                </c:pt>
                <c:pt idx="1">
                  <c:v>22</c:v>
                </c:pt>
                <c:pt idx="2">
                  <c:v>23.15</c:v>
                </c:pt>
                <c:pt idx="3">
                  <c:v>25.85</c:v>
                </c:pt>
                <c:pt idx="4">
                  <c:v>28</c:v>
                </c:pt>
                <c:pt idx="5">
                  <c:v>30.15</c:v>
                </c:pt>
                <c:pt idx="6">
                  <c:v>34.65</c:v>
                </c:pt>
                <c:pt idx="7">
                  <c:v>39</c:v>
                </c:pt>
              </c:numCache>
            </c:numRef>
          </c:xVal>
          <c:yVal>
            <c:numRef>
              <c:f>'Naogaon_B_9.00 to 30.420'!$H$1487:$H$1494</c:f>
              <c:numCache>
                <c:formatCode>0.000</c:formatCode>
                <c:ptCount val="8"/>
                <c:pt idx="0">
                  <c:v>4.2300000000000004</c:v>
                </c:pt>
                <c:pt idx="1">
                  <c:v>4.1500000000000004</c:v>
                </c:pt>
                <c:pt idx="2">
                  <c:v>4</c:v>
                </c:pt>
                <c:pt idx="3" formatCode="0.00">
                  <c:v>4.9000000000000004</c:v>
                </c:pt>
                <c:pt idx="4" formatCode="0.00">
                  <c:v>4.9000000000000004</c:v>
                </c:pt>
                <c:pt idx="5" formatCode="0.00">
                  <c:v>4.9000000000000004</c:v>
                </c:pt>
                <c:pt idx="6">
                  <c:v>3.4</c:v>
                </c:pt>
                <c:pt idx="7">
                  <c:v>3.99</c:v>
                </c:pt>
              </c:numCache>
            </c:numRef>
          </c:yVal>
        </c:ser>
        <c:axId val="90229376"/>
        <c:axId val="90231168"/>
      </c:scatterChart>
      <c:valAx>
        <c:axId val="90229376"/>
        <c:scaling>
          <c:orientation val="minMax"/>
          <c:min val="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231168"/>
        <c:crosses val="autoZero"/>
        <c:crossBetween val="midCat"/>
      </c:valAx>
      <c:valAx>
        <c:axId val="90231168"/>
        <c:scaling>
          <c:orientation val="minMax"/>
          <c:max val="6"/>
        </c:scaling>
        <c:axPos val="l"/>
        <c:majorGridlines/>
        <c:numFmt formatCode="0.000" sourceLinked="1"/>
        <c:tickLblPos val="nextTo"/>
        <c:crossAx val="9022937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30.420'!$A$1499:$A$1502</c:f>
              <c:numCache>
                <c:formatCode>0.00</c:formatCode>
                <c:ptCount val="4"/>
                <c:pt idx="0">
                  <c:v>33</c:v>
                </c:pt>
                <c:pt idx="1">
                  <c:v>46</c:v>
                </c:pt>
                <c:pt idx="2">
                  <c:v>59</c:v>
                </c:pt>
                <c:pt idx="3">
                  <c:v>71</c:v>
                </c:pt>
              </c:numCache>
            </c:numRef>
          </c:xVal>
          <c:yVal>
            <c:numRef>
              <c:f>'Naogaon_B_9.00 to 30.420'!$B$1499:$B$1502</c:f>
              <c:numCache>
                <c:formatCode>0.000</c:formatCode>
                <c:ptCount val="4"/>
                <c:pt idx="0">
                  <c:v>4.2300000000000004</c:v>
                </c:pt>
                <c:pt idx="1">
                  <c:v>4.13</c:v>
                </c:pt>
                <c:pt idx="2">
                  <c:v>4.07</c:v>
                </c:pt>
                <c:pt idx="3">
                  <c:v>3.92</c:v>
                </c:pt>
              </c:numCache>
            </c:numRef>
          </c:yVal>
        </c:ser>
        <c:ser>
          <c:idx val="1"/>
          <c:order val="1"/>
          <c:xVal>
            <c:numRef>
              <c:f>'Naogaon_B_9.00 to 30.420'!$G$1499:$G$1506</c:f>
              <c:numCache>
                <c:formatCode>0.00</c:formatCode>
                <c:ptCount val="8"/>
                <c:pt idx="0">
                  <c:v>33</c:v>
                </c:pt>
                <c:pt idx="1">
                  <c:v>46</c:v>
                </c:pt>
                <c:pt idx="2">
                  <c:v>54.39</c:v>
                </c:pt>
                <c:pt idx="3">
                  <c:v>56.85</c:v>
                </c:pt>
                <c:pt idx="4">
                  <c:v>59</c:v>
                </c:pt>
                <c:pt idx="5">
                  <c:v>61.15</c:v>
                </c:pt>
                <c:pt idx="6">
                  <c:v>63.82</c:v>
                </c:pt>
                <c:pt idx="7">
                  <c:v>71</c:v>
                </c:pt>
              </c:numCache>
            </c:numRef>
          </c:xVal>
          <c:yVal>
            <c:numRef>
              <c:f>'Naogaon_B_9.00 to 30.420'!$H$1499:$H$1506</c:f>
              <c:numCache>
                <c:formatCode>0.000</c:formatCode>
                <c:ptCount val="8"/>
                <c:pt idx="0">
                  <c:v>4.2300000000000004</c:v>
                </c:pt>
                <c:pt idx="1">
                  <c:v>4.13</c:v>
                </c:pt>
                <c:pt idx="2">
                  <c:v>4.08</c:v>
                </c:pt>
                <c:pt idx="3" formatCode="0.00">
                  <c:v>4.9000000000000004</c:v>
                </c:pt>
                <c:pt idx="4" formatCode="0.00">
                  <c:v>4.9000000000000004</c:v>
                </c:pt>
                <c:pt idx="5" formatCode="0.00">
                  <c:v>4.9000000000000004</c:v>
                </c:pt>
                <c:pt idx="6">
                  <c:v>4.01</c:v>
                </c:pt>
                <c:pt idx="7">
                  <c:v>3.92</c:v>
                </c:pt>
              </c:numCache>
            </c:numRef>
          </c:yVal>
        </c:ser>
        <c:axId val="90312704"/>
        <c:axId val="90314240"/>
      </c:scatterChart>
      <c:valAx>
        <c:axId val="90312704"/>
        <c:scaling>
          <c:orientation val="minMax"/>
          <c:min val="3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314240"/>
        <c:crosses val="autoZero"/>
        <c:crossBetween val="midCat"/>
      </c:valAx>
      <c:valAx>
        <c:axId val="90314240"/>
        <c:scaling>
          <c:orientation val="minMax"/>
          <c:max val="6"/>
        </c:scaling>
        <c:axPos val="l"/>
        <c:majorGridlines/>
        <c:numFmt formatCode="0.000" sourceLinked="1"/>
        <c:tickLblPos val="nextTo"/>
        <c:crossAx val="9031270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30.420'!$A$1549:$A$1552</c:f>
              <c:numCache>
                <c:formatCode>0.00</c:formatCode>
                <c:ptCount val="4"/>
                <c:pt idx="0">
                  <c:v>37</c:v>
                </c:pt>
                <c:pt idx="1">
                  <c:v>45</c:v>
                </c:pt>
                <c:pt idx="2">
                  <c:v>59</c:v>
                </c:pt>
                <c:pt idx="3">
                  <c:v>66</c:v>
                </c:pt>
              </c:numCache>
            </c:numRef>
          </c:xVal>
          <c:yVal>
            <c:numRef>
              <c:f>'Naogaon_B_9.00 to 30.420'!$B$1549:$B$1552</c:f>
              <c:numCache>
                <c:formatCode>0.000</c:formatCode>
                <c:ptCount val="4"/>
                <c:pt idx="0">
                  <c:v>3.71</c:v>
                </c:pt>
                <c:pt idx="1">
                  <c:v>3.74</c:v>
                </c:pt>
                <c:pt idx="2">
                  <c:v>3.71</c:v>
                </c:pt>
                <c:pt idx="3">
                  <c:v>3.82</c:v>
                </c:pt>
              </c:numCache>
            </c:numRef>
          </c:yVal>
        </c:ser>
        <c:ser>
          <c:idx val="1"/>
          <c:order val="1"/>
          <c:xVal>
            <c:numRef>
              <c:f>'Naogaon_B_9.00 to 30.420'!$G$1549:$G$1556</c:f>
              <c:numCache>
                <c:formatCode>0.00</c:formatCode>
                <c:ptCount val="8"/>
                <c:pt idx="0">
                  <c:v>37</c:v>
                </c:pt>
                <c:pt idx="1">
                  <c:v>45</c:v>
                </c:pt>
                <c:pt idx="2">
                  <c:v>53.31</c:v>
                </c:pt>
                <c:pt idx="3">
                  <c:v>56.85</c:v>
                </c:pt>
                <c:pt idx="4">
                  <c:v>59</c:v>
                </c:pt>
                <c:pt idx="5">
                  <c:v>61.15</c:v>
                </c:pt>
                <c:pt idx="6">
                  <c:v>64.48</c:v>
                </c:pt>
                <c:pt idx="7">
                  <c:v>66</c:v>
                </c:pt>
              </c:numCache>
            </c:numRef>
          </c:xVal>
          <c:yVal>
            <c:numRef>
              <c:f>'Naogaon_B_9.00 to 30.420'!$H$1549:$H$1556</c:f>
              <c:numCache>
                <c:formatCode>0.000</c:formatCode>
                <c:ptCount val="8"/>
                <c:pt idx="0">
                  <c:v>3.71</c:v>
                </c:pt>
                <c:pt idx="1">
                  <c:v>3.74</c:v>
                </c:pt>
                <c:pt idx="2">
                  <c:v>3.72</c:v>
                </c:pt>
                <c:pt idx="3" formatCode="0.00">
                  <c:v>4.9000000000000004</c:v>
                </c:pt>
                <c:pt idx="4" formatCode="0.00">
                  <c:v>4.9000000000000004</c:v>
                </c:pt>
                <c:pt idx="5" formatCode="0.00">
                  <c:v>4.9000000000000004</c:v>
                </c:pt>
                <c:pt idx="6">
                  <c:v>3.79</c:v>
                </c:pt>
                <c:pt idx="7">
                  <c:v>3.82</c:v>
                </c:pt>
              </c:numCache>
            </c:numRef>
          </c:yVal>
        </c:ser>
        <c:axId val="90342144"/>
        <c:axId val="90343680"/>
      </c:scatterChart>
      <c:valAx>
        <c:axId val="90342144"/>
        <c:scaling>
          <c:orientation val="minMax"/>
          <c:min val="3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343680"/>
        <c:crosses val="autoZero"/>
        <c:crossBetween val="midCat"/>
      </c:valAx>
      <c:valAx>
        <c:axId val="90343680"/>
        <c:scaling>
          <c:orientation val="minMax"/>
          <c:max val="6"/>
        </c:scaling>
        <c:axPos val="l"/>
        <c:majorGridlines/>
        <c:numFmt formatCode="0.000" sourceLinked="1"/>
        <c:tickLblPos val="nextTo"/>
        <c:crossAx val="9034214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30.420'!$A$1561:$A$1564</c:f>
              <c:numCache>
                <c:formatCode>0.00</c:formatCode>
                <c:ptCount val="4"/>
                <c:pt idx="0">
                  <c:v>16</c:v>
                </c:pt>
                <c:pt idx="1">
                  <c:v>27</c:v>
                </c:pt>
                <c:pt idx="2">
                  <c:v>41</c:v>
                </c:pt>
                <c:pt idx="3">
                  <c:v>54</c:v>
                </c:pt>
              </c:numCache>
            </c:numRef>
          </c:xVal>
          <c:yVal>
            <c:numRef>
              <c:f>'Naogaon_B_9.00 to 30.420'!$B$1561:$B$1564</c:f>
              <c:numCache>
                <c:formatCode>0.000</c:formatCode>
                <c:ptCount val="4"/>
                <c:pt idx="0">
                  <c:v>3.36</c:v>
                </c:pt>
                <c:pt idx="1">
                  <c:v>3.75</c:v>
                </c:pt>
                <c:pt idx="2">
                  <c:v>3.91</c:v>
                </c:pt>
                <c:pt idx="3">
                  <c:v>3.88</c:v>
                </c:pt>
              </c:numCache>
            </c:numRef>
          </c:yVal>
        </c:ser>
        <c:ser>
          <c:idx val="1"/>
          <c:order val="1"/>
          <c:xVal>
            <c:numRef>
              <c:f>'Naogaon_B_9.00 to 30.420'!$G$1561:$G$1568</c:f>
              <c:numCache>
                <c:formatCode>0.00</c:formatCode>
                <c:ptCount val="8"/>
                <c:pt idx="0">
                  <c:v>16</c:v>
                </c:pt>
                <c:pt idx="1">
                  <c:v>27</c:v>
                </c:pt>
                <c:pt idx="2">
                  <c:v>35.729999999999997</c:v>
                </c:pt>
                <c:pt idx="3">
                  <c:v>38.85</c:v>
                </c:pt>
                <c:pt idx="4">
                  <c:v>41</c:v>
                </c:pt>
                <c:pt idx="5">
                  <c:v>43.15</c:v>
                </c:pt>
                <c:pt idx="6">
                  <c:v>46.18</c:v>
                </c:pt>
                <c:pt idx="7">
                  <c:v>54</c:v>
                </c:pt>
              </c:numCache>
            </c:numRef>
          </c:xVal>
          <c:yVal>
            <c:numRef>
              <c:f>'Naogaon_B_9.00 to 30.420'!$H$1561:$H$1568</c:f>
              <c:numCache>
                <c:formatCode>0.000</c:formatCode>
                <c:ptCount val="8"/>
                <c:pt idx="0">
                  <c:v>3.36</c:v>
                </c:pt>
                <c:pt idx="1">
                  <c:v>3.75</c:v>
                </c:pt>
                <c:pt idx="2">
                  <c:v>3.86</c:v>
                </c:pt>
                <c:pt idx="3" formatCode="0.00">
                  <c:v>4.9000000000000004</c:v>
                </c:pt>
                <c:pt idx="4" formatCode="0.00">
                  <c:v>4.9000000000000004</c:v>
                </c:pt>
                <c:pt idx="5" formatCode="0.00">
                  <c:v>4.9000000000000004</c:v>
                </c:pt>
                <c:pt idx="6">
                  <c:v>3.89</c:v>
                </c:pt>
                <c:pt idx="7">
                  <c:v>3.88</c:v>
                </c:pt>
              </c:numCache>
            </c:numRef>
          </c:yVal>
        </c:ser>
        <c:axId val="90375296"/>
        <c:axId val="90376832"/>
      </c:scatterChart>
      <c:valAx>
        <c:axId val="90375296"/>
        <c:scaling>
          <c:orientation val="minMax"/>
          <c:min val="1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0376832"/>
        <c:crosses val="autoZero"/>
        <c:crossBetween val="midCat"/>
      </c:valAx>
      <c:valAx>
        <c:axId val="90376832"/>
        <c:scaling>
          <c:orientation val="minMax"/>
          <c:max val="6"/>
        </c:scaling>
        <c:axPos val="l"/>
        <c:majorGridlines/>
        <c:numFmt formatCode="0.000" sourceLinked="1"/>
        <c:tickLblPos val="nextTo"/>
        <c:crossAx val="9037529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6" Type="http://schemas.openxmlformats.org/officeDocument/2006/relationships/chart" Target="../charts/chart26.xml"/><Relationship Id="rId117" Type="http://schemas.openxmlformats.org/officeDocument/2006/relationships/chart" Target="../charts/chart117.xml"/><Relationship Id="rId21" Type="http://schemas.openxmlformats.org/officeDocument/2006/relationships/chart" Target="../charts/chart21.xml"/><Relationship Id="rId42" Type="http://schemas.openxmlformats.org/officeDocument/2006/relationships/chart" Target="../charts/chart42.xml"/><Relationship Id="rId47" Type="http://schemas.openxmlformats.org/officeDocument/2006/relationships/chart" Target="../charts/chart47.xml"/><Relationship Id="rId63" Type="http://schemas.openxmlformats.org/officeDocument/2006/relationships/chart" Target="../charts/chart63.xml"/><Relationship Id="rId68" Type="http://schemas.openxmlformats.org/officeDocument/2006/relationships/chart" Target="../charts/chart68.xml"/><Relationship Id="rId84" Type="http://schemas.openxmlformats.org/officeDocument/2006/relationships/chart" Target="../charts/chart84.xml"/><Relationship Id="rId89" Type="http://schemas.openxmlformats.org/officeDocument/2006/relationships/chart" Target="../charts/chart89.xml"/><Relationship Id="rId112" Type="http://schemas.openxmlformats.org/officeDocument/2006/relationships/chart" Target="../charts/chart112.xml"/><Relationship Id="rId133" Type="http://schemas.openxmlformats.org/officeDocument/2006/relationships/chart" Target="../charts/chart133.xml"/><Relationship Id="rId16" Type="http://schemas.openxmlformats.org/officeDocument/2006/relationships/chart" Target="../charts/chart16.xml"/><Relationship Id="rId107" Type="http://schemas.openxmlformats.org/officeDocument/2006/relationships/chart" Target="../charts/chart107.xml"/><Relationship Id="rId11" Type="http://schemas.openxmlformats.org/officeDocument/2006/relationships/chart" Target="../charts/chart11.xml"/><Relationship Id="rId32" Type="http://schemas.openxmlformats.org/officeDocument/2006/relationships/chart" Target="../charts/chart32.xml"/><Relationship Id="rId37" Type="http://schemas.openxmlformats.org/officeDocument/2006/relationships/chart" Target="../charts/chart37.xml"/><Relationship Id="rId53" Type="http://schemas.openxmlformats.org/officeDocument/2006/relationships/chart" Target="../charts/chart53.xml"/><Relationship Id="rId58" Type="http://schemas.openxmlformats.org/officeDocument/2006/relationships/chart" Target="../charts/chart58.xml"/><Relationship Id="rId74" Type="http://schemas.openxmlformats.org/officeDocument/2006/relationships/chart" Target="../charts/chart74.xml"/><Relationship Id="rId79" Type="http://schemas.openxmlformats.org/officeDocument/2006/relationships/chart" Target="../charts/chart79.xml"/><Relationship Id="rId102" Type="http://schemas.openxmlformats.org/officeDocument/2006/relationships/chart" Target="../charts/chart102.xml"/><Relationship Id="rId123" Type="http://schemas.openxmlformats.org/officeDocument/2006/relationships/chart" Target="../charts/chart123.xml"/><Relationship Id="rId128" Type="http://schemas.openxmlformats.org/officeDocument/2006/relationships/chart" Target="../charts/chart128.xml"/><Relationship Id="rId5" Type="http://schemas.openxmlformats.org/officeDocument/2006/relationships/chart" Target="../charts/chart5.xml"/><Relationship Id="rId90" Type="http://schemas.openxmlformats.org/officeDocument/2006/relationships/chart" Target="../charts/chart90.xml"/><Relationship Id="rId95" Type="http://schemas.openxmlformats.org/officeDocument/2006/relationships/chart" Target="../charts/chart95.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56" Type="http://schemas.openxmlformats.org/officeDocument/2006/relationships/chart" Target="../charts/chart56.xml"/><Relationship Id="rId64" Type="http://schemas.openxmlformats.org/officeDocument/2006/relationships/chart" Target="../charts/chart64.xml"/><Relationship Id="rId69" Type="http://schemas.openxmlformats.org/officeDocument/2006/relationships/chart" Target="../charts/chart69.xml"/><Relationship Id="rId77" Type="http://schemas.openxmlformats.org/officeDocument/2006/relationships/chart" Target="../charts/chart77.xml"/><Relationship Id="rId100" Type="http://schemas.openxmlformats.org/officeDocument/2006/relationships/chart" Target="../charts/chart100.xml"/><Relationship Id="rId105" Type="http://schemas.openxmlformats.org/officeDocument/2006/relationships/chart" Target="../charts/chart105.xml"/><Relationship Id="rId113" Type="http://schemas.openxmlformats.org/officeDocument/2006/relationships/chart" Target="../charts/chart113.xml"/><Relationship Id="rId118" Type="http://schemas.openxmlformats.org/officeDocument/2006/relationships/chart" Target="../charts/chart118.xml"/><Relationship Id="rId126" Type="http://schemas.openxmlformats.org/officeDocument/2006/relationships/chart" Target="../charts/chart126.xml"/><Relationship Id="rId134" Type="http://schemas.openxmlformats.org/officeDocument/2006/relationships/chart" Target="../charts/chart134.xml"/><Relationship Id="rId8" Type="http://schemas.openxmlformats.org/officeDocument/2006/relationships/chart" Target="../charts/chart8.xml"/><Relationship Id="rId51" Type="http://schemas.openxmlformats.org/officeDocument/2006/relationships/chart" Target="../charts/chart51.xml"/><Relationship Id="rId72" Type="http://schemas.openxmlformats.org/officeDocument/2006/relationships/chart" Target="../charts/chart72.xml"/><Relationship Id="rId80" Type="http://schemas.openxmlformats.org/officeDocument/2006/relationships/chart" Target="../charts/chart80.xml"/><Relationship Id="rId85" Type="http://schemas.openxmlformats.org/officeDocument/2006/relationships/chart" Target="../charts/chart85.xml"/><Relationship Id="rId93" Type="http://schemas.openxmlformats.org/officeDocument/2006/relationships/chart" Target="../charts/chart93.xml"/><Relationship Id="rId98" Type="http://schemas.openxmlformats.org/officeDocument/2006/relationships/chart" Target="../charts/chart98.xml"/><Relationship Id="rId121" Type="http://schemas.openxmlformats.org/officeDocument/2006/relationships/chart" Target="../charts/chart121.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59" Type="http://schemas.openxmlformats.org/officeDocument/2006/relationships/chart" Target="../charts/chart59.xml"/><Relationship Id="rId67" Type="http://schemas.openxmlformats.org/officeDocument/2006/relationships/chart" Target="../charts/chart67.xml"/><Relationship Id="rId103" Type="http://schemas.openxmlformats.org/officeDocument/2006/relationships/chart" Target="../charts/chart103.xml"/><Relationship Id="rId108" Type="http://schemas.openxmlformats.org/officeDocument/2006/relationships/chart" Target="../charts/chart108.xml"/><Relationship Id="rId116" Type="http://schemas.openxmlformats.org/officeDocument/2006/relationships/chart" Target="../charts/chart116.xml"/><Relationship Id="rId124" Type="http://schemas.openxmlformats.org/officeDocument/2006/relationships/chart" Target="../charts/chart124.xml"/><Relationship Id="rId129" Type="http://schemas.openxmlformats.org/officeDocument/2006/relationships/chart" Target="../charts/chart129.xml"/><Relationship Id="rId20" Type="http://schemas.openxmlformats.org/officeDocument/2006/relationships/chart" Target="../charts/chart20.xml"/><Relationship Id="rId41" Type="http://schemas.openxmlformats.org/officeDocument/2006/relationships/chart" Target="../charts/chart41.xml"/><Relationship Id="rId54" Type="http://schemas.openxmlformats.org/officeDocument/2006/relationships/chart" Target="../charts/chart54.xml"/><Relationship Id="rId62" Type="http://schemas.openxmlformats.org/officeDocument/2006/relationships/chart" Target="../charts/chart62.xml"/><Relationship Id="rId70" Type="http://schemas.openxmlformats.org/officeDocument/2006/relationships/chart" Target="../charts/chart70.xml"/><Relationship Id="rId75" Type="http://schemas.openxmlformats.org/officeDocument/2006/relationships/chart" Target="../charts/chart75.xml"/><Relationship Id="rId83" Type="http://schemas.openxmlformats.org/officeDocument/2006/relationships/chart" Target="../charts/chart83.xml"/><Relationship Id="rId88" Type="http://schemas.openxmlformats.org/officeDocument/2006/relationships/chart" Target="../charts/chart88.xml"/><Relationship Id="rId91" Type="http://schemas.openxmlformats.org/officeDocument/2006/relationships/chart" Target="../charts/chart91.xml"/><Relationship Id="rId96" Type="http://schemas.openxmlformats.org/officeDocument/2006/relationships/chart" Target="../charts/chart96.xml"/><Relationship Id="rId111" Type="http://schemas.openxmlformats.org/officeDocument/2006/relationships/chart" Target="../charts/chart111.xml"/><Relationship Id="rId132" Type="http://schemas.openxmlformats.org/officeDocument/2006/relationships/chart" Target="../charts/chart132.xml"/><Relationship Id="rId1" Type="http://schemas.openxmlformats.org/officeDocument/2006/relationships/chart" Target="../charts/chart1.xml"/><Relationship Id="rId6" Type="http://schemas.openxmlformats.org/officeDocument/2006/relationships/chart" Target="../charts/chart6.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57" Type="http://schemas.openxmlformats.org/officeDocument/2006/relationships/chart" Target="../charts/chart57.xml"/><Relationship Id="rId106" Type="http://schemas.openxmlformats.org/officeDocument/2006/relationships/chart" Target="../charts/chart106.xml"/><Relationship Id="rId114" Type="http://schemas.openxmlformats.org/officeDocument/2006/relationships/chart" Target="../charts/chart114.xml"/><Relationship Id="rId119" Type="http://schemas.openxmlformats.org/officeDocument/2006/relationships/chart" Target="../charts/chart119.xml"/><Relationship Id="rId127" Type="http://schemas.openxmlformats.org/officeDocument/2006/relationships/chart" Target="../charts/chart127.xml"/><Relationship Id="rId10" Type="http://schemas.openxmlformats.org/officeDocument/2006/relationships/chart" Target="../charts/chart10.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60" Type="http://schemas.openxmlformats.org/officeDocument/2006/relationships/chart" Target="../charts/chart60.xml"/><Relationship Id="rId65" Type="http://schemas.openxmlformats.org/officeDocument/2006/relationships/chart" Target="../charts/chart65.xml"/><Relationship Id="rId73" Type="http://schemas.openxmlformats.org/officeDocument/2006/relationships/chart" Target="../charts/chart73.xml"/><Relationship Id="rId78" Type="http://schemas.openxmlformats.org/officeDocument/2006/relationships/chart" Target="../charts/chart78.xml"/><Relationship Id="rId81" Type="http://schemas.openxmlformats.org/officeDocument/2006/relationships/chart" Target="../charts/chart81.xml"/><Relationship Id="rId86" Type="http://schemas.openxmlformats.org/officeDocument/2006/relationships/chart" Target="../charts/chart86.xml"/><Relationship Id="rId94" Type="http://schemas.openxmlformats.org/officeDocument/2006/relationships/chart" Target="../charts/chart94.xml"/><Relationship Id="rId99" Type="http://schemas.openxmlformats.org/officeDocument/2006/relationships/chart" Target="../charts/chart99.xml"/><Relationship Id="rId101" Type="http://schemas.openxmlformats.org/officeDocument/2006/relationships/chart" Target="../charts/chart101.xml"/><Relationship Id="rId122" Type="http://schemas.openxmlformats.org/officeDocument/2006/relationships/chart" Target="../charts/chart122.xml"/><Relationship Id="rId130" Type="http://schemas.openxmlformats.org/officeDocument/2006/relationships/chart" Target="../charts/chart130.xml"/><Relationship Id="rId135" Type="http://schemas.openxmlformats.org/officeDocument/2006/relationships/chart" Target="../charts/chart135.xml"/><Relationship Id="rId4" Type="http://schemas.openxmlformats.org/officeDocument/2006/relationships/chart" Target="../charts/chart4.xml"/><Relationship Id="rId9" Type="http://schemas.openxmlformats.org/officeDocument/2006/relationships/chart" Target="../charts/chart9.xml"/><Relationship Id="rId13" Type="http://schemas.openxmlformats.org/officeDocument/2006/relationships/chart" Target="../charts/chart13.xml"/><Relationship Id="rId18" Type="http://schemas.openxmlformats.org/officeDocument/2006/relationships/chart" Target="../charts/chart18.xml"/><Relationship Id="rId39" Type="http://schemas.openxmlformats.org/officeDocument/2006/relationships/chart" Target="../charts/chart39.xml"/><Relationship Id="rId109" Type="http://schemas.openxmlformats.org/officeDocument/2006/relationships/chart" Target="../charts/chart109.xml"/><Relationship Id="rId34" Type="http://schemas.openxmlformats.org/officeDocument/2006/relationships/chart" Target="../charts/chart34.xml"/><Relationship Id="rId50" Type="http://schemas.openxmlformats.org/officeDocument/2006/relationships/chart" Target="../charts/chart50.xml"/><Relationship Id="rId55" Type="http://schemas.openxmlformats.org/officeDocument/2006/relationships/chart" Target="../charts/chart55.xml"/><Relationship Id="rId76" Type="http://schemas.openxmlformats.org/officeDocument/2006/relationships/chart" Target="../charts/chart76.xml"/><Relationship Id="rId97" Type="http://schemas.openxmlformats.org/officeDocument/2006/relationships/chart" Target="../charts/chart97.xml"/><Relationship Id="rId104" Type="http://schemas.openxmlformats.org/officeDocument/2006/relationships/chart" Target="../charts/chart104.xml"/><Relationship Id="rId120" Type="http://schemas.openxmlformats.org/officeDocument/2006/relationships/chart" Target="../charts/chart120.xml"/><Relationship Id="rId125" Type="http://schemas.openxmlformats.org/officeDocument/2006/relationships/chart" Target="../charts/chart125.xml"/><Relationship Id="rId7" Type="http://schemas.openxmlformats.org/officeDocument/2006/relationships/chart" Target="../charts/chart7.xml"/><Relationship Id="rId71" Type="http://schemas.openxmlformats.org/officeDocument/2006/relationships/chart" Target="../charts/chart71.xml"/><Relationship Id="rId92" Type="http://schemas.openxmlformats.org/officeDocument/2006/relationships/chart" Target="../charts/chart92.xml"/><Relationship Id="rId2" Type="http://schemas.openxmlformats.org/officeDocument/2006/relationships/chart" Target="../charts/chart2.xml"/><Relationship Id="rId29" Type="http://schemas.openxmlformats.org/officeDocument/2006/relationships/chart" Target="../charts/chart29.xml"/><Relationship Id="rId24" Type="http://schemas.openxmlformats.org/officeDocument/2006/relationships/chart" Target="../charts/chart24.xml"/><Relationship Id="rId40" Type="http://schemas.openxmlformats.org/officeDocument/2006/relationships/chart" Target="../charts/chart40.xml"/><Relationship Id="rId45" Type="http://schemas.openxmlformats.org/officeDocument/2006/relationships/chart" Target="../charts/chart45.xml"/><Relationship Id="rId66" Type="http://schemas.openxmlformats.org/officeDocument/2006/relationships/chart" Target="../charts/chart66.xml"/><Relationship Id="rId87" Type="http://schemas.openxmlformats.org/officeDocument/2006/relationships/chart" Target="../charts/chart87.xml"/><Relationship Id="rId110" Type="http://schemas.openxmlformats.org/officeDocument/2006/relationships/chart" Target="../charts/chart110.xml"/><Relationship Id="rId115" Type="http://schemas.openxmlformats.org/officeDocument/2006/relationships/chart" Target="../charts/chart115.xml"/><Relationship Id="rId131" Type="http://schemas.openxmlformats.org/officeDocument/2006/relationships/chart" Target="../charts/chart131.xml"/><Relationship Id="rId136" Type="http://schemas.openxmlformats.org/officeDocument/2006/relationships/chart" Target="../charts/chart136.xml"/><Relationship Id="rId61" Type="http://schemas.openxmlformats.org/officeDocument/2006/relationships/chart" Target="../charts/chart61.xml"/><Relationship Id="rId82" Type="http://schemas.openxmlformats.org/officeDocument/2006/relationships/chart" Target="../charts/chart82.xml"/><Relationship Id="rId1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15</xdr:col>
      <xdr:colOff>266700</xdr:colOff>
      <xdr:row>1</xdr:row>
      <xdr:rowOff>19050</xdr:rowOff>
    </xdr:from>
    <xdr:to>
      <xdr:col>21</xdr:col>
      <xdr:colOff>19050</xdr:colOff>
      <xdr:row>9</xdr:row>
      <xdr:rowOff>3313</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2724150" y="180975"/>
          <a:ext cx="1295400" cy="127966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23</xdr:row>
      <xdr:rowOff>95250</xdr:rowOff>
    </xdr:from>
    <xdr:to>
      <xdr:col>18</xdr:col>
      <xdr:colOff>466725</xdr:colOff>
      <xdr:row>36</xdr:row>
      <xdr:rowOff>38100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xdr:colOff>
      <xdr:row>45</xdr:row>
      <xdr:rowOff>123825</xdr:rowOff>
    </xdr:from>
    <xdr:to>
      <xdr:col>18</xdr:col>
      <xdr:colOff>409575</xdr:colOff>
      <xdr:row>59</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57150</xdr:colOff>
      <xdr:row>66</xdr:row>
      <xdr:rowOff>123825</xdr:rowOff>
    </xdr:from>
    <xdr:to>
      <xdr:col>18</xdr:col>
      <xdr:colOff>390525</xdr:colOff>
      <xdr:row>80</xdr:row>
      <xdr:rowOff>57150</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89</xdr:row>
      <xdr:rowOff>0</xdr:rowOff>
    </xdr:from>
    <xdr:to>
      <xdr:col>18</xdr:col>
      <xdr:colOff>514350</xdr:colOff>
      <xdr:row>100</xdr:row>
      <xdr:rowOff>123825</xdr:rowOff>
    </xdr:to>
    <xdr:graphicFrame macro="">
      <xdr:nvGraphicFramePr>
        <xdr:cNvPr id="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110</xdr:row>
      <xdr:rowOff>0</xdr:rowOff>
    </xdr:from>
    <xdr:to>
      <xdr:col>18</xdr:col>
      <xdr:colOff>514350</xdr:colOff>
      <xdr:row>120</xdr:row>
      <xdr:rowOff>123825</xdr:rowOff>
    </xdr:to>
    <xdr:graphicFrame macro="">
      <xdr:nvGraphicFramePr>
        <xdr:cNvPr id="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85725</xdr:colOff>
      <xdr:row>130</xdr:row>
      <xdr:rowOff>0</xdr:rowOff>
    </xdr:from>
    <xdr:to>
      <xdr:col>18</xdr:col>
      <xdr:colOff>514350</xdr:colOff>
      <xdr:row>138</xdr:row>
      <xdr:rowOff>28575</xdr:rowOff>
    </xdr:to>
    <xdr:graphicFrame macro="">
      <xdr:nvGraphicFramePr>
        <xdr:cNvPr id="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200025</xdr:colOff>
      <xdr:row>147</xdr:row>
      <xdr:rowOff>95250</xdr:rowOff>
    </xdr:from>
    <xdr:to>
      <xdr:col>18</xdr:col>
      <xdr:colOff>571500</xdr:colOff>
      <xdr:row>149</xdr:row>
      <xdr:rowOff>0</xdr:rowOff>
    </xdr:to>
    <xdr:graphicFrame macro="">
      <xdr:nvGraphicFramePr>
        <xdr:cNvPr id="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19050</xdr:colOff>
      <xdr:row>167</xdr:row>
      <xdr:rowOff>95250</xdr:rowOff>
    </xdr:from>
    <xdr:to>
      <xdr:col>18</xdr:col>
      <xdr:colOff>171450</xdr:colOff>
      <xdr:row>180</xdr:row>
      <xdr:rowOff>0</xdr:rowOff>
    </xdr:to>
    <xdr:graphicFrame macro="">
      <xdr:nvGraphicFramePr>
        <xdr:cNvPr id="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552450</xdr:colOff>
      <xdr:row>186</xdr:row>
      <xdr:rowOff>0</xdr:rowOff>
    </xdr:from>
    <xdr:to>
      <xdr:col>18</xdr:col>
      <xdr:colOff>114300</xdr:colOff>
      <xdr:row>197</xdr:row>
      <xdr:rowOff>180975</xdr:rowOff>
    </xdr:to>
    <xdr:graphicFrame macro="">
      <xdr:nvGraphicFramePr>
        <xdr:cNvPr id="1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238125</xdr:colOff>
      <xdr:row>207</xdr:row>
      <xdr:rowOff>0</xdr:rowOff>
    </xdr:from>
    <xdr:to>
      <xdr:col>18</xdr:col>
      <xdr:colOff>114300</xdr:colOff>
      <xdr:row>217</xdr:row>
      <xdr:rowOff>95250</xdr:rowOff>
    </xdr:to>
    <xdr:graphicFrame macro="">
      <xdr:nvGraphicFramePr>
        <xdr:cNvPr id="1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0</xdr:colOff>
      <xdr:row>224</xdr:row>
      <xdr:rowOff>0</xdr:rowOff>
    </xdr:from>
    <xdr:to>
      <xdr:col>18</xdr:col>
      <xdr:colOff>114300</xdr:colOff>
      <xdr:row>233</xdr:row>
      <xdr:rowOff>85725</xdr:rowOff>
    </xdr:to>
    <xdr:graphicFrame macro="">
      <xdr:nvGraphicFramePr>
        <xdr:cNvPr id="1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0</xdr:colOff>
      <xdr:row>241</xdr:row>
      <xdr:rowOff>161925</xdr:rowOff>
    </xdr:from>
    <xdr:to>
      <xdr:col>18</xdr:col>
      <xdr:colOff>114300</xdr:colOff>
      <xdr:row>251</xdr:row>
      <xdr:rowOff>95250</xdr:rowOff>
    </xdr:to>
    <xdr:graphicFrame macro="">
      <xdr:nvGraphicFramePr>
        <xdr:cNvPr id="1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0</xdr:colOff>
      <xdr:row>264</xdr:row>
      <xdr:rowOff>95250</xdr:rowOff>
    </xdr:from>
    <xdr:to>
      <xdr:col>18</xdr:col>
      <xdr:colOff>57150</xdr:colOff>
      <xdr:row>273</xdr:row>
      <xdr:rowOff>19050</xdr:rowOff>
    </xdr:to>
    <xdr:graphicFrame macro="">
      <xdr:nvGraphicFramePr>
        <xdr:cNvPr id="1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0</xdr:colOff>
      <xdr:row>285</xdr:row>
      <xdr:rowOff>0</xdr:rowOff>
    </xdr:from>
    <xdr:to>
      <xdr:col>18</xdr:col>
      <xdr:colOff>114300</xdr:colOff>
      <xdr:row>297</xdr:row>
      <xdr:rowOff>85725</xdr:rowOff>
    </xdr:to>
    <xdr:graphicFrame macro="">
      <xdr:nvGraphicFramePr>
        <xdr:cNvPr id="1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0</xdr:colOff>
      <xdr:row>303</xdr:row>
      <xdr:rowOff>0</xdr:rowOff>
    </xdr:from>
    <xdr:to>
      <xdr:col>18</xdr:col>
      <xdr:colOff>114300</xdr:colOff>
      <xdr:row>314</xdr:row>
      <xdr:rowOff>85725</xdr:rowOff>
    </xdr:to>
    <xdr:graphicFrame macro="">
      <xdr:nvGraphicFramePr>
        <xdr:cNvPr id="1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0</xdr:colOff>
      <xdr:row>322</xdr:row>
      <xdr:rowOff>0</xdr:rowOff>
    </xdr:from>
    <xdr:to>
      <xdr:col>18</xdr:col>
      <xdr:colOff>114300</xdr:colOff>
      <xdr:row>332</xdr:row>
      <xdr:rowOff>85725</xdr:rowOff>
    </xdr:to>
    <xdr:graphicFrame macro="">
      <xdr:nvGraphicFramePr>
        <xdr:cNvPr id="1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0</xdr:colOff>
      <xdr:row>344</xdr:row>
      <xdr:rowOff>0</xdr:rowOff>
    </xdr:from>
    <xdr:to>
      <xdr:col>18</xdr:col>
      <xdr:colOff>114300</xdr:colOff>
      <xdr:row>353</xdr:row>
      <xdr:rowOff>85725</xdr:rowOff>
    </xdr:to>
    <xdr:graphicFrame macro="">
      <xdr:nvGraphicFramePr>
        <xdr:cNvPr id="1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9525</xdr:colOff>
      <xdr:row>366</xdr:row>
      <xdr:rowOff>0</xdr:rowOff>
    </xdr:from>
    <xdr:to>
      <xdr:col>18</xdr:col>
      <xdr:colOff>114300</xdr:colOff>
      <xdr:row>373</xdr:row>
      <xdr:rowOff>76200</xdr:rowOff>
    </xdr:to>
    <xdr:graphicFrame macro="">
      <xdr:nvGraphicFramePr>
        <xdr:cNvPr id="1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152400</xdr:colOff>
      <xdr:row>389</xdr:row>
      <xdr:rowOff>0</xdr:rowOff>
    </xdr:from>
    <xdr:to>
      <xdr:col>18</xdr:col>
      <xdr:colOff>114300</xdr:colOff>
      <xdr:row>399</xdr:row>
      <xdr:rowOff>133350</xdr:rowOff>
    </xdr:to>
    <xdr:graphicFrame macro="">
      <xdr:nvGraphicFramePr>
        <xdr:cNvPr id="2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0</xdr:colOff>
      <xdr:row>405</xdr:row>
      <xdr:rowOff>0</xdr:rowOff>
    </xdr:from>
    <xdr:to>
      <xdr:col>18</xdr:col>
      <xdr:colOff>114300</xdr:colOff>
      <xdr:row>414</xdr:row>
      <xdr:rowOff>0</xdr:rowOff>
    </xdr:to>
    <xdr:graphicFrame macro="">
      <xdr:nvGraphicFramePr>
        <xdr:cNvPr id="2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161925</xdr:colOff>
      <xdr:row>420</xdr:row>
      <xdr:rowOff>0</xdr:rowOff>
    </xdr:from>
    <xdr:to>
      <xdr:col>18</xdr:col>
      <xdr:colOff>114300</xdr:colOff>
      <xdr:row>431</xdr:row>
      <xdr:rowOff>0</xdr:rowOff>
    </xdr:to>
    <xdr:graphicFrame macro="">
      <xdr:nvGraphicFramePr>
        <xdr:cNvPr id="2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85725</xdr:colOff>
      <xdr:row>442</xdr:row>
      <xdr:rowOff>0</xdr:rowOff>
    </xdr:from>
    <xdr:to>
      <xdr:col>18</xdr:col>
      <xdr:colOff>114300</xdr:colOff>
      <xdr:row>451</xdr:row>
      <xdr:rowOff>180975</xdr:rowOff>
    </xdr:to>
    <xdr:graphicFrame macro="">
      <xdr:nvGraphicFramePr>
        <xdr:cNvPr id="2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12</xdr:col>
      <xdr:colOff>228600</xdr:colOff>
      <xdr:row>459</xdr:row>
      <xdr:rowOff>171450</xdr:rowOff>
    </xdr:from>
    <xdr:to>
      <xdr:col>18</xdr:col>
      <xdr:colOff>114300</xdr:colOff>
      <xdr:row>469</xdr:row>
      <xdr:rowOff>9525</xdr:rowOff>
    </xdr:to>
    <xdr:graphicFrame macro="">
      <xdr:nvGraphicFramePr>
        <xdr:cNvPr id="2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390525</xdr:colOff>
      <xdr:row>477</xdr:row>
      <xdr:rowOff>0</xdr:rowOff>
    </xdr:from>
    <xdr:to>
      <xdr:col>18</xdr:col>
      <xdr:colOff>114300</xdr:colOff>
      <xdr:row>488</xdr:row>
      <xdr:rowOff>95250</xdr:rowOff>
    </xdr:to>
    <xdr:graphicFrame macro="">
      <xdr:nvGraphicFramePr>
        <xdr:cNvPr id="2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11</xdr:col>
      <xdr:colOff>276225</xdr:colOff>
      <xdr:row>495</xdr:row>
      <xdr:rowOff>19050</xdr:rowOff>
    </xdr:from>
    <xdr:to>
      <xdr:col>17</xdr:col>
      <xdr:colOff>390525</xdr:colOff>
      <xdr:row>505</xdr:row>
      <xdr:rowOff>0</xdr:rowOff>
    </xdr:to>
    <xdr:graphicFrame macro="">
      <xdr:nvGraphicFramePr>
        <xdr:cNvPr id="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12</xdr:col>
      <xdr:colOff>0</xdr:colOff>
      <xdr:row>510</xdr:row>
      <xdr:rowOff>0</xdr:rowOff>
    </xdr:from>
    <xdr:to>
      <xdr:col>18</xdr:col>
      <xdr:colOff>114300</xdr:colOff>
      <xdr:row>519</xdr:row>
      <xdr:rowOff>85725</xdr:rowOff>
    </xdr:to>
    <xdr:graphicFrame macro="">
      <xdr:nvGraphicFramePr>
        <xdr:cNvPr id="2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12</xdr:col>
      <xdr:colOff>57150</xdr:colOff>
      <xdr:row>524</xdr:row>
      <xdr:rowOff>9525</xdr:rowOff>
    </xdr:from>
    <xdr:to>
      <xdr:col>19</xdr:col>
      <xdr:colOff>466725</xdr:colOff>
      <xdr:row>535</xdr:row>
      <xdr:rowOff>95250</xdr:rowOff>
    </xdr:to>
    <xdr:graphicFrame macro="">
      <xdr:nvGraphicFramePr>
        <xdr:cNvPr id="2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11</xdr:col>
      <xdr:colOff>504825</xdr:colOff>
      <xdr:row>542</xdr:row>
      <xdr:rowOff>76200</xdr:rowOff>
    </xdr:from>
    <xdr:to>
      <xdr:col>18</xdr:col>
      <xdr:colOff>85725</xdr:colOff>
      <xdr:row>552</xdr:row>
      <xdr:rowOff>57150</xdr:rowOff>
    </xdr:to>
    <xdr:graphicFrame macro="">
      <xdr:nvGraphicFramePr>
        <xdr:cNvPr id="2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12</xdr:col>
      <xdr:colOff>0</xdr:colOff>
      <xdr:row>558</xdr:row>
      <xdr:rowOff>0</xdr:rowOff>
    </xdr:from>
    <xdr:to>
      <xdr:col>18</xdr:col>
      <xdr:colOff>85725</xdr:colOff>
      <xdr:row>566</xdr:row>
      <xdr:rowOff>57150</xdr:rowOff>
    </xdr:to>
    <xdr:graphicFrame macro="">
      <xdr:nvGraphicFramePr>
        <xdr:cNvPr id="3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12</xdr:col>
      <xdr:colOff>0</xdr:colOff>
      <xdr:row>575</xdr:row>
      <xdr:rowOff>0</xdr:rowOff>
    </xdr:from>
    <xdr:to>
      <xdr:col>18</xdr:col>
      <xdr:colOff>85725</xdr:colOff>
      <xdr:row>583</xdr:row>
      <xdr:rowOff>57150</xdr:rowOff>
    </xdr:to>
    <xdr:graphicFrame macro="">
      <xdr:nvGraphicFramePr>
        <xdr:cNvPr id="3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12</xdr:col>
      <xdr:colOff>0</xdr:colOff>
      <xdr:row>592</xdr:row>
      <xdr:rowOff>0</xdr:rowOff>
    </xdr:from>
    <xdr:to>
      <xdr:col>21</xdr:col>
      <xdr:colOff>542925</xdr:colOff>
      <xdr:row>609</xdr:row>
      <xdr:rowOff>180975</xdr:rowOff>
    </xdr:to>
    <xdr:graphicFrame macro="">
      <xdr:nvGraphicFramePr>
        <xdr:cNvPr id="3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12</xdr:col>
      <xdr:colOff>0</xdr:colOff>
      <xdr:row>611</xdr:row>
      <xdr:rowOff>200025</xdr:rowOff>
    </xdr:from>
    <xdr:to>
      <xdr:col>21</xdr:col>
      <xdr:colOff>533400</xdr:colOff>
      <xdr:row>625</xdr:row>
      <xdr:rowOff>114300</xdr:rowOff>
    </xdr:to>
    <xdr:graphicFrame macro="">
      <xdr:nvGraphicFramePr>
        <xdr:cNvPr id="3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12</xdr:col>
      <xdr:colOff>0</xdr:colOff>
      <xdr:row>628</xdr:row>
      <xdr:rowOff>0</xdr:rowOff>
    </xdr:from>
    <xdr:to>
      <xdr:col>21</xdr:col>
      <xdr:colOff>476250</xdr:colOff>
      <xdr:row>641</xdr:row>
      <xdr:rowOff>0</xdr:rowOff>
    </xdr:to>
    <xdr:graphicFrame macro="">
      <xdr:nvGraphicFramePr>
        <xdr:cNvPr id="3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12</xdr:col>
      <xdr:colOff>57150</xdr:colOff>
      <xdr:row>147</xdr:row>
      <xdr:rowOff>85725</xdr:rowOff>
    </xdr:from>
    <xdr:to>
      <xdr:col>18</xdr:col>
      <xdr:colOff>600075</xdr:colOff>
      <xdr:row>156</xdr:row>
      <xdr:rowOff>28575</xdr:rowOff>
    </xdr:to>
    <xdr:graphicFrame macro="">
      <xdr:nvGraphicFramePr>
        <xdr:cNvPr id="3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12</xdr:col>
      <xdr:colOff>38100</xdr:colOff>
      <xdr:row>646</xdr:row>
      <xdr:rowOff>190500</xdr:rowOff>
    </xdr:from>
    <xdr:to>
      <xdr:col>20</xdr:col>
      <xdr:colOff>514350</xdr:colOff>
      <xdr:row>659</xdr:row>
      <xdr:rowOff>152400</xdr:rowOff>
    </xdr:to>
    <xdr:graphicFrame macro="">
      <xdr:nvGraphicFramePr>
        <xdr:cNvPr id="3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12</xdr:col>
      <xdr:colOff>57150</xdr:colOff>
      <xdr:row>660</xdr:row>
      <xdr:rowOff>57150</xdr:rowOff>
    </xdr:from>
    <xdr:to>
      <xdr:col>20</xdr:col>
      <xdr:colOff>171450</xdr:colOff>
      <xdr:row>675</xdr:row>
      <xdr:rowOff>133350</xdr:rowOff>
    </xdr:to>
    <xdr:graphicFrame macro="">
      <xdr:nvGraphicFramePr>
        <xdr:cNvPr id="3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12</xdr:col>
      <xdr:colOff>76200</xdr:colOff>
      <xdr:row>684</xdr:row>
      <xdr:rowOff>114300</xdr:rowOff>
    </xdr:from>
    <xdr:to>
      <xdr:col>18</xdr:col>
      <xdr:colOff>161925</xdr:colOff>
      <xdr:row>697</xdr:row>
      <xdr:rowOff>123825</xdr:rowOff>
    </xdr:to>
    <xdr:graphicFrame macro="">
      <xdr:nvGraphicFramePr>
        <xdr:cNvPr id="3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12</xdr:col>
      <xdr:colOff>180975</xdr:colOff>
      <xdr:row>699</xdr:row>
      <xdr:rowOff>171450</xdr:rowOff>
    </xdr:from>
    <xdr:to>
      <xdr:col>18</xdr:col>
      <xdr:colOff>266700</xdr:colOff>
      <xdr:row>708</xdr:row>
      <xdr:rowOff>28575</xdr:rowOff>
    </xdr:to>
    <xdr:graphicFrame macro="">
      <xdr:nvGraphicFramePr>
        <xdr:cNvPr id="3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12</xdr:col>
      <xdr:colOff>28575</xdr:colOff>
      <xdr:row>711</xdr:row>
      <xdr:rowOff>190500</xdr:rowOff>
    </xdr:from>
    <xdr:to>
      <xdr:col>18</xdr:col>
      <xdr:colOff>247650</xdr:colOff>
      <xdr:row>721</xdr:row>
      <xdr:rowOff>85725</xdr:rowOff>
    </xdr:to>
    <xdr:graphicFrame macro="">
      <xdr:nvGraphicFramePr>
        <xdr:cNvPr id="4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12</xdr:col>
      <xdr:colOff>76200</xdr:colOff>
      <xdr:row>726</xdr:row>
      <xdr:rowOff>28575</xdr:rowOff>
    </xdr:from>
    <xdr:to>
      <xdr:col>18</xdr:col>
      <xdr:colOff>285750</xdr:colOff>
      <xdr:row>735</xdr:row>
      <xdr:rowOff>123825</xdr:rowOff>
    </xdr:to>
    <xdr:graphicFrame macro="">
      <xdr:nvGraphicFramePr>
        <xdr:cNvPr id="4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12</xdr:col>
      <xdr:colOff>85725</xdr:colOff>
      <xdr:row>740</xdr:row>
      <xdr:rowOff>95250</xdr:rowOff>
    </xdr:from>
    <xdr:to>
      <xdr:col>18</xdr:col>
      <xdr:colOff>295275</xdr:colOff>
      <xdr:row>749</xdr:row>
      <xdr:rowOff>190500</xdr:rowOff>
    </xdr:to>
    <xdr:graphicFrame macro="">
      <xdr:nvGraphicFramePr>
        <xdr:cNvPr id="4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12</xdr:col>
      <xdr:colOff>66675</xdr:colOff>
      <xdr:row>754</xdr:row>
      <xdr:rowOff>9525</xdr:rowOff>
    </xdr:from>
    <xdr:to>
      <xdr:col>18</xdr:col>
      <xdr:colOff>276225</xdr:colOff>
      <xdr:row>763</xdr:row>
      <xdr:rowOff>104775</xdr:rowOff>
    </xdr:to>
    <xdr:graphicFrame macro="">
      <xdr:nvGraphicFramePr>
        <xdr:cNvPr id="4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11</xdr:col>
      <xdr:colOff>590550</xdr:colOff>
      <xdr:row>768</xdr:row>
      <xdr:rowOff>161925</xdr:rowOff>
    </xdr:from>
    <xdr:to>
      <xdr:col>18</xdr:col>
      <xdr:colOff>190500</xdr:colOff>
      <xdr:row>778</xdr:row>
      <xdr:rowOff>57150</xdr:rowOff>
    </xdr:to>
    <xdr:graphicFrame macro="">
      <xdr:nvGraphicFramePr>
        <xdr:cNvPr id="4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11</xdr:col>
      <xdr:colOff>419100</xdr:colOff>
      <xdr:row>784</xdr:row>
      <xdr:rowOff>47625</xdr:rowOff>
    </xdr:from>
    <xdr:to>
      <xdr:col>18</xdr:col>
      <xdr:colOff>19050</xdr:colOff>
      <xdr:row>792</xdr:row>
      <xdr:rowOff>152400</xdr:rowOff>
    </xdr:to>
    <xdr:graphicFrame macro="">
      <xdr:nvGraphicFramePr>
        <xdr:cNvPr id="4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11</xdr:col>
      <xdr:colOff>495300</xdr:colOff>
      <xdr:row>794</xdr:row>
      <xdr:rowOff>123825</xdr:rowOff>
    </xdr:from>
    <xdr:to>
      <xdr:col>18</xdr:col>
      <xdr:colOff>95250</xdr:colOff>
      <xdr:row>804</xdr:row>
      <xdr:rowOff>19050</xdr:rowOff>
    </xdr:to>
    <xdr:graphicFrame macro="">
      <xdr:nvGraphicFramePr>
        <xdr:cNvPr id="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11</xdr:col>
      <xdr:colOff>581025</xdr:colOff>
      <xdr:row>806</xdr:row>
      <xdr:rowOff>95250</xdr:rowOff>
    </xdr:from>
    <xdr:to>
      <xdr:col>18</xdr:col>
      <xdr:colOff>180975</xdr:colOff>
      <xdr:row>814</xdr:row>
      <xdr:rowOff>190500</xdr:rowOff>
    </xdr:to>
    <xdr:graphicFrame macro="">
      <xdr:nvGraphicFramePr>
        <xdr:cNvPr id="4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12</xdr:col>
      <xdr:colOff>76200</xdr:colOff>
      <xdr:row>819</xdr:row>
      <xdr:rowOff>9525</xdr:rowOff>
    </xdr:from>
    <xdr:to>
      <xdr:col>18</xdr:col>
      <xdr:colOff>285750</xdr:colOff>
      <xdr:row>827</xdr:row>
      <xdr:rowOff>104775</xdr:rowOff>
    </xdr:to>
    <xdr:graphicFrame macro="">
      <xdr:nvGraphicFramePr>
        <xdr:cNvPr id="4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12</xdr:col>
      <xdr:colOff>66675</xdr:colOff>
      <xdr:row>829</xdr:row>
      <xdr:rowOff>38100</xdr:rowOff>
    </xdr:from>
    <xdr:to>
      <xdr:col>18</xdr:col>
      <xdr:colOff>276225</xdr:colOff>
      <xdr:row>838</xdr:row>
      <xdr:rowOff>133350</xdr:rowOff>
    </xdr:to>
    <xdr:graphicFrame macro="">
      <xdr:nvGraphicFramePr>
        <xdr:cNvPr id="4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12</xdr:col>
      <xdr:colOff>142875</xdr:colOff>
      <xdr:row>842</xdr:row>
      <xdr:rowOff>95250</xdr:rowOff>
    </xdr:from>
    <xdr:to>
      <xdr:col>18</xdr:col>
      <xdr:colOff>361950</xdr:colOff>
      <xdr:row>851</xdr:row>
      <xdr:rowOff>190500</xdr:rowOff>
    </xdr:to>
    <xdr:graphicFrame macro="">
      <xdr:nvGraphicFramePr>
        <xdr:cNvPr id="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12</xdr:col>
      <xdr:colOff>38100</xdr:colOff>
      <xdr:row>856</xdr:row>
      <xdr:rowOff>180975</xdr:rowOff>
    </xdr:from>
    <xdr:to>
      <xdr:col>18</xdr:col>
      <xdr:colOff>257175</xdr:colOff>
      <xdr:row>866</xdr:row>
      <xdr:rowOff>76200</xdr:rowOff>
    </xdr:to>
    <xdr:graphicFrame macro="">
      <xdr:nvGraphicFramePr>
        <xdr:cNvPr id="5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12</xdr:col>
      <xdr:colOff>66675</xdr:colOff>
      <xdr:row>870</xdr:row>
      <xdr:rowOff>76200</xdr:rowOff>
    </xdr:from>
    <xdr:to>
      <xdr:col>18</xdr:col>
      <xdr:colOff>276225</xdr:colOff>
      <xdr:row>879</xdr:row>
      <xdr:rowOff>171450</xdr:rowOff>
    </xdr:to>
    <xdr:graphicFrame macro="">
      <xdr:nvGraphicFramePr>
        <xdr:cNvPr id="5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12</xdr:col>
      <xdr:colOff>76200</xdr:colOff>
      <xdr:row>886</xdr:row>
      <xdr:rowOff>85725</xdr:rowOff>
    </xdr:from>
    <xdr:to>
      <xdr:col>18</xdr:col>
      <xdr:colOff>285750</xdr:colOff>
      <xdr:row>895</xdr:row>
      <xdr:rowOff>180975</xdr:rowOff>
    </xdr:to>
    <xdr:graphicFrame macro="">
      <xdr:nvGraphicFramePr>
        <xdr:cNvPr id="5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12</xdr:col>
      <xdr:colOff>9525</xdr:colOff>
      <xdr:row>903</xdr:row>
      <xdr:rowOff>85725</xdr:rowOff>
    </xdr:from>
    <xdr:to>
      <xdr:col>18</xdr:col>
      <xdr:colOff>219075</xdr:colOff>
      <xdr:row>912</xdr:row>
      <xdr:rowOff>180975</xdr:rowOff>
    </xdr:to>
    <xdr:graphicFrame macro="">
      <xdr:nvGraphicFramePr>
        <xdr:cNvPr id="5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12</xdr:col>
      <xdr:colOff>19050</xdr:colOff>
      <xdr:row>919</xdr:row>
      <xdr:rowOff>85725</xdr:rowOff>
    </xdr:from>
    <xdr:to>
      <xdr:col>18</xdr:col>
      <xdr:colOff>238125</xdr:colOff>
      <xdr:row>928</xdr:row>
      <xdr:rowOff>180975</xdr:rowOff>
    </xdr:to>
    <xdr:graphicFrame macro="">
      <xdr:nvGraphicFramePr>
        <xdr:cNvPr id="5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12</xdr:col>
      <xdr:colOff>47625</xdr:colOff>
      <xdr:row>935</xdr:row>
      <xdr:rowOff>28575</xdr:rowOff>
    </xdr:from>
    <xdr:to>
      <xdr:col>18</xdr:col>
      <xdr:colOff>266700</xdr:colOff>
      <xdr:row>944</xdr:row>
      <xdr:rowOff>123825</xdr:rowOff>
    </xdr:to>
    <xdr:graphicFrame macro="">
      <xdr:nvGraphicFramePr>
        <xdr:cNvPr id="5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12</xdr:col>
      <xdr:colOff>238125</xdr:colOff>
      <xdr:row>949</xdr:row>
      <xdr:rowOff>28575</xdr:rowOff>
    </xdr:from>
    <xdr:to>
      <xdr:col>18</xdr:col>
      <xdr:colOff>457200</xdr:colOff>
      <xdr:row>958</xdr:row>
      <xdr:rowOff>123825</xdr:rowOff>
    </xdr:to>
    <xdr:graphicFrame macro="">
      <xdr:nvGraphicFramePr>
        <xdr:cNvPr id="5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12</xdr:col>
      <xdr:colOff>104775</xdr:colOff>
      <xdr:row>965</xdr:row>
      <xdr:rowOff>47625</xdr:rowOff>
    </xdr:from>
    <xdr:to>
      <xdr:col>18</xdr:col>
      <xdr:colOff>314325</xdr:colOff>
      <xdr:row>974</xdr:row>
      <xdr:rowOff>152400</xdr:rowOff>
    </xdr:to>
    <xdr:graphicFrame macro="">
      <xdr:nvGraphicFramePr>
        <xdr:cNvPr id="5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12</xdr:col>
      <xdr:colOff>66675</xdr:colOff>
      <xdr:row>978</xdr:row>
      <xdr:rowOff>19050</xdr:rowOff>
    </xdr:from>
    <xdr:to>
      <xdr:col>18</xdr:col>
      <xdr:colOff>276225</xdr:colOff>
      <xdr:row>987</xdr:row>
      <xdr:rowOff>114300</xdr:rowOff>
    </xdr:to>
    <xdr:graphicFrame macro="">
      <xdr:nvGraphicFramePr>
        <xdr:cNvPr id="5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11</xdr:col>
      <xdr:colOff>600075</xdr:colOff>
      <xdr:row>993</xdr:row>
      <xdr:rowOff>28575</xdr:rowOff>
    </xdr:from>
    <xdr:to>
      <xdr:col>18</xdr:col>
      <xdr:colOff>200025</xdr:colOff>
      <xdr:row>999</xdr:row>
      <xdr:rowOff>123825</xdr:rowOff>
    </xdr:to>
    <xdr:graphicFrame macro="">
      <xdr:nvGraphicFramePr>
        <xdr:cNvPr id="6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12</xdr:col>
      <xdr:colOff>9525</xdr:colOff>
      <xdr:row>1026</xdr:row>
      <xdr:rowOff>200025</xdr:rowOff>
    </xdr:from>
    <xdr:to>
      <xdr:col>18</xdr:col>
      <xdr:colOff>219075</xdr:colOff>
      <xdr:row>1036</xdr:row>
      <xdr:rowOff>95250</xdr:rowOff>
    </xdr:to>
    <xdr:graphicFrame macro="">
      <xdr:nvGraphicFramePr>
        <xdr:cNvPr id="6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12</xdr:col>
      <xdr:colOff>76200</xdr:colOff>
      <xdr:row>1042</xdr:row>
      <xdr:rowOff>114300</xdr:rowOff>
    </xdr:from>
    <xdr:to>
      <xdr:col>18</xdr:col>
      <xdr:colOff>285750</xdr:colOff>
      <xdr:row>1051</xdr:row>
      <xdr:rowOff>9525</xdr:rowOff>
    </xdr:to>
    <xdr:graphicFrame macro="">
      <xdr:nvGraphicFramePr>
        <xdr:cNvPr id="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12</xdr:col>
      <xdr:colOff>28575</xdr:colOff>
      <xdr:row>1058</xdr:row>
      <xdr:rowOff>190500</xdr:rowOff>
    </xdr:from>
    <xdr:to>
      <xdr:col>18</xdr:col>
      <xdr:colOff>247650</xdr:colOff>
      <xdr:row>1067</xdr:row>
      <xdr:rowOff>85725</xdr:rowOff>
    </xdr:to>
    <xdr:graphicFrame macro="">
      <xdr:nvGraphicFramePr>
        <xdr:cNvPr id="6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11</xdr:col>
      <xdr:colOff>581025</xdr:colOff>
      <xdr:row>1079</xdr:row>
      <xdr:rowOff>171450</xdr:rowOff>
    </xdr:from>
    <xdr:to>
      <xdr:col>18</xdr:col>
      <xdr:colOff>180975</xdr:colOff>
      <xdr:row>1096</xdr:row>
      <xdr:rowOff>152400</xdr:rowOff>
    </xdr:to>
    <xdr:graphicFrame macro="">
      <xdr:nvGraphicFramePr>
        <xdr:cNvPr id="6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11</xdr:col>
      <xdr:colOff>571500</xdr:colOff>
      <xdr:row>1099</xdr:row>
      <xdr:rowOff>171450</xdr:rowOff>
    </xdr:from>
    <xdr:to>
      <xdr:col>18</xdr:col>
      <xdr:colOff>171450</xdr:colOff>
      <xdr:row>1116</xdr:row>
      <xdr:rowOff>66675</xdr:rowOff>
    </xdr:to>
    <xdr:graphicFrame macro="">
      <xdr:nvGraphicFramePr>
        <xdr:cNvPr id="6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12</xdr:col>
      <xdr:colOff>38100</xdr:colOff>
      <xdr:row>1120</xdr:row>
      <xdr:rowOff>28575</xdr:rowOff>
    </xdr:from>
    <xdr:to>
      <xdr:col>18</xdr:col>
      <xdr:colOff>228600</xdr:colOff>
      <xdr:row>1126</xdr:row>
      <xdr:rowOff>200025</xdr:rowOff>
    </xdr:to>
    <xdr:graphicFrame macro="">
      <xdr:nvGraphicFramePr>
        <xdr:cNvPr id="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12</xdr:col>
      <xdr:colOff>57150</xdr:colOff>
      <xdr:row>1130</xdr:row>
      <xdr:rowOff>0</xdr:rowOff>
    </xdr:from>
    <xdr:to>
      <xdr:col>18</xdr:col>
      <xdr:colOff>257175</xdr:colOff>
      <xdr:row>1138</xdr:row>
      <xdr:rowOff>95250</xdr:rowOff>
    </xdr:to>
    <xdr:graphicFrame macro="">
      <xdr:nvGraphicFramePr>
        <xdr:cNvPr id="6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11</xdr:col>
      <xdr:colOff>600075</xdr:colOff>
      <xdr:row>1146</xdr:row>
      <xdr:rowOff>57150</xdr:rowOff>
    </xdr:from>
    <xdr:to>
      <xdr:col>18</xdr:col>
      <xdr:colOff>200025</xdr:colOff>
      <xdr:row>1153</xdr:row>
      <xdr:rowOff>152400</xdr:rowOff>
    </xdr:to>
    <xdr:graphicFrame macro="">
      <xdr:nvGraphicFramePr>
        <xdr:cNvPr id="6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12</xdr:col>
      <xdr:colOff>142875</xdr:colOff>
      <xdr:row>1156</xdr:row>
      <xdr:rowOff>47625</xdr:rowOff>
    </xdr:from>
    <xdr:to>
      <xdr:col>18</xdr:col>
      <xdr:colOff>19050</xdr:colOff>
      <xdr:row>1167</xdr:row>
      <xdr:rowOff>0</xdr:rowOff>
    </xdr:to>
    <xdr:graphicFrame macro="">
      <xdr:nvGraphicFramePr>
        <xdr:cNvPr id="6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11</xdr:col>
      <xdr:colOff>247650</xdr:colOff>
      <xdr:row>1169</xdr:row>
      <xdr:rowOff>95250</xdr:rowOff>
    </xdr:from>
    <xdr:to>
      <xdr:col>18</xdr:col>
      <xdr:colOff>266700</xdr:colOff>
      <xdr:row>1181</xdr:row>
      <xdr:rowOff>85725</xdr:rowOff>
    </xdr:to>
    <xdr:graphicFrame macro="">
      <xdr:nvGraphicFramePr>
        <xdr:cNvPr id="7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12</xdr:col>
      <xdr:colOff>114300</xdr:colOff>
      <xdr:row>1183</xdr:row>
      <xdr:rowOff>180975</xdr:rowOff>
    </xdr:from>
    <xdr:to>
      <xdr:col>18</xdr:col>
      <xdr:colOff>323850</xdr:colOff>
      <xdr:row>1192</xdr:row>
      <xdr:rowOff>76200</xdr:rowOff>
    </xdr:to>
    <xdr:graphicFrame macro="">
      <xdr:nvGraphicFramePr>
        <xdr:cNvPr id="7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12</xdr:col>
      <xdr:colOff>38100</xdr:colOff>
      <xdr:row>1197</xdr:row>
      <xdr:rowOff>28575</xdr:rowOff>
    </xdr:from>
    <xdr:to>
      <xdr:col>18</xdr:col>
      <xdr:colOff>238125</xdr:colOff>
      <xdr:row>1205</xdr:row>
      <xdr:rowOff>123825</xdr:rowOff>
    </xdr:to>
    <xdr:graphicFrame macro="">
      <xdr:nvGraphicFramePr>
        <xdr:cNvPr id="7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11</xdr:col>
      <xdr:colOff>571500</xdr:colOff>
      <xdr:row>1209</xdr:row>
      <xdr:rowOff>57150</xdr:rowOff>
    </xdr:from>
    <xdr:to>
      <xdr:col>18</xdr:col>
      <xdr:colOff>171450</xdr:colOff>
      <xdr:row>1217</xdr:row>
      <xdr:rowOff>142875</xdr:rowOff>
    </xdr:to>
    <xdr:graphicFrame macro="">
      <xdr:nvGraphicFramePr>
        <xdr:cNvPr id="7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11</xdr:col>
      <xdr:colOff>590550</xdr:colOff>
      <xdr:row>1224</xdr:row>
      <xdr:rowOff>152400</xdr:rowOff>
    </xdr:from>
    <xdr:to>
      <xdr:col>18</xdr:col>
      <xdr:colOff>190500</xdr:colOff>
      <xdr:row>1232</xdr:row>
      <xdr:rowOff>47625</xdr:rowOff>
    </xdr:to>
    <xdr:graphicFrame macro="">
      <xdr:nvGraphicFramePr>
        <xdr:cNvPr id="7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12</xdr:col>
      <xdr:colOff>19050</xdr:colOff>
      <xdr:row>1235</xdr:row>
      <xdr:rowOff>47625</xdr:rowOff>
    </xdr:from>
    <xdr:to>
      <xdr:col>18</xdr:col>
      <xdr:colOff>228600</xdr:colOff>
      <xdr:row>1243</xdr:row>
      <xdr:rowOff>142875</xdr:rowOff>
    </xdr:to>
    <xdr:graphicFrame macro="">
      <xdr:nvGraphicFramePr>
        <xdr:cNvPr id="7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12</xdr:col>
      <xdr:colOff>104775</xdr:colOff>
      <xdr:row>1249</xdr:row>
      <xdr:rowOff>0</xdr:rowOff>
    </xdr:from>
    <xdr:to>
      <xdr:col>18</xdr:col>
      <xdr:colOff>314325</xdr:colOff>
      <xdr:row>1257</xdr:row>
      <xdr:rowOff>95250</xdr:rowOff>
    </xdr:to>
    <xdr:graphicFrame macro="">
      <xdr:nvGraphicFramePr>
        <xdr:cNvPr id="7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12</xdr:col>
      <xdr:colOff>0</xdr:colOff>
      <xdr:row>1262</xdr:row>
      <xdr:rowOff>9525</xdr:rowOff>
    </xdr:from>
    <xdr:to>
      <xdr:col>18</xdr:col>
      <xdr:colOff>209550</xdr:colOff>
      <xdr:row>1270</xdr:row>
      <xdr:rowOff>104775</xdr:rowOff>
    </xdr:to>
    <xdr:graphicFrame macro="">
      <xdr:nvGraphicFramePr>
        <xdr:cNvPr id="7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12</xdr:col>
      <xdr:colOff>200025</xdr:colOff>
      <xdr:row>1276</xdr:row>
      <xdr:rowOff>47625</xdr:rowOff>
    </xdr:from>
    <xdr:to>
      <xdr:col>18</xdr:col>
      <xdr:colOff>409575</xdr:colOff>
      <xdr:row>1284</xdr:row>
      <xdr:rowOff>142875</xdr:rowOff>
    </xdr:to>
    <xdr:graphicFrame macro="">
      <xdr:nvGraphicFramePr>
        <xdr:cNvPr id="7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11</xdr:col>
      <xdr:colOff>590550</xdr:colOff>
      <xdr:row>1295</xdr:row>
      <xdr:rowOff>66675</xdr:rowOff>
    </xdr:from>
    <xdr:to>
      <xdr:col>18</xdr:col>
      <xdr:colOff>190500</xdr:colOff>
      <xdr:row>1303</xdr:row>
      <xdr:rowOff>161925</xdr:rowOff>
    </xdr:to>
    <xdr:graphicFrame macro="">
      <xdr:nvGraphicFramePr>
        <xdr:cNvPr id="7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11</xdr:col>
      <xdr:colOff>561975</xdr:colOff>
      <xdr:row>1314</xdr:row>
      <xdr:rowOff>142875</xdr:rowOff>
    </xdr:from>
    <xdr:to>
      <xdr:col>18</xdr:col>
      <xdr:colOff>161925</xdr:colOff>
      <xdr:row>1323</xdr:row>
      <xdr:rowOff>38100</xdr:rowOff>
    </xdr:to>
    <xdr:graphicFrame macro="">
      <xdr:nvGraphicFramePr>
        <xdr:cNvPr id="8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12</xdr:col>
      <xdr:colOff>47625</xdr:colOff>
      <xdr:row>1330</xdr:row>
      <xdr:rowOff>28575</xdr:rowOff>
    </xdr:from>
    <xdr:to>
      <xdr:col>18</xdr:col>
      <xdr:colOff>247650</xdr:colOff>
      <xdr:row>1338</xdr:row>
      <xdr:rowOff>123825</xdr:rowOff>
    </xdr:to>
    <xdr:graphicFrame macro="">
      <xdr:nvGraphicFramePr>
        <xdr:cNvPr id="8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11</xdr:col>
      <xdr:colOff>600075</xdr:colOff>
      <xdr:row>1346</xdr:row>
      <xdr:rowOff>152400</xdr:rowOff>
    </xdr:from>
    <xdr:to>
      <xdr:col>18</xdr:col>
      <xdr:colOff>200025</xdr:colOff>
      <xdr:row>1355</xdr:row>
      <xdr:rowOff>47625</xdr:rowOff>
    </xdr:to>
    <xdr:graphicFrame macro="">
      <xdr:nvGraphicFramePr>
        <xdr:cNvPr id="8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xdr:from>
      <xdr:col>12</xdr:col>
      <xdr:colOff>76200</xdr:colOff>
      <xdr:row>1361</xdr:row>
      <xdr:rowOff>57150</xdr:rowOff>
    </xdr:from>
    <xdr:to>
      <xdr:col>18</xdr:col>
      <xdr:colOff>285750</xdr:colOff>
      <xdr:row>1369</xdr:row>
      <xdr:rowOff>152400</xdr:rowOff>
    </xdr:to>
    <xdr:graphicFrame macro="">
      <xdr:nvGraphicFramePr>
        <xdr:cNvPr id="8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2"/>
        </a:graphicData>
      </a:graphic>
    </xdr:graphicFrame>
    <xdr:clientData/>
  </xdr:twoCellAnchor>
  <xdr:twoCellAnchor>
    <xdr:from>
      <xdr:col>11</xdr:col>
      <xdr:colOff>581025</xdr:colOff>
      <xdr:row>1375</xdr:row>
      <xdr:rowOff>142875</xdr:rowOff>
    </xdr:from>
    <xdr:to>
      <xdr:col>18</xdr:col>
      <xdr:colOff>180975</xdr:colOff>
      <xdr:row>1384</xdr:row>
      <xdr:rowOff>38100</xdr:rowOff>
    </xdr:to>
    <xdr:graphicFrame macro="">
      <xdr:nvGraphicFramePr>
        <xdr:cNvPr id="8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3"/>
        </a:graphicData>
      </a:graphic>
    </xdr:graphicFrame>
    <xdr:clientData/>
  </xdr:twoCellAnchor>
  <xdr:twoCellAnchor>
    <xdr:from>
      <xdr:col>12</xdr:col>
      <xdr:colOff>28575</xdr:colOff>
      <xdr:row>1391</xdr:row>
      <xdr:rowOff>0</xdr:rowOff>
    </xdr:from>
    <xdr:to>
      <xdr:col>18</xdr:col>
      <xdr:colOff>228600</xdr:colOff>
      <xdr:row>1396</xdr:row>
      <xdr:rowOff>104775</xdr:rowOff>
    </xdr:to>
    <xdr:graphicFrame macro="">
      <xdr:nvGraphicFramePr>
        <xdr:cNvPr id="8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4"/>
        </a:graphicData>
      </a:graphic>
    </xdr:graphicFrame>
    <xdr:clientData/>
  </xdr:twoCellAnchor>
  <xdr:twoCellAnchor>
    <xdr:from>
      <xdr:col>11</xdr:col>
      <xdr:colOff>485775</xdr:colOff>
      <xdr:row>1418</xdr:row>
      <xdr:rowOff>104775</xdr:rowOff>
    </xdr:from>
    <xdr:to>
      <xdr:col>18</xdr:col>
      <xdr:colOff>85725</xdr:colOff>
      <xdr:row>1422</xdr:row>
      <xdr:rowOff>0</xdr:rowOff>
    </xdr:to>
    <xdr:graphicFrame macro="">
      <xdr:nvGraphicFramePr>
        <xdr:cNvPr id="8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5"/>
        </a:graphicData>
      </a:graphic>
    </xdr:graphicFrame>
    <xdr:clientData/>
  </xdr:twoCellAnchor>
  <xdr:twoCellAnchor>
    <xdr:from>
      <xdr:col>11</xdr:col>
      <xdr:colOff>542925</xdr:colOff>
      <xdr:row>1423</xdr:row>
      <xdr:rowOff>85725</xdr:rowOff>
    </xdr:from>
    <xdr:to>
      <xdr:col>18</xdr:col>
      <xdr:colOff>142875</xdr:colOff>
      <xdr:row>1429</xdr:row>
      <xdr:rowOff>180975</xdr:rowOff>
    </xdr:to>
    <xdr:graphicFrame macro="">
      <xdr:nvGraphicFramePr>
        <xdr:cNvPr id="8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6"/>
        </a:graphicData>
      </a:graphic>
    </xdr:graphicFrame>
    <xdr:clientData/>
  </xdr:twoCellAnchor>
  <xdr:twoCellAnchor>
    <xdr:from>
      <xdr:col>11</xdr:col>
      <xdr:colOff>476250</xdr:colOff>
      <xdr:row>1431</xdr:row>
      <xdr:rowOff>38100</xdr:rowOff>
    </xdr:from>
    <xdr:to>
      <xdr:col>18</xdr:col>
      <xdr:colOff>76200</xdr:colOff>
      <xdr:row>1438</xdr:row>
      <xdr:rowOff>133350</xdr:rowOff>
    </xdr:to>
    <xdr:graphicFrame macro="">
      <xdr:nvGraphicFramePr>
        <xdr:cNvPr id="8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7"/>
        </a:graphicData>
      </a:graphic>
    </xdr:graphicFrame>
    <xdr:clientData/>
  </xdr:twoCellAnchor>
  <xdr:twoCellAnchor>
    <xdr:from>
      <xdr:col>11</xdr:col>
      <xdr:colOff>542925</xdr:colOff>
      <xdr:row>1441</xdr:row>
      <xdr:rowOff>28575</xdr:rowOff>
    </xdr:from>
    <xdr:to>
      <xdr:col>18</xdr:col>
      <xdr:colOff>266700</xdr:colOff>
      <xdr:row>1449</xdr:row>
      <xdr:rowOff>104775</xdr:rowOff>
    </xdr:to>
    <xdr:graphicFrame macro="">
      <xdr:nvGraphicFramePr>
        <xdr:cNvPr id="8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8"/>
        </a:graphicData>
      </a:graphic>
    </xdr:graphicFrame>
    <xdr:clientData/>
  </xdr:twoCellAnchor>
  <xdr:twoCellAnchor>
    <xdr:from>
      <xdr:col>11</xdr:col>
      <xdr:colOff>542925</xdr:colOff>
      <xdr:row>1449</xdr:row>
      <xdr:rowOff>180975</xdr:rowOff>
    </xdr:from>
    <xdr:to>
      <xdr:col>18</xdr:col>
      <xdr:colOff>266700</xdr:colOff>
      <xdr:row>1458</xdr:row>
      <xdr:rowOff>57150</xdr:rowOff>
    </xdr:to>
    <xdr:graphicFrame macro="">
      <xdr:nvGraphicFramePr>
        <xdr:cNvPr id="9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9"/>
        </a:graphicData>
      </a:graphic>
    </xdr:graphicFrame>
    <xdr:clientData/>
  </xdr:twoCellAnchor>
  <xdr:twoCellAnchor>
    <xdr:from>
      <xdr:col>11</xdr:col>
      <xdr:colOff>542925</xdr:colOff>
      <xdr:row>1459</xdr:row>
      <xdr:rowOff>76200</xdr:rowOff>
    </xdr:from>
    <xdr:to>
      <xdr:col>18</xdr:col>
      <xdr:colOff>266700</xdr:colOff>
      <xdr:row>1467</xdr:row>
      <xdr:rowOff>152400</xdr:rowOff>
    </xdr:to>
    <xdr:graphicFrame macro="">
      <xdr:nvGraphicFramePr>
        <xdr:cNvPr id="9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0"/>
        </a:graphicData>
      </a:graphic>
    </xdr:graphicFrame>
    <xdr:clientData/>
  </xdr:twoCellAnchor>
  <xdr:twoCellAnchor>
    <xdr:from>
      <xdr:col>11</xdr:col>
      <xdr:colOff>361950</xdr:colOff>
      <xdr:row>1500</xdr:row>
      <xdr:rowOff>161925</xdr:rowOff>
    </xdr:from>
    <xdr:to>
      <xdr:col>18</xdr:col>
      <xdr:colOff>85725</xdr:colOff>
      <xdr:row>1508</xdr:row>
      <xdr:rowOff>0</xdr:rowOff>
    </xdr:to>
    <xdr:graphicFrame macro="">
      <xdr:nvGraphicFramePr>
        <xdr:cNvPr id="9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1"/>
        </a:graphicData>
      </a:graphic>
    </xdr:graphicFrame>
    <xdr:clientData/>
  </xdr:twoCellAnchor>
  <xdr:twoCellAnchor>
    <xdr:from>
      <xdr:col>11</xdr:col>
      <xdr:colOff>361950</xdr:colOff>
      <xdr:row>1512</xdr:row>
      <xdr:rowOff>161925</xdr:rowOff>
    </xdr:from>
    <xdr:to>
      <xdr:col>18</xdr:col>
      <xdr:colOff>85725</xdr:colOff>
      <xdr:row>1521</xdr:row>
      <xdr:rowOff>38100</xdr:rowOff>
    </xdr:to>
    <xdr:graphicFrame macro="">
      <xdr:nvGraphicFramePr>
        <xdr:cNvPr id="9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2"/>
        </a:graphicData>
      </a:graphic>
    </xdr:graphicFrame>
    <xdr:clientData/>
  </xdr:twoCellAnchor>
  <xdr:twoCellAnchor>
    <xdr:from>
      <xdr:col>11</xdr:col>
      <xdr:colOff>361950</xdr:colOff>
      <xdr:row>1550</xdr:row>
      <xdr:rowOff>161925</xdr:rowOff>
    </xdr:from>
    <xdr:to>
      <xdr:col>18</xdr:col>
      <xdr:colOff>85725</xdr:colOff>
      <xdr:row>1558</xdr:row>
      <xdr:rowOff>0</xdr:rowOff>
    </xdr:to>
    <xdr:graphicFrame macro="">
      <xdr:nvGraphicFramePr>
        <xdr:cNvPr id="9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3"/>
        </a:graphicData>
      </a:graphic>
    </xdr:graphicFrame>
    <xdr:clientData/>
  </xdr:twoCellAnchor>
  <xdr:twoCellAnchor>
    <xdr:from>
      <xdr:col>11</xdr:col>
      <xdr:colOff>361950</xdr:colOff>
      <xdr:row>1561</xdr:row>
      <xdr:rowOff>161925</xdr:rowOff>
    </xdr:from>
    <xdr:to>
      <xdr:col>18</xdr:col>
      <xdr:colOff>85725</xdr:colOff>
      <xdr:row>1570</xdr:row>
      <xdr:rowOff>38100</xdr:rowOff>
    </xdr:to>
    <xdr:graphicFrame macro="">
      <xdr:nvGraphicFramePr>
        <xdr:cNvPr id="9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4"/>
        </a:graphicData>
      </a:graphic>
    </xdr:graphicFrame>
    <xdr:clientData/>
  </xdr:twoCellAnchor>
  <xdr:twoCellAnchor>
    <xdr:from>
      <xdr:col>11</xdr:col>
      <xdr:colOff>361950</xdr:colOff>
      <xdr:row>1574</xdr:row>
      <xdr:rowOff>161925</xdr:rowOff>
    </xdr:from>
    <xdr:to>
      <xdr:col>18</xdr:col>
      <xdr:colOff>85725</xdr:colOff>
      <xdr:row>1583</xdr:row>
      <xdr:rowOff>38100</xdr:rowOff>
    </xdr:to>
    <xdr:graphicFrame macro="">
      <xdr:nvGraphicFramePr>
        <xdr:cNvPr id="9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5"/>
        </a:graphicData>
      </a:graphic>
    </xdr:graphicFrame>
    <xdr:clientData/>
  </xdr:twoCellAnchor>
  <xdr:twoCellAnchor>
    <xdr:from>
      <xdr:col>11</xdr:col>
      <xdr:colOff>361950</xdr:colOff>
      <xdr:row>1524</xdr:row>
      <xdr:rowOff>161925</xdr:rowOff>
    </xdr:from>
    <xdr:to>
      <xdr:col>18</xdr:col>
      <xdr:colOff>85725</xdr:colOff>
      <xdr:row>1533</xdr:row>
      <xdr:rowOff>38100</xdr:rowOff>
    </xdr:to>
    <xdr:graphicFrame macro="">
      <xdr:nvGraphicFramePr>
        <xdr:cNvPr id="9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6"/>
        </a:graphicData>
      </a:graphic>
    </xdr:graphicFrame>
    <xdr:clientData/>
  </xdr:twoCellAnchor>
  <xdr:twoCellAnchor>
    <xdr:from>
      <xdr:col>11</xdr:col>
      <xdr:colOff>361950</xdr:colOff>
      <xdr:row>1537</xdr:row>
      <xdr:rowOff>161925</xdr:rowOff>
    </xdr:from>
    <xdr:to>
      <xdr:col>18</xdr:col>
      <xdr:colOff>85725</xdr:colOff>
      <xdr:row>1546</xdr:row>
      <xdr:rowOff>0</xdr:rowOff>
    </xdr:to>
    <xdr:graphicFrame macro="">
      <xdr:nvGraphicFramePr>
        <xdr:cNvPr id="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7"/>
        </a:graphicData>
      </a:graphic>
    </xdr:graphicFrame>
    <xdr:clientData/>
  </xdr:twoCellAnchor>
  <xdr:twoCellAnchor>
    <xdr:from>
      <xdr:col>11</xdr:col>
      <xdr:colOff>361950</xdr:colOff>
      <xdr:row>1587</xdr:row>
      <xdr:rowOff>161925</xdr:rowOff>
    </xdr:from>
    <xdr:to>
      <xdr:col>18</xdr:col>
      <xdr:colOff>85725</xdr:colOff>
      <xdr:row>1596</xdr:row>
      <xdr:rowOff>38100</xdr:rowOff>
    </xdr:to>
    <xdr:graphicFrame macro="">
      <xdr:nvGraphicFramePr>
        <xdr:cNvPr id="9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8"/>
        </a:graphicData>
      </a:graphic>
    </xdr:graphicFrame>
    <xdr:clientData/>
  </xdr:twoCellAnchor>
  <xdr:twoCellAnchor>
    <xdr:from>
      <xdr:col>11</xdr:col>
      <xdr:colOff>361950</xdr:colOff>
      <xdr:row>1601</xdr:row>
      <xdr:rowOff>161925</xdr:rowOff>
    </xdr:from>
    <xdr:to>
      <xdr:col>18</xdr:col>
      <xdr:colOff>85725</xdr:colOff>
      <xdr:row>1607</xdr:row>
      <xdr:rowOff>0</xdr:rowOff>
    </xdr:to>
    <xdr:graphicFrame macro="">
      <xdr:nvGraphicFramePr>
        <xdr:cNvPr id="10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9"/>
        </a:graphicData>
      </a:graphic>
    </xdr:graphicFrame>
    <xdr:clientData/>
  </xdr:twoCellAnchor>
  <xdr:twoCellAnchor>
    <xdr:from>
      <xdr:col>11</xdr:col>
      <xdr:colOff>361950</xdr:colOff>
      <xdr:row>1610</xdr:row>
      <xdr:rowOff>161925</xdr:rowOff>
    </xdr:from>
    <xdr:to>
      <xdr:col>18</xdr:col>
      <xdr:colOff>85725</xdr:colOff>
      <xdr:row>1619</xdr:row>
      <xdr:rowOff>38100</xdr:rowOff>
    </xdr:to>
    <xdr:graphicFrame macro="">
      <xdr:nvGraphicFramePr>
        <xdr:cNvPr id="10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0"/>
        </a:graphicData>
      </a:graphic>
    </xdr:graphicFrame>
    <xdr:clientData/>
  </xdr:twoCellAnchor>
  <xdr:twoCellAnchor>
    <xdr:from>
      <xdr:col>11</xdr:col>
      <xdr:colOff>361950</xdr:colOff>
      <xdr:row>1622</xdr:row>
      <xdr:rowOff>161925</xdr:rowOff>
    </xdr:from>
    <xdr:to>
      <xdr:col>18</xdr:col>
      <xdr:colOff>85725</xdr:colOff>
      <xdr:row>1631</xdr:row>
      <xdr:rowOff>38100</xdr:rowOff>
    </xdr:to>
    <xdr:graphicFrame macro="">
      <xdr:nvGraphicFramePr>
        <xdr:cNvPr id="10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1"/>
        </a:graphicData>
      </a:graphic>
    </xdr:graphicFrame>
    <xdr:clientData/>
  </xdr:twoCellAnchor>
  <xdr:twoCellAnchor>
    <xdr:from>
      <xdr:col>11</xdr:col>
      <xdr:colOff>361950</xdr:colOff>
      <xdr:row>1634</xdr:row>
      <xdr:rowOff>161925</xdr:rowOff>
    </xdr:from>
    <xdr:to>
      <xdr:col>18</xdr:col>
      <xdr:colOff>85725</xdr:colOff>
      <xdr:row>1643</xdr:row>
      <xdr:rowOff>38100</xdr:rowOff>
    </xdr:to>
    <xdr:graphicFrame macro="">
      <xdr:nvGraphicFramePr>
        <xdr:cNvPr id="10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2"/>
        </a:graphicData>
      </a:graphic>
    </xdr:graphicFrame>
    <xdr:clientData/>
  </xdr:twoCellAnchor>
  <xdr:twoCellAnchor>
    <xdr:from>
      <xdr:col>11</xdr:col>
      <xdr:colOff>361950</xdr:colOff>
      <xdr:row>1650</xdr:row>
      <xdr:rowOff>161925</xdr:rowOff>
    </xdr:from>
    <xdr:to>
      <xdr:col>18</xdr:col>
      <xdr:colOff>85725</xdr:colOff>
      <xdr:row>1659</xdr:row>
      <xdr:rowOff>38100</xdr:rowOff>
    </xdr:to>
    <xdr:graphicFrame macro="">
      <xdr:nvGraphicFramePr>
        <xdr:cNvPr id="10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3"/>
        </a:graphicData>
      </a:graphic>
    </xdr:graphicFrame>
    <xdr:clientData/>
  </xdr:twoCellAnchor>
  <xdr:twoCellAnchor>
    <xdr:from>
      <xdr:col>11</xdr:col>
      <xdr:colOff>361950</xdr:colOff>
      <xdr:row>1663</xdr:row>
      <xdr:rowOff>161925</xdr:rowOff>
    </xdr:from>
    <xdr:to>
      <xdr:col>18</xdr:col>
      <xdr:colOff>85725</xdr:colOff>
      <xdr:row>1672</xdr:row>
      <xdr:rowOff>38100</xdr:rowOff>
    </xdr:to>
    <xdr:graphicFrame macro="">
      <xdr:nvGraphicFramePr>
        <xdr:cNvPr id="10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4"/>
        </a:graphicData>
      </a:graphic>
    </xdr:graphicFrame>
    <xdr:clientData/>
  </xdr:twoCellAnchor>
  <xdr:twoCellAnchor>
    <xdr:from>
      <xdr:col>11</xdr:col>
      <xdr:colOff>361950</xdr:colOff>
      <xdr:row>1676</xdr:row>
      <xdr:rowOff>161925</xdr:rowOff>
    </xdr:from>
    <xdr:to>
      <xdr:col>18</xdr:col>
      <xdr:colOff>85725</xdr:colOff>
      <xdr:row>1685</xdr:row>
      <xdr:rowOff>38100</xdr:rowOff>
    </xdr:to>
    <xdr:graphicFrame macro="">
      <xdr:nvGraphicFramePr>
        <xdr:cNvPr id="10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5"/>
        </a:graphicData>
      </a:graphic>
    </xdr:graphicFrame>
    <xdr:clientData/>
  </xdr:twoCellAnchor>
  <xdr:twoCellAnchor>
    <xdr:from>
      <xdr:col>11</xdr:col>
      <xdr:colOff>361950</xdr:colOff>
      <xdr:row>1690</xdr:row>
      <xdr:rowOff>161925</xdr:rowOff>
    </xdr:from>
    <xdr:to>
      <xdr:col>18</xdr:col>
      <xdr:colOff>85725</xdr:colOff>
      <xdr:row>1699</xdr:row>
      <xdr:rowOff>38100</xdr:rowOff>
    </xdr:to>
    <xdr:graphicFrame macro="">
      <xdr:nvGraphicFramePr>
        <xdr:cNvPr id="10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6"/>
        </a:graphicData>
      </a:graphic>
    </xdr:graphicFrame>
    <xdr:clientData/>
  </xdr:twoCellAnchor>
  <xdr:twoCellAnchor>
    <xdr:from>
      <xdr:col>11</xdr:col>
      <xdr:colOff>361950</xdr:colOff>
      <xdr:row>1703</xdr:row>
      <xdr:rowOff>161925</xdr:rowOff>
    </xdr:from>
    <xdr:to>
      <xdr:col>18</xdr:col>
      <xdr:colOff>85725</xdr:colOff>
      <xdr:row>1712</xdr:row>
      <xdr:rowOff>38100</xdr:rowOff>
    </xdr:to>
    <xdr:graphicFrame macro="">
      <xdr:nvGraphicFramePr>
        <xdr:cNvPr id="10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7"/>
        </a:graphicData>
      </a:graphic>
    </xdr:graphicFrame>
    <xdr:clientData/>
  </xdr:twoCellAnchor>
  <xdr:twoCellAnchor>
    <xdr:from>
      <xdr:col>11</xdr:col>
      <xdr:colOff>361950</xdr:colOff>
      <xdr:row>1716</xdr:row>
      <xdr:rowOff>161925</xdr:rowOff>
    </xdr:from>
    <xdr:to>
      <xdr:col>18</xdr:col>
      <xdr:colOff>85725</xdr:colOff>
      <xdr:row>1725</xdr:row>
      <xdr:rowOff>38100</xdr:rowOff>
    </xdr:to>
    <xdr:graphicFrame macro="">
      <xdr:nvGraphicFramePr>
        <xdr:cNvPr id="10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8"/>
        </a:graphicData>
      </a:graphic>
    </xdr:graphicFrame>
    <xdr:clientData/>
  </xdr:twoCellAnchor>
  <xdr:twoCellAnchor>
    <xdr:from>
      <xdr:col>11</xdr:col>
      <xdr:colOff>361950</xdr:colOff>
      <xdr:row>1729</xdr:row>
      <xdr:rowOff>161925</xdr:rowOff>
    </xdr:from>
    <xdr:to>
      <xdr:col>18</xdr:col>
      <xdr:colOff>85725</xdr:colOff>
      <xdr:row>1738</xdr:row>
      <xdr:rowOff>38100</xdr:rowOff>
    </xdr:to>
    <xdr:graphicFrame macro="">
      <xdr:nvGraphicFramePr>
        <xdr:cNvPr id="11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9"/>
        </a:graphicData>
      </a:graphic>
    </xdr:graphicFrame>
    <xdr:clientData/>
  </xdr:twoCellAnchor>
  <xdr:twoCellAnchor>
    <xdr:from>
      <xdr:col>11</xdr:col>
      <xdr:colOff>361950</xdr:colOff>
      <xdr:row>1742</xdr:row>
      <xdr:rowOff>161925</xdr:rowOff>
    </xdr:from>
    <xdr:to>
      <xdr:col>18</xdr:col>
      <xdr:colOff>85725</xdr:colOff>
      <xdr:row>1751</xdr:row>
      <xdr:rowOff>38100</xdr:rowOff>
    </xdr:to>
    <xdr:graphicFrame macro="">
      <xdr:nvGraphicFramePr>
        <xdr:cNvPr id="11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0"/>
        </a:graphicData>
      </a:graphic>
    </xdr:graphicFrame>
    <xdr:clientData/>
  </xdr:twoCellAnchor>
  <xdr:twoCellAnchor>
    <xdr:from>
      <xdr:col>11</xdr:col>
      <xdr:colOff>361950</xdr:colOff>
      <xdr:row>1756</xdr:row>
      <xdr:rowOff>161925</xdr:rowOff>
    </xdr:from>
    <xdr:to>
      <xdr:col>18</xdr:col>
      <xdr:colOff>85725</xdr:colOff>
      <xdr:row>1765</xdr:row>
      <xdr:rowOff>38100</xdr:rowOff>
    </xdr:to>
    <xdr:graphicFrame macro="">
      <xdr:nvGraphicFramePr>
        <xdr:cNvPr id="11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1"/>
        </a:graphicData>
      </a:graphic>
    </xdr:graphicFrame>
    <xdr:clientData/>
  </xdr:twoCellAnchor>
  <xdr:twoCellAnchor>
    <xdr:from>
      <xdr:col>11</xdr:col>
      <xdr:colOff>361950</xdr:colOff>
      <xdr:row>1769</xdr:row>
      <xdr:rowOff>161925</xdr:rowOff>
    </xdr:from>
    <xdr:to>
      <xdr:col>18</xdr:col>
      <xdr:colOff>85725</xdr:colOff>
      <xdr:row>1778</xdr:row>
      <xdr:rowOff>38100</xdr:rowOff>
    </xdr:to>
    <xdr:graphicFrame macro="">
      <xdr:nvGraphicFramePr>
        <xdr:cNvPr id="11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2"/>
        </a:graphicData>
      </a:graphic>
    </xdr:graphicFrame>
    <xdr:clientData/>
  </xdr:twoCellAnchor>
  <xdr:twoCellAnchor>
    <xdr:from>
      <xdr:col>11</xdr:col>
      <xdr:colOff>361950</xdr:colOff>
      <xdr:row>1782</xdr:row>
      <xdr:rowOff>161925</xdr:rowOff>
    </xdr:from>
    <xdr:to>
      <xdr:col>18</xdr:col>
      <xdr:colOff>85725</xdr:colOff>
      <xdr:row>1791</xdr:row>
      <xdr:rowOff>38100</xdr:rowOff>
    </xdr:to>
    <xdr:graphicFrame macro="">
      <xdr:nvGraphicFramePr>
        <xdr:cNvPr id="11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3"/>
        </a:graphicData>
      </a:graphic>
    </xdr:graphicFrame>
    <xdr:clientData/>
  </xdr:twoCellAnchor>
  <xdr:twoCellAnchor>
    <xdr:from>
      <xdr:col>11</xdr:col>
      <xdr:colOff>361950</xdr:colOff>
      <xdr:row>1795</xdr:row>
      <xdr:rowOff>161925</xdr:rowOff>
    </xdr:from>
    <xdr:to>
      <xdr:col>18</xdr:col>
      <xdr:colOff>85725</xdr:colOff>
      <xdr:row>1804</xdr:row>
      <xdr:rowOff>38100</xdr:rowOff>
    </xdr:to>
    <xdr:graphicFrame macro="">
      <xdr:nvGraphicFramePr>
        <xdr:cNvPr id="11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4"/>
        </a:graphicData>
      </a:graphic>
    </xdr:graphicFrame>
    <xdr:clientData/>
  </xdr:twoCellAnchor>
  <xdr:twoCellAnchor>
    <xdr:from>
      <xdr:col>11</xdr:col>
      <xdr:colOff>361950</xdr:colOff>
      <xdr:row>1809</xdr:row>
      <xdr:rowOff>161925</xdr:rowOff>
    </xdr:from>
    <xdr:to>
      <xdr:col>18</xdr:col>
      <xdr:colOff>85725</xdr:colOff>
      <xdr:row>1818</xdr:row>
      <xdr:rowOff>38100</xdr:rowOff>
    </xdr:to>
    <xdr:graphicFrame macro="">
      <xdr:nvGraphicFramePr>
        <xdr:cNvPr id="11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5"/>
        </a:graphicData>
      </a:graphic>
    </xdr:graphicFrame>
    <xdr:clientData/>
  </xdr:twoCellAnchor>
  <xdr:twoCellAnchor>
    <xdr:from>
      <xdr:col>11</xdr:col>
      <xdr:colOff>361950</xdr:colOff>
      <xdr:row>1821</xdr:row>
      <xdr:rowOff>161925</xdr:rowOff>
    </xdr:from>
    <xdr:to>
      <xdr:col>18</xdr:col>
      <xdr:colOff>85725</xdr:colOff>
      <xdr:row>1830</xdr:row>
      <xdr:rowOff>38100</xdr:rowOff>
    </xdr:to>
    <xdr:graphicFrame macro="">
      <xdr:nvGraphicFramePr>
        <xdr:cNvPr id="11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6"/>
        </a:graphicData>
      </a:graphic>
    </xdr:graphicFrame>
    <xdr:clientData/>
  </xdr:twoCellAnchor>
  <xdr:twoCellAnchor>
    <xdr:from>
      <xdr:col>11</xdr:col>
      <xdr:colOff>361950</xdr:colOff>
      <xdr:row>1834</xdr:row>
      <xdr:rowOff>161925</xdr:rowOff>
    </xdr:from>
    <xdr:to>
      <xdr:col>18</xdr:col>
      <xdr:colOff>85725</xdr:colOff>
      <xdr:row>1843</xdr:row>
      <xdr:rowOff>38100</xdr:rowOff>
    </xdr:to>
    <xdr:graphicFrame macro="">
      <xdr:nvGraphicFramePr>
        <xdr:cNvPr id="11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7"/>
        </a:graphicData>
      </a:graphic>
    </xdr:graphicFrame>
    <xdr:clientData/>
  </xdr:twoCellAnchor>
  <xdr:twoCellAnchor>
    <xdr:from>
      <xdr:col>11</xdr:col>
      <xdr:colOff>361950</xdr:colOff>
      <xdr:row>1847</xdr:row>
      <xdr:rowOff>161925</xdr:rowOff>
    </xdr:from>
    <xdr:to>
      <xdr:col>18</xdr:col>
      <xdr:colOff>85725</xdr:colOff>
      <xdr:row>1856</xdr:row>
      <xdr:rowOff>38100</xdr:rowOff>
    </xdr:to>
    <xdr:graphicFrame macro="">
      <xdr:nvGraphicFramePr>
        <xdr:cNvPr id="11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8"/>
        </a:graphicData>
      </a:graphic>
    </xdr:graphicFrame>
    <xdr:clientData/>
  </xdr:twoCellAnchor>
  <xdr:twoCellAnchor>
    <xdr:from>
      <xdr:col>11</xdr:col>
      <xdr:colOff>361950</xdr:colOff>
      <xdr:row>1862</xdr:row>
      <xdr:rowOff>161925</xdr:rowOff>
    </xdr:from>
    <xdr:to>
      <xdr:col>18</xdr:col>
      <xdr:colOff>85725</xdr:colOff>
      <xdr:row>1871</xdr:row>
      <xdr:rowOff>38100</xdr:rowOff>
    </xdr:to>
    <xdr:graphicFrame macro="">
      <xdr:nvGraphicFramePr>
        <xdr:cNvPr id="12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9"/>
        </a:graphicData>
      </a:graphic>
    </xdr:graphicFrame>
    <xdr:clientData/>
  </xdr:twoCellAnchor>
  <xdr:twoCellAnchor>
    <xdr:from>
      <xdr:col>11</xdr:col>
      <xdr:colOff>361950</xdr:colOff>
      <xdr:row>1875</xdr:row>
      <xdr:rowOff>161925</xdr:rowOff>
    </xdr:from>
    <xdr:to>
      <xdr:col>18</xdr:col>
      <xdr:colOff>85725</xdr:colOff>
      <xdr:row>1884</xdr:row>
      <xdr:rowOff>38100</xdr:rowOff>
    </xdr:to>
    <xdr:graphicFrame macro="">
      <xdr:nvGraphicFramePr>
        <xdr:cNvPr id="12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0"/>
        </a:graphicData>
      </a:graphic>
    </xdr:graphicFrame>
    <xdr:clientData/>
  </xdr:twoCellAnchor>
  <xdr:twoCellAnchor>
    <xdr:from>
      <xdr:col>11</xdr:col>
      <xdr:colOff>361950</xdr:colOff>
      <xdr:row>1888</xdr:row>
      <xdr:rowOff>161925</xdr:rowOff>
    </xdr:from>
    <xdr:to>
      <xdr:col>18</xdr:col>
      <xdr:colOff>85725</xdr:colOff>
      <xdr:row>1897</xdr:row>
      <xdr:rowOff>38100</xdr:rowOff>
    </xdr:to>
    <xdr:graphicFrame macro="">
      <xdr:nvGraphicFramePr>
        <xdr:cNvPr id="12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1"/>
        </a:graphicData>
      </a:graphic>
    </xdr:graphicFrame>
    <xdr:clientData/>
  </xdr:twoCellAnchor>
  <xdr:twoCellAnchor>
    <xdr:from>
      <xdr:col>11</xdr:col>
      <xdr:colOff>361950</xdr:colOff>
      <xdr:row>1900</xdr:row>
      <xdr:rowOff>161925</xdr:rowOff>
    </xdr:from>
    <xdr:to>
      <xdr:col>18</xdr:col>
      <xdr:colOff>85725</xdr:colOff>
      <xdr:row>1909</xdr:row>
      <xdr:rowOff>38100</xdr:rowOff>
    </xdr:to>
    <xdr:graphicFrame macro="">
      <xdr:nvGraphicFramePr>
        <xdr:cNvPr id="12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2"/>
        </a:graphicData>
      </a:graphic>
    </xdr:graphicFrame>
    <xdr:clientData/>
  </xdr:twoCellAnchor>
  <xdr:twoCellAnchor>
    <xdr:from>
      <xdr:col>11</xdr:col>
      <xdr:colOff>361950</xdr:colOff>
      <xdr:row>1912</xdr:row>
      <xdr:rowOff>161925</xdr:rowOff>
    </xdr:from>
    <xdr:to>
      <xdr:col>18</xdr:col>
      <xdr:colOff>85725</xdr:colOff>
      <xdr:row>1921</xdr:row>
      <xdr:rowOff>38100</xdr:rowOff>
    </xdr:to>
    <xdr:graphicFrame macro="">
      <xdr:nvGraphicFramePr>
        <xdr:cNvPr id="12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3"/>
        </a:graphicData>
      </a:graphic>
    </xdr:graphicFrame>
    <xdr:clientData/>
  </xdr:twoCellAnchor>
  <xdr:twoCellAnchor>
    <xdr:from>
      <xdr:col>11</xdr:col>
      <xdr:colOff>361950</xdr:colOff>
      <xdr:row>1923</xdr:row>
      <xdr:rowOff>161925</xdr:rowOff>
    </xdr:from>
    <xdr:to>
      <xdr:col>18</xdr:col>
      <xdr:colOff>85725</xdr:colOff>
      <xdr:row>1932</xdr:row>
      <xdr:rowOff>38100</xdr:rowOff>
    </xdr:to>
    <xdr:graphicFrame macro="">
      <xdr:nvGraphicFramePr>
        <xdr:cNvPr id="12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4"/>
        </a:graphicData>
      </a:graphic>
    </xdr:graphicFrame>
    <xdr:clientData/>
  </xdr:twoCellAnchor>
  <xdr:twoCellAnchor>
    <xdr:from>
      <xdr:col>11</xdr:col>
      <xdr:colOff>361950</xdr:colOff>
      <xdr:row>1935</xdr:row>
      <xdr:rowOff>161925</xdr:rowOff>
    </xdr:from>
    <xdr:to>
      <xdr:col>18</xdr:col>
      <xdr:colOff>85725</xdr:colOff>
      <xdr:row>1944</xdr:row>
      <xdr:rowOff>38100</xdr:rowOff>
    </xdr:to>
    <xdr:graphicFrame macro="">
      <xdr:nvGraphicFramePr>
        <xdr:cNvPr id="1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5"/>
        </a:graphicData>
      </a:graphic>
    </xdr:graphicFrame>
    <xdr:clientData/>
  </xdr:twoCellAnchor>
  <xdr:twoCellAnchor>
    <xdr:from>
      <xdr:col>11</xdr:col>
      <xdr:colOff>361950</xdr:colOff>
      <xdr:row>1947</xdr:row>
      <xdr:rowOff>161925</xdr:rowOff>
    </xdr:from>
    <xdr:to>
      <xdr:col>18</xdr:col>
      <xdr:colOff>85725</xdr:colOff>
      <xdr:row>1956</xdr:row>
      <xdr:rowOff>38100</xdr:rowOff>
    </xdr:to>
    <xdr:graphicFrame macro="">
      <xdr:nvGraphicFramePr>
        <xdr:cNvPr id="12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6"/>
        </a:graphicData>
      </a:graphic>
    </xdr:graphicFrame>
    <xdr:clientData/>
  </xdr:twoCellAnchor>
  <xdr:twoCellAnchor>
    <xdr:from>
      <xdr:col>11</xdr:col>
      <xdr:colOff>361950</xdr:colOff>
      <xdr:row>1959</xdr:row>
      <xdr:rowOff>161925</xdr:rowOff>
    </xdr:from>
    <xdr:to>
      <xdr:col>18</xdr:col>
      <xdr:colOff>85725</xdr:colOff>
      <xdr:row>1968</xdr:row>
      <xdr:rowOff>38100</xdr:rowOff>
    </xdr:to>
    <xdr:graphicFrame macro="">
      <xdr:nvGraphicFramePr>
        <xdr:cNvPr id="12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7"/>
        </a:graphicData>
      </a:graphic>
    </xdr:graphicFrame>
    <xdr:clientData/>
  </xdr:twoCellAnchor>
  <xdr:twoCellAnchor>
    <xdr:from>
      <xdr:col>11</xdr:col>
      <xdr:colOff>361950</xdr:colOff>
      <xdr:row>1970</xdr:row>
      <xdr:rowOff>161925</xdr:rowOff>
    </xdr:from>
    <xdr:to>
      <xdr:col>18</xdr:col>
      <xdr:colOff>85725</xdr:colOff>
      <xdr:row>1979</xdr:row>
      <xdr:rowOff>38100</xdr:rowOff>
    </xdr:to>
    <xdr:graphicFrame macro="">
      <xdr:nvGraphicFramePr>
        <xdr:cNvPr id="12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8"/>
        </a:graphicData>
      </a:graphic>
    </xdr:graphicFrame>
    <xdr:clientData/>
  </xdr:twoCellAnchor>
  <xdr:twoCellAnchor>
    <xdr:from>
      <xdr:col>11</xdr:col>
      <xdr:colOff>361950</xdr:colOff>
      <xdr:row>1981</xdr:row>
      <xdr:rowOff>161925</xdr:rowOff>
    </xdr:from>
    <xdr:to>
      <xdr:col>18</xdr:col>
      <xdr:colOff>85725</xdr:colOff>
      <xdr:row>1990</xdr:row>
      <xdr:rowOff>38100</xdr:rowOff>
    </xdr:to>
    <xdr:graphicFrame macro="">
      <xdr:nvGraphicFramePr>
        <xdr:cNvPr id="13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9"/>
        </a:graphicData>
      </a:graphic>
    </xdr:graphicFrame>
    <xdr:clientData/>
  </xdr:twoCellAnchor>
  <xdr:twoCellAnchor>
    <xdr:from>
      <xdr:col>11</xdr:col>
      <xdr:colOff>361950</xdr:colOff>
      <xdr:row>1992</xdr:row>
      <xdr:rowOff>161925</xdr:rowOff>
    </xdr:from>
    <xdr:to>
      <xdr:col>18</xdr:col>
      <xdr:colOff>85725</xdr:colOff>
      <xdr:row>2001</xdr:row>
      <xdr:rowOff>38100</xdr:rowOff>
    </xdr:to>
    <xdr:graphicFrame macro="">
      <xdr:nvGraphicFramePr>
        <xdr:cNvPr id="13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0"/>
        </a:graphicData>
      </a:graphic>
    </xdr:graphicFrame>
    <xdr:clientData/>
  </xdr:twoCellAnchor>
  <xdr:twoCellAnchor>
    <xdr:from>
      <xdr:col>11</xdr:col>
      <xdr:colOff>361950</xdr:colOff>
      <xdr:row>2003</xdr:row>
      <xdr:rowOff>161925</xdr:rowOff>
    </xdr:from>
    <xdr:to>
      <xdr:col>18</xdr:col>
      <xdr:colOff>85725</xdr:colOff>
      <xdr:row>2012</xdr:row>
      <xdr:rowOff>38100</xdr:rowOff>
    </xdr:to>
    <xdr:graphicFrame macro="">
      <xdr:nvGraphicFramePr>
        <xdr:cNvPr id="13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1"/>
        </a:graphicData>
      </a:graphic>
    </xdr:graphicFrame>
    <xdr:clientData/>
  </xdr:twoCellAnchor>
  <xdr:twoCellAnchor>
    <xdr:from>
      <xdr:col>11</xdr:col>
      <xdr:colOff>361950</xdr:colOff>
      <xdr:row>2015</xdr:row>
      <xdr:rowOff>161925</xdr:rowOff>
    </xdr:from>
    <xdr:to>
      <xdr:col>18</xdr:col>
      <xdr:colOff>85725</xdr:colOff>
      <xdr:row>2024</xdr:row>
      <xdr:rowOff>38100</xdr:rowOff>
    </xdr:to>
    <xdr:graphicFrame macro="">
      <xdr:nvGraphicFramePr>
        <xdr:cNvPr id="13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2"/>
        </a:graphicData>
      </a:graphic>
    </xdr:graphicFrame>
    <xdr:clientData/>
  </xdr:twoCellAnchor>
  <xdr:twoCellAnchor>
    <xdr:from>
      <xdr:col>11</xdr:col>
      <xdr:colOff>361950</xdr:colOff>
      <xdr:row>2027</xdr:row>
      <xdr:rowOff>161925</xdr:rowOff>
    </xdr:from>
    <xdr:to>
      <xdr:col>18</xdr:col>
      <xdr:colOff>85725</xdr:colOff>
      <xdr:row>2034</xdr:row>
      <xdr:rowOff>0</xdr:rowOff>
    </xdr:to>
    <xdr:graphicFrame macro="">
      <xdr:nvGraphicFramePr>
        <xdr:cNvPr id="13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3"/>
        </a:graphicData>
      </a:graphic>
    </xdr:graphicFrame>
    <xdr:clientData/>
  </xdr:twoCellAnchor>
  <xdr:twoCellAnchor>
    <xdr:from>
      <xdr:col>11</xdr:col>
      <xdr:colOff>361950</xdr:colOff>
      <xdr:row>2035</xdr:row>
      <xdr:rowOff>161925</xdr:rowOff>
    </xdr:from>
    <xdr:to>
      <xdr:col>18</xdr:col>
      <xdr:colOff>85725</xdr:colOff>
      <xdr:row>2043</xdr:row>
      <xdr:rowOff>0</xdr:rowOff>
    </xdr:to>
    <xdr:graphicFrame macro="">
      <xdr:nvGraphicFramePr>
        <xdr:cNvPr id="13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4"/>
        </a:graphicData>
      </a:graphic>
    </xdr:graphicFrame>
    <xdr:clientData/>
  </xdr:twoCellAnchor>
  <xdr:twoCellAnchor>
    <xdr:from>
      <xdr:col>11</xdr:col>
      <xdr:colOff>361950</xdr:colOff>
      <xdr:row>2043</xdr:row>
      <xdr:rowOff>38100</xdr:rowOff>
    </xdr:from>
    <xdr:to>
      <xdr:col>17</xdr:col>
      <xdr:colOff>590550</xdr:colOff>
      <xdr:row>2048</xdr:row>
      <xdr:rowOff>0</xdr:rowOff>
    </xdr:to>
    <xdr:graphicFrame macro="">
      <xdr:nvGraphicFramePr>
        <xdr:cNvPr id="13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5"/>
        </a:graphicData>
      </a:graphic>
    </xdr:graphicFrame>
    <xdr:clientData/>
  </xdr:twoCellAnchor>
  <xdr:twoCellAnchor>
    <xdr:from>
      <xdr:col>11</xdr:col>
      <xdr:colOff>0</xdr:colOff>
      <xdr:row>1</xdr:row>
      <xdr:rowOff>0</xdr:rowOff>
    </xdr:from>
    <xdr:to>
      <xdr:col>17</xdr:col>
      <xdr:colOff>466725</xdr:colOff>
      <xdr:row>13</xdr:row>
      <xdr:rowOff>142875</xdr:rowOff>
    </xdr:to>
    <xdr:graphicFrame macro="">
      <xdr:nvGraphicFramePr>
        <xdr:cNvPr id="13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PC~1/AppData/Local/Temp/Package_2_A_Naogaon%20Haor(To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Page"/>
      <sheetName val="Estimate"/>
      <sheetName val="Abstract"/>
      <sheetName val="Naogaon_A_10.00 to 28.90"/>
      <sheetName val="b"/>
    </sheetNames>
    <sheetDataSet>
      <sheetData sheetId="0">
        <row r="23">
          <cell r="A23" t="str">
            <v xml:space="preserve">Construction of (a) Submergible Embankment around Naogaon Haor (Part-A) from KM 10.00 to KM 28.90.00=16.90 KM and (b) Gokhra  Khal Rehulator (2-Vent,1.50m×1.80m) at KM 6.04 of Naogaon Haor Sub-Project, Part-A in c/w Haor Flood Management and Livelihood Improved Improvement Project(BWDB Part) under Kishoregange WD Division, BWDB, Kishoregonj during the FY2016-17 &amp; FY2017-18. </v>
          </cell>
        </row>
      </sheetData>
      <sheetData sheetId="1">
        <row r="2">
          <cell r="A2" t="str">
            <v xml:space="preserve">Construction of (a) Submergible Embankment around Naogaon Haor (Part-A) from KM 10.00 to KM 28.90.00=16.90 KM and (b) Gokhra  Khal Rehulator (2-Vent,1.50m×1.80m) at KM 6.04 of Naogaon Haor Sub-Project, Part-A in c/w Haor Flood Management and Livelihood Improved Improvement Project(BWDB Part) under Kishoregange WD Division, BWDB, Kishoregonj during the FY2016-17 &amp; FY2017-18. </v>
          </cell>
        </row>
        <row r="15">
          <cell r="AG15" t="str">
            <v>nos</v>
          </cell>
        </row>
        <row r="19">
          <cell r="AG19" t="str">
            <v>m</v>
          </cell>
        </row>
        <row r="22">
          <cell r="AG22" t="str">
            <v>nos</v>
          </cell>
        </row>
        <row r="25">
          <cell r="AG25" t="str">
            <v>nos</v>
          </cell>
        </row>
        <row r="84">
          <cell r="C84" t="str">
            <v xml:space="preserve">Manufacturing and supplying of CC blocks in leanest mix (1:2:4) in volume, with cement, sand (FM&gt;=1.5) and stone chips (40mmdown graded), to attain a minimum 28 days cylinder strength of 15.0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 </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X52"/>
  <sheetViews>
    <sheetView view="pageBreakPreview" topLeftCell="A13" zoomScaleNormal="115" zoomScaleSheetLayoutView="100" workbookViewId="0">
      <selection activeCell="A23" sqref="A23:AK23"/>
    </sheetView>
  </sheetViews>
  <sheetFormatPr defaultRowHeight="12.75"/>
  <cols>
    <col min="1" max="12" width="2.42578125" style="58" customWidth="1"/>
    <col min="13" max="13" width="2.85546875" style="58" customWidth="1"/>
    <col min="14" max="15" width="2.42578125" style="58" customWidth="1"/>
    <col min="16" max="16" width="4.140625" style="58" customWidth="1"/>
    <col min="17" max="17" width="4.85546875" style="58" customWidth="1"/>
    <col min="18" max="18" width="6.85546875" style="58" customWidth="1"/>
    <col min="19" max="33" width="2.42578125" style="58" customWidth="1"/>
    <col min="34" max="34" width="1.5703125" style="58" customWidth="1"/>
    <col min="35" max="35" width="2" style="58" customWidth="1"/>
    <col min="36" max="36" width="2.42578125" style="58" customWidth="1"/>
    <col min="37" max="37" width="2.28515625" style="58" customWidth="1"/>
    <col min="38" max="55" width="2.42578125" style="58" customWidth="1"/>
    <col min="56" max="16384" width="9.140625" style="58"/>
  </cols>
  <sheetData>
    <row r="1" spans="1:37">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7"/>
    </row>
    <row r="2" spans="1:37">
      <c r="A2" s="59"/>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1"/>
    </row>
    <row r="3" spans="1:37">
      <c r="A3" s="59"/>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1"/>
    </row>
    <row r="4" spans="1:37">
      <c r="A4" s="59"/>
      <c r="B4" s="60"/>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1"/>
    </row>
    <row r="5" spans="1:37">
      <c r="A5" s="59"/>
      <c r="B5" s="60"/>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1"/>
    </row>
    <row r="6" spans="1:37">
      <c r="A6" s="59"/>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1"/>
    </row>
    <row r="7" spans="1:37">
      <c r="A7" s="59"/>
      <c r="B7" s="60"/>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1"/>
    </row>
    <row r="8" spans="1:37">
      <c r="A8" s="59"/>
      <c r="B8" s="60"/>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1"/>
    </row>
    <row r="9" spans="1:37">
      <c r="A9" s="59"/>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1"/>
    </row>
    <row r="10" spans="1:37" ht="22.5">
      <c r="A10" s="253" t="s">
        <v>4</v>
      </c>
      <c r="B10" s="254"/>
      <c r="C10" s="254"/>
      <c r="D10" s="254"/>
      <c r="E10" s="254"/>
      <c r="F10" s="254"/>
      <c r="G10" s="254"/>
      <c r="H10" s="254"/>
      <c r="I10" s="254"/>
      <c r="J10" s="254"/>
      <c r="K10" s="254"/>
      <c r="L10" s="254"/>
      <c r="M10" s="254"/>
      <c r="N10" s="254"/>
      <c r="O10" s="254"/>
      <c r="P10" s="254"/>
      <c r="Q10" s="254"/>
      <c r="R10" s="254"/>
      <c r="S10" s="254"/>
      <c r="T10" s="254"/>
      <c r="U10" s="254"/>
      <c r="V10" s="254"/>
      <c r="W10" s="254"/>
      <c r="X10" s="254"/>
      <c r="Y10" s="254"/>
      <c r="Z10" s="254"/>
      <c r="AA10" s="254"/>
      <c r="AB10" s="254"/>
      <c r="AC10" s="254"/>
      <c r="AD10" s="254"/>
      <c r="AE10" s="254"/>
      <c r="AF10" s="254"/>
      <c r="AG10" s="254"/>
      <c r="AH10" s="254"/>
      <c r="AI10" s="254"/>
      <c r="AJ10" s="254"/>
      <c r="AK10" s="255"/>
    </row>
    <row r="11" spans="1:37">
      <c r="A11" s="59"/>
      <c r="B11" s="60"/>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0"/>
      <c r="AK11" s="61"/>
    </row>
    <row r="12" spans="1:37" ht="20.25">
      <c r="A12" s="250" t="s">
        <v>37</v>
      </c>
      <c r="B12" s="251"/>
      <c r="C12" s="251"/>
      <c r="D12" s="251"/>
      <c r="E12" s="251"/>
      <c r="F12" s="251"/>
      <c r="G12" s="251"/>
      <c r="H12" s="251"/>
      <c r="I12" s="251"/>
      <c r="J12" s="251"/>
      <c r="K12" s="251"/>
      <c r="L12" s="251"/>
      <c r="M12" s="251"/>
      <c r="N12" s="251"/>
      <c r="O12" s="251"/>
      <c r="P12" s="251"/>
      <c r="Q12" s="251"/>
      <c r="R12" s="251"/>
      <c r="S12" s="251"/>
      <c r="T12" s="251"/>
      <c r="U12" s="251"/>
      <c r="V12" s="251"/>
      <c r="W12" s="251"/>
      <c r="X12" s="251"/>
      <c r="Y12" s="251"/>
      <c r="Z12" s="251"/>
      <c r="AA12" s="251"/>
      <c r="AB12" s="251"/>
      <c r="AC12" s="251"/>
      <c r="AD12" s="251"/>
      <c r="AE12" s="251"/>
      <c r="AF12" s="251"/>
      <c r="AG12" s="251"/>
      <c r="AH12" s="251"/>
      <c r="AI12" s="251"/>
      <c r="AJ12" s="251"/>
      <c r="AK12" s="252"/>
    </row>
    <row r="13" spans="1:37" ht="18.75">
      <c r="A13" s="59"/>
      <c r="B13" s="60"/>
      <c r="C13" s="256"/>
      <c r="D13" s="256"/>
      <c r="E13" s="256"/>
      <c r="F13" s="256"/>
      <c r="G13" s="256"/>
      <c r="H13" s="256"/>
      <c r="I13" s="256"/>
      <c r="J13" s="256"/>
      <c r="K13" s="256"/>
      <c r="L13" s="256"/>
      <c r="M13" s="256"/>
      <c r="N13" s="256"/>
      <c r="O13" s="256"/>
      <c r="P13" s="256"/>
      <c r="Q13" s="256"/>
      <c r="R13" s="256"/>
      <c r="S13" s="256"/>
      <c r="T13" s="256"/>
      <c r="U13" s="256"/>
      <c r="V13" s="256"/>
      <c r="W13" s="256"/>
      <c r="X13" s="256"/>
      <c r="Y13" s="256"/>
      <c r="Z13" s="256"/>
      <c r="AA13" s="256"/>
      <c r="AB13" s="256"/>
      <c r="AC13" s="256"/>
      <c r="AD13" s="256"/>
      <c r="AE13" s="256"/>
      <c r="AF13" s="256"/>
      <c r="AG13" s="256"/>
      <c r="AH13" s="256"/>
      <c r="AI13" s="256"/>
      <c r="AJ13" s="60"/>
      <c r="AK13" s="61"/>
    </row>
    <row r="14" spans="1:37" ht="18.75">
      <c r="A14" s="257" t="s">
        <v>39</v>
      </c>
      <c r="B14" s="258"/>
      <c r="C14" s="258"/>
      <c r="D14" s="258"/>
      <c r="E14" s="258"/>
      <c r="F14" s="258"/>
      <c r="G14" s="258"/>
      <c r="H14" s="258"/>
      <c r="I14" s="258"/>
      <c r="J14" s="258"/>
      <c r="K14" s="258"/>
      <c r="L14" s="258"/>
      <c r="M14" s="258"/>
      <c r="N14" s="258"/>
      <c r="O14" s="258"/>
      <c r="P14" s="258"/>
      <c r="Q14" s="258"/>
      <c r="R14" s="258"/>
      <c r="S14" s="258"/>
      <c r="T14" s="258"/>
      <c r="U14" s="258"/>
      <c r="V14" s="258"/>
      <c r="W14" s="258"/>
      <c r="X14" s="258"/>
      <c r="Y14" s="258"/>
      <c r="Z14" s="258"/>
      <c r="AA14" s="258"/>
      <c r="AB14" s="258"/>
      <c r="AC14" s="258"/>
      <c r="AD14" s="258"/>
      <c r="AE14" s="258"/>
      <c r="AF14" s="258"/>
      <c r="AG14" s="258"/>
      <c r="AH14" s="258"/>
      <c r="AI14" s="258"/>
      <c r="AJ14" s="258"/>
      <c r="AK14" s="259"/>
    </row>
    <row r="15" spans="1:37">
      <c r="A15" s="59"/>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1"/>
    </row>
    <row r="16" spans="1:37">
      <c r="A16" s="59"/>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1"/>
    </row>
    <row r="17" spans="1:50">
      <c r="A17" s="59"/>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1"/>
    </row>
    <row r="18" spans="1:50">
      <c r="A18" s="59"/>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1"/>
    </row>
    <row r="19" spans="1:50">
      <c r="A19" s="59"/>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1"/>
    </row>
    <row r="20" spans="1:50">
      <c r="A20" s="59"/>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1"/>
    </row>
    <row r="21" spans="1:50" ht="20.25">
      <c r="A21" s="250" t="s">
        <v>5</v>
      </c>
      <c r="B21" s="251"/>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2"/>
    </row>
    <row r="22" spans="1:50" ht="20.25">
      <c r="A22" s="250" t="s">
        <v>6</v>
      </c>
      <c r="B22" s="251"/>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2"/>
    </row>
    <row r="23" spans="1:50" ht="111.75" customHeight="1">
      <c r="A23" s="260" t="s">
        <v>289</v>
      </c>
      <c r="B23" s="261"/>
      <c r="C23" s="261"/>
      <c r="D23" s="261"/>
      <c r="E23" s="261"/>
      <c r="F23" s="261"/>
      <c r="G23" s="261"/>
      <c r="H23" s="261"/>
      <c r="I23" s="261"/>
      <c r="J23" s="261"/>
      <c r="K23" s="261"/>
      <c r="L23" s="261"/>
      <c r="M23" s="261"/>
      <c r="N23" s="261"/>
      <c r="O23" s="261"/>
      <c r="P23" s="261"/>
      <c r="Q23" s="261"/>
      <c r="R23" s="261"/>
      <c r="S23" s="261"/>
      <c r="T23" s="261"/>
      <c r="U23" s="261"/>
      <c r="V23" s="261"/>
      <c r="W23" s="261"/>
      <c r="X23" s="261"/>
      <c r="Y23" s="261"/>
      <c r="Z23" s="261"/>
      <c r="AA23" s="261"/>
      <c r="AB23" s="261"/>
      <c r="AC23" s="261"/>
      <c r="AD23" s="261"/>
      <c r="AE23" s="261"/>
      <c r="AF23" s="261"/>
      <c r="AG23" s="261"/>
      <c r="AH23" s="261"/>
      <c r="AI23" s="261"/>
      <c r="AJ23" s="261"/>
      <c r="AK23" s="262"/>
      <c r="AX23" s="58" t="s">
        <v>134</v>
      </c>
    </row>
    <row r="24" spans="1:50" ht="11.25" customHeight="1">
      <c r="A24" s="59"/>
      <c r="B24" s="60"/>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0"/>
      <c r="AK24" s="61"/>
    </row>
    <row r="25" spans="1:50" ht="11.25" customHeight="1">
      <c r="A25" s="59"/>
      <c r="B25" s="60"/>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0"/>
      <c r="AK25" s="61"/>
    </row>
    <row r="26" spans="1:50" ht="11.25" customHeight="1">
      <c r="A26" s="59"/>
      <c r="B26" s="60"/>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0"/>
      <c r="AK26" s="61"/>
    </row>
    <row r="27" spans="1:50" ht="11.25" customHeight="1">
      <c r="A27" s="59"/>
      <c r="B27" s="60"/>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0"/>
      <c r="AK27" s="61"/>
    </row>
    <row r="28" spans="1:50" ht="11.25" customHeight="1">
      <c r="A28" s="59"/>
      <c r="B28" s="60"/>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0"/>
      <c r="AK28" s="61"/>
    </row>
    <row r="29" spans="1:50" ht="11.25" customHeight="1">
      <c r="A29" s="59"/>
      <c r="B29" s="60"/>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0"/>
      <c r="AK29" s="61"/>
    </row>
    <row r="30" spans="1:50" ht="11.25" customHeight="1">
      <c r="A30" s="59"/>
      <c r="B30" s="60"/>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0"/>
      <c r="AK30" s="61"/>
    </row>
    <row r="31" spans="1:50">
      <c r="A31" s="59"/>
      <c r="B31" s="60"/>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0"/>
      <c r="AK31" s="61"/>
    </row>
    <row r="32" spans="1:50">
      <c r="A32" s="59"/>
      <c r="B32" s="60"/>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0"/>
      <c r="AK32" s="61"/>
    </row>
    <row r="33" spans="1:37">
      <c r="A33" s="59"/>
      <c r="B33" s="60"/>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0"/>
      <c r="AK33" s="61"/>
    </row>
    <row r="34" spans="1:37">
      <c r="A34" s="59"/>
      <c r="B34" s="60"/>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0"/>
      <c r="AK34" s="61"/>
    </row>
    <row r="35" spans="1:37" s="2" customFormat="1" ht="18.75">
      <c r="A35" s="65"/>
      <c r="B35" s="1"/>
      <c r="C35" s="263" t="s">
        <v>135</v>
      </c>
      <c r="D35" s="263"/>
      <c r="E35" s="263"/>
      <c r="F35" s="263"/>
      <c r="G35" s="263"/>
      <c r="H35" s="263"/>
      <c r="I35" s="263"/>
      <c r="J35" s="263"/>
      <c r="K35" s="263"/>
      <c r="L35" s="263"/>
      <c r="M35" s="263"/>
      <c r="N35" s="263"/>
      <c r="O35" s="263"/>
      <c r="P35" s="263"/>
      <c r="Q35" s="263"/>
      <c r="R35" s="263"/>
      <c r="S35" s="263"/>
      <c r="T35" s="263"/>
      <c r="U35" s="263"/>
      <c r="V35" s="263"/>
      <c r="W35" s="263"/>
      <c r="X35" s="263"/>
      <c r="Y35" s="263"/>
      <c r="Z35" s="263"/>
      <c r="AA35" s="263"/>
      <c r="AB35" s="263"/>
      <c r="AC35" s="263"/>
      <c r="AD35" s="263"/>
      <c r="AE35" s="263"/>
      <c r="AF35" s="263"/>
      <c r="AG35" s="263"/>
      <c r="AH35" s="263"/>
      <c r="AI35" s="263"/>
      <c r="AJ35" s="1"/>
      <c r="AK35" s="66"/>
    </row>
    <row r="36" spans="1:37">
      <c r="A36" s="59"/>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1"/>
    </row>
    <row r="37" spans="1:37">
      <c r="A37" s="59"/>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1"/>
    </row>
    <row r="38" spans="1:37">
      <c r="A38" s="59"/>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1"/>
    </row>
    <row r="39" spans="1:37">
      <c r="A39" s="59"/>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1"/>
    </row>
    <row r="40" spans="1:37">
      <c r="A40" s="67"/>
      <c r="B40" s="64"/>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8"/>
    </row>
    <row r="41" spans="1:37">
      <c r="A41" s="59"/>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1"/>
    </row>
    <row r="42" spans="1:37">
      <c r="A42" s="59"/>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1"/>
    </row>
    <row r="43" spans="1:37">
      <c r="A43" s="59"/>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9"/>
      <c r="AC43" s="60"/>
      <c r="AD43" s="60"/>
      <c r="AE43" s="60"/>
      <c r="AF43" s="60"/>
      <c r="AG43" s="60"/>
      <c r="AH43" s="60"/>
      <c r="AI43" s="60"/>
      <c r="AJ43" s="60"/>
      <c r="AK43" s="61"/>
    </row>
    <row r="44" spans="1:37">
      <c r="A44" s="59"/>
      <c r="B44" s="60"/>
      <c r="C44" s="64"/>
      <c r="D44" s="64"/>
      <c r="E44" s="64"/>
      <c r="F44" s="64"/>
      <c r="G44" s="70"/>
      <c r="H44" s="70"/>
      <c r="I44" s="70"/>
      <c r="J44" s="70"/>
      <c r="K44" s="70"/>
      <c r="L44" s="70"/>
      <c r="M44" s="70"/>
      <c r="N44" s="70"/>
      <c r="O44" s="70"/>
      <c r="P44" s="70"/>
      <c r="Q44" s="70"/>
      <c r="R44" s="70"/>
      <c r="S44" s="70"/>
      <c r="T44" s="70"/>
      <c r="U44" s="70"/>
      <c r="V44" s="70"/>
      <c r="W44" s="70"/>
      <c r="X44" s="70"/>
      <c r="Y44" s="70"/>
      <c r="Z44" s="70"/>
      <c r="AA44" s="70"/>
      <c r="AB44" s="70"/>
      <c r="AC44" s="71"/>
      <c r="AD44" s="71"/>
      <c r="AE44" s="71"/>
      <c r="AF44" s="71"/>
      <c r="AG44" s="71"/>
      <c r="AH44" s="71"/>
      <c r="AI44" s="60"/>
      <c r="AJ44" s="60"/>
      <c r="AK44" s="61"/>
    </row>
    <row r="45" spans="1:37">
      <c r="A45" s="59"/>
      <c r="B45" s="60"/>
      <c r="C45" s="64"/>
      <c r="D45" s="64"/>
      <c r="E45" s="64"/>
      <c r="F45" s="64"/>
      <c r="G45" s="70"/>
      <c r="H45" s="70"/>
      <c r="I45" s="70"/>
      <c r="J45" s="70"/>
      <c r="K45" s="70"/>
      <c r="L45" s="70"/>
      <c r="M45" s="70"/>
      <c r="N45" s="70"/>
      <c r="O45" s="70"/>
      <c r="P45" s="70"/>
      <c r="Q45" s="70"/>
      <c r="R45" s="70"/>
      <c r="S45" s="70"/>
      <c r="T45" s="70"/>
      <c r="U45" s="70"/>
      <c r="V45" s="70"/>
      <c r="W45" s="70"/>
      <c r="X45" s="70"/>
      <c r="Y45" s="70"/>
      <c r="Z45" s="70"/>
      <c r="AA45" s="70"/>
      <c r="AB45" s="70"/>
      <c r="AC45" s="71"/>
      <c r="AD45" s="71"/>
      <c r="AE45" s="71"/>
      <c r="AF45" s="71"/>
      <c r="AG45" s="71"/>
      <c r="AH45" s="71"/>
      <c r="AI45" s="60"/>
      <c r="AJ45" s="60"/>
      <c r="AK45" s="61"/>
    </row>
    <row r="46" spans="1:37">
      <c r="A46" s="59"/>
      <c r="B46" s="60"/>
      <c r="C46" s="64"/>
      <c r="D46" s="64"/>
      <c r="E46" s="64"/>
      <c r="F46" s="64"/>
      <c r="G46" s="70"/>
      <c r="H46" s="70"/>
      <c r="I46" s="70"/>
      <c r="J46" s="70"/>
      <c r="K46" s="70"/>
      <c r="L46" s="70"/>
      <c r="M46" s="70"/>
      <c r="N46" s="70"/>
      <c r="O46" s="70"/>
      <c r="P46" s="70"/>
      <c r="Q46" s="70"/>
      <c r="R46" s="70"/>
      <c r="S46" s="70"/>
      <c r="T46" s="70"/>
      <c r="U46" s="70"/>
      <c r="V46" s="70"/>
      <c r="W46" s="70"/>
      <c r="X46" s="70"/>
      <c r="Y46" s="70"/>
      <c r="Z46" s="70"/>
      <c r="AA46" s="70"/>
      <c r="AB46" s="70"/>
      <c r="AC46" s="71"/>
      <c r="AD46" s="71"/>
      <c r="AE46" s="71"/>
      <c r="AF46" s="71"/>
      <c r="AG46" s="71"/>
      <c r="AH46" s="71"/>
      <c r="AI46" s="60"/>
      <c r="AJ46" s="60"/>
      <c r="AK46" s="61"/>
    </row>
    <row r="47" spans="1:37">
      <c r="A47" s="59"/>
      <c r="B47" s="60"/>
      <c r="C47" s="64"/>
      <c r="D47" s="64"/>
      <c r="E47" s="64"/>
      <c r="F47" s="64"/>
      <c r="G47" s="70"/>
      <c r="H47" s="70"/>
      <c r="I47" s="70"/>
      <c r="J47" s="70"/>
      <c r="K47" s="70"/>
      <c r="L47" s="70"/>
      <c r="M47" s="70"/>
      <c r="N47" s="70"/>
      <c r="O47" s="70"/>
      <c r="P47" s="70"/>
      <c r="Q47" s="70"/>
      <c r="R47" s="70"/>
      <c r="S47" s="70"/>
      <c r="T47" s="70"/>
      <c r="U47" s="70"/>
      <c r="V47" s="70"/>
      <c r="W47" s="70"/>
      <c r="X47" s="70"/>
      <c r="Y47" s="70"/>
      <c r="Z47" s="70"/>
      <c r="AA47" s="70"/>
      <c r="AB47" s="70"/>
      <c r="AC47" s="71"/>
      <c r="AD47" s="71"/>
      <c r="AE47" s="71"/>
      <c r="AF47" s="71"/>
      <c r="AG47" s="71"/>
      <c r="AH47" s="71"/>
      <c r="AI47" s="60"/>
      <c r="AJ47" s="60"/>
      <c r="AK47" s="61"/>
    </row>
    <row r="48" spans="1:37">
      <c r="A48" s="59"/>
      <c r="B48" s="60"/>
      <c r="C48" s="60"/>
      <c r="D48" s="60"/>
      <c r="E48" s="60"/>
      <c r="F48" s="60"/>
      <c r="G48" s="64"/>
      <c r="H48" s="64"/>
      <c r="I48" s="64"/>
      <c r="J48" s="64"/>
      <c r="K48" s="64"/>
      <c r="L48" s="64"/>
      <c r="M48" s="64"/>
      <c r="N48" s="64"/>
      <c r="O48" s="70"/>
      <c r="P48" s="70"/>
      <c r="Q48" s="70"/>
      <c r="R48" s="70"/>
      <c r="S48" s="70"/>
      <c r="T48" s="70"/>
      <c r="U48" s="70"/>
      <c r="V48" s="70"/>
      <c r="W48" s="70"/>
      <c r="X48" s="70"/>
      <c r="Y48" s="70"/>
      <c r="Z48" s="70"/>
      <c r="AA48" s="70"/>
      <c r="AB48" s="70"/>
      <c r="AC48" s="71"/>
      <c r="AD48" s="71"/>
      <c r="AE48" s="71"/>
      <c r="AF48" s="71"/>
      <c r="AG48" s="71"/>
      <c r="AH48" s="71"/>
      <c r="AI48" s="60"/>
      <c r="AJ48" s="60"/>
      <c r="AK48" s="61"/>
    </row>
    <row r="49" spans="1:37" ht="18.75">
      <c r="A49" s="264" t="s">
        <v>40</v>
      </c>
      <c r="B49" s="265"/>
      <c r="C49" s="265"/>
      <c r="D49" s="265"/>
      <c r="E49" s="265"/>
      <c r="F49" s="265"/>
      <c r="G49" s="265"/>
      <c r="H49" s="265"/>
      <c r="I49" s="265"/>
      <c r="J49" s="265"/>
      <c r="K49" s="265"/>
      <c r="L49" s="265"/>
      <c r="M49" s="265"/>
      <c r="N49" s="265"/>
      <c r="O49" s="265"/>
      <c r="P49" s="265"/>
      <c r="Q49" s="265"/>
      <c r="R49" s="265"/>
      <c r="S49" s="265"/>
      <c r="T49" s="265"/>
      <c r="U49" s="265"/>
      <c r="V49" s="265"/>
      <c r="W49" s="265"/>
      <c r="X49" s="265"/>
      <c r="Y49" s="265"/>
      <c r="Z49" s="265"/>
      <c r="AA49" s="265"/>
      <c r="AB49" s="265"/>
      <c r="AC49" s="265"/>
      <c r="AD49" s="265"/>
      <c r="AE49" s="265"/>
      <c r="AF49" s="265"/>
      <c r="AG49" s="265"/>
      <c r="AH49" s="265"/>
      <c r="AI49" s="265"/>
      <c r="AJ49" s="265"/>
      <c r="AK49" s="266"/>
    </row>
    <row r="50" spans="1:37" ht="18.75">
      <c r="A50" s="264" t="s">
        <v>41</v>
      </c>
      <c r="B50" s="265"/>
      <c r="C50" s="265"/>
      <c r="D50" s="265"/>
      <c r="E50" s="265"/>
      <c r="F50" s="265"/>
      <c r="G50" s="265"/>
      <c r="H50" s="265"/>
      <c r="I50" s="265"/>
      <c r="J50" s="265"/>
      <c r="K50" s="265"/>
      <c r="L50" s="265"/>
      <c r="M50" s="265"/>
      <c r="N50" s="265"/>
      <c r="O50" s="265"/>
      <c r="P50" s="265"/>
      <c r="Q50" s="265"/>
      <c r="R50" s="265"/>
      <c r="S50" s="265"/>
      <c r="T50" s="265"/>
      <c r="U50" s="265"/>
      <c r="V50" s="265"/>
      <c r="W50" s="265"/>
      <c r="X50" s="265"/>
      <c r="Y50" s="265"/>
      <c r="Z50" s="265"/>
      <c r="AA50" s="265"/>
      <c r="AB50" s="265"/>
      <c r="AC50" s="265"/>
      <c r="AD50" s="265"/>
      <c r="AE50" s="265"/>
      <c r="AF50" s="265"/>
      <c r="AG50" s="265"/>
      <c r="AH50" s="265"/>
      <c r="AI50" s="265"/>
      <c r="AJ50" s="265"/>
      <c r="AK50" s="266"/>
    </row>
    <row r="51" spans="1:37" ht="19.5" customHeight="1">
      <c r="A51" s="264" t="s">
        <v>42</v>
      </c>
      <c r="B51" s="265"/>
      <c r="C51" s="265"/>
      <c r="D51" s="265"/>
      <c r="E51" s="265"/>
      <c r="F51" s="265"/>
      <c r="G51" s="265"/>
      <c r="H51" s="265"/>
      <c r="I51" s="265"/>
      <c r="J51" s="265"/>
      <c r="K51" s="265"/>
      <c r="L51" s="265"/>
      <c r="M51" s="265"/>
      <c r="N51" s="265"/>
      <c r="O51" s="265"/>
      <c r="P51" s="265"/>
      <c r="Q51" s="265"/>
      <c r="R51" s="265"/>
      <c r="S51" s="265"/>
      <c r="T51" s="265"/>
      <c r="U51" s="265"/>
      <c r="V51" s="265"/>
      <c r="W51" s="265"/>
      <c r="X51" s="265"/>
      <c r="Y51" s="265"/>
      <c r="Z51" s="265"/>
      <c r="AA51" s="265"/>
      <c r="AB51" s="265"/>
      <c r="AC51" s="265"/>
      <c r="AD51" s="265"/>
      <c r="AE51" s="265"/>
      <c r="AF51" s="265"/>
      <c r="AG51" s="265"/>
      <c r="AH51" s="265"/>
      <c r="AI51" s="265"/>
      <c r="AJ51" s="265"/>
      <c r="AK51" s="266"/>
    </row>
    <row r="52" spans="1:37" ht="19.5" customHeight="1">
      <c r="A52" s="72"/>
      <c r="B52" s="73"/>
      <c r="C52" s="73"/>
      <c r="D52" s="73"/>
      <c r="E52" s="73"/>
      <c r="F52" s="74"/>
      <c r="G52" s="74"/>
      <c r="H52" s="74"/>
      <c r="I52" s="74"/>
      <c r="J52" s="74"/>
      <c r="K52" s="74"/>
      <c r="L52" s="74"/>
      <c r="M52" s="74"/>
      <c r="N52" s="74"/>
      <c r="O52" s="74"/>
      <c r="P52" s="74"/>
      <c r="Q52" s="74"/>
      <c r="R52" s="74"/>
      <c r="S52" s="74"/>
      <c r="T52" s="74"/>
      <c r="U52" s="74"/>
      <c r="V52" s="74"/>
      <c r="W52" s="74"/>
      <c r="X52" s="74"/>
      <c r="Y52" s="74"/>
      <c r="Z52" s="74"/>
      <c r="AA52" s="74"/>
      <c r="AB52" s="74"/>
      <c r="AC52" s="74"/>
      <c r="AD52" s="74"/>
      <c r="AE52" s="74"/>
      <c r="AF52" s="74"/>
      <c r="AG52" s="75"/>
      <c r="AH52" s="75"/>
      <c r="AI52" s="73"/>
      <c r="AJ52" s="73"/>
      <c r="AK52" s="76"/>
    </row>
  </sheetData>
  <mergeCells count="11">
    <mergeCell ref="A23:AK23"/>
    <mergeCell ref="C35:AI35"/>
    <mergeCell ref="A49:AK49"/>
    <mergeCell ref="A50:AK50"/>
    <mergeCell ref="A51:AK51"/>
    <mergeCell ref="A22:AK22"/>
    <mergeCell ref="A10:AK10"/>
    <mergeCell ref="A12:AK12"/>
    <mergeCell ref="C13:AI13"/>
    <mergeCell ref="A14:AK14"/>
    <mergeCell ref="A21:AK21"/>
  </mergeCells>
  <pageMargins left="0.75" right="0.5" top="0.5" bottom="0.5" header="0.51" footer="0.25"/>
  <pageSetup paperSize="9" scale="92" orientation="portrait" verticalDpi="300" r:id="rId1"/>
  <headerFooter alignWithMargins="0">
    <oddHeader>&amp;R&amp;F</oddHeader>
  </headerFooter>
  <drawing r:id="rId2"/>
</worksheet>
</file>

<file path=xl/worksheets/sheet2.xml><?xml version="1.0" encoding="utf-8"?>
<worksheet xmlns="http://schemas.openxmlformats.org/spreadsheetml/2006/main" xmlns:r="http://schemas.openxmlformats.org/officeDocument/2006/relationships">
  <dimension ref="A1:AY110"/>
  <sheetViews>
    <sheetView view="pageBreakPreview" zoomScaleSheetLayoutView="100" workbookViewId="0">
      <selection activeCell="V59" sqref="V59:AA59"/>
    </sheetView>
  </sheetViews>
  <sheetFormatPr defaultRowHeight="12.75"/>
  <cols>
    <col min="1" max="1" width="4.5703125" style="10" customWidth="1"/>
    <col min="2" max="2" width="9.5703125" style="4" customWidth="1"/>
    <col min="3" max="3" width="1.5703125" style="4" customWidth="1"/>
    <col min="4" max="4" width="1.140625" style="4" customWidth="1"/>
    <col min="5" max="6" width="1.42578125" style="4" customWidth="1"/>
    <col min="7" max="7" width="1.7109375" style="4" customWidth="1"/>
    <col min="8" max="9" width="1.85546875" style="4" customWidth="1"/>
    <col min="10" max="10" width="2.5703125" style="4" customWidth="1"/>
    <col min="11" max="11" width="2.28515625" style="4" customWidth="1"/>
    <col min="12" max="12" width="2.42578125" style="4" customWidth="1"/>
    <col min="13" max="13" width="3.5703125" style="4" customWidth="1"/>
    <col min="14" max="14" width="2.28515625" style="4" customWidth="1"/>
    <col min="15" max="15" width="2.5703125" style="4" customWidth="1"/>
    <col min="16" max="16" width="4" style="4" customWidth="1"/>
    <col min="17" max="20" width="2.28515625" style="4" customWidth="1"/>
    <col min="21" max="21" width="4.85546875" style="4" customWidth="1"/>
    <col min="22" max="22" width="3.140625" style="4" customWidth="1"/>
    <col min="23" max="23" width="2.42578125" style="4" customWidth="1"/>
    <col min="24" max="24" width="3" style="4" customWidth="1"/>
    <col min="25" max="25" width="2.5703125" style="4" customWidth="1"/>
    <col min="26" max="26" width="2.28515625" style="4" customWidth="1"/>
    <col min="27" max="27" width="3.7109375" style="4" customWidth="1"/>
    <col min="28" max="28" width="3.28515625" style="4" customWidth="1"/>
    <col min="29" max="29" width="1.5703125" style="4" customWidth="1"/>
    <col min="30" max="30" width="1.7109375" style="4" customWidth="1"/>
    <col min="31" max="31" width="2.140625" style="4" customWidth="1"/>
    <col min="32" max="32" width="10.28515625" style="4" customWidth="1"/>
    <col min="33" max="33" width="4.5703125" style="4" customWidth="1"/>
    <col min="34" max="34" width="32.85546875" style="4" customWidth="1"/>
    <col min="35" max="35" width="27.140625" style="4" customWidth="1"/>
    <col min="36" max="36" width="4" style="4" customWidth="1"/>
    <col min="37" max="37" width="6.28515625" style="4" customWidth="1"/>
    <col min="38" max="48" width="2.28515625" style="4" customWidth="1"/>
    <col min="49" max="49" width="4.42578125" style="4" customWidth="1"/>
    <col min="50" max="170" width="2.28515625" style="4" customWidth="1"/>
    <col min="171" max="16384" width="9.140625" style="4"/>
  </cols>
  <sheetData>
    <row r="1" spans="1:37" ht="17.25" customHeight="1">
      <c r="A1" s="267" t="s">
        <v>13</v>
      </c>
      <c r="B1" s="267"/>
      <c r="C1" s="267"/>
      <c r="D1" s="267"/>
      <c r="E1" s="267"/>
      <c r="F1" s="267"/>
      <c r="G1" s="267"/>
      <c r="H1" s="267"/>
      <c r="I1" s="267"/>
      <c r="J1" s="267"/>
      <c r="K1" s="267"/>
      <c r="L1" s="267"/>
      <c r="M1" s="267"/>
      <c r="N1" s="267"/>
      <c r="O1" s="267"/>
      <c r="P1" s="267"/>
      <c r="Q1" s="267"/>
      <c r="R1" s="267"/>
      <c r="S1" s="267"/>
      <c r="T1" s="267"/>
      <c r="U1" s="267"/>
      <c r="V1" s="267"/>
      <c r="W1" s="267"/>
      <c r="X1" s="267"/>
      <c r="Y1" s="267"/>
      <c r="Z1" s="267"/>
      <c r="AA1" s="267"/>
      <c r="AB1" s="267"/>
      <c r="AC1" s="267"/>
      <c r="AD1" s="267"/>
      <c r="AE1" s="267"/>
      <c r="AF1" s="267"/>
      <c r="AG1" s="267"/>
    </row>
    <row r="2" spans="1:37" ht="78.75" customHeight="1">
      <c r="A2" s="268" t="str">
        <f>'Cover Page'!A23:AK23</f>
        <v xml:space="preserve"> Construction of (a) Submergible Embankment around Naogaon Haor (Part-B) in between KM 9.000 to KM 30.420=14.120KM and (b) Markhali  Khal Rehulator (2-Vent,1.50m×1.80m) at KM 33.80 of Naogaon Haor Sub-Project, Part-B in c/w Haor Flood Management and Livelihood Improved Improvement Project(BWDB Part) under Kishoregange WD Division, BWDB, Kishoregonj during the FY2017-18 &amp; FY2018-19.Package No.:BWDB/Kish/HFMLIP/PW-16</v>
      </c>
      <c r="B2" s="268"/>
      <c r="C2" s="268"/>
      <c r="D2" s="268"/>
      <c r="E2" s="268"/>
      <c r="F2" s="268"/>
      <c r="G2" s="268"/>
      <c r="H2" s="268"/>
      <c r="I2" s="268"/>
      <c r="J2" s="268"/>
      <c r="K2" s="268"/>
      <c r="L2" s="268"/>
      <c r="M2" s="268"/>
      <c r="N2" s="268"/>
      <c r="O2" s="268"/>
      <c r="P2" s="268"/>
      <c r="Q2" s="268"/>
      <c r="R2" s="268"/>
      <c r="S2" s="268"/>
      <c r="T2" s="268"/>
      <c r="U2" s="268"/>
      <c r="V2" s="268"/>
      <c r="W2" s="268"/>
      <c r="X2" s="268"/>
      <c r="Y2" s="268"/>
      <c r="Z2" s="268"/>
      <c r="AA2" s="268"/>
      <c r="AB2" s="268"/>
      <c r="AC2" s="268"/>
      <c r="AD2" s="268"/>
      <c r="AE2" s="268"/>
      <c r="AF2" s="268"/>
      <c r="AG2" s="268"/>
      <c r="AK2" s="4">
        <f>9*0.2*85</f>
        <v>153</v>
      </c>
    </row>
    <row r="3" spans="1:37" s="10" customFormat="1" ht="24.75" customHeight="1">
      <c r="A3" s="20" t="s">
        <v>30</v>
      </c>
      <c r="B3" s="20" t="s">
        <v>7</v>
      </c>
      <c r="C3" s="269" t="s">
        <v>8</v>
      </c>
      <c r="D3" s="269"/>
      <c r="E3" s="269"/>
      <c r="F3" s="269"/>
      <c r="G3" s="269"/>
      <c r="H3" s="269"/>
      <c r="I3" s="269"/>
      <c r="J3" s="269"/>
      <c r="K3" s="269"/>
      <c r="L3" s="269"/>
      <c r="M3" s="269"/>
      <c r="N3" s="269"/>
      <c r="O3" s="269"/>
      <c r="P3" s="269"/>
      <c r="Q3" s="269"/>
      <c r="R3" s="269"/>
      <c r="S3" s="269"/>
      <c r="T3" s="269"/>
      <c r="U3" s="269"/>
      <c r="V3" s="269"/>
      <c r="W3" s="269"/>
      <c r="X3" s="269"/>
      <c r="Y3" s="269"/>
      <c r="Z3" s="269" t="s">
        <v>14</v>
      </c>
      <c r="AA3" s="269"/>
      <c r="AB3" s="269"/>
      <c r="AC3" s="269"/>
      <c r="AD3" s="269"/>
      <c r="AE3" s="269"/>
      <c r="AF3" s="269"/>
      <c r="AG3" s="269"/>
    </row>
    <row r="4" spans="1:37" s="10" customFormat="1" ht="79.5" customHeight="1">
      <c r="A4" s="21">
        <v>1</v>
      </c>
      <c r="B4" s="21" t="s">
        <v>131</v>
      </c>
      <c r="C4" s="270" t="s">
        <v>106</v>
      </c>
      <c r="D4" s="271"/>
      <c r="E4" s="271"/>
      <c r="F4" s="271"/>
      <c r="G4" s="271"/>
      <c r="H4" s="271"/>
      <c r="I4" s="271"/>
      <c r="J4" s="271"/>
      <c r="K4" s="271"/>
      <c r="L4" s="271"/>
      <c r="M4" s="271"/>
      <c r="N4" s="271"/>
      <c r="O4" s="271"/>
      <c r="P4" s="271"/>
      <c r="Q4" s="271"/>
      <c r="R4" s="271"/>
      <c r="S4" s="271"/>
      <c r="T4" s="271"/>
      <c r="U4" s="271"/>
      <c r="V4" s="271"/>
      <c r="W4" s="271"/>
      <c r="X4" s="271"/>
      <c r="Y4" s="271"/>
      <c r="Z4" s="271"/>
      <c r="AA4" s="271"/>
      <c r="AB4" s="271"/>
      <c r="AC4" s="271"/>
      <c r="AD4" s="271"/>
      <c r="AE4" s="42" t="s">
        <v>19</v>
      </c>
      <c r="AF4" s="43">
        <v>1</v>
      </c>
      <c r="AG4" s="15" t="s">
        <v>95</v>
      </c>
    </row>
    <row r="5" spans="1:37" s="10" customFormat="1" ht="51.75" customHeight="1">
      <c r="A5" s="21">
        <f t="shared" ref="A5:A9" si="0">A4+1</f>
        <v>2</v>
      </c>
      <c r="B5" s="21" t="s">
        <v>131</v>
      </c>
      <c r="C5" s="270" t="s">
        <v>101</v>
      </c>
      <c r="D5" s="271"/>
      <c r="E5" s="271"/>
      <c r="F5" s="271"/>
      <c r="G5" s="271"/>
      <c r="H5" s="271"/>
      <c r="I5" s="271"/>
      <c r="J5" s="271"/>
      <c r="K5" s="271"/>
      <c r="L5" s="271"/>
      <c r="M5" s="271"/>
      <c r="N5" s="271"/>
      <c r="O5" s="271"/>
      <c r="P5" s="271"/>
      <c r="Q5" s="271"/>
      <c r="R5" s="271"/>
      <c r="S5" s="271"/>
      <c r="T5" s="271"/>
      <c r="U5" s="271"/>
      <c r="V5" s="271"/>
      <c r="W5" s="271"/>
      <c r="X5" s="271"/>
      <c r="Y5" s="271"/>
      <c r="Z5" s="271"/>
      <c r="AA5" s="271"/>
      <c r="AB5" s="271"/>
      <c r="AC5" s="271"/>
      <c r="AD5" s="271"/>
      <c r="AE5" s="42" t="s">
        <v>19</v>
      </c>
      <c r="AF5" s="43">
        <v>60</v>
      </c>
      <c r="AG5" s="15" t="s">
        <v>132</v>
      </c>
    </row>
    <row r="6" spans="1:37" s="10" customFormat="1" ht="27.75" customHeight="1">
      <c r="A6" s="21">
        <f t="shared" si="0"/>
        <v>3</v>
      </c>
      <c r="B6" s="21" t="s">
        <v>131</v>
      </c>
      <c r="C6" s="270" t="s">
        <v>102</v>
      </c>
      <c r="D6" s="271"/>
      <c r="E6" s="271"/>
      <c r="F6" s="271"/>
      <c r="G6" s="271"/>
      <c r="H6" s="271"/>
      <c r="I6" s="271"/>
      <c r="J6" s="271"/>
      <c r="K6" s="271"/>
      <c r="L6" s="271"/>
      <c r="M6" s="271"/>
      <c r="N6" s="271"/>
      <c r="O6" s="271"/>
      <c r="P6" s="271"/>
      <c r="Q6" s="271"/>
      <c r="R6" s="271"/>
      <c r="S6" s="271"/>
      <c r="T6" s="271"/>
      <c r="U6" s="271"/>
      <c r="V6" s="271"/>
      <c r="W6" s="271"/>
      <c r="X6" s="271"/>
      <c r="Y6" s="271"/>
      <c r="Z6" s="271"/>
      <c r="AA6" s="271"/>
      <c r="AB6" s="271"/>
      <c r="AC6" s="271"/>
      <c r="AD6" s="271"/>
      <c r="AE6" s="42" t="s">
        <v>19</v>
      </c>
      <c r="AF6" s="43">
        <v>1</v>
      </c>
      <c r="AG6" s="15" t="s">
        <v>95</v>
      </c>
    </row>
    <row r="7" spans="1:37" s="10" customFormat="1" ht="40.5" customHeight="1">
      <c r="A7" s="21">
        <f t="shared" si="0"/>
        <v>4</v>
      </c>
      <c r="B7" s="21" t="s">
        <v>131</v>
      </c>
      <c r="C7" s="270" t="s">
        <v>103</v>
      </c>
      <c r="D7" s="271"/>
      <c r="E7" s="271"/>
      <c r="F7" s="271"/>
      <c r="G7" s="271"/>
      <c r="H7" s="271"/>
      <c r="I7" s="271"/>
      <c r="J7" s="271"/>
      <c r="K7" s="271"/>
      <c r="L7" s="271"/>
      <c r="M7" s="271"/>
      <c r="N7" s="271"/>
      <c r="O7" s="271"/>
      <c r="P7" s="271"/>
      <c r="Q7" s="271"/>
      <c r="R7" s="271"/>
      <c r="S7" s="271"/>
      <c r="T7" s="271"/>
      <c r="U7" s="271"/>
      <c r="V7" s="271"/>
      <c r="W7" s="271"/>
      <c r="X7" s="271"/>
      <c r="Y7" s="271"/>
      <c r="Z7" s="271"/>
      <c r="AA7" s="271"/>
      <c r="AB7" s="271"/>
      <c r="AC7" s="271"/>
      <c r="AD7" s="271"/>
      <c r="AE7" s="42" t="s">
        <v>19</v>
      </c>
      <c r="AF7" s="43">
        <v>1</v>
      </c>
      <c r="AG7" s="15" t="s">
        <v>95</v>
      </c>
    </row>
    <row r="8" spans="1:37" s="10" customFormat="1" ht="90" customHeight="1">
      <c r="A8" s="21">
        <f t="shared" si="0"/>
        <v>5</v>
      </c>
      <c r="B8" s="21" t="s">
        <v>131</v>
      </c>
      <c r="C8" s="270" t="s">
        <v>107</v>
      </c>
      <c r="D8" s="271"/>
      <c r="E8" s="271"/>
      <c r="F8" s="271"/>
      <c r="G8" s="271"/>
      <c r="H8" s="271"/>
      <c r="I8" s="271"/>
      <c r="J8" s="271"/>
      <c r="K8" s="271"/>
      <c r="L8" s="271"/>
      <c r="M8" s="271"/>
      <c r="N8" s="271"/>
      <c r="O8" s="271"/>
      <c r="P8" s="271"/>
      <c r="Q8" s="271"/>
      <c r="R8" s="271"/>
      <c r="S8" s="271"/>
      <c r="T8" s="271"/>
      <c r="U8" s="271"/>
      <c r="V8" s="271"/>
      <c r="W8" s="271"/>
      <c r="X8" s="271"/>
      <c r="Y8" s="271"/>
      <c r="Z8" s="271"/>
      <c r="AA8" s="271"/>
      <c r="AB8" s="271"/>
      <c r="AC8" s="271"/>
      <c r="AD8" s="271"/>
      <c r="AE8" s="42" t="s">
        <v>19</v>
      </c>
      <c r="AF8" s="43">
        <v>1</v>
      </c>
      <c r="AG8" s="15" t="s">
        <v>95</v>
      </c>
    </row>
    <row r="9" spans="1:37" s="10" customFormat="1" ht="42" customHeight="1">
      <c r="A9" s="21">
        <f t="shared" si="0"/>
        <v>6</v>
      </c>
      <c r="B9" s="21" t="s">
        <v>131</v>
      </c>
      <c r="C9" s="272" t="s">
        <v>108</v>
      </c>
      <c r="D9" s="273"/>
      <c r="E9" s="273"/>
      <c r="F9" s="273"/>
      <c r="G9" s="273"/>
      <c r="H9" s="273"/>
      <c r="I9" s="273"/>
      <c r="J9" s="273"/>
      <c r="K9" s="273"/>
      <c r="L9" s="273"/>
      <c r="M9" s="273"/>
      <c r="N9" s="273"/>
      <c r="O9" s="273"/>
      <c r="P9" s="273"/>
      <c r="Q9" s="273"/>
      <c r="R9" s="273"/>
      <c r="S9" s="273"/>
      <c r="T9" s="273"/>
      <c r="U9" s="273"/>
      <c r="V9" s="273"/>
      <c r="W9" s="273"/>
      <c r="X9" s="273"/>
      <c r="Y9" s="273"/>
      <c r="Z9" s="273"/>
      <c r="AA9" s="273"/>
      <c r="AB9" s="273"/>
      <c r="AC9" s="273"/>
      <c r="AD9" s="273"/>
      <c r="AE9" s="7" t="s">
        <v>19</v>
      </c>
      <c r="AF9" s="151">
        <v>1</v>
      </c>
      <c r="AG9" s="8" t="s">
        <v>95</v>
      </c>
    </row>
    <row r="10" spans="1:37" ht="75.75" customHeight="1">
      <c r="A10" s="274">
        <f>A9+1</f>
        <v>7</v>
      </c>
      <c r="B10" s="274" t="s">
        <v>44</v>
      </c>
      <c r="C10" s="277" t="s">
        <v>43</v>
      </c>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5"/>
      <c r="AF10" s="5"/>
      <c r="AG10" s="6"/>
    </row>
    <row r="11" spans="1:37" ht="13.5" customHeight="1">
      <c r="A11" s="275"/>
      <c r="B11" s="275"/>
      <c r="C11" s="279" t="s">
        <v>21</v>
      </c>
      <c r="D11" s="280"/>
      <c r="E11" s="280"/>
      <c r="F11" s="280"/>
      <c r="G11" s="280"/>
      <c r="H11" s="280"/>
      <c r="I11" s="147" t="s">
        <v>19</v>
      </c>
      <c r="J11" s="281">
        <v>14.12</v>
      </c>
      <c r="K11" s="281"/>
      <c r="L11" s="282" t="s">
        <v>45</v>
      </c>
      <c r="M11" s="282"/>
      <c r="N11" s="147" t="s">
        <v>19</v>
      </c>
      <c r="O11" s="147" t="s">
        <v>22</v>
      </c>
      <c r="P11" s="9">
        <v>0.5</v>
      </c>
      <c r="Q11" s="7" t="s">
        <v>46</v>
      </c>
      <c r="R11" s="147"/>
      <c r="S11" s="147"/>
      <c r="T11" s="147" t="s">
        <v>19</v>
      </c>
      <c r="U11" s="280">
        <f>ROUND(J11/P11,0)</f>
        <v>28</v>
      </c>
      <c r="V11" s="280"/>
      <c r="W11" s="147" t="s">
        <v>47</v>
      </c>
      <c r="X11" s="147">
        <v>1</v>
      </c>
      <c r="Y11" s="8" t="s">
        <v>11</v>
      </c>
      <c r="Z11" s="147"/>
      <c r="AA11" s="147"/>
      <c r="AB11" s="147"/>
      <c r="AC11" s="147"/>
      <c r="AD11" s="147"/>
      <c r="AE11" s="7" t="s">
        <v>19</v>
      </c>
      <c r="AF11" s="151">
        <f>ROUND(U11+X11,0)</f>
        <v>29</v>
      </c>
      <c r="AG11" s="8" t="s">
        <v>11</v>
      </c>
    </row>
    <row r="12" spans="1:37" ht="12.75" customHeight="1">
      <c r="A12" s="276"/>
      <c r="B12" s="276"/>
      <c r="C12" s="283"/>
      <c r="D12" s="284"/>
      <c r="E12" s="284"/>
      <c r="F12" s="284"/>
      <c r="G12" s="284"/>
      <c r="H12" s="284"/>
      <c r="I12" s="284"/>
      <c r="J12" s="284"/>
      <c r="K12" s="284"/>
      <c r="L12" s="284"/>
      <c r="M12" s="284"/>
      <c r="N12" s="284"/>
      <c r="O12" s="146"/>
      <c r="P12" s="146"/>
      <c r="Q12" s="146"/>
      <c r="R12" s="146"/>
      <c r="S12" s="146"/>
      <c r="T12" s="146"/>
      <c r="U12" s="146"/>
      <c r="V12" s="146"/>
      <c r="W12" s="146"/>
      <c r="X12" s="146"/>
      <c r="Y12" s="146"/>
      <c r="Z12" s="285" t="s">
        <v>20</v>
      </c>
      <c r="AA12" s="285"/>
      <c r="AB12" s="285"/>
      <c r="AC12" s="285"/>
      <c r="AD12" s="285"/>
      <c r="AE12" s="42" t="s">
        <v>19</v>
      </c>
      <c r="AF12" s="43">
        <f>AF11</f>
        <v>29</v>
      </c>
      <c r="AG12" s="15" t="str">
        <f>AG11</f>
        <v>nos</v>
      </c>
    </row>
    <row r="13" spans="1:37" ht="38.25" customHeight="1">
      <c r="A13" s="274">
        <f>A10+1</f>
        <v>8</v>
      </c>
      <c r="B13" s="274" t="s">
        <v>48</v>
      </c>
      <c r="C13" s="277" t="s">
        <v>49</v>
      </c>
      <c r="D13" s="278"/>
      <c r="E13" s="278"/>
      <c r="F13" s="278"/>
      <c r="G13" s="278"/>
      <c r="H13" s="278"/>
      <c r="I13" s="278"/>
      <c r="J13" s="278"/>
      <c r="K13" s="278"/>
      <c r="L13" s="278"/>
      <c r="M13" s="278"/>
      <c r="N13" s="278"/>
      <c r="O13" s="278"/>
      <c r="P13" s="278"/>
      <c r="Q13" s="278"/>
      <c r="R13" s="278"/>
      <c r="S13" s="278"/>
      <c r="T13" s="278"/>
      <c r="U13" s="278"/>
      <c r="V13" s="278"/>
      <c r="W13" s="278"/>
      <c r="X13" s="278"/>
      <c r="Y13" s="278"/>
      <c r="Z13" s="278"/>
      <c r="AA13" s="278"/>
      <c r="AB13" s="278"/>
      <c r="AC13" s="278"/>
      <c r="AD13" s="278"/>
      <c r="AE13" s="5"/>
      <c r="AF13" s="5"/>
      <c r="AG13" s="6"/>
    </row>
    <row r="14" spans="1:37" ht="13.5" customHeight="1">
      <c r="A14" s="275"/>
      <c r="B14" s="275"/>
      <c r="C14" s="279" t="s">
        <v>21</v>
      </c>
      <c r="D14" s="280"/>
      <c r="E14" s="280"/>
      <c r="F14" s="280"/>
      <c r="G14" s="280"/>
      <c r="H14" s="280"/>
      <c r="I14" s="147" t="s">
        <v>19</v>
      </c>
      <c r="J14" s="281">
        <f>J11</f>
        <v>14.12</v>
      </c>
      <c r="K14" s="281"/>
      <c r="L14" s="282" t="s">
        <v>45</v>
      </c>
      <c r="M14" s="282"/>
      <c r="N14" s="147" t="s">
        <v>19</v>
      </c>
      <c r="O14" s="147" t="s">
        <v>22</v>
      </c>
      <c r="P14" s="9">
        <v>0.5</v>
      </c>
      <c r="Q14" s="7" t="s">
        <v>46</v>
      </c>
      <c r="R14" s="147"/>
      <c r="S14" s="147"/>
      <c r="T14" s="147" t="s">
        <v>19</v>
      </c>
      <c r="U14" s="280">
        <f>ROUND(J14/P14,0)</f>
        <v>28</v>
      </c>
      <c r="V14" s="280"/>
      <c r="W14" s="147" t="s">
        <v>47</v>
      </c>
      <c r="X14" s="147">
        <v>1</v>
      </c>
      <c r="Y14" s="8" t="s">
        <v>11</v>
      </c>
      <c r="Z14" s="147"/>
      <c r="AA14" s="147"/>
      <c r="AB14" s="147"/>
      <c r="AC14" s="147"/>
      <c r="AD14" s="147"/>
      <c r="AE14" s="7" t="s">
        <v>19</v>
      </c>
      <c r="AF14" s="193">
        <f>ROUND(U14+X14,0)</f>
        <v>29</v>
      </c>
      <c r="AG14" s="8" t="s">
        <v>11</v>
      </c>
    </row>
    <row r="15" spans="1:37" ht="12.75" customHeight="1">
      <c r="A15" s="276"/>
      <c r="B15" s="276"/>
      <c r="C15" s="283"/>
      <c r="D15" s="284"/>
      <c r="E15" s="284"/>
      <c r="F15" s="284"/>
      <c r="G15" s="284"/>
      <c r="H15" s="284"/>
      <c r="I15" s="284"/>
      <c r="J15" s="284"/>
      <c r="K15" s="284"/>
      <c r="L15" s="284"/>
      <c r="M15" s="284"/>
      <c r="N15" s="284"/>
      <c r="O15" s="146"/>
      <c r="P15" s="146"/>
      <c r="Q15" s="146"/>
      <c r="R15" s="146"/>
      <c r="S15" s="146"/>
      <c r="T15" s="146"/>
      <c r="U15" s="146"/>
      <c r="V15" s="146"/>
      <c r="W15" s="146"/>
      <c r="X15" s="146"/>
      <c r="Y15" s="146"/>
      <c r="Z15" s="285" t="s">
        <v>20</v>
      </c>
      <c r="AA15" s="285"/>
      <c r="AB15" s="285"/>
      <c r="AC15" s="285"/>
      <c r="AD15" s="285"/>
      <c r="AE15" s="42" t="s">
        <v>19</v>
      </c>
      <c r="AF15" s="43">
        <f>AF14</f>
        <v>29</v>
      </c>
      <c r="AG15" s="15" t="s">
        <v>11</v>
      </c>
    </row>
    <row r="16" spans="1:37" ht="42" customHeight="1">
      <c r="A16" s="274">
        <f>A13+1</f>
        <v>9</v>
      </c>
      <c r="B16" s="274" t="s">
        <v>50</v>
      </c>
      <c r="C16" s="277" t="s">
        <v>51</v>
      </c>
      <c r="D16" s="278"/>
      <c r="E16" s="278"/>
      <c r="F16" s="278"/>
      <c r="G16" s="278"/>
      <c r="H16" s="278"/>
      <c r="I16" s="278"/>
      <c r="J16" s="278"/>
      <c r="K16" s="278"/>
      <c r="L16" s="278"/>
      <c r="M16" s="278"/>
      <c r="N16" s="278"/>
      <c r="O16" s="278"/>
      <c r="P16" s="278"/>
      <c r="Q16" s="278"/>
      <c r="R16" s="278"/>
      <c r="S16" s="278"/>
      <c r="T16" s="278"/>
      <c r="U16" s="278"/>
      <c r="V16" s="278"/>
      <c r="W16" s="278"/>
      <c r="X16" s="278"/>
      <c r="Y16" s="278"/>
      <c r="Z16" s="278"/>
      <c r="AA16" s="278"/>
      <c r="AB16" s="278"/>
      <c r="AC16" s="278"/>
      <c r="AD16" s="278"/>
      <c r="AE16" s="5"/>
      <c r="AF16" s="5"/>
      <c r="AG16" s="6"/>
    </row>
    <row r="17" spans="1:33" ht="13.5" customHeight="1">
      <c r="A17" s="275"/>
      <c r="B17" s="275"/>
      <c r="C17" s="279" t="s">
        <v>21</v>
      </c>
      <c r="D17" s="280"/>
      <c r="E17" s="280"/>
      <c r="F17" s="280"/>
      <c r="G17" s="280"/>
      <c r="H17" s="280"/>
      <c r="I17" s="147" t="s">
        <v>19</v>
      </c>
      <c r="J17" s="281">
        <f>J14</f>
        <v>14.12</v>
      </c>
      <c r="K17" s="281"/>
      <c r="L17" s="282" t="s">
        <v>45</v>
      </c>
      <c r="M17" s="282"/>
      <c r="N17" s="147" t="s">
        <v>19</v>
      </c>
      <c r="O17" s="281">
        <f>J17*1000</f>
        <v>14120</v>
      </c>
      <c r="P17" s="281"/>
      <c r="Q17" s="281"/>
      <c r="R17" s="147" t="s">
        <v>25</v>
      </c>
      <c r="S17" s="147"/>
      <c r="T17" s="143"/>
      <c r="U17" s="280"/>
      <c r="V17" s="280"/>
      <c r="W17" s="147"/>
      <c r="X17" s="147"/>
      <c r="Y17" s="147"/>
      <c r="Z17" s="147"/>
      <c r="AA17" s="147"/>
      <c r="AB17" s="147"/>
      <c r="AC17" s="147"/>
      <c r="AD17" s="147"/>
      <c r="AE17" s="7"/>
      <c r="AF17" s="150"/>
      <c r="AG17" s="8"/>
    </row>
    <row r="18" spans="1:33" ht="13.5" customHeight="1">
      <c r="A18" s="275"/>
      <c r="B18" s="275"/>
      <c r="C18" s="18" t="s">
        <v>139</v>
      </c>
      <c r="D18" s="143"/>
      <c r="E18" s="143"/>
      <c r="F18" s="143"/>
      <c r="G18" s="143"/>
      <c r="H18" s="143"/>
      <c r="I18" s="147"/>
      <c r="J18" s="144"/>
      <c r="K18" s="144"/>
      <c r="L18" s="145"/>
      <c r="M18" s="145"/>
      <c r="N18" s="147" t="s">
        <v>19</v>
      </c>
      <c r="O18" s="281">
        <f>O17</f>
        <v>14120</v>
      </c>
      <c r="P18" s="281"/>
      <c r="Q18" s="281"/>
      <c r="R18" s="144" t="s">
        <v>23</v>
      </c>
      <c r="S18" s="286">
        <v>10</v>
      </c>
      <c r="T18" s="286"/>
      <c r="U18" s="147" t="s">
        <v>23</v>
      </c>
      <c r="V18" s="143">
        <v>2</v>
      </c>
      <c r="W18" s="147" t="s">
        <v>25</v>
      </c>
      <c r="X18" s="147"/>
      <c r="Y18" s="147"/>
      <c r="Z18" s="147"/>
      <c r="AA18" s="147"/>
      <c r="AB18" s="147"/>
      <c r="AC18" s="147"/>
      <c r="AD18" s="147"/>
      <c r="AE18" s="7" t="s">
        <v>19</v>
      </c>
      <c r="AF18" s="150">
        <f>O18*S18*V18</f>
        <v>282400</v>
      </c>
      <c r="AG18" s="8" t="s">
        <v>25</v>
      </c>
    </row>
    <row r="19" spans="1:33" ht="12.75" customHeight="1">
      <c r="A19" s="276"/>
      <c r="B19" s="276"/>
      <c r="C19" s="283"/>
      <c r="D19" s="284"/>
      <c r="E19" s="284"/>
      <c r="F19" s="284"/>
      <c r="G19" s="284"/>
      <c r="H19" s="284"/>
      <c r="I19" s="284"/>
      <c r="J19" s="284"/>
      <c r="K19" s="284"/>
      <c r="L19" s="284"/>
      <c r="M19" s="284"/>
      <c r="N19" s="284"/>
      <c r="O19" s="146"/>
      <c r="P19" s="146"/>
      <c r="Q19" s="146"/>
      <c r="R19" s="146"/>
      <c r="S19" s="146"/>
      <c r="T19" s="146"/>
      <c r="U19" s="146"/>
      <c r="V19" s="146"/>
      <c r="W19" s="146"/>
      <c r="X19" s="146"/>
      <c r="Y19" s="146"/>
      <c r="Z19" s="285" t="s">
        <v>20</v>
      </c>
      <c r="AA19" s="285"/>
      <c r="AB19" s="285"/>
      <c r="AC19" s="285"/>
      <c r="AD19" s="285"/>
      <c r="AE19" s="42" t="s">
        <v>19</v>
      </c>
      <c r="AF19" s="14">
        <f>ROUND(AF18,2)</f>
        <v>282400</v>
      </c>
      <c r="AG19" s="15" t="s">
        <v>25</v>
      </c>
    </row>
    <row r="20" spans="1:33" ht="28.5" customHeight="1">
      <c r="A20" s="274">
        <f>A16+1</f>
        <v>10</v>
      </c>
      <c r="B20" s="274" t="s">
        <v>35</v>
      </c>
      <c r="C20" s="287" t="s">
        <v>36</v>
      </c>
      <c r="D20" s="287"/>
      <c r="E20" s="287"/>
      <c r="F20" s="287"/>
      <c r="G20" s="287"/>
      <c r="H20" s="287"/>
      <c r="I20" s="287"/>
      <c r="J20" s="287"/>
      <c r="K20" s="287"/>
      <c r="L20" s="287"/>
      <c r="M20" s="287"/>
      <c r="N20" s="287"/>
      <c r="O20" s="287"/>
      <c r="P20" s="287"/>
      <c r="Q20" s="287"/>
      <c r="R20" s="287"/>
      <c r="S20" s="287"/>
      <c r="T20" s="287"/>
      <c r="U20" s="287"/>
      <c r="V20" s="287"/>
      <c r="W20" s="287"/>
      <c r="X20" s="287"/>
      <c r="Y20" s="287"/>
      <c r="Z20" s="287"/>
      <c r="AA20" s="287"/>
      <c r="AB20" s="287"/>
      <c r="AC20" s="287"/>
      <c r="AD20" s="287"/>
      <c r="AE20" s="7"/>
      <c r="AF20" s="7"/>
      <c r="AG20" s="8"/>
    </row>
    <row r="21" spans="1:33" ht="13.5" customHeight="1">
      <c r="A21" s="275"/>
      <c r="B21" s="275"/>
      <c r="C21" s="279" t="s">
        <v>21</v>
      </c>
      <c r="D21" s="280"/>
      <c r="E21" s="280"/>
      <c r="F21" s="280"/>
      <c r="G21" s="280"/>
      <c r="H21" s="280"/>
      <c r="I21" s="147" t="s">
        <v>19</v>
      </c>
      <c r="J21" s="281">
        <f>J17</f>
        <v>14.12</v>
      </c>
      <c r="K21" s="281"/>
      <c r="L21" s="282" t="s">
        <v>45</v>
      </c>
      <c r="M21" s="282"/>
      <c r="N21" s="147" t="s">
        <v>19</v>
      </c>
      <c r="O21" s="147" t="s">
        <v>22</v>
      </c>
      <c r="P21" s="281">
        <v>50</v>
      </c>
      <c r="Q21" s="281"/>
      <c r="R21" s="7" t="s">
        <v>52</v>
      </c>
      <c r="S21" s="7"/>
      <c r="T21" s="147"/>
      <c r="U21" s="147"/>
      <c r="V21" s="147" t="s">
        <v>19</v>
      </c>
      <c r="W21" s="280">
        <f>ROUND(J21*1000/P21,0)</f>
        <v>282</v>
      </c>
      <c r="X21" s="280"/>
      <c r="Y21" s="147" t="s">
        <v>47</v>
      </c>
      <c r="Z21" s="147">
        <v>1</v>
      </c>
      <c r="AA21" s="7" t="s">
        <v>11</v>
      </c>
      <c r="AB21" s="147"/>
      <c r="AC21" s="147"/>
      <c r="AD21" s="147"/>
      <c r="AE21" s="7" t="s">
        <v>19</v>
      </c>
      <c r="AF21" s="151">
        <f>W21+Z21</f>
        <v>283</v>
      </c>
      <c r="AG21" s="8" t="s">
        <v>11</v>
      </c>
    </row>
    <row r="22" spans="1:33" ht="12.75" customHeight="1">
      <c r="A22" s="276"/>
      <c r="B22" s="276"/>
      <c r="C22" s="146"/>
      <c r="D22" s="146"/>
      <c r="E22" s="146"/>
      <c r="F22" s="146"/>
      <c r="G22" s="146"/>
      <c r="H22" s="146"/>
      <c r="I22" s="146"/>
      <c r="J22" s="146"/>
      <c r="K22" s="146"/>
      <c r="L22" s="146"/>
      <c r="M22" s="146"/>
      <c r="N22" s="146"/>
      <c r="O22" s="146"/>
      <c r="P22" s="146"/>
      <c r="Q22" s="146"/>
      <c r="R22" s="146"/>
      <c r="S22" s="146"/>
      <c r="T22" s="146"/>
      <c r="U22" s="146"/>
      <c r="V22" s="146"/>
      <c r="W22" s="146"/>
      <c r="X22" s="146"/>
      <c r="Y22" s="146"/>
      <c r="Z22" s="285" t="s">
        <v>20</v>
      </c>
      <c r="AA22" s="285"/>
      <c r="AB22" s="285"/>
      <c r="AC22" s="285"/>
      <c r="AD22" s="285"/>
      <c r="AE22" s="42" t="s">
        <v>19</v>
      </c>
      <c r="AF22" s="198">
        <f>ROUND(AF21,0)</f>
        <v>283</v>
      </c>
      <c r="AG22" s="15" t="s">
        <v>11</v>
      </c>
    </row>
    <row r="23" spans="1:33" ht="27.75" customHeight="1">
      <c r="A23" s="274">
        <f>A20+1</f>
        <v>11</v>
      </c>
      <c r="B23" s="274" t="s">
        <v>96</v>
      </c>
      <c r="C23" s="287" t="s">
        <v>97</v>
      </c>
      <c r="D23" s="287"/>
      <c r="E23" s="287"/>
      <c r="F23" s="287"/>
      <c r="G23" s="287"/>
      <c r="H23" s="287"/>
      <c r="I23" s="287"/>
      <c r="J23" s="287"/>
      <c r="K23" s="287"/>
      <c r="L23" s="287"/>
      <c r="M23" s="287"/>
      <c r="N23" s="287"/>
      <c r="O23" s="287"/>
      <c r="P23" s="287"/>
      <c r="Q23" s="287"/>
      <c r="R23" s="287"/>
      <c r="S23" s="287"/>
      <c r="T23" s="287"/>
      <c r="U23" s="287"/>
      <c r="V23" s="287"/>
      <c r="W23" s="287"/>
      <c r="X23" s="287"/>
      <c r="Y23" s="287"/>
      <c r="Z23" s="287"/>
      <c r="AA23" s="287"/>
      <c r="AB23" s="287"/>
      <c r="AC23" s="287"/>
      <c r="AD23" s="287"/>
      <c r="AE23" s="7"/>
      <c r="AF23" s="7"/>
      <c r="AG23" s="8"/>
    </row>
    <row r="24" spans="1:33" ht="13.5" customHeight="1">
      <c r="A24" s="275"/>
      <c r="B24" s="275"/>
      <c r="C24" s="279" t="s">
        <v>21</v>
      </c>
      <c r="D24" s="280"/>
      <c r="E24" s="280"/>
      <c r="F24" s="280"/>
      <c r="G24" s="280"/>
      <c r="H24" s="280"/>
      <c r="I24" s="147" t="s">
        <v>19</v>
      </c>
      <c r="J24" s="288">
        <v>300</v>
      </c>
      <c r="K24" s="288"/>
      <c r="L24" s="282" t="s">
        <v>140</v>
      </c>
      <c r="M24" s="282"/>
      <c r="N24" s="147" t="s">
        <v>19</v>
      </c>
      <c r="O24" s="147" t="s">
        <v>22</v>
      </c>
      <c r="P24" s="281">
        <v>0.2</v>
      </c>
      <c r="Q24" s="281"/>
      <c r="R24" s="7" t="s">
        <v>52</v>
      </c>
      <c r="S24" s="7"/>
      <c r="T24" s="147"/>
      <c r="U24" s="147"/>
      <c r="V24" s="147" t="s">
        <v>19</v>
      </c>
      <c r="W24" s="280">
        <f>ROUND(J24*1/P24,0)</f>
        <v>1500</v>
      </c>
      <c r="X24" s="280"/>
      <c r="Y24" s="147" t="s">
        <v>47</v>
      </c>
      <c r="Z24" s="147">
        <v>1</v>
      </c>
      <c r="AA24" s="7" t="s">
        <v>11</v>
      </c>
      <c r="AB24" s="147"/>
      <c r="AC24" s="147"/>
      <c r="AD24" s="147"/>
      <c r="AE24" s="7" t="s">
        <v>19</v>
      </c>
      <c r="AF24" s="166">
        <f>W24+Z24</f>
        <v>1501</v>
      </c>
      <c r="AG24" s="8" t="s">
        <v>11</v>
      </c>
    </row>
    <row r="25" spans="1:33" ht="12.75" customHeight="1">
      <c r="A25" s="276"/>
      <c r="B25" s="276"/>
      <c r="C25" s="146"/>
      <c r="D25" s="146"/>
      <c r="E25" s="146"/>
      <c r="F25" s="146"/>
      <c r="G25" s="146"/>
      <c r="H25" s="146"/>
      <c r="I25" s="146"/>
      <c r="J25" s="146"/>
      <c r="K25" s="146"/>
      <c r="L25" s="146"/>
      <c r="M25" s="146"/>
      <c r="N25" s="146"/>
      <c r="O25" s="146"/>
      <c r="P25" s="146"/>
      <c r="Q25" s="146"/>
      <c r="R25" s="146"/>
      <c r="S25" s="146"/>
      <c r="T25" s="146"/>
      <c r="U25" s="146"/>
      <c r="V25" s="146"/>
      <c r="W25" s="146"/>
      <c r="X25" s="146"/>
      <c r="Y25" s="146"/>
      <c r="Z25" s="285" t="s">
        <v>20</v>
      </c>
      <c r="AA25" s="285"/>
      <c r="AB25" s="285"/>
      <c r="AC25" s="285"/>
      <c r="AD25" s="285"/>
      <c r="AE25" s="42" t="s">
        <v>19</v>
      </c>
      <c r="AF25" s="198">
        <f>ROUND(AF24,0)</f>
        <v>1501</v>
      </c>
      <c r="AG25" s="15" t="s">
        <v>11</v>
      </c>
    </row>
    <row r="26" spans="1:33" ht="39" customHeight="1">
      <c r="A26" s="274">
        <f>A23+1</f>
        <v>12</v>
      </c>
      <c r="B26" s="274" t="s">
        <v>143</v>
      </c>
      <c r="C26" s="287" t="s">
        <v>144</v>
      </c>
      <c r="D26" s="287"/>
      <c r="E26" s="287"/>
      <c r="F26" s="287"/>
      <c r="G26" s="287"/>
      <c r="H26" s="287"/>
      <c r="I26" s="287"/>
      <c r="J26" s="287"/>
      <c r="K26" s="287"/>
      <c r="L26" s="287"/>
      <c r="M26" s="287"/>
      <c r="N26" s="287"/>
      <c r="O26" s="287"/>
      <c r="P26" s="287"/>
      <c r="Q26" s="287"/>
      <c r="R26" s="287"/>
      <c r="S26" s="287"/>
      <c r="T26" s="287"/>
      <c r="U26" s="287"/>
      <c r="V26" s="287"/>
      <c r="W26" s="287"/>
      <c r="X26" s="287"/>
      <c r="Y26" s="287"/>
      <c r="Z26" s="287"/>
      <c r="AA26" s="287"/>
      <c r="AB26" s="287"/>
      <c r="AC26" s="287"/>
      <c r="AD26" s="287"/>
      <c r="AE26" s="7"/>
      <c r="AF26" s="7"/>
      <c r="AG26" s="8"/>
    </row>
    <row r="27" spans="1:33" ht="13.5" customHeight="1">
      <c r="A27" s="275"/>
      <c r="B27" s="275"/>
      <c r="C27" s="279" t="s">
        <v>21</v>
      </c>
      <c r="D27" s="280"/>
      <c r="E27" s="280"/>
      <c r="F27" s="280"/>
      <c r="G27" s="280"/>
      <c r="H27" s="280"/>
      <c r="I27" s="196" t="s">
        <v>19</v>
      </c>
      <c r="J27" s="288">
        <v>300</v>
      </c>
      <c r="K27" s="288"/>
      <c r="L27" s="282" t="s">
        <v>140</v>
      </c>
      <c r="M27" s="282"/>
      <c r="N27" s="196" t="s">
        <v>23</v>
      </c>
      <c r="O27" s="196">
        <v>2</v>
      </c>
      <c r="P27" s="281" t="s">
        <v>23</v>
      </c>
      <c r="Q27" s="281"/>
      <c r="R27" s="7">
        <v>2</v>
      </c>
      <c r="S27" s="7"/>
      <c r="T27" s="282" t="s">
        <v>145</v>
      </c>
      <c r="U27" s="282"/>
      <c r="V27" s="196" t="s">
        <v>19</v>
      </c>
      <c r="W27" s="281">
        <f>J27*O27*R27</f>
        <v>1200</v>
      </c>
      <c r="X27" s="281"/>
      <c r="Y27" s="281"/>
      <c r="Z27" s="196" t="s">
        <v>14</v>
      </c>
      <c r="AA27" s="7"/>
      <c r="AB27" s="196"/>
      <c r="AC27" s="196"/>
      <c r="AD27" s="196"/>
      <c r="AE27" s="7" t="s">
        <v>19</v>
      </c>
      <c r="AF27" s="195">
        <f>W27</f>
        <v>1200</v>
      </c>
      <c r="AG27" s="8" t="s">
        <v>25</v>
      </c>
    </row>
    <row r="28" spans="1:33" ht="12.75" customHeight="1">
      <c r="A28" s="276"/>
      <c r="B28" s="276"/>
      <c r="C28" s="197"/>
      <c r="D28" s="197"/>
      <c r="E28" s="197"/>
      <c r="F28" s="197"/>
      <c r="G28" s="197"/>
      <c r="H28" s="197"/>
      <c r="I28" s="197"/>
      <c r="J28" s="197"/>
      <c r="K28" s="197"/>
      <c r="L28" s="197"/>
      <c r="M28" s="197"/>
      <c r="N28" s="197"/>
      <c r="O28" s="197"/>
      <c r="P28" s="197"/>
      <c r="Q28" s="197"/>
      <c r="R28" s="197"/>
      <c r="S28" s="197"/>
      <c r="T28" s="197"/>
      <c r="U28" s="197"/>
      <c r="V28" s="197"/>
      <c r="W28" s="197"/>
      <c r="X28" s="197"/>
      <c r="Y28" s="197"/>
      <c r="Z28" s="285" t="s">
        <v>20</v>
      </c>
      <c r="AA28" s="285"/>
      <c r="AB28" s="285"/>
      <c r="AC28" s="285"/>
      <c r="AD28" s="285"/>
      <c r="AE28" s="42" t="s">
        <v>19</v>
      </c>
      <c r="AF28" s="14">
        <f>ROUND(AF27,0)</f>
        <v>1200</v>
      </c>
      <c r="AG28" s="15" t="s">
        <v>25</v>
      </c>
    </row>
    <row r="29" spans="1:33" ht="41.25" customHeight="1">
      <c r="A29" s="274">
        <f>A26+1</f>
        <v>13</v>
      </c>
      <c r="B29" s="274" t="s">
        <v>98</v>
      </c>
      <c r="C29" s="289" t="s">
        <v>99</v>
      </c>
      <c r="D29" s="289"/>
      <c r="E29" s="289"/>
      <c r="F29" s="289"/>
      <c r="G29" s="289"/>
      <c r="H29" s="289"/>
      <c r="I29" s="289"/>
      <c r="J29" s="289"/>
      <c r="K29" s="289"/>
      <c r="L29" s="289"/>
      <c r="M29" s="289"/>
      <c r="N29" s="289"/>
      <c r="O29" s="289"/>
      <c r="P29" s="289"/>
      <c r="Q29" s="289"/>
      <c r="R29" s="289"/>
      <c r="S29" s="289"/>
      <c r="T29" s="289"/>
      <c r="U29" s="289"/>
      <c r="V29" s="289"/>
      <c r="W29" s="289"/>
      <c r="X29" s="289"/>
      <c r="Y29" s="289"/>
      <c r="Z29" s="289"/>
      <c r="AA29" s="289"/>
      <c r="AB29" s="289"/>
      <c r="AC29" s="289"/>
      <c r="AD29" s="289"/>
      <c r="AE29" s="158"/>
      <c r="AF29" s="5"/>
      <c r="AG29" s="6"/>
    </row>
    <row r="30" spans="1:33" ht="13.5" customHeight="1">
      <c r="A30" s="275"/>
      <c r="B30" s="275"/>
      <c r="C30" s="279" t="s">
        <v>21</v>
      </c>
      <c r="D30" s="280"/>
      <c r="E30" s="280"/>
      <c r="F30" s="280"/>
      <c r="G30" s="280"/>
      <c r="H30" s="280"/>
      <c r="I30" s="147" t="s">
        <v>19</v>
      </c>
      <c r="J30" s="288">
        <f>J24</f>
        <v>300</v>
      </c>
      <c r="K30" s="288"/>
      <c r="L30" s="282" t="s">
        <v>140</v>
      </c>
      <c r="M30" s="282"/>
      <c r="N30" s="147" t="s">
        <v>19</v>
      </c>
      <c r="O30" s="147" t="s">
        <v>22</v>
      </c>
      <c r="P30" s="281">
        <v>0.2</v>
      </c>
      <c r="Q30" s="281"/>
      <c r="R30" s="7" t="s">
        <v>52</v>
      </c>
      <c r="S30" s="7"/>
      <c r="T30" s="147"/>
      <c r="U30" s="147" t="s">
        <v>19</v>
      </c>
      <c r="V30" s="280">
        <f>J30*1/P30</f>
        <v>1500</v>
      </c>
      <c r="W30" s="280"/>
      <c r="X30" s="147" t="s">
        <v>47</v>
      </c>
      <c r="Y30" s="147">
        <v>1</v>
      </c>
      <c r="Z30" s="8" t="s">
        <v>100</v>
      </c>
      <c r="AA30" s="7"/>
      <c r="AB30" s="147">
        <v>1.5</v>
      </c>
      <c r="AC30" s="280" t="s">
        <v>25</v>
      </c>
      <c r="AD30" s="280"/>
      <c r="AE30" s="7" t="s">
        <v>19</v>
      </c>
      <c r="AF30" s="150">
        <f>(V30+Y30)*1.5</f>
        <v>2251.5</v>
      </c>
      <c r="AG30" s="8" t="s">
        <v>25</v>
      </c>
    </row>
    <row r="31" spans="1:33" ht="12.75" customHeight="1">
      <c r="A31" s="276"/>
      <c r="B31" s="276"/>
      <c r="C31" s="146"/>
      <c r="D31" s="146"/>
      <c r="E31" s="146"/>
      <c r="F31" s="146"/>
      <c r="G31" s="146"/>
      <c r="H31" s="146"/>
      <c r="I31" s="146"/>
      <c r="J31" s="146"/>
      <c r="K31" s="146"/>
      <c r="L31" s="146"/>
      <c r="M31" s="146"/>
      <c r="N31" s="146"/>
      <c r="O31" s="146"/>
      <c r="P31" s="146"/>
      <c r="Q31" s="146"/>
      <c r="R31" s="146"/>
      <c r="S31" s="146"/>
      <c r="T31" s="146"/>
      <c r="U31" s="146"/>
      <c r="V31" s="146"/>
      <c r="W31" s="146"/>
      <c r="X31" s="146"/>
      <c r="Y31" s="146"/>
      <c r="Z31" s="285" t="s">
        <v>20</v>
      </c>
      <c r="AA31" s="285"/>
      <c r="AB31" s="285"/>
      <c r="AC31" s="285"/>
      <c r="AD31" s="285"/>
      <c r="AE31" s="42" t="s">
        <v>19</v>
      </c>
      <c r="AF31" s="14">
        <f>ROUND(AF30,2)</f>
        <v>2251.5</v>
      </c>
      <c r="AG31" s="15" t="s">
        <v>25</v>
      </c>
    </row>
    <row r="32" spans="1:33" ht="39.75" customHeight="1">
      <c r="A32" s="140">
        <f>A29+1</f>
        <v>14</v>
      </c>
      <c r="B32" s="140" t="s">
        <v>109</v>
      </c>
      <c r="C32" s="287" t="s">
        <v>110</v>
      </c>
      <c r="D32" s="287"/>
      <c r="E32" s="287"/>
      <c r="F32" s="287"/>
      <c r="G32" s="287"/>
      <c r="H32" s="287"/>
      <c r="I32" s="287"/>
      <c r="J32" s="287"/>
      <c r="K32" s="287"/>
      <c r="L32" s="287"/>
      <c r="M32" s="287"/>
      <c r="N32" s="287"/>
      <c r="O32" s="287"/>
      <c r="P32" s="287"/>
      <c r="Q32" s="287"/>
      <c r="R32" s="287"/>
      <c r="S32" s="287"/>
      <c r="T32" s="287"/>
      <c r="U32" s="287"/>
      <c r="V32" s="287"/>
      <c r="W32" s="287"/>
      <c r="X32" s="287"/>
      <c r="Y32" s="287"/>
      <c r="Z32" s="287"/>
      <c r="AA32" s="287"/>
      <c r="AB32" s="287"/>
      <c r="AC32" s="287"/>
      <c r="AD32" s="287"/>
      <c r="AE32" s="147"/>
      <c r="AF32" s="7"/>
      <c r="AG32" s="8"/>
    </row>
    <row r="33" spans="1:34" ht="13.5" customHeight="1">
      <c r="A33" s="39"/>
      <c r="B33" s="39"/>
      <c r="C33" s="290" t="s">
        <v>21</v>
      </c>
      <c r="D33" s="291"/>
      <c r="E33" s="291"/>
      <c r="F33" s="291"/>
      <c r="G33" s="291"/>
      <c r="H33" s="291"/>
      <c r="I33" s="147" t="s">
        <v>19</v>
      </c>
      <c r="J33" s="288">
        <f>J30</f>
        <v>300</v>
      </c>
      <c r="K33" s="288"/>
      <c r="L33" s="282" t="s">
        <v>25</v>
      </c>
      <c r="M33" s="282"/>
      <c r="N33" s="147" t="s">
        <v>23</v>
      </c>
      <c r="O33" s="281">
        <v>4</v>
      </c>
      <c r="P33" s="281"/>
      <c r="Q33" s="281"/>
      <c r="R33" s="7"/>
      <c r="S33" s="7"/>
      <c r="T33" s="147"/>
      <c r="U33" s="147" t="s">
        <v>19</v>
      </c>
      <c r="V33" s="281">
        <f>J33*O33</f>
        <v>1200</v>
      </c>
      <c r="W33" s="281"/>
      <c r="X33" s="281"/>
      <c r="Y33" s="280" t="s">
        <v>24</v>
      </c>
      <c r="Z33" s="280"/>
      <c r="AA33" s="7"/>
      <c r="AB33" s="147"/>
      <c r="AC33" s="280"/>
      <c r="AD33" s="280"/>
      <c r="AE33" s="7" t="s">
        <v>19</v>
      </c>
      <c r="AF33" s="150">
        <f>V33</f>
        <v>1200</v>
      </c>
      <c r="AG33" s="8" t="s">
        <v>24</v>
      </c>
    </row>
    <row r="34" spans="1:34" ht="12.75" customHeight="1">
      <c r="A34" s="77"/>
      <c r="B34" s="77"/>
      <c r="C34" s="146"/>
      <c r="D34" s="146"/>
      <c r="E34" s="146"/>
      <c r="F34" s="146"/>
      <c r="G34" s="146"/>
      <c r="H34" s="146"/>
      <c r="I34" s="146"/>
      <c r="J34" s="146"/>
      <c r="K34" s="146"/>
      <c r="L34" s="146"/>
      <c r="M34" s="146"/>
      <c r="N34" s="146"/>
      <c r="O34" s="146"/>
      <c r="P34" s="146"/>
      <c r="Q34" s="146"/>
      <c r="R34" s="146"/>
      <c r="S34" s="146"/>
      <c r="T34" s="146"/>
      <c r="U34" s="146"/>
      <c r="V34" s="146"/>
      <c r="W34" s="146"/>
      <c r="X34" s="146"/>
      <c r="Y34" s="146"/>
      <c r="Z34" s="285" t="s">
        <v>20</v>
      </c>
      <c r="AA34" s="285"/>
      <c r="AB34" s="285"/>
      <c r="AC34" s="285"/>
      <c r="AD34" s="285"/>
      <c r="AE34" s="42" t="s">
        <v>19</v>
      </c>
      <c r="AF34" s="14">
        <f>ROUND(AF33,2)</f>
        <v>1200</v>
      </c>
      <c r="AG34" s="15" t="s">
        <v>24</v>
      </c>
    </row>
    <row r="35" spans="1:34" ht="165" customHeight="1">
      <c r="A35" s="274">
        <f>A32+1</f>
        <v>15</v>
      </c>
      <c r="B35" s="274" t="s">
        <v>111</v>
      </c>
      <c r="C35" s="277" t="s">
        <v>112</v>
      </c>
      <c r="D35" s="278"/>
      <c r="E35" s="278"/>
      <c r="F35" s="278"/>
      <c r="G35" s="278"/>
      <c r="H35" s="278"/>
      <c r="I35" s="278"/>
      <c r="J35" s="278"/>
      <c r="K35" s="278"/>
      <c r="L35" s="278"/>
      <c r="M35" s="278"/>
      <c r="N35" s="278"/>
      <c r="O35" s="278"/>
      <c r="P35" s="278"/>
      <c r="Q35" s="278"/>
      <c r="R35" s="278"/>
      <c r="S35" s="278"/>
      <c r="T35" s="278"/>
      <c r="U35" s="278"/>
      <c r="V35" s="278"/>
      <c r="W35" s="278"/>
      <c r="X35" s="278"/>
      <c r="Y35" s="278"/>
      <c r="Z35" s="278"/>
      <c r="AA35" s="278"/>
      <c r="AB35" s="278"/>
      <c r="AC35" s="278"/>
      <c r="AD35" s="278"/>
      <c r="AE35" s="7"/>
      <c r="AF35" s="7"/>
      <c r="AG35" s="8"/>
    </row>
    <row r="36" spans="1:34" ht="12.75" customHeight="1">
      <c r="A36" s="275"/>
      <c r="B36" s="275"/>
      <c r="C36" s="290" t="s">
        <v>55</v>
      </c>
      <c r="D36" s="291"/>
      <c r="E36" s="291"/>
      <c r="F36" s="291"/>
      <c r="G36" s="291"/>
      <c r="H36" s="291"/>
      <c r="I36" s="291"/>
      <c r="J36" s="291"/>
      <c r="K36" s="291"/>
      <c r="L36" s="291"/>
      <c r="M36" s="291"/>
      <c r="N36" s="291"/>
      <c r="O36" s="291"/>
      <c r="P36" s="291"/>
      <c r="Q36" s="291"/>
      <c r="R36" s="291"/>
      <c r="S36" s="291"/>
      <c r="T36" s="291"/>
      <c r="U36" s="281">
        <f>'Naogaon_B_9.00 to 30.420'!H2197</f>
        <v>143610.85</v>
      </c>
      <c r="V36" s="281"/>
      <c r="W36" s="281"/>
      <c r="X36" s="281"/>
      <c r="Y36" s="281"/>
      <c r="Z36" s="281"/>
      <c r="AA36" s="7" t="s">
        <v>12</v>
      </c>
      <c r="AB36" s="147"/>
      <c r="AC36" s="147"/>
      <c r="AD36" s="147"/>
      <c r="AE36" s="7"/>
      <c r="AF36" s="7"/>
      <c r="AG36" s="8"/>
    </row>
    <row r="37" spans="1:34" ht="12.75" customHeight="1">
      <c r="A37" s="275"/>
      <c r="B37" s="275"/>
      <c r="C37" s="290" t="s">
        <v>293</v>
      </c>
      <c r="D37" s="291"/>
      <c r="E37" s="291"/>
      <c r="F37" s="291"/>
      <c r="G37" s="291"/>
      <c r="H37" s="291"/>
      <c r="I37" s="291"/>
      <c r="J37" s="291"/>
      <c r="K37" s="291"/>
      <c r="L37" s="291"/>
      <c r="M37" s="291"/>
      <c r="N37" s="291"/>
      <c r="O37" s="291"/>
      <c r="P37" s="291"/>
      <c r="Q37" s="291"/>
      <c r="R37" s="291"/>
      <c r="S37" s="291"/>
      <c r="T37" s="291"/>
      <c r="U37" s="292">
        <f>U36*0.25</f>
        <v>35902.712500000001</v>
      </c>
      <c r="V37" s="292"/>
      <c r="W37" s="292"/>
      <c r="X37" s="292"/>
      <c r="Y37" s="292"/>
      <c r="Z37" s="292"/>
      <c r="AA37" s="7" t="s">
        <v>12</v>
      </c>
      <c r="AB37" s="147"/>
      <c r="AC37" s="147"/>
      <c r="AD37" s="147"/>
      <c r="AE37" s="7"/>
      <c r="AF37" s="11"/>
      <c r="AG37" s="8"/>
    </row>
    <row r="38" spans="1:34" ht="12.75" customHeight="1">
      <c r="A38" s="275"/>
      <c r="B38" s="276"/>
      <c r="C38" s="147"/>
      <c r="D38" s="147"/>
      <c r="E38" s="147"/>
      <c r="F38" s="147"/>
      <c r="G38" s="147"/>
      <c r="H38" s="147"/>
      <c r="I38" s="147"/>
      <c r="J38" s="147"/>
      <c r="K38" s="147"/>
      <c r="L38" s="147"/>
      <c r="M38" s="147"/>
      <c r="N38" s="147"/>
      <c r="O38" s="147"/>
      <c r="P38" s="147"/>
      <c r="Q38" s="147"/>
      <c r="R38" s="147"/>
      <c r="S38" s="147"/>
      <c r="T38" s="147"/>
      <c r="U38" s="147"/>
      <c r="V38" s="147"/>
      <c r="W38" s="147"/>
      <c r="X38" s="147"/>
      <c r="Y38" s="147"/>
      <c r="Z38" s="285" t="s">
        <v>20</v>
      </c>
      <c r="AA38" s="285"/>
      <c r="AB38" s="285"/>
      <c r="AC38" s="285"/>
      <c r="AD38" s="285"/>
      <c r="AE38" s="13" t="s">
        <v>19</v>
      </c>
      <c r="AF38" s="14">
        <f>ROUND(U37,2)</f>
        <v>35902.71</v>
      </c>
      <c r="AG38" s="15" t="s">
        <v>12</v>
      </c>
      <c r="AH38" s="192">
        <f>AF38</f>
        <v>35902.71</v>
      </c>
    </row>
    <row r="39" spans="1:34" ht="155.25" customHeight="1">
      <c r="A39" s="274">
        <f>A35+1</f>
        <v>16</v>
      </c>
      <c r="B39" s="194" t="s">
        <v>113</v>
      </c>
      <c r="C39" s="277" t="s">
        <v>114</v>
      </c>
      <c r="D39" s="278"/>
      <c r="E39" s="278"/>
      <c r="F39" s="278"/>
      <c r="G39" s="278"/>
      <c r="H39" s="278"/>
      <c r="I39" s="278"/>
      <c r="J39" s="278"/>
      <c r="K39" s="278"/>
      <c r="L39" s="278"/>
      <c r="M39" s="278"/>
      <c r="N39" s="278"/>
      <c r="O39" s="278"/>
      <c r="P39" s="278"/>
      <c r="Q39" s="278"/>
      <c r="R39" s="278"/>
      <c r="S39" s="278"/>
      <c r="T39" s="278"/>
      <c r="U39" s="278"/>
      <c r="V39" s="278"/>
      <c r="W39" s="278"/>
      <c r="X39" s="278"/>
      <c r="Y39" s="278"/>
      <c r="Z39" s="278"/>
      <c r="AA39" s="278"/>
      <c r="AB39" s="278"/>
      <c r="AC39" s="278"/>
      <c r="AD39" s="278"/>
      <c r="AE39" s="7"/>
      <c r="AF39" s="7"/>
      <c r="AG39" s="8"/>
    </row>
    <row r="40" spans="1:34" ht="12.75" customHeight="1">
      <c r="A40" s="275"/>
      <c r="B40" s="39"/>
      <c r="C40" s="290" t="s">
        <v>55</v>
      </c>
      <c r="D40" s="291"/>
      <c r="E40" s="291"/>
      <c r="F40" s="291"/>
      <c r="G40" s="291"/>
      <c r="H40" s="291"/>
      <c r="I40" s="291"/>
      <c r="J40" s="291"/>
      <c r="K40" s="291"/>
      <c r="L40" s="291"/>
      <c r="M40" s="291"/>
      <c r="N40" s="291"/>
      <c r="O40" s="291"/>
      <c r="P40" s="291"/>
      <c r="Q40" s="291"/>
      <c r="R40" s="291"/>
      <c r="S40" s="291"/>
      <c r="T40" s="291"/>
      <c r="U40" s="291"/>
      <c r="V40" s="281">
        <f>U36</f>
        <v>143610.85</v>
      </c>
      <c r="W40" s="281"/>
      <c r="X40" s="281"/>
      <c r="Y40" s="281"/>
      <c r="Z40" s="281"/>
      <c r="AA40" s="281"/>
      <c r="AB40" s="8" t="s">
        <v>12</v>
      </c>
      <c r="AC40" s="147"/>
      <c r="AD40" s="147"/>
      <c r="AE40" s="7"/>
      <c r="AF40" s="7"/>
      <c r="AG40" s="8"/>
    </row>
    <row r="41" spans="1:34" ht="15" customHeight="1">
      <c r="A41" s="275"/>
      <c r="B41" s="39"/>
      <c r="C41" s="290" t="s">
        <v>294</v>
      </c>
      <c r="D41" s="291"/>
      <c r="E41" s="291"/>
      <c r="F41" s="291"/>
      <c r="G41" s="291"/>
      <c r="H41" s="291"/>
      <c r="I41" s="291"/>
      <c r="J41" s="291"/>
      <c r="K41" s="291"/>
      <c r="L41" s="291"/>
      <c r="M41" s="291"/>
      <c r="N41" s="291"/>
      <c r="O41" s="291"/>
      <c r="P41" s="291"/>
      <c r="Q41" s="291"/>
      <c r="R41" s="291"/>
      <c r="S41" s="291"/>
      <c r="T41" s="291"/>
      <c r="U41" s="291"/>
      <c r="V41" s="292">
        <f>V40*0.25</f>
        <v>35902.712500000001</v>
      </c>
      <c r="W41" s="292"/>
      <c r="X41" s="292"/>
      <c r="Y41" s="292"/>
      <c r="Z41" s="292"/>
      <c r="AA41" s="292"/>
      <c r="AB41" s="8" t="s">
        <v>12</v>
      </c>
      <c r="AC41" s="147"/>
      <c r="AD41" s="147"/>
      <c r="AE41" s="7"/>
      <c r="AF41" s="11"/>
      <c r="AG41" s="8"/>
    </row>
    <row r="42" spans="1:34" ht="12.75" customHeight="1">
      <c r="A42" s="275"/>
      <c r="B42" s="77"/>
      <c r="C42" s="147"/>
      <c r="D42" s="147"/>
      <c r="E42" s="147"/>
      <c r="F42" s="147"/>
      <c r="G42" s="147"/>
      <c r="H42" s="147"/>
      <c r="I42" s="147"/>
      <c r="J42" s="147"/>
      <c r="K42" s="147"/>
      <c r="L42" s="147"/>
      <c r="M42" s="147"/>
      <c r="N42" s="147"/>
      <c r="O42" s="147"/>
      <c r="P42" s="147"/>
      <c r="Q42" s="147"/>
      <c r="R42" s="147"/>
      <c r="S42" s="147"/>
      <c r="T42" s="147"/>
      <c r="U42" s="147"/>
      <c r="V42" s="147"/>
      <c r="W42" s="147"/>
      <c r="X42" s="147"/>
      <c r="Y42" s="147"/>
      <c r="Z42" s="285" t="s">
        <v>20</v>
      </c>
      <c r="AA42" s="285"/>
      <c r="AB42" s="285"/>
      <c r="AC42" s="285"/>
      <c r="AD42" s="285"/>
      <c r="AE42" s="13" t="s">
        <v>19</v>
      </c>
      <c r="AF42" s="14">
        <f>ROUND(V41,2)</f>
        <v>35902.71</v>
      </c>
      <c r="AG42" s="15" t="s">
        <v>12</v>
      </c>
      <c r="AH42" s="192">
        <f>AF42</f>
        <v>35902.71</v>
      </c>
    </row>
    <row r="43" spans="1:34" s="80" customFormat="1" ht="40.5" customHeight="1">
      <c r="A43" s="293">
        <f>A39+1</f>
        <v>17</v>
      </c>
      <c r="B43" s="296" t="s">
        <v>38</v>
      </c>
      <c r="C43" s="298" t="s">
        <v>290</v>
      </c>
      <c r="D43" s="299"/>
      <c r="E43" s="299"/>
      <c r="F43" s="299"/>
      <c r="G43" s="299"/>
      <c r="H43" s="299"/>
      <c r="I43" s="299"/>
      <c r="J43" s="299"/>
      <c r="K43" s="299"/>
      <c r="L43" s="299"/>
      <c r="M43" s="299"/>
      <c r="N43" s="299"/>
      <c r="O43" s="299"/>
      <c r="P43" s="299"/>
      <c r="Q43" s="299"/>
      <c r="R43" s="299"/>
      <c r="S43" s="299"/>
      <c r="T43" s="299"/>
      <c r="U43" s="299"/>
      <c r="V43" s="299"/>
      <c r="W43" s="299"/>
      <c r="X43" s="299"/>
      <c r="Y43" s="299"/>
      <c r="Z43" s="299"/>
      <c r="AA43" s="299"/>
      <c r="AB43" s="299"/>
      <c r="AC43" s="299"/>
      <c r="AD43" s="299"/>
      <c r="AE43" s="78"/>
      <c r="AF43" s="78"/>
      <c r="AG43" s="79"/>
      <c r="AH43" s="78"/>
    </row>
    <row r="44" spans="1:34" s="80" customFormat="1" ht="14.25" customHeight="1">
      <c r="A44" s="294"/>
      <c r="B44" s="297"/>
      <c r="C44" s="81" t="s">
        <v>138</v>
      </c>
      <c r="D44" s="82"/>
      <c r="E44" s="83"/>
      <c r="F44" s="84"/>
      <c r="G44" s="84"/>
      <c r="H44" s="84"/>
      <c r="I44" s="84"/>
      <c r="J44" s="84"/>
      <c r="K44" s="84"/>
      <c r="L44" s="84"/>
      <c r="M44" s="84"/>
      <c r="N44" s="84"/>
      <c r="O44" s="84"/>
      <c r="P44" s="84"/>
      <c r="Q44" s="84"/>
      <c r="R44" s="84"/>
      <c r="S44" s="84"/>
      <c r="T44" s="84"/>
      <c r="U44" s="84"/>
      <c r="V44" s="84"/>
      <c r="W44" s="84"/>
      <c r="X44" s="84"/>
      <c r="Y44" s="84"/>
      <c r="Z44" s="84"/>
      <c r="AA44" s="84"/>
      <c r="AB44" s="84"/>
      <c r="AC44" s="84"/>
      <c r="AD44" s="84"/>
      <c r="AE44" s="78"/>
      <c r="AF44" s="78"/>
      <c r="AG44" s="79"/>
      <c r="AH44" s="78"/>
    </row>
    <row r="45" spans="1:34" ht="12.75" customHeight="1">
      <c r="A45" s="294"/>
      <c r="B45" s="85"/>
      <c r="C45" s="290" t="s">
        <v>55</v>
      </c>
      <c r="D45" s="291"/>
      <c r="E45" s="291"/>
      <c r="F45" s="291"/>
      <c r="G45" s="291"/>
      <c r="H45" s="291"/>
      <c r="I45" s="291"/>
      <c r="J45" s="291"/>
      <c r="K45" s="291"/>
      <c r="L45" s="291"/>
      <c r="M45" s="291"/>
      <c r="N45" s="291"/>
      <c r="O45" s="291"/>
      <c r="P45" s="291"/>
      <c r="Q45" s="291"/>
      <c r="R45" s="291"/>
      <c r="S45" s="291"/>
      <c r="T45" s="291"/>
      <c r="U45" s="291"/>
      <c r="V45" s="281">
        <f>V40</f>
        <v>143610.85</v>
      </c>
      <c r="W45" s="281"/>
      <c r="X45" s="281"/>
      <c r="Y45" s="281"/>
      <c r="Z45" s="281"/>
      <c r="AA45" s="281"/>
      <c r="AB45" s="8" t="s">
        <v>12</v>
      </c>
      <c r="AC45" s="147"/>
      <c r="AD45" s="147"/>
      <c r="AE45" s="7"/>
      <c r="AF45" s="7"/>
      <c r="AG45" s="8"/>
    </row>
    <row r="46" spans="1:34" ht="15" customHeight="1">
      <c r="A46" s="294"/>
      <c r="B46" s="85"/>
      <c r="C46" s="290" t="s">
        <v>294</v>
      </c>
      <c r="D46" s="291"/>
      <c r="E46" s="291"/>
      <c r="F46" s="291"/>
      <c r="G46" s="291"/>
      <c r="H46" s="291"/>
      <c r="I46" s="291"/>
      <c r="J46" s="291"/>
      <c r="K46" s="291"/>
      <c r="L46" s="291"/>
      <c r="M46" s="291"/>
      <c r="N46" s="291"/>
      <c r="O46" s="291"/>
      <c r="P46" s="291"/>
      <c r="Q46" s="291"/>
      <c r="R46" s="291"/>
      <c r="S46" s="291"/>
      <c r="T46" s="291"/>
      <c r="U46" s="291"/>
      <c r="V46" s="292">
        <f>V45*0.25</f>
        <v>35902.712500000001</v>
      </c>
      <c r="W46" s="292"/>
      <c r="X46" s="292"/>
      <c r="Y46" s="292"/>
      <c r="Z46" s="292"/>
      <c r="AA46" s="292"/>
      <c r="AB46" s="8" t="s">
        <v>12</v>
      </c>
      <c r="AC46" s="147"/>
      <c r="AD46" s="147"/>
      <c r="AE46" s="7"/>
      <c r="AF46" s="11"/>
      <c r="AG46" s="8"/>
    </row>
    <row r="47" spans="1:34" ht="15.75" customHeight="1">
      <c r="A47" s="294"/>
      <c r="B47" s="85"/>
      <c r="C47" s="290" t="s">
        <v>141</v>
      </c>
      <c r="D47" s="291"/>
      <c r="E47" s="291"/>
      <c r="F47" s="291"/>
      <c r="G47" s="291"/>
      <c r="H47" s="291"/>
      <c r="I47" s="291"/>
      <c r="J47" s="291"/>
      <c r="K47" s="291"/>
      <c r="L47" s="291"/>
      <c r="M47" s="291"/>
      <c r="N47" s="291"/>
      <c r="O47" s="291"/>
      <c r="P47" s="291"/>
      <c r="Q47" s="291"/>
      <c r="R47" s="291"/>
      <c r="S47" s="291"/>
      <c r="T47" s="291"/>
      <c r="U47" s="291"/>
      <c r="V47" s="292">
        <f>V46*0.8</f>
        <v>28722.170000000002</v>
      </c>
      <c r="W47" s="292"/>
      <c r="X47" s="292"/>
      <c r="Y47" s="292"/>
      <c r="Z47" s="292"/>
      <c r="AA47" s="292"/>
      <c r="AB47" s="8" t="s">
        <v>12</v>
      </c>
      <c r="AC47" s="147"/>
      <c r="AD47" s="147"/>
      <c r="AE47" s="7"/>
      <c r="AF47" s="11"/>
      <c r="AG47" s="8"/>
    </row>
    <row r="48" spans="1:34" ht="15.75" customHeight="1">
      <c r="A48" s="294"/>
      <c r="B48" s="85"/>
      <c r="C48" s="148"/>
      <c r="D48" s="149"/>
      <c r="E48" s="149"/>
      <c r="F48" s="149"/>
      <c r="G48" s="149"/>
      <c r="H48" s="149"/>
      <c r="I48" s="149"/>
      <c r="J48" s="149"/>
      <c r="K48" s="149"/>
      <c r="L48" s="149"/>
      <c r="M48" s="149"/>
      <c r="N48" s="149"/>
      <c r="O48" s="149"/>
      <c r="P48" s="149"/>
      <c r="Q48" s="149"/>
      <c r="R48" s="149"/>
      <c r="S48" s="149"/>
      <c r="T48" s="149"/>
      <c r="U48" s="149"/>
      <c r="V48" s="150"/>
      <c r="W48" s="150"/>
      <c r="X48" s="150"/>
      <c r="Y48" s="150"/>
      <c r="Z48" s="150"/>
      <c r="AA48" s="150"/>
      <c r="AB48" s="7"/>
      <c r="AC48" s="147"/>
      <c r="AD48" s="147"/>
      <c r="AE48" s="7"/>
      <c r="AF48" s="11"/>
      <c r="AG48" s="8"/>
    </row>
    <row r="49" spans="1:51" ht="15.75" customHeight="1">
      <c r="A49" s="294"/>
      <c r="B49" s="85"/>
      <c r="C49" s="148"/>
      <c r="D49" s="149"/>
      <c r="E49" s="149"/>
      <c r="F49" s="149"/>
      <c r="G49" s="149"/>
      <c r="H49" s="149"/>
      <c r="I49" s="149"/>
      <c r="J49" s="149"/>
      <c r="K49" s="149"/>
      <c r="L49" s="149"/>
      <c r="M49" s="149"/>
      <c r="N49" s="149"/>
      <c r="O49" s="149"/>
      <c r="P49" s="149"/>
      <c r="Q49" s="149"/>
      <c r="R49" s="149"/>
      <c r="S49" s="149"/>
      <c r="T49" s="149"/>
      <c r="U49" s="149"/>
      <c r="V49" s="150"/>
      <c r="W49" s="150"/>
      <c r="X49" s="150"/>
      <c r="Y49" s="150"/>
      <c r="Z49" s="150"/>
      <c r="AA49" s="150"/>
      <c r="AB49" s="7"/>
      <c r="AC49" s="147"/>
      <c r="AD49" s="147"/>
      <c r="AE49" s="7"/>
      <c r="AF49" s="11"/>
      <c r="AG49" s="8"/>
    </row>
    <row r="50" spans="1:51" ht="15" customHeight="1">
      <c r="A50" s="294"/>
      <c r="B50" s="85"/>
      <c r="C50" s="148"/>
      <c r="D50" s="149"/>
      <c r="E50" s="149"/>
      <c r="F50" s="149"/>
      <c r="G50" s="149"/>
      <c r="H50" s="149"/>
      <c r="I50" s="149"/>
      <c r="J50" s="149"/>
      <c r="K50" s="149"/>
      <c r="L50" s="149"/>
      <c r="M50" s="149"/>
      <c r="N50" s="149"/>
      <c r="O50" s="149"/>
      <c r="P50" s="149"/>
      <c r="Q50" s="149"/>
      <c r="R50" s="149"/>
      <c r="S50" s="149"/>
      <c r="T50" s="149"/>
      <c r="U50" s="149"/>
      <c r="V50" s="150"/>
      <c r="W50" s="150"/>
      <c r="X50" s="150"/>
      <c r="Y50" s="150"/>
      <c r="Z50" s="150"/>
      <c r="AA50" s="150"/>
      <c r="AB50" s="7"/>
      <c r="AC50" s="147"/>
      <c r="AD50" s="147"/>
      <c r="AE50" s="7"/>
      <c r="AF50" s="11"/>
      <c r="AG50" s="8"/>
    </row>
    <row r="51" spans="1:51" ht="15.75" customHeight="1">
      <c r="A51" s="294"/>
      <c r="B51" s="85"/>
      <c r="C51" s="148"/>
      <c r="D51" s="149"/>
      <c r="E51" s="149"/>
      <c r="F51" s="149"/>
      <c r="G51" s="149"/>
      <c r="H51" s="149"/>
      <c r="I51" s="149"/>
      <c r="J51" s="149"/>
      <c r="K51" s="149"/>
      <c r="L51" s="149"/>
      <c r="M51" s="149"/>
      <c r="N51" s="149"/>
      <c r="O51" s="149"/>
      <c r="P51" s="149"/>
      <c r="Q51" s="149"/>
      <c r="R51" s="149"/>
      <c r="S51" s="149"/>
      <c r="T51" s="149"/>
      <c r="U51" s="149"/>
      <c r="V51" s="150"/>
      <c r="W51" s="150"/>
      <c r="X51" s="150"/>
      <c r="Y51" s="150"/>
      <c r="Z51" s="150"/>
      <c r="AA51" s="150"/>
      <c r="AB51" s="7"/>
      <c r="AC51" s="147"/>
      <c r="AD51" s="147"/>
      <c r="AE51" s="7"/>
      <c r="AF51" s="11"/>
      <c r="AG51" s="8"/>
    </row>
    <row r="52" spans="1:51" s="80" customFormat="1" ht="15" customHeight="1">
      <c r="A52" s="295"/>
      <c r="B52" s="86"/>
      <c r="C52" s="87"/>
      <c r="D52" s="88"/>
      <c r="E52" s="89"/>
      <c r="F52" s="90"/>
      <c r="G52" s="90"/>
      <c r="H52" s="90"/>
      <c r="I52" s="90"/>
      <c r="J52" s="90"/>
      <c r="K52" s="90"/>
      <c r="L52" s="90"/>
      <c r="M52" s="90"/>
      <c r="N52" s="90"/>
      <c r="O52" s="90"/>
      <c r="P52" s="90"/>
      <c r="Q52" s="90"/>
      <c r="R52" s="90"/>
      <c r="S52" s="90"/>
      <c r="T52" s="90"/>
      <c r="U52" s="90"/>
      <c r="V52" s="90"/>
      <c r="W52" s="90"/>
      <c r="X52" s="90"/>
      <c r="Y52" s="90"/>
      <c r="Z52" s="300" t="s">
        <v>20</v>
      </c>
      <c r="AA52" s="300"/>
      <c r="AB52" s="300"/>
      <c r="AC52" s="300"/>
      <c r="AD52" s="300"/>
      <c r="AE52" s="91" t="s">
        <v>19</v>
      </c>
      <c r="AF52" s="92">
        <f>ROUND(V47,2)</f>
        <v>28722.17</v>
      </c>
      <c r="AG52" s="16" t="s">
        <v>12</v>
      </c>
      <c r="AH52" s="78"/>
    </row>
    <row r="53" spans="1:51" ht="156.75" customHeight="1">
      <c r="A53" s="274">
        <f>A43+1</f>
        <v>18</v>
      </c>
      <c r="B53" s="302" t="s">
        <v>115</v>
      </c>
      <c r="C53" s="277" t="s">
        <v>116</v>
      </c>
      <c r="D53" s="278"/>
      <c r="E53" s="278"/>
      <c r="F53" s="278"/>
      <c r="G53" s="278"/>
      <c r="H53" s="278"/>
      <c r="I53" s="278"/>
      <c r="J53" s="278"/>
      <c r="K53" s="278"/>
      <c r="L53" s="278"/>
      <c r="M53" s="278"/>
      <c r="N53" s="278"/>
      <c r="O53" s="278"/>
      <c r="P53" s="278"/>
      <c r="Q53" s="278"/>
      <c r="R53" s="278"/>
      <c r="S53" s="278"/>
      <c r="T53" s="278"/>
      <c r="U53" s="278"/>
      <c r="V53" s="278"/>
      <c r="W53" s="278"/>
      <c r="X53" s="278"/>
      <c r="Y53" s="278"/>
      <c r="Z53" s="278"/>
      <c r="AA53" s="278"/>
      <c r="AB53" s="278"/>
      <c r="AC53" s="278"/>
      <c r="AD53" s="278"/>
      <c r="AE53" s="5"/>
      <c r="AF53" s="5"/>
      <c r="AG53" s="6"/>
    </row>
    <row r="54" spans="1:51" ht="17.25" customHeight="1">
      <c r="A54" s="275"/>
      <c r="B54" s="303"/>
      <c r="C54" s="290" t="s">
        <v>55</v>
      </c>
      <c r="D54" s="291"/>
      <c r="E54" s="291"/>
      <c r="F54" s="291"/>
      <c r="G54" s="291"/>
      <c r="H54" s="291"/>
      <c r="I54" s="291"/>
      <c r="J54" s="291"/>
      <c r="K54" s="291"/>
      <c r="L54" s="291"/>
      <c r="M54" s="291"/>
      <c r="N54" s="291"/>
      <c r="O54" s="291"/>
      <c r="P54" s="291"/>
      <c r="Q54" s="291"/>
      <c r="R54" s="291"/>
      <c r="S54" s="291"/>
      <c r="T54" s="291"/>
      <c r="U54" s="291"/>
      <c r="V54" s="281">
        <f>V45</f>
        <v>143610.85</v>
      </c>
      <c r="W54" s="281"/>
      <c r="X54" s="281"/>
      <c r="Y54" s="281"/>
      <c r="Z54" s="281"/>
      <c r="AA54" s="281"/>
      <c r="AB54" s="8" t="s">
        <v>12</v>
      </c>
      <c r="AC54" s="147"/>
      <c r="AD54" s="147"/>
      <c r="AE54" s="7"/>
      <c r="AF54" s="7"/>
      <c r="AG54" s="8"/>
    </row>
    <row r="55" spans="1:51" ht="27" customHeight="1">
      <c r="A55" s="275"/>
      <c r="B55" s="303"/>
      <c r="C55" s="290" t="s">
        <v>295</v>
      </c>
      <c r="D55" s="291"/>
      <c r="E55" s="291"/>
      <c r="F55" s="291"/>
      <c r="G55" s="291"/>
      <c r="H55" s="291"/>
      <c r="I55" s="291"/>
      <c r="J55" s="291"/>
      <c r="K55" s="291"/>
      <c r="L55" s="291"/>
      <c r="M55" s="291"/>
      <c r="N55" s="291"/>
      <c r="O55" s="291"/>
      <c r="P55" s="291"/>
      <c r="Q55" s="291"/>
      <c r="R55" s="291"/>
      <c r="S55" s="291"/>
      <c r="T55" s="291"/>
      <c r="U55" s="291"/>
      <c r="V55" s="292">
        <f>V54*0.5</f>
        <v>71805.425000000003</v>
      </c>
      <c r="W55" s="292"/>
      <c r="X55" s="292"/>
      <c r="Y55" s="292"/>
      <c r="Z55" s="292"/>
      <c r="AA55" s="292"/>
      <c r="AB55" s="8" t="s">
        <v>12</v>
      </c>
      <c r="AC55" s="147"/>
      <c r="AD55" s="147"/>
      <c r="AE55" s="7"/>
      <c r="AF55" s="11"/>
      <c r="AG55" s="8"/>
    </row>
    <row r="56" spans="1:51" ht="12.75" customHeight="1">
      <c r="A56" s="275"/>
      <c r="B56" s="304"/>
      <c r="C56" s="147"/>
      <c r="D56" s="147"/>
      <c r="E56" s="147"/>
      <c r="F56" s="147"/>
      <c r="G56" s="147"/>
      <c r="H56" s="147"/>
      <c r="I56" s="147"/>
      <c r="J56" s="147"/>
      <c r="K56" s="147"/>
      <c r="L56" s="147"/>
      <c r="M56" s="147"/>
      <c r="N56" s="147"/>
      <c r="O56" s="147"/>
      <c r="P56" s="147"/>
      <c r="Q56" s="147"/>
      <c r="R56" s="147"/>
      <c r="S56" s="147"/>
      <c r="T56" s="147"/>
      <c r="U56" s="147"/>
      <c r="V56" s="147"/>
      <c r="W56" s="147"/>
      <c r="X56" s="147"/>
      <c r="Y56" s="147"/>
      <c r="Z56" s="285" t="s">
        <v>20</v>
      </c>
      <c r="AA56" s="285"/>
      <c r="AB56" s="285"/>
      <c r="AC56" s="285"/>
      <c r="AD56" s="285"/>
      <c r="AE56" s="13" t="s">
        <v>19</v>
      </c>
      <c r="AF56" s="14">
        <f>ROUND(V55,2)</f>
        <v>71805.429999999993</v>
      </c>
      <c r="AG56" s="15" t="s">
        <v>12</v>
      </c>
      <c r="AH56" s="192">
        <f>AF56</f>
        <v>71805.429999999993</v>
      </c>
      <c r="AI56" s="199">
        <f>AH56+AH42+AH38-U36</f>
        <v>0</v>
      </c>
    </row>
    <row r="57" spans="1:51" s="97" customFormat="1" ht="40.5" customHeight="1">
      <c r="A57" s="93">
        <f>A53+1</f>
        <v>19</v>
      </c>
      <c r="B57" s="94" t="s">
        <v>53</v>
      </c>
      <c r="C57" s="277" t="s">
        <v>54</v>
      </c>
      <c r="D57" s="278"/>
      <c r="E57" s="278"/>
      <c r="F57" s="278"/>
      <c r="G57" s="278"/>
      <c r="H57" s="278"/>
      <c r="I57" s="278"/>
      <c r="J57" s="278"/>
      <c r="K57" s="278"/>
      <c r="L57" s="278"/>
      <c r="M57" s="278"/>
      <c r="N57" s="278"/>
      <c r="O57" s="278"/>
      <c r="P57" s="278"/>
      <c r="Q57" s="278"/>
      <c r="R57" s="278"/>
      <c r="S57" s="278"/>
      <c r="T57" s="278"/>
      <c r="U57" s="278"/>
      <c r="V57" s="278"/>
      <c r="W57" s="278"/>
      <c r="X57" s="278"/>
      <c r="Y57" s="278"/>
      <c r="Z57" s="278"/>
      <c r="AA57" s="278"/>
      <c r="AB57" s="278"/>
      <c r="AC57" s="278"/>
      <c r="AD57" s="278"/>
      <c r="AE57" s="95"/>
      <c r="AF57" s="95"/>
      <c r="AG57" s="96"/>
      <c r="AH57" s="95"/>
      <c r="AI57" s="95"/>
      <c r="AJ57" s="95"/>
      <c r="AK57" s="95"/>
      <c r="AL57" s="95"/>
      <c r="AM57" s="95"/>
      <c r="AN57" s="95"/>
      <c r="AO57" s="95"/>
      <c r="AP57" s="95"/>
      <c r="AQ57" s="95"/>
      <c r="AR57" s="96"/>
      <c r="AU57" s="80"/>
      <c r="AV57" s="98"/>
      <c r="AW57" s="80"/>
    </row>
    <row r="58" spans="1:51" ht="12.75" customHeight="1">
      <c r="A58" s="99"/>
      <c r="B58" s="85"/>
      <c r="C58" s="290" t="s">
        <v>55</v>
      </c>
      <c r="D58" s="291"/>
      <c r="E58" s="291"/>
      <c r="F58" s="291"/>
      <c r="G58" s="291"/>
      <c r="H58" s="291"/>
      <c r="I58" s="291"/>
      <c r="J58" s="291"/>
      <c r="K58" s="291"/>
      <c r="L58" s="291"/>
      <c r="M58" s="291"/>
      <c r="N58" s="291"/>
      <c r="O58" s="291"/>
      <c r="P58" s="291"/>
      <c r="Q58" s="291"/>
      <c r="R58" s="291"/>
      <c r="S58" s="291"/>
      <c r="T58" s="291"/>
      <c r="U58" s="291"/>
      <c r="V58" s="281">
        <f>V54</f>
        <v>143610.85</v>
      </c>
      <c r="W58" s="281"/>
      <c r="X58" s="281"/>
      <c r="Y58" s="281"/>
      <c r="Z58" s="281"/>
      <c r="AA58" s="281"/>
      <c r="AB58" s="8" t="s">
        <v>12</v>
      </c>
      <c r="AC58" s="147"/>
      <c r="AD58" s="147"/>
      <c r="AE58" s="7"/>
      <c r="AF58" s="7"/>
      <c r="AG58" s="8"/>
    </row>
    <row r="59" spans="1:51" ht="15" customHeight="1">
      <c r="A59" s="99"/>
      <c r="B59" s="85"/>
      <c r="C59" s="290" t="s">
        <v>296</v>
      </c>
      <c r="D59" s="291"/>
      <c r="E59" s="291"/>
      <c r="F59" s="291"/>
      <c r="G59" s="291"/>
      <c r="H59" s="291"/>
      <c r="I59" s="291"/>
      <c r="J59" s="291"/>
      <c r="K59" s="291"/>
      <c r="L59" s="291"/>
      <c r="M59" s="291"/>
      <c r="N59" s="291"/>
      <c r="O59" s="291"/>
      <c r="P59" s="291"/>
      <c r="Q59" s="291"/>
      <c r="R59" s="291"/>
      <c r="S59" s="291"/>
      <c r="T59" s="291"/>
      <c r="U59" s="291"/>
      <c r="V59" s="301">
        <f>V58*0.75</f>
        <v>107708.13750000001</v>
      </c>
      <c r="W59" s="301"/>
      <c r="X59" s="301"/>
      <c r="Y59" s="301"/>
      <c r="Z59" s="301"/>
      <c r="AA59" s="301"/>
      <c r="AB59" s="8" t="s">
        <v>12</v>
      </c>
      <c r="AC59" s="147"/>
      <c r="AD59" s="147"/>
      <c r="AE59" s="7"/>
      <c r="AF59" s="11"/>
      <c r="AG59" s="8"/>
    </row>
    <row r="60" spans="1:51" ht="13.5" customHeight="1">
      <c r="A60" s="99"/>
      <c r="B60" s="85"/>
      <c r="C60" s="290" t="s">
        <v>56</v>
      </c>
      <c r="D60" s="291"/>
      <c r="E60" s="291"/>
      <c r="F60" s="291"/>
      <c r="G60" s="291"/>
      <c r="H60" s="291"/>
      <c r="I60" s="291"/>
      <c r="J60" s="291"/>
      <c r="K60" s="291"/>
      <c r="L60" s="291"/>
      <c r="M60" s="291"/>
      <c r="N60" s="291"/>
      <c r="O60" s="291"/>
      <c r="P60" s="291"/>
      <c r="Q60" s="291"/>
      <c r="R60" s="291"/>
      <c r="S60" s="291"/>
      <c r="T60" s="291"/>
      <c r="U60" s="291"/>
      <c r="V60" s="301">
        <f>V59</f>
        <v>107708.13750000001</v>
      </c>
      <c r="W60" s="301"/>
      <c r="X60" s="301"/>
      <c r="Y60" s="301"/>
      <c r="Z60" s="301"/>
      <c r="AA60" s="301"/>
      <c r="AB60" s="8" t="s">
        <v>12</v>
      </c>
      <c r="AC60" s="147"/>
      <c r="AD60" s="147"/>
      <c r="AE60" s="7"/>
      <c r="AF60" s="11"/>
      <c r="AG60" s="8"/>
    </row>
    <row r="61" spans="1:51" ht="12.75" customHeight="1">
      <c r="A61" s="109"/>
      <c r="B61" s="86"/>
      <c r="C61" s="146"/>
      <c r="D61" s="146"/>
      <c r="E61" s="146"/>
      <c r="F61" s="146"/>
      <c r="G61" s="146"/>
      <c r="H61" s="146"/>
      <c r="I61" s="146"/>
      <c r="J61" s="146"/>
      <c r="K61" s="146"/>
      <c r="L61" s="146"/>
      <c r="M61" s="146"/>
      <c r="N61" s="146"/>
      <c r="O61" s="146"/>
      <c r="P61" s="146"/>
      <c r="Q61" s="146"/>
      <c r="R61" s="146"/>
      <c r="S61" s="146"/>
      <c r="T61" s="146"/>
      <c r="U61" s="146"/>
      <c r="V61" s="146"/>
      <c r="W61" s="146"/>
      <c r="X61" s="146"/>
      <c r="Y61" s="146"/>
      <c r="Z61" s="285" t="s">
        <v>20</v>
      </c>
      <c r="AA61" s="285"/>
      <c r="AB61" s="285"/>
      <c r="AC61" s="285"/>
      <c r="AD61" s="285"/>
      <c r="AE61" s="13" t="s">
        <v>19</v>
      </c>
      <c r="AF61" s="14">
        <f>ROUND(V60,2)</f>
        <v>107708.14</v>
      </c>
      <c r="AG61" s="15" t="s">
        <v>12</v>
      </c>
    </row>
    <row r="62" spans="1:51" s="97" customFormat="1" ht="63.75" customHeight="1">
      <c r="A62" s="93">
        <f>A57+1</f>
        <v>20</v>
      </c>
      <c r="B62" s="100" t="s">
        <v>33</v>
      </c>
      <c r="C62" s="277" t="s">
        <v>34</v>
      </c>
      <c r="D62" s="278"/>
      <c r="E62" s="278"/>
      <c r="F62" s="278"/>
      <c r="G62" s="278"/>
      <c r="H62" s="278"/>
      <c r="I62" s="278"/>
      <c r="J62" s="278"/>
      <c r="K62" s="278"/>
      <c r="L62" s="278"/>
      <c r="M62" s="278"/>
      <c r="N62" s="278"/>
      <c r="O62" s="278"/>
      <c r="P62" s="278"/>
      <c r="Q62" s="278"/>
      <c r="R62" s="278"/>
      <c r="S62" s="278"/>
      <c r="T62" s="278"/>
      <c r="U62" s="278"/>
      <c r="V62" s="278"/>
      <c r="W62" s="278"/>
      <c r="X62" s="278"/>
      <c r="Y62" s="278"/>
      <c r="Z62" s="278"/>
      <c r="AA62" s="278"/>
      <c r="AB62" s="278"/>
      <c r="AC62" s="278"/>
      <c r="AD62" s="278"/>
      <c r="AE62" s="158"/>
      <c r="AF62" s="158"/>
      <c r="AG62" s="159"/>
      <c r="AH62" s="158"/>
      <c r="AI62" s="158"/>
      <c r="AJ62" s="158"/>
      <c r="AK62" s="158"/>
      <c r="AL62" s="158"/>
      <c r="AM62" s="158"/>
      <c r="AN62" s="158"/>
      <c r="AO62" s="158"/>
      <c r="AP62" s="158"/>
      <c r="AQ62" s="158"/>
      <c r="AR62" s="158"/>
      <c r="AU62" s="78"/>
      <c r="AV62" s="101"/>
      <c r="AW62" s="78"/>
      <c r="AX62" s="102"/>
      <c r="AY62" s="102"/>
    </row>
    <row r="63" spans="1:51" s="97" customFormat="1" ht="13.5" customHeight="1">
      <c r="A63" s="99"/>
      <c r="B63" s="103"/>
      <c r="C63" s="70" t="s">
        <v>75</v>
      </c>
      <c r="D63" s="139"/>
      <c r="E63" s="139"/>
      <c r="F63" s="139"/>
      <c r="G63" s="139"/>
      <c r="H63" s="139"/>
      <c r="I63" s="102"/>
      <c r="J63" s="102"/>
      <c r="K63" s="102"/>
      <c r="L63" s="102"/>
      <c r="M63" s="102"/>
      <c r="N63" s="102"/>
      <c r="O63" s="102"/>
      <c r="P63" s="139" t="s">
        <v>19</v>
      </c>
      <c r="Q63" s="281">
        <f>O17</f>
        <v>14120</v>
      </c>
      <c r="R63" s="280"/>
      <c r="S63" s="280"/>
      <c r="T63" s="280"/>
      <c r="U63" s="280"/>
      <c r="V63" s="280"/>
      <c r="W63" s="139"/>
      <c r="X63" s="139"/>
      <c r="Y63" s="139"/>
      <c r="Z63" s="139"/>
      <c r="AA63" s="139"/>
      <c r="AB63" s="139"/>
      <c r="AC63" s="139"/>
      <c r="AD63" s="139"/>
      <c r="AE63" s="139"/>
      <c r="AF63" s="139"/>
      <c r="AG63" s="157"/>
      <c r="AH63" s="54"/>
      <c r="AI63" s="54"/>
      <c r="AJ63" s="54"/>
      <c r="AK63" s="54"/>
      <c r="AL63" s="54"/>
      <c r="AM63" s="54"/>
      <c r="AN63" s="54"/>
      <c r="AO63" s="54"/>
      <c r="AP63" s="54"/>
      <c r="AQ63" s="54"/>
      <c r="AR63" s="54"/>
      <c r="AU63" s="78"/>
      <c r="AV63" s="101"/>
      <c r="AW63" s="78"/>
      <c r="AX63" s="102"/>
      <c r="AY63" s="102"/>
    </row>
    <row r="64" spans="1:51" s="97" customFormat="1" ht="13.5" customHeight="1">
      <c r="A64" s="99"/>
      <c r="B64" s="103"/>
      <c r="C64" s="70" t="s">
        <v>76</v>
      </c>
      <c r="D64" s="139"/>
      <c r="E64" s="139"/>
      <c r="F64" s="139"/>
      <c r="G64" s="139"/>
      <c r="H64" s="139"/>
      <c r="I64" s="102"/>
      <c r="J64" s="102"/>
      <c r="K64" s="102"/>
      <c r="L64" s="102"/>
      <c r="M64" s="102"/>
      <c r="N64" s="102"/>
      <c r="O64" s="102"/>
      <c r="P64" s="139" t="s">
        <v>19</v>
      </c>
      <c r="Q64" s="281">
        <v>25</v>
      </c>
      <c r="R64" s="280"/>
      <c r="S64" s="280"/>
      <c r="T64" s="280"/>
      <c r="U64" s="143"/>
      <c r="V64" s="143"/>
      <c r="W64" s="139"/>
      <c r="X64" s="139"/>
      <c r="Y64" s="139"/>
      <c r="Z64" s="139"/>
      <c r="AA64" s="139"/>
      <c r="AB64" s="139"/>
      <c r="AC64" s="139"/>
      <c r="AD64" s="139"/>
      <c r="AE64" s="139"/>
      <c r="AF64" s="139"/>
      <c r="AG64" s="157"/>
      <c r="AH64" s="54"/>
      <c r="AI64" s="54"/>
      <c r="AJ64" s="54"/>
      <c r="AK64" s="54"/>
      <c r="AL64" s="54"/>
      <c r="AM64" s="54"/>
      <c r="AN64" s="54"/>
      <c r="AO64" s="54"/>
      <c r="AP64" s="54"/>
      <c r="AQ64" s="54"/>
      <c r="AR64" s="54"/>
      <c r="AU64" s="78"/>
      <c r="AV64" s="101"/>
      <c r="AW64" s="78"/>
      <c r="AX64" s="102"/>
      <c r="AY64" s="102"/>
    </row>
    <row r="65" spans="1:51" s="97" customFormat="1" ht="14.25" customHeight="1">
      <c r="A65" s="99"/>
      <c r="B65" s="103"/>
      <c r="C65" s="70" t="s">
        <v>77</v>
      </c>
      <c r="D65" s="139"/>
      <c r="E65" s="139"/>
      <c r="F65" s="139"/>
      <c r="G65" s="139"/>
      <c r="H65" s="139"/>
      <c r="I65" s="102"/>
      <c r="J65" s="102"/>
      <c r="K65" s="102"/>
      <c r="L65" s="102"/>
      <c r="M65" s="102"/>
      <c r="N65" s="102"/>
      <c r="O65" s="102"/>
      <c r="P65" s="139" t="s">
        <v>19</v>
      </c>
      <c r="Q65" s="281">
        <f>Q63</f>
        <v>14120</v>
      </c>
      <c r="R65" s="281"/>
      <c r="S65" s="281"/>
      <c r="T65" s="281"/>
      <c r="U65" s="143" t="s">
        <v>23</v>
      </c>
      <c r="V65" s="281">
        <f>4.3+6.75*2</f>
        <v>17.8</v>
      </c>
      <c r="W65" s="281"/>
      <c r="X65" s="281"/>
      <c r="Y65" s="139" t="s">
        <v>19</v>
      </c>
      <c r="Z65" s="281">
        <f>Q65*V65</f>
        <v>251336</v>
      </c>
      <c r="AA65" s="281"/>
      <c r="AB65" s="281"/>
      <c r="AC65" s="280" t="s">
        <v>24</v>
      </c>
      <c r="AD65" s="280"/>
      <c r="AE65" s="280"/>
      <c r="AF65" s="139"/>
      <c r="AG65" s="157"/>
      <c r="AH65" s="54"/>
      <c r="AI65" s="54"/>
      <c r="AJ65" s="54"/>
      <c r="AK65" s="54"/>
      <c r="AL65" s="54"/>
      <c r="AM65" s="54"/>
      <c r="AN65" s="54"/>
      <c r="AO65" s="54"/>
      <c r="AP65" s="54"/>
      <c r="AQ65" s="54"/>
      <c r="AR65" s="54"/>
      <c r="AU65" s="78"/>
      <c r="AV65" s="101"/>
      <c r="AW65" s="78"/>
      <c r="AX65" s="102"/>
      <c r="AY65" s="102"/>
    </row>
    <row r="66" spans="1:51" s="97" customFormat="1" ht="14.25" customHeight="1">
      <c r="A66" s="99"/>
      <c r="B66" s="103"/>
      <c r="C66" s="70" t="s">
        <v>117</v>
      </c>
      <c r="D66" s="139"/>
      <c r="E66" s="139"/>
      <c r="F66" s="139"/>
      <c r="G66" s="139"/>
      <c r="H66" s="139"/>
      <c r="I66" s="102"/>
      <c r="J66" s="102"/>
      <c r="K66" s="102"/>
      <c r="L66" s="102"/>
      <c r="M66" s="102"/>
      <c r="N66" s="102"/>
      <c r="O66" s="102"/>
      <c r="P66" s="139" t="s">
        <v>19</v>
      </c>
      <c r="Q66" s="281">
        <v>80</v>
      </c>
      <c r="R66" s="281"/>
      <c r="S66" s="281"/>
      <c r="T66" s="281"/>
      <c r="U66" s="143" t="s">
        <v>23</v>
      </c>
      <c r="V66" s="281">
        <v>18</v>
      </c>
      <c r="W66" s="281"/>
      <c r="X66" s="281"/>
      <c r="Y66" s="139" t="s">
        <v>19</v>
      </c>
      <c r="Z66" s="281">
        <f>Q66*V66</f>
        <v>1440</v>
      </c>
      <c r="AA66" s="281"/>
      <c r="AB66" s="281"/>
      <c r="AC66" s="280" t="s">
        <v>24</v>
      </c>
      <c r="AD66" s="280"/>
      <c r="AE66" s="280"/>
      <c r="AF66" s="139"/>
      <c r="AG66" s="157"/>
      <c r="AH66" s="54"/>
      <c r="AI66" s="54"/>
      <c r="AJ66" s="54"/>
      <c r="AK66" s="54"/>
      <c r="AL66" s="54"/>
      <c r="AM66" s="54"/>
      <c r="AN66" s="54"/>
      <c r="AO66" s="54"/>
      <c r="AP66" s="54"/>
      <c r="AQ66" s="54"/>
      <c r="AR66" s="54"/>
      <c r="AU66" s="78"/>
      <c r="AV66" s="101"/>
      <c r="AW66" s="78"/>
      <c r="AX66" s="102"/>
      <c r="AY66" s="102"/>
    </row>
    <row r="67" spans="1:51" s="97" customFormat="1" ht="14.25" customHeight="1">
      <c r="A67" s="99"/>
      <c r="B67" s="103"/>
      <c r="C67" s="70" t="s">
        <v>118</v>
      </c>
      <c r="D67" s="139"/>
      <c r="E67" s="139"/>
      <c r="F67" s="139"/>
      <c r="G67" s="139"/>
      <c r="H67" s="139"/>
      <c r="I67" s="102"/>
      <c r="J67" s="102"/>
      <c r="K67" s="102"/>
      <c r="L67" s="102"/>
      <c r="M67" s="102"/>
      <c r="N67" s="102"/>
      <c r="O67" s="102"/>
      <c r="P67" s="139" t="s">
        <v>19</v>
      </c>
      <c r="Q67" s="281">
        <f>Q64</f>
        <v>25</v>
      </c>
      <c r="R67" s="281"/>
      <c r="S67" s="281"/>
      <c r="T67" s="281"/>
      <c r="U67" s="143" t="s">
        <v>23</v>
      </c>
      <c r="V67" s="281">
        <f>V65</f>
        <v>17.8</v>
      </c>
      <c r="W67" s="281"/>
      <c r="X67" s="281"/>
      <c r="Y67" s="139" t="s">
        <v>19</v>
      </c>
      <c r="Z67" s="281">
        <f>-Q67*V67</f>
        <v>-445</v>
      </c>
      <c r="AA67" s="281"/>
      <c r="AB67" s="281"/>
      <c r="AC67" s="280" t="s">
        <v>24</v>
      </c>
      <c r="AD67" s="280"/>
      <c r="AE67" s="280"/>
      <c r="AF67" s="139"/>
      <c r="AG67" s="157"/>
      <c r="AH67" s="54"/>
      <c r="AI67" s="54"/>
      <c r="AJ67" s="54"/>
      <c r="AK67" s="54"/>
      <c r="AL67" s="54"/>
      <c r="AM67" s="54"/>
      <c r="AN67" s="54"/>
      <c r="AO67" s="54"/>
      <c r="AP67" s="54"/>
      <c r="AQ67" s="54"/>
      <c r="AR67" s="54"/>
      <c r="AU67" s="78"/>
      <c r="AV67" s="101"/>
      <c r="AW67" s="78"/>
      <c r="AX67" s="102"/>
      <c r="AY67" s="102"/>
    </row>
    <row r="68" spans="1:51" s="97" customFormat="1" ht="14.25" customHeight="1">
      <c r="A68" s="99"/>
      <c r="B68" s="104"/>
      <c r="C68" s="70" t="s">
        <v>119</v>
      </c>
      <c r="D68" s="139"/>
      <c r="E68" s="139"/>
      <c r="F68" s="139"/>
      <c r="G68" s="139"/>
      <c r="H68" s="139"/>
      <c r="I68" s="102"/>
      <c r="J68" s="102"/>
      <c r="K68" s="102"/>
      <c r="L68" s="102"/>
      <c r="M68" s="102"/>
      <c r="N68" s="102"/>
      <c r="O68" s="102"/>
      <c r="P68" s="139" t="s">
        <v>19</v>
      </c>
      <c r="Q68" s="281">
        <f>H72</f>
        <v>850</v>
      </c>
      <c r="R68" s="281"/>
      <c r="S68" s="281"/>
      <c r="T68" s="281"/>
      <c r="U68" s="143" t="s">
        <v>23</v>
      </c>
      <c r="V68" s="281">
        <v>3</v>
      </c>
      <c r="W68" s="281"/>
      <c r="X68" s="281"/>
      <c r="Y68" s="139" t="s">
        <v>19</v>
      </c>
      <c r="Z68" s="281">
        <f>-Q68*V68</f>
        <v>-2550</v>
      </c>
      <c r="AA68" s="281"/>
      <c r="AB68" s="281"/>
      <c r="AC68" s="8" t="s">
        <v>24</v>
      </c>
      <c r="AD68" s="7"/>
      <c r="AE68" s="38"/>
      <c r="AF68" s="139"/>
      <c r="AG68" s="157"/>
      <c r="AH68" s="54"/>
      <c r="AI68" s="54"/>
      <c r="AJ68" s="54"/>
      <c r="AK68" s="54"/>
      <c r="AL68" s="54"/>
      <c r="AM68" s="54"/>
      <c r="AN68" s="54"/>
      <c r="AO68" s="54"/>
      <c r="AP68" s="54"/>
      <c r="AQ68" s="54"/>
      <c r="AR68" s="54"/>
      <c r="AU68" s="78"/>
      <c r="AV68" s="101"/>
      <c r="AW68" s="78"/>
      <c r="AX68" s="102"/>
      <c r="AY68" s="102"/>
    </row>
    <row r="69" spans="1:51" s="97" customFormat="1" ht="12.75" customHeight="1">
      <c r="A69" s="99"/>
      <c r="B69" s="103"/>
      <c r="C69" s="70"/>
      <c r="D69" s="139"/>
      <c r="E69" s="139"/>
      <c r="F69" s="139"/>
      <c r="G69" s="139"/>
      <c r="H69" s="139"/>
      <c r="I69" s="102"/>
      <c r="J69" s="102"/>
      <c r="K69" s="102"/>
      <c r="L69" s="102"/>
      <c r="M69" s="102"/>
      <c r="N69" s="102"/>
      <c r="O69" s="102"/>
      <c r="P69" s="139"/>
      <c r="Q69" s="144"/>
      <c r="R69" s="144"/>
      <c r="S69" s="144"/>
      <c r="T69" s="144"/>
      <c r="U69" s="291" t="s">
        <v>20</v>
      </c>
      <c r="V69" s="291"/>
      <c r="W69" s="291"/>
      <c r="X69" s="291"/>
      <c r="Y69" s="139" t="s">
        <v>19</v>
      </c>
      <c r="Z69" s="281">
        <f>SUM(Z65:AB68)</f>
        <v>249781</v>
      </c>
      <c r="AA69" s="281"/>
      <c r="AB69" s="281"/>
      <c r="AC69" s="280" t="s">
        <v>24</v>
      </c>
      <c r="AD69" s="280"/>
      <c r="AE69" s="280"/>
      <c r="AF69" s="139"/>
      <c r="AG69" s="157"/>
      <c r="AH69" s="54"/>
      <c r="AI69" s="54"/>
      <c r="AJ69" s="54"/>
      <c r="AK69" s="54"/>
      <c r="AL69" s="54"/>
      <c r="AM69" s="54"/>
      <c r="AN69" s="54"/>
      <c r="AO69" s="54"/>
      <c r="AP69" s="54"/>
      <c r="AQ69" s="54"/>
      <c r="AR69" s="54"/>
      <c r="AU69" s="78"/>
      <c r="AV69" s="101"/>
      <c r="AW69" s="78"/>
      <c r="AX69" s="102"/>
      <c r="AY69" s="102"/>
    </row>
    <row r="70" spans="1:51" ht="12.75" customHeight="1">
      <c r="A70" s="99"/>
      <c r="B70" s="85"/>
      <c r="C70" s="147"/>
      <c r="D70" s="147"/>
      <c r="E70" s="147"/>
      <c r="F70" s="147"/>
      <c r="G70" s="147"/>
      <c r="H70" s="147"/>
      <c r="I70" s="147"/>
      <c r="J70" s="147"/>
      <c r="K70" s="147"/>
      <c r="L70" s="147"/>
      <c r="M70" s="147"/>
      <c r="N70" s="147"/>
      <c r="O70" s="147"/>
      <c r="P70" s="147"/>
      <c r="Q70" s="147"/>
      <c r="R70" s="147"/>
      <c r="S70" s="147"/>
      <c r="T70" s="147"/>
      <c r="U70" s="147"/>
      <c r="V70" s="147"/>
      <c r="W70" s="147"/>
      <c r="X70" s="147"/>
      <c r="Y70" s="147"/>
      <c r="Z70" s="291" t="s">
        <v>20</v>
      </c>
      <c r="AA70" s="291"/>
      <c r="AB70" s="291"/>
      <c r="AC70" s="291"/>
      <c r="AD70" s="291"/>
      <c r="AE70" s="13" t="s">
        <v>19</v>
      </c>
      <c r="AF70" s="14">
        <f>ROUND(Z69,2)</f>
        <v>249781</v>
      </c>
      <c r="AG70" s="15" t="s">
        <v>24</v>
      </c>
    </row>
    <row r="71" spans="1:51" s="23" customFormat="1" ht="39.75" customHeight="1">
      <c r="A71" s="22">
        <f>A62+1</f>
        <v>21</v>
      </c>
      <c r="B71" s="22" t="s">
        <v>79</v>
      </c>
      <c r="C71" s="277" t="s">
        <v>78</v>
      </c>
      <c r="D71" s="278"/>
      <c r="E71" s="278"/>
      <c r="F71" s="278"/>
      <c r="G71" s="278"/>
      <c r="H71" s="278"/>
      <c r="I71" s="278"/>
      <c r="J71" s="278"/>
      <c r="K71" s="278"/>
      <c r="L71" s="278"/>
      <c r="M71" s="278"/>
      <c r="N71" s="278"/>
      <c r="O71" s="278"/>
      <c r="P71" s="278"/>
      <c r="Q71" s="278"/>
      <c r="R71" s="278"/>
      <c r="S71" s="278"/>
      <c r="T71" s="278"/>
      <c r="U71" s="278"/>
      <c r="V71" s="278"/>
      <c r="W71" s="278"/>
      <c r="X71" s="278"/>
      <c r="Y71" s="278"/>
      <c r="Z71" s="278"/>
      <c r="AA71" s="278"/>
      <c r="AB71" s="278"/>
      <c r="AC71" s="278"/>
      <c r="AD71" s="278"/>
      <c r="AE71" s="105"/>
      <c r="AF71" s="105"/>
      <c r="AG71" s="106"/>
      <c r="AH71" s="105"/>
      <c r="AI71" s="105"/>
      <c r="AJ71" s="105"/>
      <c r="AK71" s="105"/>
      <c r="AL71" s="105"/>
      <c r="AM71" s="105"/>
      <c r="AN71" s="105"/>
      <c r="AO71" s="105"/>
      <c r="AP71" s="105"/>
      <c r="AQ71" s="105"/>
      <c r="AR71" s="106"/>
    </row>
    <row r="72" spans="1:51" s="23" customFormat="1" ht="13.5" customHeight="1">
      <c r="A72" s="24"/>
      <c r="B72" s="25"/>
      <c r="C72" s="107"/>
      <c r="D72" s="70" t="s">
        <v>80</v>
      </c>
      <c r="E72" s="70"/>
      <c r="F72" s="70"/>
      <c r="G72" s="70"/>
      <c r="H72" s="305">
        <v>850</v>
      </c>
      <c r="I72" s="305"/>
      <c r="J72" s="305"/>
      <c r="K72" s="70"/>
      <c r="L72" s="70"/>
      <c r="M72" s="70" t="s">
        <v>81</v>
      </c>
      <c r="N72" s="70"/>
      <c r="O72" s="70" t="s">
        <v>19</v>
      </c>
      <c r="P72" s="305">
        <v>3</v>
      </c>
      <c r="Q72" s="305"/>
      <c r="R72" s="70"/>
      <c r="S72" s="70"/>
      <c r="T72" s="70" t="s">
        <v>82</v>
      </c>
      <c r="U72" s="70" t="s">
        <v>19</v>
      </c>
      <c r="V72" s="305">
        <v>0.45</v>
      </c>
      <c r="W72" s="305"/>
      <c r="X72" s="70"/>
      <c r="Y72" s="70"/>
      <c r="Z72" s="70"/>
      <c r="AA72" s="70"/>
      <c r="AB72" s="70"/>
      <c r="AC72" s="70"/>
      <c r="AD72" s="70"/>
      <c r="AE72" s="70"/>
      <c r="AF72" s="70"/>
      <c r="AG72" s="108"/>
      <c r="AH72" s="70"/>
      <c r="AI72" s="70"/>
      <c r="AJ72" s="70"/>
      <c r="AK72" s="70"/>
      <c r="AL72" s="70"/>
      <c r="AM72" s="70"/>
      <c r="AN72" s="70"/>
      <c r="AO72" s="70"/>
      <c r="AP72" s="70"/>
      <c r="AQ72" s="70"/>
      <c r="AR72" s="108"/>
    </row>
    <row r="73" spans="1:51" s="23" customFormat="1" ht="13.5" customHeight="1">
      <c r="A73" s="24"/>
      <c r="B73" s="25"/>
      <c r="C73" s="26"/>
      <c r="D73" s="27"/>
      <c r="E73" s="27"/>
      <c r="F73" s="27"/>
      <c r="G73" s="27"/>
      <c r="H73" s="27"/>
      <c r="I73" s="27"/>
      <c r="J73" s="27"/>
      <c r="K73" s="30"/>
      <c r="L73" s="31"/>
      <c r="M73" s="307" t="s">
        <v>83</v>
      </c>
      <c r="N73" s="307"/>
      <c r="O73" s="307"/>
      <c r="P73" s="307"/>
      <c r="Q73" s="308">
        <f>H72*P72*V72</f>
        <v>1147.5</v>
      </c>
      <c r="R73" s="308"/>
      <c r="S73" s="308"/>
      <c r="T73" s="306" t="s">
        <v>12</v>
      </c>
      <c r="U73" s="306"/>
      <c r="V73" s="53"/>
      <c r="W73" s="53"/>
      <c r="X73" s="53"/>
      <c r="Y73" s="53"/>
      <c r="Z73" s="53"/>
      <c r="AA73" s="27"/>
      <c r="AB73" s="27"/>
      <c r="AC73" s="27"/>
      <c r="AD73" s="53"/>
      <c r="AE73" s="51"/>
      <c r="AF73" s="155"/>
      <c r="AG73" s="160"/>
      <c r="AH73" s="28"/>
      <c r="AI73" s="28"/>
      <c r="AJ73" s="28"/>
      <c r="AK73" s="28"/>
      <c r="AL73" s="28"/>
      <c r="AM73" s="28"/>
      <c r="AN73" s="28"/>
      <c r="AO73" s="28"/>
      <c r="AP73" s="28"/>
      <c r="AQ73" s="27"/>
      <c r="AR73" s="29"/>
    </row>
    <row r="74" spans="1:51" s="23" customFormat="1" ht="13.5" customHeight="1">
      <c r="A74" s="24"/>
      <c r="B74" s="25"/>
      <c r="C74" s="107"/>
      <c r="D74" s="70" t="s">
        <v>120</v>
      </c>
      <c r="E74" s="70"/>
      <c r="F74" s="70"/>
      <c r="G74" s="70"/>
      <c r="H74" s="152"/>
      <c r="I74" s="152"/>
      <c r="J74" s="70" t="s">
        <v>19</v>
      </c>
      <c r="K74" s="70"/>
      <c r="L74" s="70"/>
      <c r="M74" s="70">
        <v>2</v>
      </c>
      <c r="N74" s="70"/>
      <c r="O74" s="27" t="s">
        <v>23</v>
      </c>
      <c r="P74" s="305">
        <f>H72</f>
        <v>850</v>
      </c>
      <c r="Q74" s="305"/>
      <c r="R74" s="70" t="s">
        <v>23</v>
      </c>
      <c r="S74" s="309">
        <v>0.3</v>
      </c>
      <c r="T74" s="309"/>
      <c r="U74" s="70" t="s">
        <v>23</v>
      </c>
      <c r="V74" s="305">
        <v>0.2</v>
      </c>
      <c r="W74" s="305"/>
      <c r="X74" s="70" t="s">
        <v>19</v>
      </c>
      <c r="Y74" s="305">
        <f>P74*S74*V74*M74</f>
        <v>102</v>
      </c>
      <c r="Z74" s="305"/>
      <c r="AA74" s="305"/>
      <c r="AB74" s="306" t="s">
        <v>12</v>
      </c>
      <c r="AC74" s="306"/>
      <c r="AD74" s="70"/>
      <c r="AE74" s="70"/>
      <c r="AF74" s="70"/>
      <c r="AG74" s="108"/>
      <c r="AH74" s="70"/>
      <c r="AI74" s="70"/>
      <c r="AJ74" s="70"/>
      <c r="AK74" s="70"/>
      <c r="AL74" s="70"/>
      <c r="AM74" s="70"/>
      <c r="AN74" s="70"/>
      <c r="AO74" s="70"/>
      <c r="AP74" s="70"/>
      <c r="AQ74" s="70"/>
      <c r="AR74" s="108"/>
    </row>
    <row r="75" spans="1:51" s="23" customFormat="1" ht="13.5" customHeight="1">
      <c r="A75" s="24"/>
      <c r="B75" s="25"/>
      <c r="C75" s="70"/>
      <c r="D75" s="70"/>
      <c r="E75" s="70"/>
      <c r="F75" s="70"/>
      <c r="G75" s="70"/>
      <c r="H75" s="152"/>
      <c r="I75" s="152"/>
      <c r="J75" s="70"/>
      <c r="K75" s="70"/>
      <c r="L75" s="70"/>
      <c r="M75" s="70"/>
      <c r="N75" s="70"/>
      <c r="O75" s="27"/>
      <c r="P75" s="152"/>
      <c r="Q75" s="152"/>
      <c r="R75" s="70"/>
      <c r="S75" s="153"/>
      <c r="T75" s="153"/>
      <c r="U75" s="70"/>
      <c r="V75" s="152"/>
      <c r="W75" s="152"/>
      <c r="X75" s="70" t="s">
        <v>19</v>
      </c>
      <c r="Y75" s="305">
        <f>Y74+Q73</f>
        <v>1249.5</v>
      </c>
      <c r="Z75" s="305"/>
      <c r="AA75" s="305"/>
      <c r="AB75" s="306" t="s">
        <v>12</v>
      </c>
      <c r="AC75" s="306"/>
      <c r="AD75" s="70"/>
      <c r="AE75" s="70"/>
      <c r="AF75" s="70"/>
      <c r="AG75" s="108"/>
      <c r="AH75" s="70"/>
      <c r="AI75" s="70"/>
      <c r="AJ75" s="70"/>
      <c r="AK75" s="70"/>
      <c r="AL75" s="70"/>
      <c r="AM75" s="70"/>
      <c r="AN75" s="70"/>
      <c r="AO75" s="70"/>
      <c r="AP75" s="70"/>
      <c r="AQ75" s="70"/>
      <c r="AR75" s="70"/>
    </row>
    <row r="76" spans="1:51" ht="14.25" customHeight="1">
      <c r="A76" s="109"/>
      <c r="B76" s="86"/>
      <c r="C76" s="146"/>
      <c r="D76" s="146"/>
      <c r="E76" s="146"/>
      <c r="F76" s="146"/>
      <c r="G76" s="146"/>
      <c r="H76" s="146"/>
      <c r="I76" s="146"/>
      <c r="J76" s="146"/>
      <c r="K76" s="146"/>
      <c r="L76" s="146"/>
      <c r="M76" s="146"/>
      <c r="N76" s="146"/>
      <c r="O76" s="146"/>
      <c r="P76" s="146"/>
      <c r="Q76" s="146"/>
      <c r="R76" s="146"/>
      <c r="S76" s="146"/>
      <c r="T76" s="146"/>
      <c r="U76" s="146"/>
      <c r="V76" s="146"/>
      <c r="W76" s="146"/>
      <c r="X76" s="146"/>
      <c r="Y76" s="146"/>
      <c r="Z76" s="285" t="s">
        <v>20</v>
      </c>
      <c r="AA76" s="285"/>
      <c r="AB76" s="285"/>
      <c r="AC76" s="285"/>
      <c r="AD76" s="285"/>
      <c r="AE76" s="13" t="s">
        <v>19</v>
      </c>
      <c r="AF76" s="14">
        <f>ROUND(Y75,2)</f>
        <v>1249.5</v>
      </c>
      <c r="AG76" s="15" t="s">
        <v>12</v>
      </c>
    </row>
    <row r="77" spans="1:51" s="23" customFormat="1" ht="52.5" customHeight="1">
      <c r="A77" s="22">
        <f>A71+1</f>
        <v>22</v>
      </c>
      <c r="B77" s="140" t="s">
        <v>133</v>
      </c>
      <c r="C77" s="277" t="s">
        <v>121</v>
      </c>
      <c r="D77" s="278"/>
      <c r="E77" s="278"/>
      <c r="F77" s="278"/>
      <c r="G77" s="278"/>
      <c r="H77" s="278"/>
      <c r="I77" s="278"/>
      <c r="J77" s="278"/>
      <c r="K77" s="278"/>
      <c r="L77" s="278"/>
      <c r="M77" s="278"/>
      <c r="N77" s="278"/>
      <c r="O77" s="278"/>
      <c r="P77" s="278"/>
      <c r="Q77" s="278"/>
      <c r="R77" s="278"/>
      <c r="S77" s="278"/>
      <c r="T77" s="278"/>
      <c r="U77" s="278"/>
      <c r="V77" s="278"/>
      <c r="W77" s="278"/>
      <c r="X77" s="278"/>
      <c r="Y77" s="278"/>
      <c r="Z77" s="278"/>
      <c r="AA77" s="278"/>
      <c r="AB77" s="278"/>
      <c r="AC77" s="278"/>
      <c r="AD77" s="278"/>
      <c r="AE77" s="110"/>
      <c r="AF77" s="110"/>
      <c r="AG77" s="111"/>
      <c r="AH77" s="110"/>
      <c r="AI77" s="110"/>
      <c r="AJ77" s="110"/>
      <c r="AK77" s="110"/>
      <c r="AL77" s="110"/>
      <c r="AM77" s="110"/>
      <c r="AN77" s="110"/>
      <c r="AO77" s="110"/>
      <c r="AP77" s="110"/>
      <c r="AQ77" s="110"/>
      <c r="AR77" s="111"/>
    </row>
    <row r="78" spans="1:51" s="23" customFormat="1" ht="13.5" customHeight="1">
      <c r="A78" s="24"/>
      <c r="B78" s="25"/>
      <c r="C78" s="112"/>
      <c r="D78" s="113" t="s">
        <v>80</v>
      </c>
      <c r="E78" s="113"/>
      <c r="F78" s="113"/>
      <c r="G78" s="113"/>
      <c r="H78" s="310">
        <f>H72</f>
        <v>850</v>
      </c>
      <c r="I78" s="310"/>
      <c r="J78" s="310"/>
      <c r="K78" s="113"/>
      <c r="L78" s="113"/>
      <c r="M78" s="113" t="s">
        <v>81</v>
      </c>
      <c r="N78" s="113"/>
      <c r="O78" s="113" t="s">
        <v>19</v>
      </c>
      <c r="P78" s="310">
        <v>2.8</v>
      </c>
      <c r="Q78" s="310"/>
      <c r="R78" s="113"/>
      <c r="S78" s="113"/>
      <c r="T78" s="113"/>
      <c r="U78" s="113"/>
      <c r="V78" s="310"/>
      <c r="W78" s="310"/>
      <c r="X78" s="113"/>
      <c r="Y78" s="113"/>
      <c r="Z78" s="113"/>
      <c r="AA78" s="113"/>
      <c r="AB78" s="113"/>
      <c r="AC78" s="113"/>
      <c r="AD78" s="113"/>
      <c r="AE78" s="113"/>
      <c r="AF78" s="113"/>
      <c r="AG78" s="114"/>
      <c r="AH78" s="113"/>
      <c r="AI78" s="113"/>
      <c r="AJ78" s="113"/>
      <c r="AK78" s="113"/>
      <c r="AL78" s="113"/>
      <c r="AM78" s="113"/>
      <c r="AN78" s="113"/>
      <c r="AO78" s="113"/>
      <c r="AP78" s="113"/>
      <c r="AQ78" s="113"/>
      <c r="AR78" s="114"/>
    </row>
    <row r="79" spans="1:51" s="23" customFormat="1" ht="13.5" customHeight="1">
      <c r="A79" s="24"/>
      <c r="B79" s="25"/>
      <c r="C79" s="26"/>
      <c r="D79" s="27"/>
      <c r="E79" s="27"/>
      <c r="F79" s="27"/>
      <c r="G79" s="27"/>
      <c r="H79" s="27"/>
      <c r="I79" s="27"/>
      <c r="J79" s="27"/>
      <c r="K79" s="30"/>
      <c r="L79" s="31"/>
      <c r="M79" s="307" t="s">
        <v>83</v>
      </c>
      <c r="N79" s="307"/>
      <c r="O79" s="307"/>
      <c r="P79" s="307"/>
      <c r="Q79" s="308">
        <f>H78*P78</f>
        <v>2380</v>
      </c>
      <c r="R79" s="308"/>
      <c r="S79" s="308"/>
      <c r="T79" s="306" t="s">
        <v>24</v>
      </c>
      <c r="U79" s="306"/>
      <c r="V79" s="53"/>
      <c r="W79" s="53"/>
      <c r="X79" s="53"/>
      <c r="Y79" s="53"/>
      <c r="Z79" s="53"/>
      <c r="AA79" s="27"/>
      <c r="AB79" s="27"/>
      <c r="AC79" s="27"/>
      <c r="AD79" s="53"/>
      <c r="AE79" s="51"/>
      <c r="AF79" s="155"/>
      <c r="AG79" s="160"/>
      <c r="AH79" s="28"/>
      <c r="AI79" s="28"/>
      <c r="AJ79" s="28"/>
      <c r="AK79" s="28"/>
      <c r="AL79" s="28"/>
      <c r="AM79" s="28"/>
      <c r="AN79" s="28"/>
      <c r="AO79" s="28"/>
      <c r="AP79" s="28"/>
      <c r="AQ79" s="27"/>
      <c r="AR79" s="29"/>
    </row>
    <row r="80" spans="1:51" ht="14.25" customHeight="1">
      <c r="A80" s="109"/>
      <c r="B80" s="115"/>
      <c r="C80" s="146"/>
      <c r="D80" s="146"/>
      <c r="E80" s="146"/>
      <c r="F80" s="146"/>
      <c r="G80" s="146"/>
      <c r="H80" s="146"/>
      <c r="I80" s="146"/>
      <c r="J80" s="146"/>
      <c r="K80" s="146"/>
      <c r="L80" s="146"/>
      <c r="M80" s="146"/>
      <c r="N80" s="146"/>
      <c r="O80" s="146"/>
      <c r="P80" s="146"/>
      <c r="Q80" s="146"/>
      <c r="R80" s="146"/>
      <c r="S80" s="146"/>
      <c r="T80" s="146"/>
      <c r="U80" s="146"/>
      <c r="V80" s="146"/>
      <c r="W80" s="146"/>
      <c r="X80" s="146"/>
      <c r="Y80" s="146"/>
      <c r="Z80" s="285" t="s">
        <v>20</v>
      </c>
      <c r="AA80" s="285"/>
      <c r="AB80" s="285"/>
      <c r="AC80" s="285"/>
      <c r="AD80" s="285"/>
      <c r="AE80" s="13" t="s">
        <v>19</v>
      </c>
      <c r="AF80" s="14">
        <f>ROUND(Q79,2)</f>
        <v>2380</v>
      </c>
      <c r="AG80" s="161" t="s">
        <v>24</v>
      </c>
      <c r="AH80" s="116"/>
    </row>
    <row r="81" spans="1:44" s="23" customFormat="1" ht="67.5" customHeight="1">
      <c r="A81" s="22">
        <f>A77+1</f>
        <v>23</v>
      </c>
      <c r="B81" s="22" t="s">
        <v>85</v>
      </c>
      <c r="C81" s="277" t="s">
        <v>84</v>
      </c>
      <c r="D81" s="278"/>
      <c r="E81" s="278"/>
      <c r="F81" s="278"/>
      <c r="G81" s="278"/>
      <c r="H81" s="278"/>
      <c r="I81" s="278"/>
      <c r="J81" s="278"/>
      <c r="K81" s="278"/>
      <c r="L81" s="278"/>
      <c r="M81" s="278"/>
      <c r="N81" s="278"/>
      <c r="O81" s="278"/>
      <c r="P81" s="278"/>
      <c r="Q81" s="278"/>
      <c r="R81" s="278"/>
      <c r="S81" s="278"/>
      <c r="T81" s="278"/>
      <c r="U81" s="278"/>
      <c r="V81" s="278"/>
      <c r="W81" s="278"/>
      <c r="X81" s="278"/>
      <c r="Y81" s="278"/>
      <c r="Z81" s="278"/>
      <c r="AA81" s="278"/>
      <c r="AB81" s="278"/>
      <c r="AC81" s="278"/>
      <c r="AD81" s="278"/>
      <c r="AE81" s="105"/>
      <c r="AF81" s="105"/>
      <c r="AG81" s="106"/>
      <c r="AH81" s="105"/>
      <c r="AI81" s="105"/>
      <c r="AJ81" s="105"/>
      <c r="AK81" s="105"/>
      <c r="AL81" s="105"/>
      <c r="AM81" s="105"/>
      <c r="AN81" s="105"/>
      <c r="AO81" s="105"/>
      <c r="AP81" s="105"/>
      <c r="AQ81" s="105"/>
      <c r="AR81" s="106"/>
    </row>
    <row r="82" spans="1:44" s="23" customFormat="1" ht="13.5" customHeight="1">
      <c r="A82" s="24"/>
      <c r="B82" s="25"/>
      <c r="C82" s="107"/>
      <c r="D82" s="70" t="s">
        <v>80</v>
      </c>
      <c r="E82" s="70"/>
      <c r="F82" s="70"/>
      <c r="G82" s="70"/>
      <c r="H82" s="305">
        <f>H78</f>
        <v>850</v>
      </c>
      <c r="I82" s="305"/>
      <c r="J82" s="305"/>
      <c r="K82" s="70"/>
      <c r="L82" s="70"/>
      <c r="M82" s="70" t="s">
        <v>81</v>
      </c>
      <c r="N82" s="70"/>
      <c r="O82" s="70" t="s">
        <v>19</v>
      </c>
      <c r="P82" s="305">
        <f>P78</f>
        <v>2.8</v>
      </c>
      <c r="Q82" s="305"/>
      <c r="R82" s="70"/>
      <c r="S82" s="70"/>
      <c r="T82" s="70" t="s">
        <v>82</v>
      </c>
      <c r="U82" s="70" t="s">
        <v>19</v>
      </c>
      <c r="V82" s="305">
        <v>0.15</v>
      </c>
      <c r="W82" s="305"/>
      <c r="X82" s="70"/>
      <c r="Y82" s="70"/>
      <c r="Z82" s="70"/>
      <c r="AA82" s="70"/>
      <c r="AB82" s="70"/>
      <c r="AC82" s="70"/>
      <c r="AD82" s="70"/>
      <c r="AE82" s="70"/>
      <c r="AF82" s="70"/>
      <c r="AG82" s="108"/>
      <c r="AH82" s="70"/>
      <c r="AI82" s="70"/>
      <c r="AJ82" s="70"/>
      <c r="AK82" s="70"/>
      <c r="AL82" s="70"/>
      <c r="AM82" s="70"/>
      <c r="AN82" s="70"/>
      <c r="AO82" s="70"/>
      <c r="AP82" s="70"/>
      <c r="AQ82" s="70"/>
      <c r="AR82" s="108"/>
    </row>
    <row r="83" spans="1:44" s="23" customFormat="1" ht="13.5" customHeight="1">
      <c r="A83" s="24"/>
      <c r="B83" s="25"/>
      <c r="C83" s="26"/>
      <c r="D83" s="27"/>
      <c r="E83" s="27"/>
      <c r="F83" s="27"/>
      <c r="G83" s="27"/>
      <c r="H83" s="27"/>
      <c r="I83" s="27"/>
      <c r="J83" s="27"/>
      <c r="K83" s="30"/>
      <c r="L83" s="31"/>
      <c r="M83" s="307" t="s">
        <v>83</v>
      </c>
      <c r="N83" s="307"/>
      <c r="O83" s="307"/>
      <c r="P83" s="307"/>
      <c r="Q83" s="308">
        <f>H82*P82*V82</f>
        <v>357</v>
      </c>
      <c r="R83" s="308"/>
      <c r="S83" s="308"/>
      <c r="T83" s="306" t="s">
        <v>12</v>
      </c>
      <c r="U83" s="306"/>
      <c r="V83" s="53"/>
      <c r="W83" s="53"/>
      <c r="X83" s="53"/>
      <c r="Y83" s="53"/>
      <c r="Z83" s="53"/>
      <c r="AA83" s="27"/>
      <c r="AB83" s="27"/>
      <c r="AC83" s="27"/>
      <c r="AD83" s="53"/>
      <c r="AE83" s="51"/>
      <c r="AF83" s="155"/>
      <c r="AG83" s="160"/>
      <c r="AH83" s="28"/>
      <c r="AI83" s="28"/>
      <c r="AJ83" s="28"/>
      <c r="AK83" s="28"/>
      <c r="AL83" s="28"/>
      <c r="AM83" s="28"/>
      <c r="AN83" s="28"/>
      <c r="AO83" s="28"/>
      <c r="AP83" s="28"/>
      <c r="AQ83" s="27"/>
      <c r="AR83" s="29"/>
    </row>
    <row r="84" spans="1:44" ht="14.25" customHeight="1">
      <c r="A84" s="109"/>
      <c r="B84" s="86"/>
      <c r="C84" s="146"/>
      <c r="D84" s="146"/>
      <c r="E84" s="146"/>
      <c r="F84" s="146"/>
      <c r="G84" s="146"/>
      <c r="H84" s="146"/>
      <c r="I84" s="146"/>
      <c r="J84" s="146"/>
      <c r="K84" s="146"/>
      <c r="L84" s="146"/>
      <c r="M84" s="146"/>
      <c r="N84" s="146"/>
      <c r="O84" s="146"/>
      <c r="P84" s="146"/>
      <c r="Q84" s="146"/>
      <c r="R84" s="146"/>
      <c r="S84" s="146"/>
      <c r="T84" s="146"/>
      <c r="U84" s="146"/>
      <c r="V84" s="146"/>
      <c r="W84" s="146"/>
      <c r="X84" s="146"/>
      <c r="Y84" s="146"/>
      <c r="Z84" s="285" t="s">
        <v>20</v>
      </c>
      <c r="AA84" s="285"/>
      <c r="AB84" s="285"/>
      <c r="AC84" s="285"/>
      <c r="AD84" s="285"/>
      <c r="AE84" s="13" t="s">
        <v>19</v>
      </c>
      <c r="AF84" s="14">
        <f>ROUND(Q83,2)</f>
        <v>357</v>
      </c>
      <c r="AG84" s="15" t="s">
        <v>12</v>
      </c>
    </row>
    <row r="85" spans="1:44" s="23" customFormat="1" ht="78.75" customHeight="1">
      <c r="A85" s="118">
        <f>A81+1</f>
        <v>24</v>
      </c>
      <c r="B85" s="140" t="s">
        <v>131</v>
      </c>
      <c r="C85" s="278" t="s">
        <v>87</v>
      </c>
      <c r="D85" s="278"/>
      <c r="E85" s="278"/>
      <c r="F85" s="278"/>
      <c r="G85" s="278"/>
      <c r="H85" s="278"/>
      <c r="I85" s="278"/>
      <c r="J85" s="278"/>
      <c r="K85" s="278"/>
      <c r="L85" s="278"/>
      <c r="M85" s="278"/>
      <c r="N85" s="278"/>
      <c r="O85" s="278"/>
      <c r="P85" s="278"/>
      <c r="Q85" s="278"/>
      <c r="R85" s="278"/>
      <c r="S85" s="278"/>
      <c r="T85" s="278"/>
      <c r="U85" s="278"/>
      <c r="V85" s="278"/>
      <c r="W85" s="278"/>
      <c r="X85" s="278"/>
      <c r="Y85" s="278"/>
      <c r="Z85" s="278"/>
      <c r="AA85" s="278"/>
      <c r="AB85" s="278"/>
      <c r="AC85" s="278"/>
      <c r="AD85" s="278"/>
      <c r="AE85" s="278"/>
      <c r="AF85" s="278"/>
      <c r="AG85" s="317"/>
      <c r="AH85" s="32"/>
      <c r="AI85" s="32"/>
      <c r="AJ85" s="32"/>
      <c r="AK85" s="32"/>
      <c r="AL85" s="32"/>
      <c r="AM85" s="32"/>
    </row>
    <row r="86" spans="1:44" s="33" customFormat="1" ht="20.25" customHeight="1">
      <c r="A86" s="162"/>
      <c r="B86" s="117"/>
      <c r="C86" s="315" t="s">
        <v>86</v>
      </c>
      <c r="D86" s="315"/>
      <c r="E86" s="315"/>
      <c r="F86" s="315"/>
      <c r="G86" s="315"/>
      <c r="H86" s="315"/>
      <c r="I86" s="315"/>
      <c r="J86" s="315"/>
      <c r="K86" s="315"/>
      <c r="L86" s="315"/>
      <c r="M86" s="315"/>
      <c r="N86" s="315"/>
      <c r="O86" s="315"/>
      <c r="P86" s="315"/>
      <c r="Q86" s="315"/>
      <c r="R86" s="315"/>
      <c r="S86" s="315"/>
      <c r="T86" s="315"/>
      <c r="U86" s="315"/>
      <c r="V86" s="315"/>
      <c r="W86" s="315"/>
      <c r="X86" s="315"/>
      <c r="Y86" s="315"/>
      <c r="Z86" s="315"/>
      <c r="AA86" s="315"/>
      <c r="AB86" s="315"/>
      <c r="AC86" s="315"/>
      <c r="AD86" s="315"/>
      <c r="AE86" s="315"/>
      <c r="AF86" s="315"/>
      <c r="AG86" s="316"/>
    </row>
    <row r="87" spans="1:44" s="23" customFormat="1" ht="13.5" customHeight="1">
      <c r="A87" s="34"/>
      <c r="B87" s="25"/>
      <c r="C87" s="70"/>
      <c r="D87" s="70" t="s">
        <v>80</v>
      </c>
      <c r="E87" s="70"/>
      <c r="F87" s="70"/>
      <c r="G87" s="70"/>
      <c r="H87" s="305">
        <f>H82</f>
        <v>850</v>
      </c>
      <c r="I87" s="305"/>
      <c r="J87" s="305"/>
      <c r="K87" s="70"/>
      <c r="L87" s="70"/>
      <c r="M87" s="70" t="s">
        <v>81</v>
      </c>
      <c r="N87" s="70"/>
      <c r="O87" s="70" t="s">
        <v>19</v>
      </c>
      <c r="P87" s="305">
        <v>2.8</v>
      </c>
      <c r="Q87" s="305"/>
      <c r="R87" s="70"/>
      <c r="S87" s="70"/>
      <c r="T87" s="70" t="s">
        <v>64</v>
      </c>
      <c r="U87" s="27"/>
      <c r="V87" s="70" t="s">
        <v>19</v>
      </c>
      <c r="W87" s="305">
        <f>H87*P87</f>
        <v>2380</v>
      </c>
      <c r="X87" s="305"/>
      <c r="Y87" s="305"/>
      <c r="Z87" s="70" t="s">
        <v>24</v>
      </c>
      <c r="AA87" s="70"/>
      <c r="AB87" s="70"/>
      <c r="AC87" s="70"/>
      <c r="AD87" s="70"/>
      <c r="AE87" s="70"/>
      <c r="AF87" s="70"/>
      <c r="AG87" s="108"/>
      <c r="AH87" s="70"/>
      <c r="AI87" s="70"/>
      <c r="AJ87" s="70"/>
      <c r="AK87" s="70"/>
      <c r="AL87" s="70"/>
      <c r="AM87" s="70"/>
      <c r="AN87" s="70"/>
      <c r="AO87" s="70"/>
      <c r="AP87" s="70"/>
      <c r="AQ87" s="70"/>
      <c r="AR87" s="108"/>
    </row>
    <row r="88" spans="1:44" s="32" customFormat="1" ht="14.25" customHeight="1">
      <c r="A88" s="34"/>
      <c r="B88" s="35"/>
      <c r="C88" s="28"/>
      <c r="D88" s="28"/>
      <c r="E88" s="28"/>
      <c r="F88" s="28" t="s">
        <v>88</v>
      </c>
      <c r="G88" s="28"/>
      <c r="H88" s="28"/>
      <c r="I88" s="28"/>
      <c r="J88" s="28"/>
      <c r="K88" s="28"/>
      <c r="L88" s="28"/>
      <c r="M88" s="28"/>
      <c r="N88" s="28"/>
      <c r="O88" s="155"/>
      <c r="P88" s="155"/>
      <c r="Q88" s="311"/>
      <c r="R88" s="311"/>
      <c r="S88" s="155"/>
      <c r="T88" s="311"/>
      <c r="U88" s="312"/>
      <c r="V88" s="70" t="s">
        <v>19</v>
      </c>
      <c r="W88" s="313">
        <f>ROUND(W87/0.09,0)</f>
        <v>26444</v>
      </c>
      <c r="X88" s="313"/>
      <c r="Y88" s="313"/>
      <c r="Z88" s="70" t="s">
        <v>11</v>
      </c>
      <c r="AA88" s="28"/>
      <c r="AB88" s="312"/>
      <c r="AC88" s="312"/>
      <c r="AD88" s="28"/>
      <c r="AE88" s="28"/>
      <c r="AF88" s="28"/>
      <c r="AG88" s="163"/>
    </row>
    <row r="89" spans="1:44" s="32" customFormat="1" ht="14.25" customHeight="1">
      <c r="A89" s="34"/>
      <c r="B89" s="35"/>
      <c r="C89" s="28"/>
      <c r="D89" s="28"/>
      <c r="E89" s="28"/>
      <c r="F89" s="28"/>
      <c r="G89" s="28"/>
      <c r="H89" s="28"/>
      <c r="I89" s="28"/>
      <c r="J89" s="28"/>
      <c r="K89" s="28"/>
      <c r="L89" s="28"/>
      <c r="M89" s="28"/>
      <c r="N89" s="28"/>
      <c r="O89" s="155"/>
      <c r="P89" s="155"/>
      <c r="Q89" s="154"/>
      <c r="R89" s="154"/>
      <c r="S89" s="155"/>
      <c r="T89" s="154"/>
      <c r="U89" s="155"/>
      <c r="V89" s="70"/>
      <c r="W89" s="156"/>
      <c r="X89" s="156"/>
      <c r="Y89" s="156"/>
      <c r="Z89" s="314" t="s">
        <v>20</v>
      </c>
      <c r="AA89" s="314"/>
      <c r="AB89" s="314"/>
      <c r="AC89" s="314"/>
      <c r="AD89" s="314"/>
      <c r="AE89" s="13" t="s">
        <v>19</v>
      </c>
      <c r="AF89" s="36">
        <f>W88</f>
        <v>26444</v>
      </c>
      <c r="AG89" s="15" t="s">
        <v>11</v>
      </c>
    </row>
    <row r="90" spans="1:44" s="33" customFormat="1" ht="25.5" customHeight="1">
      <c r="A90" s="162"/>
      <c r="B90" s="141" t="s">
        <v>131</v>
      </c>
      <c r="C90" s="315" t="s">
        <v>122</v>
      </c>
      <c r="D90" s="315"/>
      <c r="E90" s="315"/>
      <c r="F90" s="315"/>
      <c r="G90" s="315"/>
      <c r="H90" s="315"/>
      <c r="I90" s="315"/>
      <c r="J90" s="315"/>
      <c r="K90" s="315"/>
      <c r="L90" s="315"/>
      <c r="M90" s="315"/>
      <c r="N90" s="315"/>
      <c r="O90" s="315"/>
      <c r="P90" s="315"/>
      <c r="Q90" s="315"/>
      <c r="R90" s="315"/>
      <c r="S90" s="315"/>
      <c r="T90" s="315"/>
      <c r="U90" s="315"/>
      <c r="V90" s="315"/>
      <c r="W90" s="315"/>
      <c r="X90" s="315"/>
      <c r="Y90" s="315"/>
      <c r="Z90" s="315"/>
      <c r="AA90" s="315"/>
      <c r="AB90" s="315"/>
      <c r="AC90" s="315"/>
      <c r="AD90" s="315"/>
      <c r="AE90" s="315"/>
      <c r="AF90" s="315"/>
      <c r="AG90" s="316"/>
    </row>
    <row r="91" spans="1:44" s="23" customFormat="1" ht="13.5" customHeight="1">
      <c r="A91" s="34"/>
      <c r="B91" s="25"/>
      <c r="C91" s="70"/>
      <c r="D91" s="70" t="s">
        <v>80</v>
      </c>
      <c r="E91" s="70"/>
      <c r="F91" s="70"/>
      <c r="G91" s="70"/>
      <c r="H91" s="305">
        <f>H87</f>
        <v>850</v>
      </c>
      <c r="I91" s="305"/>
      <c r="J91" s="305"/>
      <c r="K91" s="70"/>
      <c r="L91" s="70"/>
      <c r="M91" s="70"/>
      <c r="N91" s="70"/>
      <c r="O91" s="70"/>
      <c r="P91" s="305"/>
      <c r="Q91" s="305"/>
      <c r="R91" s="70"/>
      <c r="S91" s="70"/>
      <c r="T91" s="70"/>
      <c r="U91" s="27"/>
      <c r="V91" s="70"/>
      <c r="W91" s="305"/>
      <c r="X91" s="305"/>
      <c r="Y91" s="305"/>
      <c r="Z91" s="70"/>
      <c r="AA91" s="70"/>
      <c r="AB91" s="70"/>
      <c r="AC91" s="70"/>
      <c r="AD91" s="70"/>
      <c r="AE91" s="70"/>
      <c r="AF91" s="70"/>
      <c r="AG91" s="108"/>
      <c r="AH91" s="70"/>
      <c r="AI91" s="70"/>
      <c r="AJ91" s="70"/>
      <c r="AK91" s="70"/>
      <c r="AL91" s="70"/>
      <c r="AM91" s="70"/>
      <c r="AN91" s="70"/>
      <c r="AO91" s="70"/>
      <c r="AP91" s="70"/>
      <c r="AQ91" s="70"/>
      <c r="AR91" s="108"/>
    </row>
    <row r="92" spans="1:44" s="32" customFormat="1" ht="14.25" customHeight="1">
      <c r="A92" s="34"/>
      <c r="B92" s="35"/>
      <c r="C92" s="28"/>
      <c r="D92" s="28"/>
      <c r="E92" s="28"/>
      <c r="F92" s="28" t="s">
        <v>123</v>
      </c>
      <c r="G92" s="28"/>
      <c r="H92" s="28"/>
      <c r="I92" s="28"/>
      <c r="J92" s="28"/>
      <c r="K92" s="28"/>
      <c r="L92" s="28"/>
      <c r="M92" s="28"/>
      <c r="N92" s="28"/>
      <c r="O92" s="155"/>
      <c r="P92" s="155">
        <v>2</v>
      </c>
      <c r="Q92" s="37"/>
      <c r="R92" s="37" t="s">
        <v>89</v>
      </c>
      <c r="S92" s="319">
        <f>H87</f>
        <v>850</v>
      </c>
      <c r="T92" s="319"/>
      <c r="U92" s="319"/>
      <c r="V92" s="70" t="s">
        <v>19</v>
      </c>
      <c r="W92" s="313">
        <f>P92*S92</f>
        <v>1700</v>
      </c>
      <c r="X92" s="313"/>
      <c r="Y92" s="313"/>
      <c r="Z92" s="70" t="s">
        <v>11</v>
      </c>
      <c r="AA92" s="28"/>
      <c r="AB92" s="312"/>
      <c r="AC92" s="312"/>
      <c r="AD92" s="28"/>
      <c r="AE92" s="28"/>
      <c r="AF92" s="28"/>
      <c r="AG92" s="163"/>
    </row>
    <row r="93" spans="1:44" s="32" customFormat="1" ht="14.25" customHeight="1">
      <c r="A93" s="34"/>
      <c r="B93" s="35"/>
      <c r="C93" s="28"/>
      <c r="D93" s="28"/>
      <c r="E93" s="28"/>
      <c r="F93" s="28"/>
      <c r="G93" s="28"/>
      <c r="H93" s="28"/>
      <c r="I93" s="28"/>
      <c r="J93" s="28"/>
      <c r="K93" s="28"/>
      <c r="L93" s="28"/>
      <c r="M93" s="28"/>
      <c r="N93" s="28"/>
      <c r="O93" s="155"/>
      <c r="P93" s="155"/>
      <c r="Q93" s="154"/>
      <c r="R93" s="154"/>
      <c r="S93" s="155"/>
      <c r="T93" s="154"/>
      <c r="U93" s="155"/>
      <c r="V93" s="70"/>
      <c r="W93" s="156"/>
      <c r="X93" s="156"/>
      <c r="Y93" s="156"/>
      <c r="Z93" s="70"/>
      <c r="AA93" s="28"/>
      <c r="AB93" s="155"/>
      <c r="AC93" s="155"/>
      <c r="AD93" s="28"/>
      <c r="AE93" s="28"/>
      <c r="AF93" s="28"/>
      <c r="AG93" s="163"/>
    </row>
    <row r="94" spans="1:44" ht="12.75" customHeight="1">
      <c r="A94" s="164"/>
      <c r="B94" s="86"/>
      <c r="C94" s="146"/>
      <c r="D94" s="146"/>
      <c r="E94" s="146"/>
      <c r="F94" s="146"/>
      <c r="G94" s="146"/>
      <c r="H94" s="146"/>
      <c r="I94" s="146"/>
      <c r="J94" s="146"/>
      <c r="K94" s="146"/>
      <c r="L94" s="146"/>
      <c r="M94" s="146"/>
      <c r="N94" s="146"/>
      <c r="O94" s="146"/>
      <c r="P94" s="146"/>
      <c r="Q94" s="146"/>
      <c r="R94" s="146"/>
      <c r="S94" s="146"/>
      <c r="T94" s="146"/>
      <c r="U94" s="146"/>
      <c r="V94" s="146"/>
      <c r="W94" s="146"/>
      <c r="X94" s="146"/>
      <c r="Y94" s="146"/>
      <c r="Z94" s="314" t="s">
        <v>20</v>
      </c>
      <c r="AA94" s="314"/>
      <c r="AB94" s="314"/>
      <c r="AC94" s="314"/>
      <c r="AD94" s="314"/>
      <c r="AE94" s="13" t="s">
        <v>19</v>
      </c>
      <c r="AF94" s="36">
        <f>W92</f>
        <v>1700</v>
      </c>
      <c r="AG94" s="15" t="s">
        <v>11</v>
      </c>
    </row>
    <row r="95" spans="1:44" s="23" customFormat="1" ht="40.5" customHeight="1">
      <c r="A95" s="22">
        <f>A85+1</f>
        <v>25</v>
      </c>
      <c r="B95" s="22" t="s">
        <v>90</v>
      </c>
      <c r="C95" s="277" t="s">
        <v>91</v>
      </c>
      <c r="D95" s="278"/>
      <c r="E95" s="278"/>
      <c r="F95" s="278"/>
      <c r="G95" s="278"/>
      <c r="H95" s="278"/>
      <c r="I95" s="278"/>
      <c r="J95" s="278"/>
      <c r="K95" s="278"/>
      <c r="L95" s="278"/>
      <c r="M95" s="278"/>
      <c r="N95" s="278"/>
      <c r="O95" s="278"/>
      <c r="P95" s="278"/>
      <c r="Q95" s="278"/>
      <c r="R95" s="278"/>
      <c r="S95" s="278"/>
      <c r="T95" s="278"/>
      <c r="U95" s="278"/>
      <c r="V95" s="278"/>
      <c r="W95" s="278"/>
      <c r="X95" s="278"/>
      <c r="Y95" s="278"/>
      <c r="Z95" s="278"/>
      <c r="AA95" s="278"/>
      <c r="AB95" s="278"/>
      <c r="AC95" s="278"/>
      <c r="AD95" s="278"/>
      <c r="AE95" s="105"/>
      <c r="AF95" s="105"/>
      <c r="AG95" s="106"/>
      <c r="AH95" s="105"/>
      <c r="AI95" s="105"/>
      <c r="AJ95" s="105"/>
      <c r="AK95" s="105"/>
      <c r="AL95" s="105"/>
      <c r="AM95" s="105"/>
      <c r="AN95" s="105"/>
      <c r="AO95" s="105"/>
      <c r="AP95" s="105"/>
      <c r="AQ95" s="105"/>
      <c r="AR95" s="106"/>
    </row>
    <row r="96" spans="1:44" s="23" customFormat="1" ht="13.5" customHeight="1">
      <c r="A96" s="24"/>
      <c r="B96" s="25"/>
      <c r="C96" s="107"/>
      <c r="D96" s="70" t="s">
        <v>80</v>
      </c>
      <c r="E96" s="70"/>
      <c r="F96" s="70"/>
      <c r="G96" s="70"/>
      <c r="H96" s="305">
        <f>H91</f>
        <v>850</v>
      </c>
      <c r="I96" s="305"/>
      <c r="J96" s="305"/>
      <c r="K96" s="70"/>
      <c r="L96" s="70"/>
      <c r="M96" s="70" t="s">
        <v>81</v>
      </c>
      <c r="N96" s="70"/>
      <c r="O96" s="70" t="s">
        <v>19</v>
      </c>
      <c r="P96" s="305">
        <v>2.8</v>
      </c>
      <c r="Q96" s="305"/>
      <c r="R96" s="70"/>
      <c r="S96" s="70"/>
      <c r="T96" s="70"/>
      <c r="U96" s="70"/>
      <c r="V96" s="305"/>
      <c r="W96" s="305"/>
      <c r="X96" s="70"/>
      <c r="Y96" s="70"/>
      <c r="Z96" s="70"/>
      <c r="AA96" s="70"/>
      <c r="AB96" s="70"/>
      <c r="AC96" s="70"/>
      <c r="AD96" s="70"/>
      <c r="AE96" s="70"/>
      <c r="AF96" s="70"/>
      <c r="AG96" s="108"/>
      <c r="AH96" s="70"/>
      <c r="AI96" s="70"/>
      <c r="AJ96" s="70"/>
      <c r="AK96" s="70"/>
      <c r="AL96" s="70"/>
      <c r="AM96" s="70"/>
      <c r="AN96" s="70"/>
      <c r="AO96" s="70"/>
      <c r="AP96" s="70"/>
      <c r="AQ96" s="70"/>
      <c r="AR96" s="108"/>
    </row>
    <row r="97" spans="1:44" s="23" customFormat="1" ht="13.5" customHeight="1">
      <c r="A97" s="24"/>
      <c r="B97" s="25"/>
      <c r="C97" s="26"/>
      <c r="D97" s="27"/>
      <c r="E97" s="27"/>
      <c r="F97" s="27"/>
      <c r="G97" s="27"/>
      <c r="H97" s="27"/>
      <c r="I97" s="27"/>
      <c r="J97" s="27"/>
      <c r="K97" s="30"/>
      <c r="L97" s="31"/>
      <c r="M97" s="318" t="s">
        <v>92</v>
      </c>
      <c r="N97" s="318"/>
      <c r="O97" s="318"/>
      <c r="P97" s="318"/>
      <c r="Q97" s="308">
        <f>H96*P96</f>
        <v>2380</v>
      </c>
      <c r="R97" s="308"/>
      <c r="S97" s="308"/>
      <c r="T97" s="306" t="s">
        <v>24</v>
      </c>
      <c r="U97" s="306"/>
      <c r="V97" s="53"/>
      <c r="W97" s="53"/>
      <c r="X97" s="53"/>
      <c r="Y97" s="53"/>
      <c r="Z97" s="53"/>
      <c r="AA97" s="27"/>
      <c r="AB97" s="27"/>
      <c r="AC97" s="27"/>
      <c r="AD97" s="53"/>
      <c r="AE97" s="51"/>
      <c r="AF97" s="155"/>
      <c r="AG97" s="160"/>
      <c r="AH97" s="28"/>
      <c r="AI97" s="28"/>
      <c r="AJ97" s="28"/>
      <c r="AK97" s="28"/>
      <c r="AL97" s="28"/>
      <c r="AM97" s="28"/>
      <c r="AN97" s="28"/>
      <c r="AO97" s="28"/>
      <c r="AP97" s="28"/>
      <c r="AQ97" s="27"/>
      <c r="AR97" s="29"/>
    </row>
    <row r="98" spans="1:44" ht="14.25" customHeight="1">
      <c r="A98" s="109"/>
      <c r="B98" s="86"/>
      <c r="C98" s="146"/>
      <c r="D98" s="146"/>
      <c r="E98" s="146"/>
      <c r="F98" s="146"/>
      <c r="G98" s="146"/>
      <c r="H98" s="146"/>
      <c r="I98" s="146"/>
      <c r="J98" s="146"/>
      <c r="K98" s="146"/>
      <c r="L98" s="146"/>
      <c r="M98" s="146"/>
      <c r="N98" s="146"/>
      <c r="O98" s="146"/>
      <c r="P98" s="146"/>
      <c r="Q98" s="146"/>
      <c r="R98" s="146"/>
      <c r="S98" s="146"/>
      <c r="T98" s="146"/>
      <c r="U98" s="146"/>
      <c r="V98" s="146"/>
      <c r="W98" s="146"/>
      <c r="X98" s="146"/>
      <c r="Y98" s="146"/>
      <c r="Z98" s="314" t="s">
        <v>20</v>
      </c>
      <c r="AA98" s="314"/>
      <c r="AB98" s="314"/>
      <c r="AC98" s="314"/>
      <c r="AD98" s="314"/>
      <c r="AE98" s="13" t="s">
        <v>19</v>
      </c>
      <c r="AF98" s="14">
        <f>Q97</f>
        <v>2380</v>
      </c>
      <c r="AG98" s="15" t="s">
        <v>24</v>
      </c>
    </row>
    <row r="99" spans="1:44" s="23" customFormat="1" ht="41.25" customHeight="1">
      <c r="A99" s="118">
        <f>A95+1</f>
        <v>26</v>
      </c>
      <c r="B99" s="140" t="s">
        <v>124</v>
      </c>
      <c r="C99" s="277" t="s">
        <v>125</v>
      </c>
      <c r="D99" s="278"/>
      <c r="E99" s="278"/>
      <c r="F99" s="278"/>
      <c r="G99" s="278"/>
      <c r="H99" s="278"/>
      <c r="I99" s="278"/>
      <c r="J99" s="278"/>
      <c r="K99" s="278"/>
      <c r="L99" s="278"/>
      <c r="M99" s="278"/>
      <c r="N99" s="278"/>
      <c r="O99" s="278"/>
      <c r="P99" s="278"/>
      <c r="Q99" s="278"/>
      <c r="R99" s="278"/>
      <c r="S99" s="278"/>
      <c r="T99" s="278"/>
      <c r="U99" s="278"/>
      <c r="V99" s="278"/>
      <c r="W99" s="278"/>
      <c r="X99" s="278"/>
      <c r="Y99" s="278"/>
      <c r="Z99" s="278"/>
      <c r="AA99" s="278"/>
      <c r="AB99" s="278"/>
      <c r="AC99" s="278"/>
      <c r="AD99" s="278"/>
      <c r="AE99" s="105"/>
      <c r="AF99" s="105"/>
      <c r="AG99" s="106"/>
      <c r="AH99" s="105"/>
      <c r="AI99" s="105"/>
      <c r="AJ99" s="105"/>
      <c r="AK99" s="105"/>
      <c r="AL99" s="105"/>
      <c r="AM99" s="105"/>
      <c r="AN99" s="105"/>
      <c r="AO99" s="105"/>
      <c r="AP99" s="105"/>
      <c r="AQ99" s="105"/>
      <c r="AR99" s="106"/>
    </row>
    <row r="100" spans="1:44" ht="13.5" customHeight="1">
      <c r="A100" s="142"/>
      <c r="B100" s="119"/>
      <c r="C100" s="279" t="s">
        <v>126</v>
      </c>
      <c r="D100" s="280"/>
      <c r="E100" s="280"/>
      <c r="F100" s="280"/>
      <c r="G100" s="280"/>
      <c r="H100" s="280"/>
      <c r="I100" s="280"/>
      <c r="J100" s="145"/>
      <c r="K100" s="145"/>
      <c r="L100" s="145"/>
      <c r="M100" s="145"/>
      <c r="N100" s="145"/>
      <c r="O100" s="145"/>
      <c r="P100" s="145"/>
      <c r="Q100" s="145"/>
      <c r="R100" s="145"/>
      <c r="S100" s="145"/>
      <c r="T100" s="145"/>
      <c r="U100" s="147"/>
      <c r="V100" s="147"/>
      <c r="W100" s="147"/>
      <c r="X100" s="147"/>
      <c r="Y100" s="147"/>
      <c r="Z100" s="147"/>
      <c r="AA100" s="147"/>
      <c r="AB100" s="147"/>
      <c r="AC100" s="147"/>
      <c r="AD100" s="147"/>
      <c r="AE100" s="7"/>
      <c r="AF100" s="11"/>
      <c r="AG100" s="8"/>
    </row>
    <row r="101" spans="1:44" ht="13.5" customHeight="1">
      <c r="A101" s="38"/>
      <c r="B101" s="39"/>
      <c r="C101" s="280" t="s">
        <v>94</v>
      </c>
      <c r="D101" s="280"/>
      <c r="E101" s="280"/>
      <c r="F101" s="280"/>
      <c r="G101" s="280"/>
      <c r="H101" s="7" t="s">
        <v>19</v>
      </c>
      <c r="I101" s="320">
        <f>AF89</f>
        <v>26444</v>
      </c>
      <c r="J101" s="320"/>
      <c r="K101" s="320"/>
      <c r="L101" s="320"/>
      <c r="M101" s="40" t="s">
        <v>11</v>
      </c>
      <c r="N101" s="40" t="s">
        <v>47</v>
      </c>
      <c r="O101" s="320">
        <f>AF94</f>
        <v>1700</v>
      </c>
      <c r="P101" s="320"/>
      <c r="Q101" s="280" t="s">
        <v>83</v>
      </c>
      <c r="R101" s="280"/>
      <c r="S101" s="280"/>
      <c r="T101" s="280"/>
      <c r="U101" s="281">
        <f>I101*0.3*0.3*0.3+O101*1*0.65*0.125</f>
        <v>852.11299999999994</v>
      </c>
      <c r="V101" s="281"/>
      <c r="W101" s="7" t="s">
        <v>12</v>
      </c>
      <c r="X101" s="139"/>
      <c r="Y101" s="139"/>
      <c r="Z101" s="139"/>
      <c r="AA101" s="139"/>
      <c r="AB101" s="139"/>
      <c r="AC101" s="139"/>
      <c r="AD101" s="139"/>
      <c r="AE101" s="7"/>
      <c r="AF101" s="7"/>
      <c r="AG101" s="8"/>
    </row>
    <row r="102" spans="1:44" ht="13.5" customHeight="1">
      <c r="A102" s="142"/>
      <c r="B102" s="141"/>
      <c r="C102" s="147"/>
      <c r="D102" s="147"/>
      <c r="E102" s="147"/>
      <c r="F102" s="147"/>
      <c r="G102" s="147"/>
      <c r="H102" s="147"/>
      <c r="I102" s="147"/>
      <c r="J102" s="147"/>
      <c r="K102" s="147"/>
      <c r="L102" s="147"/>
      <c r="M102" s="147"/>
      <c r="N102" s="147"/>
      <c r="O102" s="147"/>
      <c r="P102" s="147"/>
      <c r="Q102" s="147"/>
      <c r="R102" s="147"/>
      <c r="S102" s="147"/>
      <c r="T102" s="7"/>
      <c r="U102" s="7"/>
      <c r="V102" s="120" t="s">
        <v>127</v>
      </c>
      <c r="W102" s="120"/>
      <c r="X102" s="120"/>
      <c r="Y102" s="120"/>
      <c r="Z102" s="120"/>
      <c r="AA102" s="120"/>
      <c r="AB102" s="120"/>
      <c r="AC102" s="120"/>
      <c r="AD102" s="120"/>
      <c r="AE102" s="42" t="s">
        <v>19</v>
      </c>
      <c r="AF102" s="14">
        <f>ROUND(U101/2,2)</f>
        <v>426.06</v>
      </c>
      <c r="AG102" s="15" t="s">
        <v>12</v>
      </c>
    </row>
    <row r="103" spans="1:44" ht="13.5" customHeight="1">
      <c r="A103" s="142"/>
      <c r="B103" s="39" t="s">
        <v>93</v>
      </c>
      <c r="C103" s="282" t="s">
        <v>128</v>
      </c>
      <c r="D103" s="282"/>
      <c r="E103" s="282"/>
      <c r="F103" s="282"/>
      <c r="G103" s="282"/>
      <c r="H103" s="282"/>
      <c r="I103" s="282"/>
      <c r="J103" s="147"/>
      <c r="K103" s="147"/>
      <c r="L103" s="147"/>
      <c r="M103" s="147"/>
      <c r="N103" s="147"/>
      <c r="O103" s="147"/>
      <c r="P103" s="147"/>
      <c r="Q103" s="147"/>
      <c r="R103" s="147"/>
      <c r="S103" s="147"/>
      <c r="T103" s="147"/>
      <c r="U103" s="147"/>
      <c r="V103" s="147"/>
      <c r="W103" s="147"/>
      <c r="X103" s="147"/>
      <c r="Y103" s="147"/>
      <c r="Z103" s="147"/>
      <c r="AA103" s="147"/>
      <c r="AB103" s="147"/>
      <c r="AC103" s="147"/>
      <c r="AD103" s="147"/>
      <c r="AE103" s="7"/>
      <c r="AF103" s="191"/>
      <c r="AG103" s="8"/>
    </row>
    <row r="104" spans="1:44" ht="13.5" customHeight="1">
      <c r="A104" s="121"/>
      <c r="B104" s="77"/>
      <c r="C104" s="146"/>
      <c r="D104" s="146"/>
      <c r="E104" s="146"/>
      <c r="F104" s="146"/>
      <c r="G104" s="146"/>
      <c r="H104" s="146"/>
      <c r="I104" s="146"/>
      <c r="J104" s="146"/>
      <c r="K104" s="146"/>
      <c r="L104" s="146"/>
      <c r="M104" s="122"/>
      <c r="N104" s="122"/>
      <c r="O104" s="122"/>
      <c r="P104" s="122"/>
      <c r="Q104" s="122"/>
      <c r="R104" s="122"/>
      <c r="S104" s="146"/>
      <c r="T104" s="123"/>
      <c r="U104" s="123"/>
      <c r="V104" s="120" t="s">
        <v>127</v>
      </c>
      <c r="W104" s="124"/>
      <c r="X104" s="125"/>
      <c r="Y104" s="125"/>
      <c r="Z104" s="125"/>
      <c r="AA104" s="126"/>
      <c r="AB104" s="125"/>
      <c r="AC104" s="125"/>
      <c r="AD104" s="125"/>
      <c r="AE104" s="42" t="s">
        <v>19</v>
      </c>
      <c r="AF104" s="14">
        <f>ROUND(U101/2,2)</f>
        <v>426.06</v>
      </c>
      <c r="AG104" s="15" t="str">
        <f>AG102</f>
        <v>cum</v>
      </c>
    </row>
    <row r="105" spans="1:44" ht="12.75" customHeight="1">
      <c r="A105" s="69"/>
      <c r="B105" s="127"/>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50"/>
      <c r="AA105" s="50"/>
      <c r="AB105" s="50"/>
      <c r="AC105" s="50"/>
      <c r="AD105" s="50"/>
      <c r="AE105" s="19"/>
      <c r="AF105" s="52"/>
      <c r="AG105" s="7"/>
    </row>
    <row r="106" spans="1:44" s="80" customFormat="1" ht="13.5" customHeight="1">
      <c r="A106" s="78"/>
      <c r="B106" s="128"/>
      <c r="G106" s="129"/>
      <c r="H106" s="78"/>
      <c r="I106" s="129"/>
      <c r="J106" s="129"/>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row>
    <row r="107" spans="1:44" s="80" customFormat="1" ht="12" customHeight="1">
      <c r="A107" s="78"/>
      <c r="B107" s="128"/>
      <c r="C107" s="41" t="s">
        <v>71</v>
      </c>
      <c r="G107" s="129"/>
      <c r="H107" s="78"/>
      <c r="I107" s="129"/>
      <c r="J107" s="129"/>
      <c r="K107" s="78"/>
      <c r="L107" s="78"/>
      <c r="M107" s="78"/>
      <c r="P107" s="3" t="s">
        <v>32</v>
      </c>
      <c r="T107" s="78"/>
      <c r="U107" s="78"/>
      <c r="V107" s="78"/>
      <c r="W107" s="78"/>
      <c r="X107" s="78"/>
      <c r="Y107" s="78"/>
      <c r="Z107" s="78"/>
      <c r="AA107" s="78"/>
      <c r="AB107" s="78"/>
      <c r="AC107" s="3" t="s">
        <v>15</v>
      </c>
      <c r="AE107" s="78"/>
      <c r="AF107" s="78"/>
      <c r="AG107" s="78"/>
      <c r="AH107" s="78"/>
    </row>
    <row r="108" spans="1:44" s="80" customFormat="1" ht="12.75" customHeight="1">
      <c r="A108" s="78"/>
      <c r="B108" s="128"/>
      <c r="C108" s="41" t="s">
        <v>72</v>
      </c>
      <c r="G108" s="129"/>
      <c r="H108" s="78"/>
      <c r="I108" s="129"/>
      <c r="J108" s="129"/>
      <c r="K108" s="78"/>
      <c r="L108" s="78"/>
      <c r="M108" s="78"/>
      <c r="P108" s="3" t="s">
        <v>1</v>
      </c>
      <c r="T108" s="78"/>
      <c r="U108" s="78"/>
      <c r="V108" s="78"/>
      <c r="W108" s="78"/>
      <c r="X108" s="78"/>
      <c r="Y108" s="78"/>
      <c r="Z108" s="78"/>
      <c r="AA108" s="78"/>
      <c r="AB108" s="78"/>
      <c r="AC108" s="3" t="s">
        <v>16</v>
      </c>
      <c r="AE108" s="78"/>
      <c r="AF108" s="78"/>
      <c r="AG108" s="78"/>
      <c r="AH108" s="78"/>
    </row>
    <row r="109" spans="1:44" s="80" customFormat="1" ht="12.75" customHeight="1">
      <c r="A109" s="78"/>
      <c r="B109" s="128"/>
      <c r="C109" s="41" t="s">
        <v>73</v>
      </c>
      <c r="G109" s="129"/>
      <c r="H109" s="78"/>
      <c r="I109" s="129"/>
      <c r="J109" s="129"/>
      <c r="K109" s="78"/>
      <c r="L109" s="78"/>
      <c r="M109" s="78"/>
      <c r="P109" s="3" t="s">
        <v>2</v>
      </c>
      <c r="T109" s="78"/>
      <c r="U109" s="78"/>
      <c r="V109" s="78"/>
      <c r="W109" s="78"/>
      <c r="X109" s="78"/>
      <c r="Y109" s="78"/>
      <c r="Z109" s="78"/>
      <c r="AA109" s="78"/>
      <c r="AB109" s="78"/>
      <c r="AC109" s="3" t="s">
        <v>17</v>
      </c>
      <c r="AE109" s="78"/>
      <c r="AF109" s="78"/>
      <c r="AG109" s="78"/>
      <c r="AH109" s="78"/>
    </row>
    <row r="110" spans="1:44">
      <c r="C110" s="41" t="s">
        <v>74</v>
      </c>
      <c r="P110" s="3" t="s">
        <v>3</v>
      </c>
      <c r="AC110" s="3" t="s">
        <v>18</v>
      </c>
      <c r="AD110" s="80"/>
      <c r="AE110" s="78"/>
    </row>
  </sheetData>
  <mergeCells count="217">
    <mergeCell ref="A26:A28"/>
    <mergeCell ref="B26:B28"/>
    <mergeCell ref="C26:AD26"/>
    <mergeCell ref="C27:H27"/>
    <mergeCell ref="J27:K27"/>
    <mergeCell ref="L27:M27"/>
    <mergeCell ref="P27:Q27"/>
    <mergeCell ref="Z28:AD28"/>
    <mergeCell ref="T27:U27"/>
    <mergeCell ref="W27:Y27"/>
    <mergeCell ref="C103:I103"/>
    <mergeCell ref="Z98:AD98"/>
    <mergeCell ref="C99:AD99"/>
    <mergeCell ref="C100:I100"/>
    <mergeCell ref="C101:G101"/>
    <mergeCell ref="I101:L101"/>
    <mergeCell ref="O101:P101"/>
    <mergeCell ref="Q101:T101"/>
    <mergeCell ref="U101:V101"/>
    <mergeCell ref="Z94:AD94"/>
    <mergeCell ref="C95:AD95"/>
    <mergeCell ref="H96:J96"/>
    <mergeCell ref="P96:Q96"/>
    <mergeCell ref="V96:W96"/>
    <mergeCell ref="M97:P97"/>
    <mergeCell ref="Q97:S97"/>
    <mergeCell ref="T97:U97"/>
    <mergeCell ref="H91:J91"/>
    <mergeCell ref="P91:Q91"/>
    <mergeCell ref="W91:Y91"/>
    <mergeCell ref="S92:U92"/>
    <mergeCell ref="W92:Y92"/>
    <mergeCell ref="AB92:AC92"/>
    <mergeCell ref="Q88:R88"/>
    <mergeCell ref="T88:U88"/>
    <mergeCell ref="W88:Y88"/>
    <mergeCell ref="AB88:AC88"/>
    <mergeCell ref="Z89:AD89"/>
    <mergeCell ref="C90:AG90"/>
    <mergeCell ref="Z84:AD84"/>
    <mergeCell ref="C85:AD85"/>
    <mergeCell ref="AE85:AG85"/>
    <mergeCell ref="C86:AG86"/>
    <mergeCell ref="H87:J87"/>
    <mergeCell ref="P87:Q87"/>
    <mergeCell ref="W87:Y87"/>
    <mergeCell ref="Z80:AD80"/>
    <mergeCell ref="C81:AD81"/>
    <mergeCell ref="H82:J82"/>
    <mergeCell ref="P82:Q82"/>
    <mergeCell ref="V82:W82"/>
    <mergeCell ref="M83:P83"/>
    <mergeCell ref="Q83:S83"/>
    <mergeCell ref="T83:U83"/>
    <mergeCell ref="H78:J78"/>
    <mergeCell ref="P78:Q78"/>
    <mergeCell ref="V78:W78"/>
    <mergeCell ref="M79:P79"/>
    <mergeCell ref="Q79:S79"/>
    <mergeCell ref="T79:U79"/>
    <mergeCell ref="Y74:AA74"/>
    <mergeCell ref="AB74:AC74"/>
    <mergeCell ref="Y75:AA75"/>
    <mergeCell ref="AB75:AC75"/>
    <mergeCell ref="Z76:AD76"/>
    <mergeCell ref="C77:AD77"/>
    <mergeCell ref="M73:P73"/>
    <mergeCell ref="Q73:S73"/>
    <mergeCell ref="T73:U73"/>
    <mergeCell ref="P74:Q74"/>
    <mergeCell ref="S74:T74"/>
    <mergeCell ref="V74:W74"/>
    <mergeCell ref="U69:X69"/>
    <mergeCell ref="Z69:AB69"/>
    <mergeCell ref="AC69:AE69"/>
    <mergeCell ref="Z70:AD70"/>
    <mergeCell ref="C71:AD71"/>
    <mergeCell ref="H72:J72"/>
    <mergeCell ref="P72:Q72"/>
    <mergeCell ref="V72:W72"/>
    <mergeCell ref="Q67:T67"/>
    <mergeCell ref="V67:X67"/>
    <mergeCell ref="Z67:AB67"/>
    <mergeCell ref="AC67:AE67"/>
    <mergeCell ref="Q68:T68"/>
    <mergeCell ref="V68:X68"/>
    <mergeCell ref="Z68:AB68"/>
    <mergeCell ref="Q65:T65"/>
    <mergeCell ref="V65:X65"/>
    <mergeCell ref="Z65:AB65"/>
    <mergeCell ref="AC65:AE65"/>
    <mergeCell ref="Q66:T66"/>
    <mergeCell ref="V66:X66"/>
    <mergeCell ref="Z66:AB66"/>
    <mergeCell ref="AC66:AE66"/>
    <mergeCell ref="Z61:AD61"/>
    <mergeCell ref="C62:AD62"/>
    <mergeCell ref="Q63:T63"/>
    <mergeCell ref="U63:V63"/>
    <mergeCell ref="Q64:T64"/>
    <mergeCell ref="C57:AD57"/>
    <mergeCell ref="C58:U58"/>
    <mergeCell ref="V58:AA58"/>
    <mergeCell ref="C59:U59"/>
    <mergeCell ref="V59:AA59"/>
    <mergeCell ref="C60:U60"/>
    <mergeCell ref="V60:AA60"/>
    <mergeCell ref="A53:A56"/>
    <mergeCell ref="B53:B56"/>
    <mergeCell ref="C53:AD53"/>
    <mergeCell ref="C54:U54"/>
    <mergeCell ref="V54:AA54"/>
    <mergeCell ref="C55:U55"/>
    <mergeCell ref="V55:AA55"/>
    <mergeCell ref="Z56:AD56"/>
    <mergeCell ref="A43:A52"/>
    <mergeCell ref="B43:B44"/>
    <mergeCell ref="C43:AD43"/>
    <mergeCell ref="C45:U45"/>
    <mergeCell ref="V45:AA45"/>
    <mergeCell ref="C46:U46"/>
    <mergeCell ref="V46:AA46"/>
    <mergeCell ref="C47:U47"/>
    <mergeCell ref="V47:AA47"/>
    <mergeCell ref="Z52:AD52"/>
    <mergeCell ref="A35:A38"/>
    <mergeCell ref="B35:B38"/>
    <mergeCell ref="C35:AD35"/>
    <mergeCell ref="C36:T36"/>
    <mergeCell ref="U36:Z36"/>
    <mergeCell ref="C37:T37"/>
    <mergeCell ref="U37:Z37"/>
    <mergeCell ref="Z38:AD38"/>
    <mergeCell ref="A39:A42"/>
    <mergeCell ref="C39:AD39"/>
    <mergeCell ref="C40:U40"/>
    <mergeCell ref="V40:AA40"/>
    <mergeCell ref="C41:U41"/>
    <mergeCell ref="V41:AA41"/>
    <mergeCell ref="Z42:AD42"/>
    <mergeCell ref="C32:AD32"/>
    <mergeCell ref="C33:H33"/>
    <mergeCell ref="J33:K33"/>
    <mergeCell ref="L33:M33"/>
    <mergeCell ref="O33:Q33"/>
    <mergeCell ref="V33:X33"/>
    <mergeCell ref="Y33:Z33"/>
    <mergeCell ref="AC33:AD33"/>
    <mergeCell ref="Z34:AD34"/>
    <mergeCell ref="A29:A31"/>
    <mergeCell ref="B29:B31"/>
    <mergeCell ref="C29:AD29"/>
    <mergeCell ref="C30:H30"/>
    <mergeCell ref="J30:K30"/>
    <mergeCell ref="L30:M30"/>
    <mergeCell ref="P30:Q30"/>
    <mergeCell ref="V30:W30"/>
    <mergeCell ref="AC30:AD30"/>
    <mergeCell ref="Z31:AD31"/>
    <mergeCell ref="A23:A25"/>
    <mergeCell ref="B23:B25"/>
    <mergeCell ref="C23:AD23"/>
    <mergeCell ref="C24:H24"/>
    <mergeCell ref="J24:K24"/>
    <mergeCell ref="L24:M24"/>
    <mergeCell ref="P24:Q24"/>
    <mergeCell ref="W24:X24"/>
    <mergeCell ref="Z25:AD25"/>
    <mergeCell ref="A20:A22"/>
    <mergeCell ref="B20:B22"/>
    <mergeCell ref="C20:AD20"/>
    <mergeCell ref="C21:H21"/>
    <mergeCell ref="J21:K21"/>
    <mergeCell ref="L21:M21"/>
    <mergeCell ref="P21:Q21"/>
    <mergeCell ref="W21:X21"/>
    <mergeCell ref="Z22:AD22"/>
    <mergeCell ref="A16:A19"/>
    <mergeCell ref="B16:B19"/>
    <mergeCell ref="C16:AD16"/>
    <mergeCell ref="C17:H17"/>
    <mergeCell ref="J17:K17"/>
    <mergeCell ref="L17:M17"/>
    <mergeCell ref="O17:Q17"/>
    <mergeCell ref="U17:V17"/>
    <mergeCell ref="O18:Q18"/>
    <mergeCell ref="S18:T18"/>
    <mergeCell ref="C19:N19"/>
    <mergeCell ref="Z19:AD19"/>
    <mergeCell ref="A13:A15"/>
    <mergeCell ref="B13:B15"/>
    <mergeCell ref="C13:AD13"/>
    <mergeCell ref="C14:H14"/>
    <mergeCell ref="J14:K14"/>
    <mergeCell ref="L14:M14"/>
    <mergeCell ref="U14:V14"/>
    <mergeCell ref="C15:N15"/>
    <mergeCell ref="Z15:AD15"/>
    <mergeCell ref="C9:AD9"/>
    <mergeCell ref="A10:A12"/>
    <mergeCell ref="B10:B12"/>
    <mergeCell ref="C10:AD10"/>
    <mergeCell ref="C11:H11"/>
    <mergeCell ref="J11:K11"/>
    <mergeCell ref="L11:M11"/>
    <mergeCell ref="U11:V11"/>
    <mergeCell ref="C12:N12"/>
    <mergeCell ref="Z12:AD12"/>
    <mergeCell ref="A1:AG1"/>
    <mergeCell ref="A2:AG2"/>
    <mergeCell ref="C3:Y3"/>
    <mergeCell ref="Z3:AG3"/>
    <mergeCell ref="C4:AD4"/>
    <mergeCell ref="C5:AD5"/>
    <mergeCell ref="C6:AD6"/>
    <mergeCell ref="C7:AD7"/>
    <mergeCell ref="C8:AD8"/>
  </mergeCells>
  <pageMargins left="0.75" right="0.25" top="0.5" bottom="0.5" header="0.25" footer="0.25"/>
  <pageSetup paperSize="9" scale="95" orientation="portrait" r:id="rId1"/>
  <headerFooter>
    <oddFooter>Page &amp;P of &amp;N</oddFooter>
  </headerFooter>
  <rowBreaks count="2" manualBreakCount="2">
    <brk id="25" max="32" man="1"/>
    <brk id="52" max="32" man="1"/>
  </rowBreaks>
</worksheet>
</file>

<file path=xl/worksheets/sheet3.xml><?xml version="1.0" encoding="utf-8"?>
<worksheet xmlns="http://schemas.openxmlformats.org/spreadsheetml/2006/main" xmlns:r="http://schemas.openxmlformats.org/officeDocument/2006/relationships">
  <dimension ref="A1:X140"/>
  <sheetViews>
    <sheetView tabSelected="1" view="pageBreakPreview" zoomScale="90" zoomScaleNormal="80" zoomScaleSheetLayoutView="90" workbookViewId="0">
      <selection activeCell="A2" sqref="A2:G2"/>
    </sheetView>
  </sheetViews>
  <sheetFormatPr defaultRowHeight="12.75"/>
  <cols>
    <col min="1" max="1" width="5.5703125" style="132" customWidth="1"/>
    <col min="2" max="2" width="9.7109375" style="132" customWidth="1"/>
    <col min="3" max="3" width="44" style="136" customWidth="1"/>
    <col min="4" max="4" width="4.85546875" style="132" customWidth="1"/>
    <col min="5" max="5" width="8.85546875" style="132" customWidth="1"/>
    <col min="6" max="6" width="9" style="132" customWidth="1"/>
    <col min="7" max="7" width="16" style="132" customWidth="1"/>
    <col min="8" max="8" width="14.5703125" style="130" customWidth="1"/>
    <col min="9" max="16384" width="9.140625" style="130"/>
  </cols>
  <sheetData>
    <row r="1" spans="1:7" ht="18.75">
      <c r="A1" s="330" t="s">
        <v>31</v>
      </c>
      <c r="B1" s="330"/>
      <c r="C1" s="330"/>
      <c r="D1" s="330"/>
      <c r="E1" s="330"/>
      <c r="F1" s="330"/>
      <c r="G1" s="330"/>
    </row>
    <row r="2" spans="1:7" ht="78" customHeight="1">
      <c r="A2" s="331" t="str">
        <f>Estimate!A2</f>
        <v xml:space="preserve"> Construction of (a) Submergible Embankment around Naogaon Haor (Part-B) in between KM 9.000 to KM 30.420=14.120KM and (b) Markhali  Khal Rehulator (2-Vent,1.50m×1.80m) at KM 33.80 of Naogaon Haor Sub-Project, Part-B in c/w Haor Flood Management and Livelihood Improved Improvement Project(BWDB Part) under Kishoregange WD Division, BWDB, Kishoregonj during the FY2017-18 &amp; FY2018-19.Package No.:BWDB/Kish/HFMLIP/PW-16</v>
      </c>
      <c r="B2" s="331"/>
      <c r="C2" s="331"/>
      <c r="D2" s="331"/>
      <c r="E2" s="331"/>
      <c r="F2" s="331"/>
      <c r="G2" s="331"/>
    </row>
    <row r="3" spans="1:7" ht="36.75" customHeight="1">
      <c r="A3" s="131" t="s">
        <v>30</v>
      </c>
      <c r="B3" s="131" t="s">
        <v>7</v>
      </c>
      <c r="C3" s="131" t="s">
        <v>8</v>
      </c>
      <c r="D3" s="131" t="s">
        <v>26</v>
      </c>
      <c r="E3" s="131" t="s">
        <v>9</v>
      </c>
      <c r="F3" s="131" t="s">
        <v>27</v>
      </c>
      <c r="G3" s="131" t="s">
        <v>10</v>
      </c>
    </row>
    <row r="4" spans="1:7" s="132" customFormat="1">
      <c r="A4" s="131">
        <v>1</v>
      </c>
      <c r="B4" s="131">
        <v>2</v>
      </c>
      <c r="C4" s="131">
        <v>3</v>
      </c>
      <c r="D4" s="131">
        <v>4</v>
      </c>
      <c r="E4" s="131">
        <v>5</v>
      </c>
      <c r="F4" s="131">
        <v>6</v>
      </c>
      <c r="G4" s="131" t="s">
        <v>28</v>
      </c>
    </row>
    <row r="5" spans="1:7" s="132" customFormat="1" ht="16.5" customHeight="1">
      <c r="A5" s="332" t="s">
        <v>286</v>
      </c>
      <c r="B5" s="333"/>
      <c r="C5" s="333"/>
      <c r="D5" s="333"/>
      <c r="E5" s="333"/>
      <c r="F5" s="333"/>
      <c r="G5" s="334"/>
    </row>
    <row r="6" spans="1:7" s="133" customFormat="1" ht="198" customHeight="1">
      <c r="A6" s="200">
        <f>Estimate!A4</f>
        <v>1</v>
      </c>
      <c r="B6" s="200" t="str">
        <f>Estimate!B4</f>
        <v>Approved Rate</v>
      </c>
      <c r="C6" s="201" t="str">
        <f>Estimate!C4</f>
        <v>Preparation and mobilization of the Site for Construction of Submersible Embankment or other Structural Components in c/w "Haor Flood Management and Livelihood Improved Improvement Project(BWDB Part) as per Technical Specifications, including land lease, rental charges, obtaining permissions for work, developing work area, preparation of platform for temporary semi pucca site office(40sqm), CI Sheet labour sheds(200sqm), CI Sheet Stores(200sqm), supply of wooden &amp; cane seated furniture etc. as specified and as per Contractor's Method Statement and as per direction of Engineer in charge.</v>
      </c>
      <c r="D6" s="200" t="s">
        <v>95</v>
      </c>
      <c r="E6" s="200">
        <f>Estimate!AF4</f>
        <v>1</v>
      </c>
      <c r="F6" s="165">
        <v>967050.85</v>
      </c>
      <c r="G6" s="165">
        <f>ROUND(E6*F6,2)</f>
        <v>967050.85</v>
      </c>
    </row>
    <row r="7" spans="1:7" s="133" customFormat="1" ht="107.25" customHeight="1">
      <c r="A7" s="200">
        <f>Estimate!A5</f>
        <v>2</v>
      </c>
      <c r="B7" s="200" t="str">
        <f>Estimate!B5</f>
        <v>Approved Rate</v>
      </c>
      <c r="C7" s="201" t="str">
        <f>Estimate!C5</f>
        <v>Provide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v>
      </c>
      <c r="D7" s="200" t="s">
        <v>132</v>
      </c>
      <c r="E7" s="200">
        <f>Estimate!AF5</f>
        <v>60</v>
      </c>
      <c r="F7" s="165">
        <v>2497.86</v>
      </c>
      <c r="G7" s="165">
        <f>ROUND(E7*F7,2)</f>
        <v>149871.6</v>
      </c>
    </row>
    <row r="8" spans="1:7" s="133" customFormat="1" ht="63.75" customHeight="1">
      <c r="A8" s="200">
        <f>Estimate!A6</f>
        <v>3</v>
      </c>
      <c r="B8" s="200" t="str">
        <f>Estimate!B6</f>
        <v>Approved Rate</v>
      </c>
      <c r="C8" s="201" t="str">
        <f>Estimate!C6</f>
        <v>Demobilization and clean-up of the site upon completion of the works, as per Specifications and Contractor's Method Statement and as per direction of Engineer in Charge</v>
      </c>
      <c r="D8" s="200" t="s">
        <v>95</v>
      </c>
      <c r="E8" s="200">
        <v>1</v>
      </c>
      <c r="F8" s="165">
        <v>112344.1</v>
      </c>
      <c r="G8" s="165">
        <f t="shared" ref="G8:G25" si="0">ROUND(E8*F8,2)</f>
        <v>112344.1</v>
      </c>
    </row>
    <row r="9" spans="1:7" s="133" customFormat="1" ht="109.5" customHeight="1">
      <c r="A9" s="200">
        <f>Estimate!A7</f>
        <v>4</v>
      </c>
      <c r="B9" s="200" t="str">
        <f>Estimate!B7</f>
        <v>Approved Rate</v>
      </c>
      <c r="C9" s="201" t="str">
        <f>Estimate!C7</f>
        <v xml:space="preserve">Providing and maintaining adequate portable water supply by installing 6 Nos. of tube well and sanitation facilities by installing 6 Nos. of sanitary latrines for usage of labours,officials and others for prevailing the hygenic and healthy environment at allover the working site As per direction of the Engineer in charge. </v>
      </c>
      <c r="D9" s="200" t="s">
        <v>95</v>
      </c>
      <c r="E9" s="200">
        <v>1</v>
      </c>
      <c r="F9" s="165">
        <v>111148.95</v>
      </c>
      <c r="G9" s="165">
        <f t="shared" si="0"/>
        <v>111148.95</v>
      </c>
    </row>
    <row r="10" spans="1:7" s="133" customFormat="1" ht="183" customHeight="1">
      <c r="A10" s="200">
        <f>Estimate!A8</f>
        <v>5</v>
      </c>
      <c r="B10" s="200" t="str">
        <f>Estimate!B8</f>
        <v>Approved Rate</v>
      </c>
      <c r="C10" s="201" t="str">
        <f>Estimate!C8</f>
        <v xml:space="preserve">Mobilize, strengthen required land based construction equipment such as excavator, dump truck, chain dozer, vibro-compactor, and plants such as generator for site electrification, digital camera for taking photographs and digital video camera for recording/Taking photograph all sequences of works etc for keeping records of the Works by providing following information including transfer to site, complete for the purposes stated in the Technical Specification and Contractor’s Method Statement and as per direction of Engineer in charge. </v>
      </c>
      <c r="D10" s="200" t="s">
        <v>95</v>
      </c>
      <c r="E10" s="200">
        <v>1</v>
      </c>
      <c r="F10" s="165">
        <v>92026.55</v>
      </c>
      <c r="G10" s="165">
        <f t="shared" si="0"/>
        <v>92026.55</v>
      </c>
    </row>
    <row r="11" spans="1:7" s="133" customFormat="1" ht="92.25" customHeight="1">
      <c r="A11" s="200">
        <f>Estimate!A9</f>
        <v>6</v>
      </c>
      <c r="B11" s="200" t="str">
        <f>Estimate!B9</f>
        <v>Approved Rate</v>
      </c>
      <c r="C11" s="201" t="str">
        <f>Estimate!C9</f>
        <v xml:space="preserve">Operate , maintain  of plant and equipment such as generator for site electrification, for the purpose stated in the Technical Specification and in the Contractor’s Method Statement and as per direction of Engineer in charge.  </v>
      </c>
      <c r="D11" s="200" t="s">
        <v>95</v>
      </c>
      <c r="E11" s="200">
        <v>1</v>
      </c>
      <c r="F11" s="165">
        <v>110909.92</v>
      </c>
      <c r="G11" s="165">
        <f t="shared" si="0"/>
        <v>110909.92</v>
      </c>
    </row>
    <row r="12" spans="1:7" ht="167.25" customHeight="1">
      <c r="A12" s="200">
        <f>Estimate!A10</f>
        <v>7</v>
      </c>
      <c r="B12" s="200" t="str">
        <f>Estimate!B10</f>
        <v>04-150</v>
      </c>
      <c r="C12" s="201" t="str">
        <f>Estimate!C10</f>
        <v>Manufacturing and supplying R.C.C. (1:2:4) BM Pillars of size 15cmx 15cmx75cm, with 40cmx40cmx10cm base having 3 nos.10mm dia MS.bar each way at base,4nos.10mm dia vertical bar and 8nos 6mm dia ring,excluding cost of M.S.works for reinforcement but including cost of form works, concreting, plastering at top, finishing surface, curing etc. complete, with inscription of "BWDB", on exposed surface etc. complete as per direction of Engineer in charge.</v>
      </c>
      <c r="D12" s="202" t="s">
        <v>11</v>
      </c>
      <c r="E12" s="200">
        <f>Estimate!AF12</f>
        <v>29</v>
      </c>
      <c r="F12" s="203">
        <v>641.76</v>
      </c>
      <c r="G12" s="165">
        <f t="shared" si="0"/>
        <v>18611.04</v>
      </c>
    </row>
    <row r="13" spans="1:7" ht="78" customHeight="1">
      <c r="A13" s="200">
        <f>Estimate!A13</f>
        <v>8</v>
      </c>
      <c r="B13" s="200" t="str">
        <f>Estimate!B13</f>
        <v>04-160</v>
      </c>
      <c r="C13" s="201" t="str">
        <f>Estimate!C13</f>
        <v>Fixing in position B.M. pillars and kilometer posts of size 15cmx15cmx75cm with 40cmx40cmx10cm base, embedding 45cm below G.L. including carriage, earth cutting, backfilling, ramming, etc. complete as per direction of Engineer in charge.</v>
      </c>
      <c r="D13" s="202" t="str">
        <f>[1]Estimate!AG15</f>
        <v>nos</v>
      </c>
      <c r="E13" s="200">
        <f>Estimate!AF15</f>
        <v>29</v>
      </c>
      <c r="F13" s="203">
        <v>48.76</v>
      </c>
      <c r="G13" s="165">
        <f t="shared" si="0"/>
        <v>1414.04</v>
      </c>
    </row>
    <row r="14" spans="1:7" ht="78" customHeight="1">
      <c r="A14" s="200">
        <f>Estimate!A16</f>
        <v>9</v>
      </c>
      <c r="B14" s="200" t="str">
        <f>Estimate!B16</f>
        <v>48-130</v>
      </c>
      <c r="C14" s="201" t="str">
        <f>Estimate!C16</f>
        <v>Biological protection of bare earth surface by Dholkalmi with minimum 50cm long sapling, planting @ not more than 30 cm apart including supplying, sizing, taping and nursing etc. complete as per direction of the Engineer in charge.</v>
      </c>
      <c r="D14" s="202" t="str">
        <f>[1]Estimate!AG19</f>
        <v>m</v>
      </c>
      <c r="E14" s="165">
        <f>Estimate!AF19</f>
        <v>282400</v>
      </c>
      <c r="F14" s="203">
        <v>4.47</v>
      </c>
      <c r="G14" s="165">
        <f t="shared" si="0"/>
        <v>1262328</v>
      </c>
    </row>
    <row r="15" spans="1:7" ht="60" customHeight="1">
      <c r="A15" s="200">
        <f>Estimate!A20</f>
        <v>10</v>
      </c>
      <c r="B15" s="200" t="str">
        <f>Estimate!B20</f>
        <v>16-100</v>
      </c>
      <c r="C15" s="201" t="str">
        <f>Estimate!C20</f>
        <v>Erection of bamboo profile with full bamboo posts and pegs not less than 60mm in diameter and coir strings etc. complete as per direction of Engineer in charge.</v>
      </c>
      <c r="D15" s="202" t="str">
        <f>[1]Estimate!AG22</f>
        <v>nos</v>
      </c>
      <c r="E15" s="204">
        <f>Estimate!AF22</f>
        <v>283</v>
      </c>
      <c r="F15" s="202">
        <v>290.48</v>
      </c>
      <c r="G15" s="165">
        <f t="shared" si="0"/>
        <v>82205.84</v>
      </c>
    </row>
    <row r="16" spans="1:7" ht="63.75" customHeight="1">
      <c r="A16" s="200">
        <f>Estimate!A23</f>
        <v>11</v>
      </c>
      <c r="B16" s="200" t="str">
        <f>Estimate!B23</f>
        <v>40-540-10</v>
      </c>
      <c r="C16" s="201" t="str">
        <f>Estimate!C23</f>
        <v>Supplying, sizing and placing of barrack bamboo pins and stays of diameter &gt;=8.0 cm in position etc. complete as per direction of Engineer in charge. Length : &gt;=4.5 m to &lt;=6.0m</v>
      </c>
      <c r="D16" s="202" t="str">
        <f>[1]Estimate!AG25</f>
        <v>nos</v>
      </c>
      <c r="E16" s="204">
        <f>Estimate!AF25</f>
        <v>1501</v>
      </c>
      <c r="F16" s="205">
        <v>263.07</v>
      </c>
      <c r="G16" s="165">
        <f t="shared" si="0"/>
        <v>394868.07</v>
      </c>
    </row>
    <row r="17" spans="1:24" ht="77.25" customHeight="1">
      <c r="A17" s="200">
        <f>Estimate!A26</f>
        <v>12</v>
      </c>
      <c r="B17" s="200" t="str">
        <f>Estimate!B26</f>
        <v>40-560-10</v>
      </c>
      <c r="C17" s="201" t="str">
        <f>Estimate!C26</f>
        <v>Supplying, sizing and fitting in position 8.0 cm and above dia in size full barrack bamboo half split walling pieces with nails average 1.00 m apart including supply of all materials as per direction of Engineer in charge.Double Walling.</v>
      </c>
      <c r="D17" s="202" t="s">
        <v>25</v>
      </c>
      <c r="E17" s="204">
        <f>Estimate!AF28</f>
        <v>1200</v>
      </c>
      <c r="F17" s="205">
        <v>64.53</v>
      </c>
      <c r="G17" s="165">
        <f t="shared" si="0"/>
        <v>77436</v>
      </c>
    </row>
    <row r="18" spans="1:24" ht="75.75" customHeight="1">
      <c r="A18" s="200">
        <f>Estimate!A29</f>
        <v>13</v>
      </c>
      <c r="B18" s="200" t="str">
        <f>Estimate!B29</f>
        <v>40-550-20</v>
      </c>
      <c r="C18" s="201" t="str">
        <f>Estimate!C29</f>
        <v>Labour charge for driving barrack bamboo pins of diameter &gt;=8.0 cm, by hammer or monkey hammer, as per direction of Engineer in charge.&gt;=1.50 m to &lt;=2.0 m drive, in water including necessary staging etc. as required</v>
      </c>
      <c r="D18" s="202" t="s">
        <v>25</v>
      </c>
      <c r="E18" s="206">
        <f>Estimate!AF31</f>
        <v>2251.5</v>
      </c>
      <c r="F18" s="207">
        <v>70</v>
      </c>
      <c r="G18" s="165">
        <f t="shared" si="0"/>
        <v>157605</v>
      </c>
    </row>
    <row r="19" spans="1:24" s="134" customFormat="1" ht="64.5" customHeight="1">
      <c r="A19" s="208">
        <f>Estimate!A32</f>
        <v>14</v>
      </c>
      <c r="B19" s="208" t="str">
        <f>Estimate!B32</f>
        <v>40-580</v>
      </c>
      <c r="C19" s="209" t="str">
        <f>Estimate!C32</f>
        <v>Supplying and placing in position and fitting, fixing single layer tarjah double woven matting with necessary ties including the cost of all materials etc. complete as per direction of Engineer in charge.</v>
      </c>
      <c r="D19" s="202" t="s">
        <v>0</v>
      </c>
      <c r="E19" s="203">
        <f>Estimate!AF34</f>
        <v>1200</v>
      </c>
      <c r="F19" s="210">
        <v>162.44999999999999</v>
      </c>
      <c r="G19" s="211">
        <f t="shared" si="0"/>
        <v>194940</v>
      </c>
    </row>
    <row r="20" spans="1:24" ht="243" customHeight="1">
      <c r="A20" s="200">
        <f>Estimate!A35</f>
        <v>15</v>
      </c>
      <c r="B20" s="200" t="str">
        <f>Estimate!B35</f>
        <v>16-410-10</v>
      </c>
      <c r="C20" s="201" t="str">
        <f>Estimate!C35</f>
        <v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charge.300m to 1.00 km.(85% compaction) </v>
      </c>
      <c r="D20" s="200" t="s">
        <v>12</v>
      </c>
      <c r="E20" s="165">
        <f>Estimate!AF38</f>
        <v>35902.71</v>
      </c>
      <c r="F20" s="203">
        <v>346.28</v>
      </c>
      <c r="G20" s="165">
        <f t="shared" si="0"/>
        <v>12432390.42</v>
      </c>
    </row>
    <row r="21" spans="1:24" s="134" customFormat="1" ht="272.25" customHeight="1">
      <c r="A21" s="208">
        <f>Estimate!A39</f>
        <v>16</v>
      </c>
      <c r="B21" s="208" t="str">
        <f>Estimate!B39</f>
        <v>16-120-10</v>
      </c>
      <c r="C21" s="209" t="str">
        <f>Estimate!C39</f>
        <v>Earth work by manual labour in constructing/ resectioning of embankment/ canalbank/road etccompacted to 85%/90% maximum drydensity at optimum moisture content,with referenceto laboratory density test AAHSTO modified hammer, with clayey soil(minm 30% clay,0-40% silt, 0-30% sand) within the initial lead of 30m &amp; all lifts including throwing the spoils to profiles in layers not exceeding 230mm in thickness with clod breaking to a maximum size of 100mm, benching the side slopes, removing roots &amp; stumps of trees of girth upto 200mm from the ground, stripping/ ploughing the base of embankment and borrow pit area, dug bailing, bail out of water, rough dressing including 150mm cambering at the centre of crest etc.complete, including maintenance of the same for 6 months after completion, (compaction will be done by the contractor with approved equipment, including all ancillary charges for compaction and testing) as per direction of Engineer in charge. 0 m to 3 m height with 85% compaction.</v>
      </c>
      <c r="D21" s="208" t="s">
        <v>29</v>
      </c>
      <c r="E21" s="212">
        <f>Estimate!AF42</f>
        <v>35902.71</v>
      </c>
      <c r="F21" s="213">
        <v>182.93</v>
      </c>
      <c r="G21" s="165">
        <f t="shared" si="0"/>
        <v>6567682.7400000002</v>
      </c>
    </row>
    <row r="22" spans="1:24" s="134" customFormat="1" ht="80.25" customHeight="1">
      <c r="A22" s="208">
        <f>Estimate!A43</f>
        <v>17</v>
      </c>
      <c r="B22" s="208" t="str">
        <f>Estimate!B43</f>
        <v>16-190</v>
      </c>
      <c r="C22" s="209" t="str">
        <f>Estimate!C43</f>
        <v>Extra rate for every additional lead of 15 m or part thereof beyond the initial lead of 30m up to a maximum of 19 leads (3m neglected) for all kinds of earth work. 2 nos Lead (Quoted rate will be applicable for 2 nos lead)</v>
      </c>
      <c r="D22" s="208" t="s">
        <v>291</v>
      </c>
      <c r="E22" s="212">
        <f>Estimate!AF52</f>
        <v>28722.17</v>
      </c>
      <c r="F22" s="213">
        <f>2*14.57</f>
        <v>29.14</v>
      </c>
      <c r="G22" s="165">
        <f t="shared" si="0"/>
        <v>836964.03</v>
      </c>
    </row>
    <row r="23" spans="1:24" s="134" customFormat="1" ht="333.75" customHeight="1">
      <c r="A23" s="208">
        <f>Estimate!A53</f>
        <v>18</v>
      </c>
      <c r="B23" s="208" t="str">
        <f>Estimate!B53</f>
        <v>16-650-10</v>
      </c>
      <c r="C23" s="209" t="str">
        <f>Estimate!C53</f>
        <v>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0 to 4 m height with 85% compaction.</v>
      </c>
      <c r="D23" s="208" t="s">
        <v>12</v>
      </c>
      <c r="E23" s="212">
        <f>Estimate!AF56</f>
        <v>71805.429999999993</v>
      </c>
      <c r="F23" s="214">
        <v>126.32</v>
      </c>
      <c r="G23" s="165">
        <f t="shared" si="0"/>
        <v>9070461.9199999999</v>
      </c>
    </row>
    <row r="24" spans="1:24" s="134" customFormat="1" ht="75" customHeight="1">
      <c r="A24" s="208">
        <f>Estimate!A57</f>
        <v>19</v>
      </c>
      <c r="B24" s="208" t="str">
        <f>Estimate!B57</f>
        <v>16-300</v>
      </c>
      <c r="C24" s="209" t="str">
        <f>Estimate!C57</f>
        <v>Royalty of specified earth taken from private land (with prior permission of the Executive Engineer on production of royalty deeds with the land owner) from the area to be selected by the contractor with mutual agreement.</v>
      </c>
      <c r="D24" s="208" t="s">
        <v>12</v>
      </c>
      <c r="E24" s="212">
        <f>Estimate!AF61</f>
        <v>107708.14</v>
      </c>
      <c r="F24" s="213">
        <v>14.27</v>
      </c>
      <c r="G24" s="211">
        <f t="shared" si="0"/>
        <v>1536995.16</v>
      </c>
    </row>
    <row r="25" spans="1:24" ht="123" customHeight="1">
      <c r="A25" s="200">
        <f>Estimate!A62</f>
        <v>20</v>
      </c>
      <c r="B25" s="200" t="str">
        <f>Estimate!B62</f>
        <v>48-100</v>
      </c>
      <c r="C25" s="201" t="str">
        <f>Estimate!C62</f>
        <v>Fine dressing and close turfing of the slopes and the crest of embankment with 75 mm thick good quality durba or charkanta sods of size 200 mm x 200 mm with all leads and lifts including ramming watering until the turf grows properly, maintaining etc. complete (measurement will be given on well grown grass only) as per direction of Engineer in charge.</v>
      </c>
      <c r="D25" s="200" t="s">
        <v>0</v>
      </c>
      <c r="E25" s="165">
        <f>Estimate!AF70</f>
        <v>249781</v>
      </c>
      <c r="F25" s="203">
        <v>26.17</v>
      </c>
      <c r="G25" s="165">
        <f t="shared" si="0"/>
        <v>6536768.7699999996</v>
      </c>
    </row>
    <row r="26" spans="1:24" s="80" customFormat="1" ht="17.25" customHeight="1">
      <c r="A26" s="323" t="s">
        <v>129</v>
      </c>
      <c r="B26" s="323"/>
      <c r="C26" s="323"/>
      <c r="D26" s="323"/>
      <c r="E26" s="323"/>
      <c r="F26" s="323"/>
      <c r="G26" s="165">
        <f>SUM(G6:G25)</f>
        <v>40714023</v>
      </c>
      <c r="H26" s="78"/>
      <c r="I26" s="78"/>
      <c r="J26" s="78"/>
      <c r="K26" s="78"/>
      <c r="L26" s="78"/>
      <c r="M26" s="78"/>
      <c r="N26" s="78"/>
      <c r="O26" s="78"/>
      <c r="P26" s="78"/>
      <c r="Q26" s="78"/>
      <c r="R26" s="78"/>
      <c r="S26" s="78"/>
      <c r="T26" s="78"/>
      <c r="U26" s="78"/>
      <c r="V26" s="78"/>
      <c r="W26" s="78"/>
      <c r="X26" s="78"/>
    </row>
    <row r="27" spans="1:24" s="80" customFormat="1" ht="17.25" customHeight="1">
      <c r="A27" s="329" t="s">
        <v>287</v>
      </c>
      <c r="B27" s="329"/>
      <c r="C27" s="329"/>
      <c r="D27" s="329"/>
      <c r="E27" s="329"/>
      <c r="F27" s="329"/>
      <c r="G27" s="329"/>
      <c r="H27" s="78"/>
      <c r="I27" s="78"/>
      <c r="J27" s="78"/>
      <c r="K27" s="78"/>
      <c r="L27" s="78"/>
      <c r="M27" s="78"/>
      <c r="N27" s="78"/>
      <c r="O27" s="78"/>
      <c r="P27" s="78"/>
      <c r="Q27" s="78"/>
      <c r="R27" s="78"/>
      <c r="S27" s="78"/>
      <c r="T27" s="78"/>
      <c r="U27" s="78"/>
      <c r="V27" s="78"/>
      <c r="W27" s="78"/>
      <c r="X27" s="78"/>
    </row>
    <row r="28" spans="1:24" s="134" customFormat="1" ht="63" customHeight="1">
      <c r="A28" s="208">
        <f>Estimate!A71</f>
        <v>21</v>
      </c>
      <c r="B28" s="208" t="str">
        <f>Estimate!B71</f>
        <v>56-100</v>
      </c>
      <c r="C28" s="209" t="str">
        <f>Estimate!C71</f>
        <v>Earth work in box cutting up to 1.00 m depth, in all kinds of soil with all leads, removing the spoils to a safe distance, including levelling and dressing, maintaining required cambering etc. complete, as per direction of Engineer in charge.</v>
      </c>
      <c r="D28" s="208" t="s">
        <v>12</v>
      </c>
      <c r="E28" s="212">
        <f>Estimate!AF76</f>
        <v>1249.5</v>
      </c>
      <c r="F28" s="203">
        <v>135.05000000000001</v>
      </c>
      <c r="G28" s="211">
        <f>ROUND(E28*F28,2)</f>
        <v>168744.98</v>
      </c>
    </row>
    <row r="29" spans="1:24" s="134" customFormat="1" ht="76.5" customHeight="1">
      <c r="A29" s="208">
        <f>Estimate!A77</f>
        <v>22</v>
      </c>
      <c r="B29" s="208" t="str">
        <f>Estimate!B77</f>
        <v>Approved Rate/LGED</v>
      </c>
      <c r="C29" s="209" t="str">
        <f>Estimate!C77</f>
        <v xml:space="preserve">BP: Preperation of bed by cutting and filling including watering to bring moisture content ±2% of OMC &amp; compacting by appropiate mechanical means etc to attain minimum compaction 98% of MDD (standard) to obtain a minimum soaked CBR 4% etc all complete as per direction of the E-I-C.      </v>
      </c>
      <c r="D29" s="208" t="s">
        <v>0</v>
      </c>
      <c r="E29" s="212">
        <f>Estimate!AF80</f>
        <v>2380</v>
      </c>
      <c r="F29" s="203">
        <v>11.39</v>
      </c>
      <c r="G29" s="211">
        <f>ROUND(E29*F29,2)</f>
        <v>27108.2</v>
      </c>
    </row>
    <row r="30" spans="1:24" s="135" customFormat="1" ht="121.5" customHeight="1">
      <c r="A30" s="215">
        <f>Estimate!A81</f>
        <v>23</v>
      </c>
      <c r="B30" s="215" t="str">
        <f>Estimate!B81</f>
        <v>56-110</v>
      </c>
      <c r="C30" s="209" t="str">
        <f>Estimate!C81</f>
        <v>Construction of improved road sub-grade of sand (FM&gt;=0.8) in maximum 150mm thick layer including dressing, levelling, ramming, watering, cambering and compacting to attain minimum CBR-8% by manual labour using mallet/ vibro compactor including cost of all materials etc. complete as per design, drawing and direction of Engineer in charge (payment shall be made on compacted volume).</v>
      </c>
      <c r="D30" s="215" t="s">
        <v>12</v>
      </c>
      <c r="E30" s="216">
        <f>Estimate!AF84</f>
        <v>357</v>
      </c>
      <c r="F30" s="217">
        <v>733.12</v>
      </c>
      <c r="G30" s="218">
        <f>ROUND(E30*F30,2)</f>
        <v>261723.84</v>
      </c>
    </row>
    <row r="31" spans="1:24" s="135" customFormat="1" ht="153" customHeight="1">
      <c r="A31" s="335">
        <f>Estimate!A85</f>
        <v>24</v>
      </c>
      <c r="B31" s="215"/>
      <c r="C31" s="201" t="str">
        <f>[1]Estimate!C84</f>
        <v xml:space="preserve">Manufacturing and supplying of CC blocks in leanest mix (1:2:4) in volume, with cement, sand (FM&gt;=1.5) and stone chips (40mmdown graded), to attain a minimum 28 days cylinder strength of 15.0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 </v>
      </c>
      <c r="D31" s="215"/>
      <c r="E31" s="216"/>
      <c r="F31" s="219"/>
      <c r="G31" s="218"/>
    </row>
    <row r="32" spans="1:24" s="135" customFormat="1" ht="32.25" customHeight="1">
      <c r="A32" s="335"/>
      <c r="B32" s="220" t="str">
        <f>Estimate!B85</f>
        <v>Approved Rate</v>
      </c>
      <c r="C32" s="201" t="str">
        <f>Estimate!C86</f>
        <v xml:space="preserve">Block size: 30cm x 30cm x 30cm </v>
      </c>
      <c r="D32" s="215" t="s">
        <v>11</v>
      </c>
      <c r="E32" s="221">
        <f>Estimate!AF89</f>
        <v>26444</v>
      </c>
      <c r="F32" s="217">
        <v>329.27</v>
      </c>
      <c r="G32" s="218">
        <f t="shared" ref="G32:G33" si="1">ROUND(E32*F32,2)</f>
        <v>8707215.8800000008</v>
      </c>
    </row>
    <row r="33" spans="1:24" s="135" customFormat="1" ht="27.75" customHeight="1">
      <c r="A33" s="335"/>
      <c r="B33" s="220" t="str">
        <f>Estimate!B90</f>
        <v>Approved Rate</v>
      </c>
      <c r="C33" s="201" t="str">
        <f>Estimate!C90</f>
        <v xml:space="preserve">Block size: 100cm x 65cm x (10-15)cm </v>
      </c>
      <c r="D33" s="215" t="s">
        <v>11</v>
      </c>
      <c r="E33" s="221">
        <f>Estimate!AF94</f>
        <v>1700</v>
      </c>
      <c r="F33" s="217">
        <v>977.18</v>
      </c>
      <c r="G33" s="218">
        <f t="shared" si="1"/>
        <v>1661206</v>
      </c>
    </row>
    <row r="34" spans="1:24" s="135" customFormat="1" ht="91.5" customHeight="1">
      <c r="A34" s="215">
        <f>Estimate!A95</f>
        <v>25</v>
      </c>
      <c r="B34" s="215" t="str">
        <f>Estimate!B95</f>
        <v>24-310-10</v>
      </c>
      <c r="C34" s="201" t="str">
        <f>Estimate!C95</f>
        <v>Flush pointing to brick works, in sand cement mortar (sand of FM&gt;=1.3), including scaffolding, curing, raking out joints, clearing the surface etc. complete in all floors including the cost of all materials and as per direction of Engineer in charge.</v>
      </c>
      <c r="D34" s="215" t="s">
        <v>0</v>
      </c>
      <c r="E34" s="216">
        <f>Estimate!AF98</f>
        <v>2380</v>
      </c>
      <c r="F34" s="217">
        <v>162.47</v>
      </c>
      <c r="G34" s="218">
        <f>ROUND(E34*F34,2)</f>
        <v>386678.6</v>
      </c>
    </row>
    <row r="35" spans="1:24" s="135" customFormat="1" ht="75.75" customHeight="1">
      <c r="A35" s="335">
        <f>Estimate!A99</f>
        <v>26</v>
      </c>
      <c r="B35" s="215" t="str">
        <f>Estimate!B99</f>
        <v>40-220-10</v>
      </c>
      <c r="C35" s="201" t="str">
        <f>Estimate!C99</f>
        <v xml:space="preserve">Labour charge for protective works in laying CC blocks of different sizes including preparation of base, watering and ramming of base etc. complete as per direction of Engineer in charge.Within 200m </v>
      </c>
      <c r="D35" s="215" t="s">
        <v>12</v>
      </c>
      <c r="E35" s="216">
        <f>Estimate!AF102</f>
        <v>426.06</v>
      </c>
      <c r="F35" s="215">
        <v>1145.8800000000001</v>
      </c>
      <c r="G35" s="218">
        <f>ROUND(E35*F35,2)</f>
        <v>488213.63</v>
      </c>
    </row>
    <row r="36" spans="1:24" s="135" customFormat="1" ht="16.5" customHeight="1">
      <c r="A36" s="335"/>
      <c r="B36" s="215" t="str">
        <f>Estimate!B103</f>
        <v>40-220-20</v>
      </c>
      <c r="C36" s="222" t="str">
        <f>Estimate!C103</f>
        <v>Beyond 200m</v>
      </c>
      <c r="D36" s="215" t="s">
        <v>12</v>
      </c>
      <c r="E36" s="216">
        <f>Estimate!AF104</f>
        <v>426.06</v>
      </c>
      <c r="F36" s="217">
        <v>2027.04</v>
      </c>
      <c r="G36" s="218">
        <f>ROUND(E36*F36,2)</f>
        <v>863640.66</v>
      </c>
    </row>
    <row r="37" spans="1:24" s="80" customFormat="1" ht="17.25" customHeight="1">
      <c r="A37" s="323" t="s">
        <v>142</v>
      </c>
      <c r="B37" s="323"/>
      <c r="C37" s="323"/>
      <c r="D37" s="323"/>
      <c r="E37" s="323"/>
      <c r="F37" s="323"/>
      <c r="G37" s="165">
        <f>ROUND(SUM(G28:G36),2)</f>
        <v>12564531.789999999</v>
      </c>
      <c r="H37" s="78"/>
      <c r="I37" s="78"/>
      <c r="J37" s="78"/>
      <c r="K37" s="78"/>
      <c r="L37" s="78"/>
      <c r="M37" s="78"/>
      <c r="N37" s="78"/>
      <c r="O37" s="78"/>
      <c r="P37" s="78"/>
      <c r="Q37" s="78"/>
      <c r="R37" s="78"/>
      <c r="S37" s="78"/>
      <c r="T37" s="78"/>
      <c r="U37" s="78"/>
      <c r="V37" s="78"/>
      <c r="W37" s="78"/>
      <c r="X37" s="78"/>
    </row>
    <row r="38" spans="1:24" s="80" customFormat="1" ht="17.25" customHeight="1">
      <c r="A38" s="329" t="s">
        <v>292</v>
      </c>
      <c r="B38" s="329"/>
      <c r="C38" s="329"/>
      <c r="D38" s="329"/>
      <c r="E38" s="329"/>
      <c r="F38" s="329"/>
      <c r="G38" s="329"/>
      <c r="H38" s="78"/>
      <c r="I38" s="78"/>
      <c r="J38" s="78"/>
      <c r="K38" s="78"/>
      <c r="L38" s="78"/>
      <c r="M38" s="78"/>
      <c r="N38" s="78"/>
      <c r="O38" s="78"/>
      <c r="P38" s="78"/>
      <c r="Q38" s="78"/>
      <c r="R38" s="78"/>
      <c r="S38" s="78"/>
      <c r="T38" s="78"/>
      <c r="U38" s="78"/>
      <c r="V38" s="78"/>
      <c r="W38" s="78"/>
      <c r="X38" s="78"/>
    </row>
    <row r="39" spans="1:24" s="80" customFormat="1" ht="90" customHeight="1">
      <c r="A39" s="223">
        <v>27</v>
      </c>
      <c r="B39" s="224" t="s">
        <v>151</v>
      </c>
      <c r="C39" s="201" t="s">
        <v>152</v>
      </c>
      <c r="D39" s="224" t="s">
        <v>24</v>
      </c>
      <c r="E39" s="225">
        <v>8274.48</v>
      </c>
      <c r="F39" s="225">
        <v>27.72</v>
      </c>
      <c r="G39" s="218">
        <v>229368.59</v>
      </c>
      <c r="H39" s="78"/>
      <c r="I39" s="78"/>
      <c r="J39" s="78"/>
      <c r="K39" s="78"/>
      <c r="L39" s="78"/>
      <c r="M39" s="78"/>
      <c r="N39" s="78"/>
      <c r="O39" s="78"/>
      <c r="P39" s="78"/>
      <c r="Q39" s="78"/>
      <c r="R39" s="78"/>
      <c r="S39" s="78"/>
      <c r="T39" s="78"/>
      <c r="U39" s="78"/>
      <c r="V39" s="78"/>
      <c r="W39" s="78"/>
      <c r="X39" s="78"/>
    </row>
    <row r="40" spans="1:24" s="80" customFormat="1" ht="185.25" customHeight="1">
      <c r="A40" s="223">
        <v>28</v>
      </c>
      <c r="B40" s="224" t="s">
        <v>153</v>
      </c>
      <c r="C40" s="201" t="s">
        <v>154</v>
      </c>
      <c r="D40" s="224" t="s">
        <v>11</v>
      </c>
      <c r="E40" s="224">
        <v>4</v>
      </c>
      <c r="F40" s="226">
        <v>926.87</v>
      </c>
      <c r="G40" s="218">
        <v>3707.48</v>
      </c>
      <c r="H40" s="78"/>
      <c r="I40" s="78"/>
      <c r="J40" s="78"/>
      <c r="K40" s="78"/>
      <c r="L40" s="78"/>
      <c r="M40" s="78"/>
      <c r="N40" s="78"/>
      <c r="O40" s="78"/>
      <c r="P40" s="78"/>
      <c r="Q40" s="78"/>
      <c r="R40" s="78"/>
      <c r="S40" s="78"/>
      <c r="T40" s="78"/>
      <c r="U40" s="78"/>
      <c r="V40" s="78"/>
      <c r="W40" s="78"/>
      <c r="X40" s="78"/>
    </row>
    <row r="41" spans="1:24" s="80" customFormat="1" ht="88.5" customHeight="1">
      <c r="A41" s="223">
        <v>29</v>
      </c>
      <c r="B41" s="224" t="s">
        <v>155</v>
      </c>
      <c r="C41" s="201" t="s">
        <v>156</v>
      </c>
      <c r="D41" s="224" t="s">
        <v>11</v>
      </c>
      <c r="E41" s="227">
        <v>4</v>
      </c>
      <c r="F41" s="226">
        <v>47.91</v>
      </c>
      <c r="G41" s="218">
        <v>191.64</v>
      </c>
      <c r="H41" s="78"/>
      <c r="I41" s="78"/>
      <c r="J41" s="78"/>
      <c r="K41" s="78"/>
      <c r="L41" s="78"/>
      <c r="M41" s="78"/>
      <c r="N41" s="78"/>
      <c r="O41" s="78"/>
      <c r="P41" s="78"/>
      <c r="Q41" s="78"/>
      <c r="R41" s="78"/>
      <c r="S41" s="78"/>
      <c r="T41" s="78"/>
      <c r="U41" s="78"/>
      <c r="V41" s="78"/>
      <c r="W41" s="78"/>
      <c r="X41" s="78"/>
    </row>
    <row r="42" spans="1:24" s="80" customFormat="1" ht="47.25" customHeight="1">
      <c r="A42" s="223">
        <v>30</v>
      </c>
      <c r="B42" s="224" t="s">
        <v>157</v>
      </c>
      <c r="C42" s="201" t="s">
        <v>158</v>
      </c>
      <c r="D42" s="224" t="s">
        <v>11</v>
      </c>
      <c r="E42" s="227">
        <v>160</v>
      </c>
      <c r="F42" s="226">
        <v>27.88</v>
      </c>
      <c r="G42" s="218">
        <v>4460.8</v>
      </c>
      <c r="H42" s="78"/>
      <c r="I42" s="78"/>
      <c r="J42" s="78"/>
      <c r="K42" s="78"/>
      <c r="L42" s="78"/>
      <c r="M42" s="78"/>
      <c r="N42" s="78"/>
      <c r="O42" s="78"/>
      <c r="P42" s="78"/>
      <c r="Q42" s="78"/>
      <c r="R42" s="78"/>
      <c r="S42" s="78"/>
      <c r="T42" s="78"/>
      <c r="U42" s="78"/>
      <c r="V42" s="78"/>
      <c r="W42" s="78"/>
      <c r="X42" s="78"/>
    </row>
    <row r="43" spans="1:24" s="80" customFormat="1" ht="46.5" customHeight="1">
      <c r="A43" s="223">
        <v>31</v>
      </c>
      <c r="B43" s="224" t="s">
        <v>159</v>
      </c>
      <c r="C43" s="201" t="s">
        <v>160</v>
      </c>
      <c r="D43" s="227" t="s">
        <v>11</v>
      </c>
      <c r="E43" s="227">
        <v>160</v>
      </c>
      <c r="F43" s="226">
        <v>2.83</v>
      </c>
      <c r="G43" s="218">
        <v>452.8</v>
      </c>
      <c r="H43" s="78"/>
      <c r="I43" s="78"/>
      <c r="J43" s="78"/>
      <c r="K43" s="78"/>
      <c r="L43" s="78"/>
      <c r="M43" s="78"/>
      <c r="N43" s="78"/>
      <c r="O43" s="78"/>
      <c r="P43" s="78"/>
      <c r="Q43" s="78"/>
      <c r="R43" s="78"/>
      <c r="S43" s="78"/>
      <c r="T43" s="78"/>
      <c r="U43" s="78"/>
      <c r="V43" s="78"/>
      <c r="W43" s="78"/>
      <c r="X43" s="78"/>
    </row>
    <row r="44" spans="1:24" s="80" customFormat="1" ht="76.5" customHeight="1">
      <c r="A44" s="223">
        <v>32</v>
      </c>
      <c r="B44" s="223" t="s">
        <v>161</v>
      </c>
      <c r="C44" s="201" t="s">
        <v>162</v>
      </c>
      <c r="D44" s="227" t="s">
        <v>11</v>
      </c>
      <c r="E44" s="227">
        <v>6</v>
      </c>
      <c r="F44" s="226">
        <v>2584.2199999999998</v>
      </c>
      <c r="G44" s="218">
        <v>15505.32</v>
      </c>
      <c r="H44" s="78"/>
      <c r="I44" s="78"/>
      <c r="J44" s="78"/>
      <c r="K44" s="78"/>
      <c r="L44" s="78"/>
      <c r="M44" s="78"/>
      <c r="N44" s="78"/>
      <c r="O44" s="78"/>
      <c r="P44" s="78"/>
      <c r="Q44" s="78"/>
      <c r="R44" s="78"/>
      <c r="S44" s="78"/>
      <c r="T44" s="78"/>
      <c r="U44" s="78"/>
      <c r="V44" s="78"/>
      <c r="W44" s="78"/>
      <c r="X44" s="78"/>
    </row>
    <row r="45" spans="1:24" s="80" customFormat="1" ht="185.25" customHeight="1">
      <c r="A45" s="223">
        <v>33</v>
      </c>
      <c r="B45" s="223" t="s">
        <v>163</v>
      </c>
      <c r="C45" s="201" t="s">
        <v>164</v>
      </c>
      <c r="D45" s="227" t="s">
        <v>11</v>
      </c>
      <c r="E45" s="227">
        <v>10</v>
      </c>
      <c r="F45" s="226">
        <v>17211.169999999998</v>
      </c>
      <c r="G45" s="218">
        <v>172111.7</v>
      </c>
      <c r="H45" s="78"/>
      <c r="I45" s="78"/>
      <c r="J45" s="78"/>
      <c r="K45" s="78"/>
      <c r="L45" s="78"/>
      <c r="M45" s="78"/>
      <c r="N45" s="78"/>
      <c r="O45" s="78"/>
      <c r="P45" s="78"/>
      <c r="Q45" s="78"/>
      <c r="R45" s="78"/>
      <c r="S45" s="78"/>
      <c r="T45" s="78"/>
      <c r="U45" s="78"/>
      <c r="V45" s="78"/>
      <c r="W45" s="78"/>
      <c r="X45" s="78"/>
    </row>
    <row r="46" spans="1:24" s="80" customFormat="1" ht="139.5" customHeight="1">
      <c r="A46" s="223">
        <v>34</v>
      </c>
      <c r="B46" s="228" t="s">
        <v>165</v>
      </c>
      <c r="C46" s="201" t="s">
        <v>166</v>
      </c>
      <c r="D46" s="224" t="s">
        <v>12</v>
      </c>
      <c r="E46" s="225">
        <v>22.65</v>
      </c>
      <c r="F46" s="226">
        <v>142.41999999999999</v>
      </c>
      <c r="G46" s="218">
        <v>3225.81</v>
      </c>
      <c r="H46" s="78"/>
      <c r="I46" s="78"/>
      <c r="J46" s="78"/>
      <c r="K46" s="78"/>
      <c r="L46" s="78"/>
      <c r="M46" s="78"/>
      <c r="N46" s="78"/>
      <c r="O46" s="78"/>
      <c r="P46" s="78"/>
      <c r="Q46" s="78"/>
      <c r="R46" s="78"/>
      <c r="S46" s="78"/>
      <c r="T46" s="78"/>
      <c r="U46" s="78"/>
      <c r="V46" s="78"/>
      <c r="W46" s="78"/>
      <c r="X46" s="78"/>
    </row>
    <row r="47" spans="1:24" s="80" customFormat="1" ht="152.25" customHeight="1">
      <c r="A47" s="223">
        <v>35</v>
      </c>
      <c r="B47" s="224" t="s">
        <v>167</v>
      </c>
      <c r="C47" s="201" t="s">
        <v>168</v>
      </c>
      <c r="D47" s="224" t="s">
        <v>24</v>
      </c>
      <c r="E47" s="225">
        <v>447.2</v>
      </c>
      <c r="F47" s="226">
        <v>913.69</v>
      </c>
      <c r="G47" s="218">
        <v>408602.17</v>
      </c>
      <c r="H47" s="78"/>
      <c r="I47" s="78"/>
      <c r="J47" s="78"/>
      <c r="K47" s="78"/>
      <c r="L47" s="78"/>
      <c r="M47" s="78"/>
      <c r="N47" s="78"/>
      <c r="O47" s="78"/>
      <c r="P47" s="78"/>
      <c r="Q47" s="78"/>
      <c r="R47" s="78"/>
      <c r="S47" s="78"/>
      <c r="T47" s="78"/>
      <c r="U47" s="78"/>
      <c r="V47" s="78"/>
      <c r="W47" s="78"/>
      <c r="X47" s="78"/>
    </row>
    <row r="48" spans="1:24" s="80" customFormat="1" ht="122.25" customHeight="1">
      <c r="A48" s="321">
        <v>36</v>
      </c>
      <c r="B48" s="224" t="s">
        <v>169</v>
      </c>
      <c r="C48" s="201" t="s">
        <v>170</v>
      </c>
      <c r="D48" s="224"/>
      <c r="E48" s="225"/>
      <c r="F48" s="226"/>
      <c r="G48" s="218"/>
      <c r="H48" s="78"/>
      <c r="I48" s="78"/>
      <c r="J48" s="78"/>
      <c r="K48" s="78"/>
      <c r="L48" s="78"/>
      <c r="M48" s="78"/>
      <c r="N48" s="78"/>
      <c r="O48" s="78"/>
      <c r="P48" s="78"/>
      <c r="Q48" s="78"/>
      <c r="R48" s="78"/>
      <c r="S48" s="78"/>
      <c r="T48" s="78"/>
      <c r="U48" s="78"/>
      <c r="V48" s="78"/>
      <c r="W48" s="78"/>
      <c r="X48" s="78"/>
    </row>
    <row r="49" spans="1:24" s="80" customFormat="1" ht="31.5" customHeight="1">
      <c r="A49" s="322"/>
      <c r="B49" s="224" t="s">
        <v>171</v>
      </c>
      <c r="C49" s="201" t="s">
        <v>172</v>
      </c>
      <c r="D49" s="224" t="s">
        <v>12</v>
      </c>
      <c r="E49" s="225">
        <v>9746.4500000000007</v>
      </c>
      <c r="F49" s="226">
        <v>246.71</v>
      </c>
      <c r="G49" s="218">
        <v>2404546.6800000002</v>
      </c>
      <c r="H49" s="78"/>
      <c r="I49" s="78"/>
      <c r="J49" s="78"/>
      <c r="K49" s="78"/>
      <c r="L49" s="78"/>
      <c r="M49" s="78"/>
      <c r="N49" s="78"/>
      <c r="O49" s="78"/>
      <c r="P49" s="78"/>
      <c r="Q49" s="78"/>
      <c r="R49" s="78"/>
      <c r="S49" s="78"/>
      <c r="T49" s="78"/>
      <c r="U49" s="78"/>
      <c r="V49" s="78"/>
      <c r="W49" s="78"/>
      <c r="X49" s="78"/>
    </row>
    <row r="50" spans="1:24" s="80" customFormat="1" ht="90.75" customHeight="1">
      <c r="A50" s="321">
        <v>37</v>
      </c>
      <c r="B50" s="228" t="s">
        <v>173</v>
      </c>
      <c r="C50" s="201" t="s">
        <v>174</v>
      </c>
      <c r="D50" s="224"/>
      <c r="E50" s="225"/>
      <c r="F50" s="226"/>
      <c r="G50" s="218"/>
      <c r="H50" s="78"/>
      <c r="I50" s="78"/>
      <c r="J50" s="78"/>
      <c r="K50" s="78"/>
      <c r="L50" s="78"/>
      <c r="M50" s="78"/>
      <c r="N50" s="78"/>
      <c r="O50" s="78"/>
      <c r="P50" s="78"/>
      <c r="Q50" s="78"/>
      <c r="R50" s="78"/>
      <c r="S50" s="78"/>
      <c r="T50" s="78"/>
      <c r="U50" s="78"/>
      <c r="V50" s="78"/>
      <c r="W50" s="78"/>
      <c r="X50" s="78"/>
    </row>
    <row r="51" spans="1:24" s="80" customFormat="1" ht="21" customHeight="1">
      <c r="A51" s="322"/>
      <c r="B51" s="228" t="s">
        <v>175</v>
      </c>
      <c r="C51" s="201" t="s">
        <v>176</v>
      </c>
      <c r="D51" s="229" t="s">
        <v>12</v>
      </c>
      <c r="E51" s="227">
        <v>1250</v>
      </c>
      <c r="F51" s="226">
        <v>32.51</v>
      </c>
      <c r="G51" s="218">
        <v>40637.5</v>
      </c>
      <c r="H51" s="78"/>
      <c r="I51" s="78"/>
      <c r="J51" s="78"/>
      <c r="K51" s="78"/>
      <c r="L51" s="78"/>
      <c r="M51" s="78"/>
      <c r="N51" s="78"/>
      <c r="O51" s="78"/>
      <c r="P51" s="78"/>
      <c r="Q51" s="78"/>
      <c r="R51" s="78"/>
      <c r="S51" s="78"/>
      <c r="T51" s="78"/>
      <c r="U51" s="78"/>
      <c r="V51" s="78"/>
      <c r="W51" s="78"/>
      <c r="X51" s="78"/>
    </row>
    <row r="52" spans="1:24" s="80" customFormat="1" ht="107.25" customHeight="1">
      <c r="A52" s="321">
        <v>38</v>
      </c>
      <c r="B52" s="224" t="s">
        <v>177</v>
      </c>
      <c r="C52" s="201" t="s">
        <v>178</v>
      </c>
      <c r="D52" s="229"/>
      <c r="E52" s="229"/>
      <c r="F52" s="226"/>
      <c r="G52" s="218"/>
      <c r="H52" s="78"/>
      <c r="I52" s="78"/>
      <c r="J52" s="78"/>
      <c r="K52" s="78"/>
      <c r="L52" s="78"/>
      <c r="M52" s="78"/>
      <c r="N52" s="78"/>
      <c r="O52" s="78"/>
      <c r="P52" s="78"/>
      <c r="Q52" s="78"/>
      <c r="R52" s="78"/>
      <c r="S52" s="78"/>
      <c r="T52" s="78"/>
      <c r="U52" s="78"/>
      <c r="V52" s="78"/>
      <c r="W52" s="78"/>
      <c r="X52" s="78"/>
    </row>
    <row r="53" spans="1:24" s="80" customFormat="1" ht="24" customHeight="1">
      <c r="A53" s="322"/>
      <c r="B53" s="224" t="s">
        <v>179</v>
      </c>
      <c r="C53" s="201" t="s">
        <v>180</v>
      </c>
      <c r="D53" s="224" t="s">
        <v>12</v>
      </c>
      <c r="E53" s="225">
        <v>431.32</v>
      </c>
      <c r="F53" s="226">
        <v>1420.06</v>
      </c>
      <c r="G53" s="218">
        <v>612500.28</v>
      </c>
      <c r="H53" s="78"/>
      <c r="I53" s="78"/>
      <c r="J53" s="78"/>
      <c r="K53" s="78"/>
      <c r="L53" s="78"/>
      <c r="M53" s="78"/>
      <c r="N53" s="78"/>
      <c r="O53" s="78"/>
      <c r="P53" s="78"/>
      <c r="Q53" s="78"/>
      <c r="R53" s="78"/>
      <c r="S53" s="78"/>
      <c r="T53" s="78"/>
      <c r="U53" s="78"/>
      <c r="V53" s="78"/>
      <c r="W53" s="78"/>
      <c r="X53" s="78"/>
    </row>
    <row r="54" spans="1:24" s="80" customFormat="1" ht="88.5" customHeight="1">
      <c r="A54" s="223">
        <v>39</v>
      </c>
      <c r="B54" s="224" t="s">
        <v>181</v>
      </c>
      <c r="C54" s="201" t="s">
        <v>182</v>
      </c>
      <c r="D54" s="224" t="s">
        <v>12</v>
      </c>
      <c r="E54" s="225">
        <v>1579.67</v>
      </c>
      <c r="F54" s="226">
        <v>757.75</v>
      </c>
      <c r="G54" s="218">
        <v>1196994.94</v>
      </c>
      <c r="H54" s="78"/>
      <c r="I54" s="78"/>
      <c r="J54" s="78"/>
      <c r="K54" s="78"/>
      <c r="L54" s="78"/>
      <c r="M54" s="78"/>
      <c r="N54" s="78"/>
      <c r="O54" s="78"/>
      <c r="P54" s="78"/>
      <c r="Q54" s="78"/>
      <c r="R54" s="78"/>
      <c r="S54" s="78"/>
      <c r="T54" s="78"/>
      <c r="U54" s="78"/>
      <c r="V54" s="78"/>
      <c r="W54" s="78"/>
      <c r="X54" s="78"/>
    </row>
    <row r="55" spans="1:24" s="80" customFormat="1" ht="137.25" customHeight="1">
      <c r="A55" s="321">
        <v>40</v>
      </c>
      <c r="B55" s="230" t="s">
        <v>183</v>
      </c>
      <c r="C55" s="201" t="s">
        <v>146</v>
      </c>
      <c r="D55" s="224"/>
      <c r="E55" s="224"/>
      <c r="F55" s="225"/>
      <c r="G55" s="218"/>
      <c r="H55" s="78"/>
      <c r="I55" s="78"/>
      <c r="J55" s="78"/>
      <c r="K55" s="78"/>
      <c r="L55" s="78"/>
      <c r="M55" s="78"/>
      <c r="N55" s="78"/>
      <c r="O55" s="78"/>
      <c r="P55" s="78"/>
      <c r="Q55" s="78"/>
      <c r="R55" s="78"/>
      <c r="S55" s="78"/>
      <c r="T55" s="78"/>
      <c r="U55" s="78"/>
      <c r="V55" s="78"/>
      <c r="W55" s="78"/>
      <c r="X55" s="78"/>
    </row>
    <row r="56" spans="1:24" s="80" customFormat="1" ht="60.75" customHeight="1">
      <c r="A56" s="322"/>
      <c r="B56" s="224" t="s">
        <v>184</v>
      </c>
      <c r="C56" s="201" t="s">
        <v>185</v>
      </c>
      <c r="D56" s="224" t="s">
        <v>147</v>
      </c>
      <c r="E56" s="225">
        <v>27.46</v>
      </c>
      <c r="F56" s="226">
        <v>145120.53</v>
      </c>
      <c r="G56" s="218">
        <v>3985009.75</v>
      </c>
      <c r="H56" s="78"/>
      <c r="I56" s="78"/>
      <c r="J56" s="78"/>
      <c r="K56" s="78"/>
      <c r="L56" s="78"/>
      <c r="M56" s="78"/>
      <c r="N56" s="78"/>
      <c r="O56" s="78"/>
      <c r="P56" s="78"/>
      <c r="Q56" s="78"/>
      <c r="R56" s="78"/>
      <c r="S56" s="78"/>
      <c r="T56" s="78"/>
      <c r="U56" s="78"/>
      <c r="V56" s="78"/>
      <c r="W56" s="78"/>
      <c r="X56" s="78"/>
    </row>
    <row r="57" spans="1:24" s="80" customFormat="1" ht="47.25" customHeight="1">
      <c r="A57" s="321">
        <v>41</v>
      </c>
      <c r="B57" s="224" t="s">
        <v>186</v>
      </c>
      <c r="C57" s="201" t="s">
        <v>187</v>
      </c>
      <c r="D57" s="224"/>
      <c r="E57" s="225"/>
      <c r="F57" s="226"/>
      <c r="G57" s="218"/>
      <c r="H57" s="78"/>
      <c r="I57" s="78"/>
      <c r="J57" s="78"/>
      <c r="K57" s="78"/>
      <c r="L57" s="78"/>
      <c r="M57" s="78"/>
      <c r="N57" s="78"/>
      <c r="O57" s="78"/>
      <c r="P57" s="78"/>
      <c r="Q57" s="78"/>
      <c r="R57" s="78"/>
      <c r="S57" s="78"/>
      <c r="T57" s="78"/>
      <c r="U57" s="78"/>
      <c r="V57" s="78"/>
      <c r="W57" s="78"/>
      <c r="X57" s="78"/>
    </row>
    <row r="58" spans="1:24" s="80" customFormat="1" ht="22.5" customHeight="1">
      <c r="A58" s="322"/>
      <c r="B58" s="224" t="s">
        <v>188</v>
      </c>
      <c r="C58" s="201" t="s">
        <v>189</v>
      </c>
      <c r="D58" s="229" t="s">
        <v>25</v>
      </c>
      <c r="E58" s="225">
        <v>97.24</v>
      </c>
      <c r="F58" s="226">
        <v>45.87</v>
      </c>
      <c r="G58" s="218">
        <v>4460.3999999999996</v>
      </c>
      <c r="H58" s="78"/>
      <c r="I58" s="78"/>
      <c r="J58" s="78"/>
      <c r="K58" s="78"/>
      <c r="L58" s="78"/>
      <c r="M58" s="78"/>
      <c r="N58" s="78"/>
      <c r="O58" s="78"/>
      <c r="P58" s="78"/>
      <c r="Q58" s="78"/>
      <c r="R58" s="78"/>
      <c r="S58" s="78"/>
      <c r="T58" s="78"/>
      <c r="U58" s="78"/>
      <c r="V58" s="78"/>
      <c r="W58" s="78"/>
      <c r="X58" s="78"/>
    </row>
    <row r="59" spans="1:24" s="80" customFormat="1" ht="107.25" customHeight="1">
      <c r="A59" s="223">
        <v>42</v>
      </c>
      <c r="B59" s="224" t="s">
        <v>190</v>
      </c>
      <c r="C59" s="201" t="s">
        <v>191</v>
      </c>
      <c r="D59" s="224" t="s">
        <v>25</v>
      </c>
      <c r="E59" s="225">
        <v>909.27</v>
      </c>
      <c r="F59" s="226">
        <v>362.7</v>
      </c>
      <c r="G59" s="218">
        <v>329792.23</v>
      </c>
      <c r="H59" s="78"/>
      <c r="I59" s="78"/>
      <c r="J59" s="78"/>
      <c r="K59" s="78"/>
      <c r="L59" s="78"/>
      <c r="M59" s="78"/>
      <c r="N59" s="78"/>
      <c r="O59" s="78"/>
      <c r="P59" s="78"/>
      <c r="Q59" s="78"/>
      <c r="R59" s="78"/>
      <c r="S59" s="78"/>
      <c r="T59" s="78"/>
      <c r="U59" s="78"/>
      <c r="V59" s="78"/>
      <c r="W59" s="78"/>
      <c r="X59" s="78"/>
    </row>
    <row r="60" spans="1:24" s="80" customFormat="1" ht="137.25" customHeight="1">
      <c r="A60" s="321">
        <v>43</v>
      </c>
      <c r="B60" s="224" t="s">
        <v>192</v>
      </c>
      <c r="C60" s="201" t="s">
        <v>193</v>
      </c>
      <c r="D60" s="224"/>
      <c r="E60" s="225"/>
      <c r="F60" s="226"/>
      <c r="G60" s="218"/>
      <c r="H60" s="78"/>
      <c r="I60" s="78"/>
      <c r="J60" s="78"/>
      <c r="K60" s="78"/>
      <c r="L60" s="78"/>
      <c r="M60" s="78"/>
      <c r="N60" s="78"/>
      <c r="O60" s="78"/>
      <c r="P60" s="78"/>
      <c r="Q60" s="78"/>
      <c r="R60" s="78"/>
      <c r="S60" s="78"/>
      <c r="T60" s="78"/>
      <c r="U60" s="78"/>
      <c r="V60" s="78"/>
      <c r="W60" s="78"/>
      <c r="X60" s="78"/>
    </row>
    <row r="61" spans="1:24" s="80" customFormat="1" ht="17.25" customHeight="1">
      <c r="A61" s="322"/>
      <c r="B61" s="224" t="s">
        <v>194</v>
      </c>
      <c r="C61" s="201" t="s">
        <v>195</v>
      </c>
      <c r="D61" s="226" t="s">
        <v>24</v>
      </c>
      <c r="E61" s="225">
        <v>211.64</v>
      </c>
      <c r="F61" s="226">
        <v>1250.75</v>
      </c>
      <c r="G61" s="218">
        <v>264708.73</v>
      </c>
      <c r="H61" s="78"/>
      <c r="I61" s="78"/>
      <c r="J61" s="78"/>
      <c r="K61" s="78"/>
      <c r="L61" s="78"/>
      <c r="M61" s="78"/>
      <c r="N61" s="78"/>
      <c r="O61" s="78"/>
      <c r="P61" s="78"/>
      <c r="Q61" s="78"/>
      <c r="R61" s="78"/>
      <c r="S61" s="78"/>
      <c r="T61" s="78"/>
      <c r="U61" s="78"/>
      <c r="V61" s="78"/>
      <c r="W61" s="78"/>
      <c r="X61" s="78"/>
    </row>
    <row r="62" spans="1:24" s="80" customFormat="1" ht="56.25" customHeight="1">
      <c r="A62" s="223">
        <v>44</v>
      </c>
      <c r="B62" s="224" t="s">
        <v>196</v>
      </c>
      <c r="C62" s="201" t="s">
        <v>197</v>
      </c>
      <c r="D62" s="224" t="s">
        <v>24</v>
      </c>
      <c r="E62" s="225">
        <v>36.47</v>
      </c>
      <c r="F62" s="226">
        <v>461.8</v>
      </c>
      <c r="G62" s="218">
        <v>16841.846000000001</v>
      </c>
      <c r="H62" s="78"/>
      <c r="I62" s="78"/>
      <c r="J62" s="78"/>
      <c r="K62" s="78"/>
      <c r="L62" s="78"/>
      <c r="M62" s="78"/>
      <c r="N62" s="78"/>
      <c r="O62" s="78"/>
      <c r="P62" s="78"/>
      <c r="Q62" s="78"/>
      <c r="R62" s="78"/>
      <c r="S62" s="78"/>
      <c r="T62" s="78"/>
      <c r="U62" s="78"/>
      <c r="V62" s="78"/>
      <c r="W62" s="78"/>
      <c r="X62" s="78"/>
    </row>
    <row r="63" spans="1:24" s="80" customFormat="1" ht="60" customHeight="1">
      <c r="A63" s="321">
        <v>45</v>
      </c>
      <c r="B63" s="224" t="s">
        <v>198</v>
      </c>
      <c r="C63" s="201" t="s">
        <v>199</v>
      </c>
      <c r="D63" s="229"/>
      <c r="E63" s="229"/>
      <c r="F63" s="226"/>
      <c r="G63" s="218"/>
      <c r="H63" s="78"/>
      <c r="I63" s="78"/>
      <c r="J63" s="78"/>
      <c r="K63" s="78"/>
      <c r="L63" s="78"/>
      <c r="M63" s="78"/>
      <c r="N63" s="78"/>
      <c r="O63" s="78"/>
      <c r="P63" s="78"/>
      <c r="Q63" s="78"/>
      <c r="R63" s="78"/>
      <c r="S63" s="78"/>
      <c r="T63" s="78"/>
      <c r="U63" s="78"/>
      <c r="V63" s="78"/>
      <c r="W63" s="78"/>
      <c r="X63" s="78"/>
    </row>
    <row r="64" spans="1:24" s="80" customFormat="1" ht="24.75" customHeight="1">
      <c r="A64" s="322"/>
      <c r="B64" s="224" t="s">
        <v>200</v>
      </c>
      <c r="C64" s="201" t="s">
        <v>201</v>
      </c>
      <c r="D64" s="225" t="s">
        <v>24</v>
      </c>
      <c r="E64" s="225">
        <v>485.1</v>
      </c>
      <c r="F64" s="226">
        <v>31.22</v>
      </c>
      <c r="G64" s="218">
        <v>15144.82</v>
      </c>
      <c r="H64" s="78"/>
      <c r="I64" s="78"/>
      <c r="J64" s="78"/>
      <c r="K64" s="78"/>
      <c r="L64" s="78"/>
      <c r="M64" s="78"/>
      <c r="N64" s="78"/>
      <c r="O64" s="78"/>
      <c r="P64" s="78"/>
      <c r="Q64" s="78"/>
      <c r="R64" s="78"/>
      <c r="S64" s="78"/>
      <c r="T64" s="78"/>
      <c r="U64" s="78"/>
      <c r="V64" s="78"/>
      <c r="W64" s="78"/>
      <c r="X64" s="78"/>
    </row>
    <row r="65" spans="1:24" s="80" customFormat="1" ht="91.5" customHeight="1">
      <c r="A65" s="321">
        <v>46</v>
      </c>
      <c r="B65" s="224" t="s">
        <v>202</v>
      </c>
      <c r="C65" s="201" t="s">
        <v>203</v>
      </c>
      <c r="D65" s="224"/>
      <c r="E65" s="225"/>
      <c r="F65" s="226"/>
      <c r="G65" s="218">
        <v>0</v>
      </c>
      <c r="H65" s="78"/>
      <c r="I65" s="78"/>
      <c r="J65" s="78"/>
      <c r="K65" s="78"/>
      <c r="L65" s="78"/>
      <c r="M65" s="78"/>
      <c r="N65" s="78"/>
      <c r="O65" s="78"/>
      <c r="P65" s="78"/>
      <c r="Q65" s="78"/>
      <c r="R65" s="78"/>
      <c r="S65" s="78"/>
      <c r="T65" s="78"/>
      <c r="U65" s="78"/>
      <c r="V65" s="78"/>
      <c r="W65" s="78"/>
      <c r="X65" s="78"/>
    </row>
    <row r="66" spans="1:24" s="80" customFormat="1" ht="20.25" customHeight="1">
      <c r="A66" s="324"/>
      <c r="B66" s="224" t="s">
        <v>204</v>
      </c>
      <c r="C66" s="201" t="s">
        <v>205</v>
      </c>
      <c r="D66" s="224" t="s">
        <v>12</v>
      </c>
      <c r="E66" s="225">
        <v>75.260000000000005</v>
      </c>
      <c r="F66" s="226">
        <v>3730.47</v>
      </c>
      <c r="G66" s="218">
        <v>280755.17</v>
      </c>
      <c r="H66" s="78"/>
      <c r="I66" s="78"/>
      <c r="J66" s="78"/>
      <c r="K66" s="78"/>
      <c r="L66" s="78"/>
      <c r="M66" s="78"/>
      <c r="N66" s="78"/>
      <c r="O66" s="78"/>
      <c r="P66" s="78"/>
      <c r="Q66" s="78"/>
      <c r="R66" s="78"/>
      <c r="S66" s="78"/>
      <c r="T66" s="78"/>
      <c r="U66" s="78"/>
      <c r="V66" s="78"/>
      <c r="W66" s="78"/>
      <c r="X66" s="78"/>
    </row>
    <row r="67" spans="1:24" s="80" customFormat="1" ht="22.5" customHeight="1">
      <c r="A67" s="322"/>
      <c r="B67" s="224" t="s">
        <v>206</v>
      </c>
      <c r="C67" s="201" t="s">
        <v>207</v>
      </c>
      <c r="D67" s="224" t="s">
        <v>12</v>
      </c>
      <c r="E67" s="225">
        <v>75.260000000000005</v>
      </c>
      <c r="F67" s="226">
        <v>4076.09</v>
      </c>
      <c r="G67" s="218">
        <v>306766.53000000003</v>
      </c>
      <c r="H67" s="78"/>
      <c r="I67" s="78"/>
      <c r="J67" s="78"/>
      <c r="K67" s="78"/>
      <c r="L67" s="78"/>
      <c r="M67" s="78"/>
      <c r="N67" s="78"/>
      <c r="O67" s="78"/>
      <c r="P67" s="78"/>
      <c r="Q67" s="78"/>
      <c r="R67" s="78"/>
      <c r="S67" s="78"/>
      <c r="T67" s="78"/>
      <c r="U67" s="78"/>
      <c r="V67" s="78"/>
      <c r="W67" s="78"/>
      <c r="X67" s="78"/>
    </row>
    <row r="68" spans="1:24" s="80" customFormat="1" ht="64.5" customHeight="1">
      <c r="A68" s="321">
        <v>47</v>
      </c>
      <c r="B68" s="224" t="s">
        <v>208</v>
      </c>
      <c r="C68" s="201" t="s">
        <v>209</v>
      </c>
      <c r="D68" s="224"/>
      <c r="E68" s="225"/>
      <c r="F68" s="226"/>
      <c r="G68" s="218"/>
      <c r="H68" s="78"/>
      <c r="I68" s="78"/>
      <c r="J68" s="78"/>
      <c r="K68" s="78"/>
      <c r="L68" s="78"/>
      <c r="M68" s="78"/>
      <c r="N68" s="78"/>
      <c r="O68" s="78"/>
      <c r="P68" s="78"/>
      <c r="Q68" s="78"/>
      <c r="R68" s="78"/>
      <c r="S68" s="78"/>
      <c r="T68" s="78"/>
      <c r="U68" s="78"/>
      <c r="V68" s="78"/>
      <c r="W68" s="78"/>
      <c r="X68" s="78"/>
    </row>
    <row r="69" spans="1:24" s="80" customFormat="1" ht="18" customHeight="1">
      <c r="A69" s="322"/>
      <c r="B69" s="224" t="s">
        <v>210</v>
      </c>
      <c r="C69" s="201" t="s">
        <v>211</v>
      </c>
      <c r="D69" s="224" t="s">
        <v>12</v>
      </c>
      <c r="E69" s="225">
        <v>282.11</v>
      </c>
      <c r="F69" s="226">
        <v>1070.29</v>
      </c>
      <c r="G69" s="218">
        <v>301939.51189999998</v>
      </c>
      <c r="H69" s="78"/>
      <c r="I69" s="78"/>
      <c r="J69" s="78"/>
      <c r="K69" s="78"/>
      <c r="L69" s="78"/>
      <c r="M69" s="78"/>
      <c r="N69" s="78"/>
      <c r="O69" s="78"/>
      <c r="P69" s="78"/>
      <c r="Q69" s="78"/>
      <c r="R69" s="78"/>
      <c r="S69" s="78"/>
      <c r="T69" s="78"/>
      <c r="U69" s="78"/>
      <c r="V69" s="78"/>
      <c r="W69" s="78"/>
      <c r="X69" s="78"/>
    </row>
    <row r="70" spans="1:24" s="80" customFormat="1" ht="66.75" customHeight="1">
      <c r="A70" s="321">
        <v>48</v>
      </c>
      <c r="B70" s="224" t="s">
        <v>208</v>
      </c>
      <c r="C70" s="201" t="s">
        <v>209</v>
      </c>
      <c r="D70" s="224"/>
      <c r="E70" s="225"/>
      <c r="F70" s="226"/>
      <c r="G70" s="218">
        <v>0</v>
      </c>
      <c r="H70" s="78"/>
      <c r="I70" s="78"/>
      <c r="J70" s="78"/>
      <c r="K70" s="78"/>
      <c r="L70" s="78"/>
      <c r="M70" s="78"/>
      <c r="N70" s="78"/>
      <c r="O70" s="78"/>
      <c r="P70" s="78"/>
      <c r="Q70" s="78"/>
      <c r="R70" s="78"/>
      <c r="S70" s="78"/>
      <c r="T70" s="78"/>
      <c r="U70" s="78"/>
      <c r="V70" s="78"/>
      <c r="W70" s="78"/>
      <c r="X70" s="78"/>
    </row>
    <row r="71" spans="1:24" s="80" customFormat="1" ht="19.5" customHeight="1">
      <c r="A71" s="322"/>
      <c r="B71" s="224" t="s">
        <v>212</v>
      </c>
      <c r="C71" s="201" t="s">
        <v>213</v>
      </c>
      <c r="D71" s="224" t="s">
        <v>12</v>
      </c>
      <c r="E71" s="225">
        <v>9.11</v>
      </c>
      <c r="F71" s="226">
        <v>1575.84</v>
      </c>
      <c r="G71" s="218">
        <v>14355.9</v>
      </c>
      <c r="H71" s="78"/>
      <c r="I71" s="78"/>
      <c r="J71" s="78"/>
      <c r="K71" s="78"/>
      <c r="L71" s="78"/>
      <c r="M71" s="78"/>
      <c r="N71" s="78"/>
      <c r="O71" s="78"/>
      <c r="P71" s="78"/>
      <c r="Q71" s="78"/>
      <c r="R71" s="78"/>
      <c r="S71" s="78"/>
      <c r="T71" s="78"/>
      <c r="U71" s="78"/>
      <c r="V71" s="78"/>
      <c r="W71" s="78"/>
      <c r="X71" s="78"/>
    </row>
    <row r="72" spans="1:24" s="80" customFormat="1" ht="86.25" customHeight="1">
      <c r="A72" s="321">
        <v>49</v>
      </c>
      <c r="B72" s="224" t="s">
        <v>214</v>
      </c>
      <c r="C72" s="201" t="s">
        <v>215</v>
      </c>
      <c r="D72" s="224"/>
      <c r="E72" s="225"/>
      <c r="F72" s="226"/>
      <c r="G72" s="218"/>
      <c r="H72" s="78"/>
      <c r="I72" s="78"/>
      <c r="J72" s="78"/>
      <c r="K72" s="78"/>
      <c r="L72" s="78"/>
      <c r="M72" s="78"/>
      <c r="N72" s="78"/>
      <c r="O72" s="78"/>
      <c r="P72" s="78"/>
      <c r="Q72" s="78"/>
      <c r="R72" s="78"/>
      <c r="S72" s="78"/>
      <c r="T72" s="78"/>
      <c r="U72" s="78"/>
      <c r="V72" s="78"/>
      <c r="W72" s="78"/>
      <c r="X72" s="78"/>
    </row>
    <row r="73" spans="1:24" s="80" customFormat="1" ht="21.75" customHeight="1">
      <c r="A73" s="322"/>
      <c r="B73" s="224" t="s">
        <v>216</v>
      </c>
      <c r="C73" s="201" t="s">
        <v>217</v>
      </c>
      <c r="D73" s="224" t="s">
        <v>12</v>
      </c>
      <c r="E73" s="225">
        <v>48937.98</v>
      </c>
      <c r="F73" s="226">
        <v>6.13</v>
      </c>
      <c r="G73" s="218">
        <v>299989.8174</v>
      </c>
      <c r="H73" s="78"/>
      <c r="I73" s="78"/>
      <c r="J73" s="78"/>
      <c r="K73" s="78"/>
      <c r="L73" s="78"/>
      <c r="M73" s="78"/>
      <c r="N73" s="78"/>
      <c r="O73" s="78"/>
      <c r="P73" s="78"/>
      <c r="Q73" s="78"/>
      <c r="R73" s="78"/>
      <c r="S73" s="78"/>
      <c r="T73" s="78"/>
      <c r="U73" s="78"/>
      <c r="V73" s="78"/>
      <c r="W73" s="78"/>
      <c r="X73" s="78"/>
    </row>
    <row r="74" spans="1:24" s="80" customFormat="1" ht="101.25" customHeight="1">
      <c r="A74" s="321">
        <v>50</v>
      </c>
      <c r="B74" s="224" t="s">
        <v>218</v>
      </c>
      <c r="C74" s="201" t="s">
        <v>219</v>
      </c>
      <c r="D74" s="224"/>
      <c r="E74" s="225"/>
      <c r="F74" s="226"/>
      <c r="G74" s="218">
        <v>0</v>
      </c>
      <c r="H74" s="78"/>
      <c r="I74" s="78"/>
      <c r="J74" s="78"/>
      <c r="K74" s="78"/>
      <c r="L74" s="78"/>
      <c r="M74" s="78"/>
      <c r="N74" s="78"/>
      <c r="O74" s="78"/>
      <c r="P74" s="78"/>
      <c r="Q74" s="78"/>
      <c r="R74" s="78"/>
      <c r="S74" s="78"/>
      <c r="T74" s="78"/>
      <c r="U74" s="78"/>
      <c r="V74" s="78"/>
      <c r="W74" s="78"/>
      <c r="X74" s="78"/>
    </row>
    <row r="75" spans="1:24" s="80" customFormat="1" ht="22.5" customHeight="1">
      <c r="A75" s="322"/>
      <c r="B75" s="224" t="s">
        <v>220</v>
      </c>
      <c r="C75" s="201" t="s">
        <v>221</v>
      </c>
      <c r="D75" s="229" t="s">
        <v>12</v>
      </c>
      <c r="E75" s="225">
        <v>52.15</v>
      </c>
      <c r="F75" s="226">
        <v>10954.48</v>
      </c>
      <c r="G75" s="218">
        <v>571276.13</v>
      </c>
      <c r="H75" s="78"/>
      <c r="I75" s="78"/>
      <c r="J75" s="78"/>
      <c r="K75" s="78"/>
      <c r="L75" s="78"/>
      <c r="M75" s="78"/>
      <c r="N75" s="78"/>
      <c r="O75" s="78"/>
      <c r="P75" s="78"/>
      <c r="Q75" s="78"/>
      <c r="R75" s="78"/>
      <c r="S75" s="78"/>
      <c r="T75" s="78"/>
      <c r="U75" s="78"/>
      <c r="V75" s="78"/>
      <c r="W75" s="78"/>
      <c r="X75" s="78"/>
    </row>
    <row r="76" spans="1:24" s="80" customFormat="1" ht="110.25" customHeight="1">
      <c r="A76" s="321">
        <v>51</v>
      </c>
      <c r="B76" s="231" t="s">
        <v>222</v>
      </c>
      <c r="C76" s="201" t="s">
        <v>223</v>
      </c>
      <c r="D76" s="224"/>
      <c r="E76" s="225"/>
      <c r="F76" s="226"/>
      <c r="G76" s="218">
        <v>0</v>
      </c>
      <c r="H76" s="78"/>
      <c r="I76" s="78"/>
      <c r="J76" s="78"/>
      <c r="K76" s="78"/>
      <c r="L76" s="78"/>
      <c r="M76" s="78"/>
      <c r="N76" s="78"/>
      <c r="O76" s="78"/>
      <c r="P76" s="78"/>
      <c r="Q76" s="78"/>
      <c r="R76" s="78"/>
      <c r="S76" s="78"/>
      <c r="T76" s="78"/>
      <c r="U76" s="78"/>
      <c r="V76" s="78"/>
      <c r="W76" s="78"/>
      <c r="X76" s="78"/>
    </row>
    <row r="77" spans="1:24" s="80" customFormat="1" ht="21" customHeight="1">
      <c r="A77" s="322"/>
      <c r="B77" s="231"/>
      <c r="C77" s="201" t="s">
        <v>224</v>
      </c>
      <c r="D77" s="224" t="s">
        <v>12</v>
      </c>
      <c r="E77" s="225">
        <v>1.84</v>
      </c>
      <c r="F77" s="226">
        <v>8755.07</v>
      </c>
      <c r="G77" s="218">
        <v>16109.328799999999</v>
      </c>
      <c r="H77" s="78"/>
      <c r="I77" s="78"/>
      <c r="J77" s="78"/>
      <c r="K77" s="78"/>
      <c r="L77" s="78"/>
      <c r="M77" s="78"/>
      <c r="N77" s="78"/>
      <c r="O77" s="78"/>
      <c r="P77" s="78"/>
      <c r="Q77" s="78"/>
      <c r="R77" s="78"/>
      <c r="S77" s="78"/>
      <c r="T77" s="78"/>
      <c r="U77" s="78"/>
      <c r="V77" s="78"/>
      <c r="W77" s="78"/>
      <c r="X77" s="78"/>
    </row>
    <row r="78" spans="1:24" s="80" customFormat="1" ht="135.75" customHeight="1">
      <c r="A78" s="321">
        <v>52</v>
      </c>
      <c r="B78" s="231" t="s">
        <v>225</v>
      </c>
      <c r="C78" s="201" t="s">
        <v>226</v>
      </c>
      <c r="D78" s="224"/>
      <c r="E78" s="227"/>
      <c r="F78" s="226"/>
      <c r="G78" s="218">
        <v>0</v>
      </c>
      <c r="H78" s="78"/>
      <c r="I78" s="78"/>
      <c r="J78" s="78"/>
      <c r="K78" s="78"/>
      <c r="L78" s="78"/>
      <c r="M78" s="78"/>
      <c r="N78" s="78"/>
      <c r="O78" s="78"/>
      <c r="P78" s="78"/>
      <c r="Q78" s="78"/>
      <c r="R78" s="78"/>
      <c r="S78" s="78"/>
      <c r="T78" s="78"/>
      <c r="U78" s="78"/>
      <c r="V78" s="78"/>
      <c r="W78" s="78"/>
      <c r="X78" s="78"/>
    </row>
    <row r="79" spans="1:24" s="80" customFormat="1" ht="30.75" customHeight="1">
      <c r="A79" s="324"/>
      <c r="B79" s="228" t="s">
        <v>227</v>
      </c>
      <c r="C79" s="201" t="s">
        <v>228</v>
      </c>
      <c r="D79" s="224" t="s">
        <v>24</v>
      </c>
      <c r="E79" s="225">
        <v>1033.8499999999999</v>
      </c>
      <c r="F79" s="226">
        <v>909.69</v>
      </c>
      <c r="G79" s="218">
        <v>940483.01</v>
      </c>
      <c r="H79" s="78"/>
      <c r="I79" s="78"/>
      <c r="J79" s="78"/>
      <c r="K79" s="78"/>
      <c r="L79" s="78"/>
      <c r="M79" s="78"/>
      <c r="N79" s="78"/>
      <c r="O79" s="78"/>
      <c r="P79" s="78"/>
      <c r="Q79" s="78"/>
      <c r="R79" s="78"/>
      <c r="S79" s="78"/>
      <c r="T79" s="78"/>
      <c r="U79" s="78"/>
      <c r="V79" s="78"/>
      <c r="W79" s="78"/>
      <c r="X79" s="78"/>
    </row>
    <row r="80" spans="1:24" s="80" customFormat="1" ht="35.25" customHeight="1">
      <c r="A80" s="324"/>
      <c r="B80" s="228" t="s">
        <v>229</v>
      </c>
      <c r="C80" s="201" t="s">
        <v>230</v>
      </c>
      <c r="D80" s="224" t="s">
        <v>24</v>
      </c>
      <c r="E80" s="225">
        <v>25.42</v>
      </c>
      <c r="F80" s="226">
        <v>921.99</v>
      </c>
      <c r="G80" s="218">
        <v>23436.99</v>
      </c>
      <c r="H80" s="78"/>
      <c r="I80" s="78"/>
      <c r="J80" s="78"/>
      <c r="K80" s="78"/>
      <c r="L80" s="78"/>
      <c r="M80" s="78"/>
      <c r="N80" s="78"/>
      <c r="O80" s="78"/>
      <c r="P80" s="78"/>
      <c r="Q80" s="78"/>
      <c r="R80" s="78"/>
      <c r="S80" s="78"/>
      <c r="T80" s="78"/>
      <c r="U80" s="78"/>
      <c r="V80" s="78"/>
      <c r="W80" s="78"/>
      <c r="X80" s="78"/>
    </row>
    <row r="81" spans="1:24" s="80" customFormat="1" ht="28.5" customHeight="1">
      <c r="A81" s="322"/>
      <c r="B81" s="228" t="s">
        <v>231</v>
      </c>
      <c r="C81" s="201" t="s">
        <v>232</v>
      </c>
      <c r="D81" s="224" t="s">
        <v>24</v>
      </c>
      <c r="E81" s="225">
        <v>142.75</v>
      </c>
      <c r="F81" s="226">
        <v>735.35</v>
      </c>
      <c r="G81" s="218">
        <v>104971.21</v>
      </c>
      <c r="H81" s="78"/>
      <c r="I81" s="78"/>
      <c r="J81" s="78"/>
      <c r="K81" s="78"/>
      <c r="L81" s="78"/>
      <c r="M81" s="78"/>
      <c r="N81" s="78"/>
      <c r="O81" s="78"/>
      <c r="P81" s="78"/>
      <c r="Q81" s="78"/>
      <c r="R81" s="78"/>
      <c r="S81" s="78"/>
      <c r="T81" s="78"/>
      <c r="U81" s="78"/>
      <c r="V81" s="78"/>
      <c r="W81" s="78"/>
      <c r="X81" s="78"/>
    </row>
    <row r="82" spans="1:24" s="80" customFormat="1" ht="105.75" customHeight="1">
      <c r="A82" s="321">
        <v>53</v>
      </c>
      <c r="B82" s="228" t="s">
        <v>233</v>
      </c>
      <c r="C82" s="201" t="s">
        <v>234</v>
      </c>
      <c r="D82" s="224"/>
      <c r="E82" s="225"/>
      <c r="F82" s="226"/>
      <c r="G82" s="218">
        <v>0</v>
      </c>
      <c r="H82" s="78"/>
      <c r="I82" s="78"/>
      <c r="J82" s="78"/>
      <c r="K82" s="78"/>
      <c r="L82" s="78"/>
      <c r="M82" s="78"/>
      <c r="N82" s="78"/>
      <c r="O82" s="78"/>
      <c r="P82" s="78"/>
      <c r="Q82" s="78"/>
      <c r="R82" s="78"/>
      <c r="S82" s="78"/>
      <c r="T82" s="78"/>
      <c r="U82" s="78"/>
      <c r="V82" s="78"/>
      <c r="W82" s="78"/>
      <c r="X82" s="78"/>
    </row>
    <row r="83" spans="1:24" s="80" customFormat="1" ht="21.75" customHeight="1">
      <c r="A83" s="324"/>
      <c r="B83" s="228" t="s">
        <v>235</v>
      </c>
      <c r="C83" s="201" t="s">
        <v>236</v>
      </c>
      <c r="D83" s="224" t="s">
        <v>148</v>
      </c>
      <c r="E83" s="225">
        <v>27384.161627864021</v>
      </c>
      <c r="F83" s="226">
        <v>77.34</v>
      </c>
      <c r="G83" s="218">
        <v>2117891.06</v>
      </c>
      <c r="H83" s="78"/>
      <c r="I83" s="78"/>
      <c r="J83" s="78"/>
      <c r="K83" s="78"/>
      <c r="L83" s="78"/>
      <c r="M83" s="78"/>
      <c r="N83" s="78"/>
      <c r="O83" s="78"/>
      <c r="P83" s="78"/>
      <c r="Q83" s="78"/>
      <c r="R83" s="78"/>
      <c r="S83" s="78"/>
      <c r="T83" s="78"/>
      <c r="U83" s="78"/>
      <c r="V83" s="78"/>
      <c r="W83" s="78"/>
      <c r="X83" s="78"/>
    </row>
    <row r="84" spans="1:24" s="80" customFormat="1" ht="18" customHeight="1">
      <c r="A84" s="322"/>
      <c r="B84" s="228" t="s">
        <v>237</v>
      </c>
      <c r="C84" s="201" t="s">
        <v>238</v>
      </c>
      <c r="D84" s="224" t="s">
        <v>148</v>
      </c>
      <c r="E84" s="225">
        <v>34.78</v>
      </c>
      <c r="F84" s="226">
        <v>74.37</v>
      </c>
      <c r="G84" s="218">
        <v>2586.59</v>
      </c>
      <c r="H84" s="78"/>
      <c r="I84" s="78"/>
      <c r="J84" s="78"/>
      <c r="K84" s="78"/>
      <c r="L84" s="78"/>
      <c r="M84" s="78"/>
      <c r="N84" s="78"/>
      <c r="O84" s="78"/>
      <c r="P84" s="78"/>
      <c r="Q84" s="78"/>
      <c r="R84" s="78"/>
      <c r="S84" s="78"/>
      <c r="T84" s="78"/>
      <c r="U84" s="78"/>
      <c r="V84" s="78"/>
      <c r="W84" s="78"/>
      <c r="X84" s="78"/>
    </row>
    <row r="85" spans="1:24" s="80" customFormat="1" ht="126" customHeight="1">
      <c r="A85" s="321">
        <v>54</v>
      </c>
      <c r="B85" s="228" t="s">
        <v>239</v>
      </c>
      <c r="C85" s="201" t="s">
        <v>240</v>
      </c>
      <c r="D85" s="229"/>
      <c r="E85" s="229"/>
      <c r="F85" s="226"/>
      <c r="G85" s="218"/>
      <c r="H85" s="78"/>
      <c r="I85" s="78"/>
      <c r="J85" s="78"/>
      <c r="K85" s="78"/>
      <c r="L85" s="78"/>
      <c r="M85" s="78"/>
      <c r="N85" s="78"/>
      <c r="O85" s="78"/>
      <c r="P85" s="78"/>
      <c r="Q85" s="78"/>
      <c r="R85" s="78"/>
      <c r="S85" s="78"/>
      <c r="T85" s="78"/>
      <c r="U85" s="78"/>
      <c r="V85" s="78"/>
      <c r="W85" s="78"/>
      <c r="X85" s="78"/>
    </row>
    <row r="86" spans="1:24" s="80" customFormat="1" ht="20.25" customHeight="1">
      <c r="A86" s="322"/>
      <c r="B86" s="228" t="s">
        <v>241</v>
      </c>
      <c r="C86" s="201" t="s">
        <v>242</v>
      </c>
      <c r="D86" s="224" t="s">
        <v>25</v>
      </c>
      <c r="E86" s="225">
        <v>14.29</v>
      </c>
      <c r="F86" s="226">
        <v>232.93</v>
      </c>
      <c r="G86" s="218">
        <v>3328.57</v>
      </c>
      <c r="H86" s="78"/>
      <c r="I86" s="78"/>
      <c r="J86" s="78"/>
      <c r="K86" s="78"/>
      <c r="L86" s="78"/>
      <c r="M86" s="78"/>
      <c r="N86" s="78"/>
      <c r="O86" s="78"/>
      <c r="P86" s="78"/>
      <c r="Q86" s="78"/>
      <c r="R86" s="78"/>
      <c r="S86" s="78"/>
      <c r="T86" s="78"/>
      <c r="U86" s="78"/>
      <c r="V86" s="78"/>
      <c r="W86" s="78"/>
      <c r="X86" s="78"/>
    </row>
    <row r="87" spans="1:24" s="80" customFormat="1" ht="78.75" customHeight="1">
      <c r="A87" s="223">
        <v>55</v>
      </c>
      <c r="B87" s="228" t="s">
        <v>243</v>
      </c>
      <c r="C87" s="201" t="s">
        <v>244</v>
      </c>
      <c r="D87" s="229" t="s">
        <v>148</v>
      </c>
      <c r="E87" s="226">
        <v>4042.01</v>
      </c>
      <c r="F87" s="226">
        <v>144.41999999999999</v>
      </c>
      <c r="G87" s="218">
        <v>583747.07999999996</v>
      </c>
      <c r="H87" s="78"/>
      <c r="I87" s="78"/>
      <c r="J87" s="78"/>
      <c r="K87" s="78"/>
      <c r="L87" s="78"/>
      <c r="M87" s="78"/>
      <c r="N87" s="78"/>
      <c r="O87" s="78"/>
      <c r="P87" s="78"/>
      <c r="Q87" s="78"/>
      <c r="R87" s="78"/>
      <c r="S87" s="78"/>
      <c r="T87" s="78"/>
      <c r="U87" s="78"/>
      <c r="V87" s="78"/>
      <c r="W87" s="78"/>
      <c r="X87" s="78"/>
    </row>
    <row r="88" spans="1:24" s="80" customFormat="1" ht="138.75" customHeight="1">
      <c r="A88" s="321">
        <v>56</v>
      </c>
      <c r="B88" s="228" t="s">
        <v>245</v>
      </c>
      <c r="C88" s="201" t="s">
        <v>246</v>
      </c>
      <c r="D88" s="224"/>
      <c r="E88" s="225"/>
      <c r="F88" s="226"/>
      <c r="G88" s="218">
        <v>0</v>
      </c>
      <c r="H88" s="78"/>
      <c r="I88" s="78"/>
      <c r="J88" s="78"/>
      <c r="K88" s="78"/>
      <c r="L88" s="78"/>
      <c r="M88" s="78"/>
      <c r="N88" s="78"/>
      <c r="O88" s="78"/>
      <c r="P88" s="78"/>
      <c r="Q88" s="78"/>
      <c r="R88" s="78"/>
      <c r="S88" s="78"/>
      <c r="T88" s="78"/>
      <c r="U88" s="78"/>
      <c r="V88" s="78"/>
      <c r="W88" s="78"/>
      <c r="X88" s="78"/>
    </row>
    <row r="89" spans="1:24" s="80" customFormat="1" ht="20.25" customHeight="1">
      <c r="A89" s="322"/>
      <c r="B89" s="228" t="s">
        <v>247</v>
      </c>
      <c r="C89" s="201" t="s">
        <v>248</v>
      </c>
      <c r="D89" s="224" t="s">
        <v>12</v>
      </c>
      <c r="E89" s="225">
        <v>461.23</v>
      </c>
      <c r="F89" s="226">
        <v>11674.49</v>
      </c>
      <c r="G89" s="218">
        <v>5384625.0199999996</v>
      </c>
      <c r="H89" s="78"/>
      <c r="I89" s="78"/>
      <c r="J89" s="78"/>
      <c r="K89" s="78"/>
      <c r="L89" s="78"/>
      <c r="M89" s="78"/>
      <c r="N89" s="78"/>
      <c r="O89" s="78"/>
      <c r="P89" s="78"/>
      <c r="Q89" s="78"/>
      <c r="R89" s="78"/>
      <c r="S89" s="78"/>
      <c r="T89" s="78"/>
      <c r="U89" s="78"/>
      <c r="V89" s="78"/>
      <c r="W89" s="78"/>
      <c r="X89" s="78"/>
    </row>
    <row r="90" spans="1:24" s="80" customFormat="1" ht="67.5" customHeight="1">
      <c r="A90" s="223">
        <v>57</v>
      </c>
      <c r="B90" s="228" t="s">
        <v>249</v>
      </c>
      <c r="C90" s="201" t="s">
        <v>250</v>
      </c>
      <c r="D90" s="224" t="s">
        <v>24</v>
      </c>
      <c r="E90" s="225">
        <v>13.68</v>
      </c>
      <c r="F90" s="226">
        <v>470.07</v>
      </c>
      <c r="G90" s="218">
        <v>6430.56</v>
      </c>
      <c r="H90" s="78"/>
      <c r="I90" s="78"/>
      <c r="J90" s="78"/>
      <c r="K90" s="78"/>
      <c r="L90" s="78"/>
      <c r="M90" s="78"/>
      <c r="N90" s="78"/>
      <c r="O90" s="78"/>
      <c r="P90" s="78"/>
      <c r="Q90" s="78"/>
      <c r="R90" s="78"/>
      <c r="S90" s="78"/>
      <c r="T90" s="78"/>
      <c r="U90" s="78"/>
      <c r="V90" s="78"/>
      <c r="W90" s="78"/>
      <c r="X90" s="78"/>
    </row>
    <row r="91" spans="1:24" s="80" customFormat="1" ht="91.5" customHeight="1">
      <c r="A91" s="321">
        <v>58</v>
      </c>
      <c r="B91" s="228" t="s">
        <v>251</v>
      </c>
      <c r="C91" s="201" t="s">
        <v>252</v>
      </c>
      <c r="D91" s="224"/>
      <c r="E91" s="225"/>
      <c r="F91" s="226"/>
      <c r="G91" s="218">
        <v>0</v>
      </c>
      <c r="H91" s="78"/>
      <c r="I91" s="78"/>
      <c r="J91" s="78"/>
      <c r="K91" s="78"/>
      <c r="L91" s="78"/>
      <c r="M91" s="78"/>
      <c r="N91" s="78"/>
      <c r="O91" s="78"/>
      <c r="P91" s="78"/>
      <c r="Q91" s="78"/>
      <c r="R91" s="78"/>
      <c r="S91" s="78"/>
      <c r="T91" s="78"/>
      <c r="U91" s="78"/>
      <c r="V91" s="78"/>
      <c r="W91" s="78"/>
      <c r="X91" s="78"/>
    </row>
    <row r="92" spans="1:24" s="80" customFormat="1" ht="15.75" customHeight="1">
      <c r="A92" s="322"/>
      <c r="B92" s="228" t="s">
        <v>253</v>
      </c>
      <c r="C92" s="201" t="s">
        <v>254</v>
      </c>
      <c r="D92" s="224" t="s">
        <v>25</v>
      </c>
      <c r="E92" s="225">
        <v>18.2</v>
      </c>
      <c r="F92" s="226">
        <v>77.73</v>
      </c>
      <c r="G92" s="218">
        <v>1414.69</v>
      </c>
      <c r="H92" s="78"/>
      <c r="I92" s="78"/>
      <c r="J92" s="78"/>
      <c r="K92" s="78"/>
      <c r="L92" s="78"/>
      <c r="M92" s="78"/>
      <c r="N92" s="78"/>
      <c r="O92" s="78"/>
      <c r="P92" s="78"/>
      <c r="Q92" s="78"/>
      <c r="R92" s="78"/>
      <c r="S92" s="78"/>
      <c r="T92" s="78"/>
      <c r="U92" s="78"/>
      <c r="V92" s="78"/>
      <c r="W92" s="78"/>
      <c r="X92" s="78"/>
    </row>
    <row r="93" spans="1:24" s="80" customFormat="1" ht="50.25" customHeight="1">
      <c r="A93" s="223">
        <v>59</v>
      </c>
      <c r="B93" s="228" t="s">
        <v>255</v>
      </c>
      <c r="C93" s="201" t="s">
        <v>256</v>
      </c>
      <c r="D93" s="224" t="s">
        <v>25</v>
      </c>
      <c r="E93" s="225">
        <v>38</v>
      </c>
      <c r="F93" s="226">
        <v>165.95</v>
      </c>
      <c r="G93" s="218">
        <v>6306.1</v>
      </c>
      <c r="H93" s="78"/>
      <c r="I93" s="78"/>
      <c r="J93" s="78"/>
      <c r="K93" s="78"/>
      <c r="L93" s="78"/>
      <c r="M93" s="78"/>
      <c r="N93" s="78"/>
      <c r="O93" s="78"/>
      <c r="P93" s="78"/>
      <c r="Q93" s="78"/>
      <c r="R93" s="78"/>
      <c r="S93" s="78"/>
      <c r="T93" s="78"/>
      <c r="U93" s="78"/>
      <c r="V93" s="78"/>
      <c r="W93" s="78"/>
      <c r="X93" s="78"/>
    </row>
    <row r="94" spans="1:24" s="80" customFormat="1" ht="151.5" customHeight="1">
      <c r="A94" s="321">
        <v>60</v>
      </c>
      <c r="B94" s="228" t="s">
        <v>257</v>
      </c>
      <c r="C94" s="201" t="s">
        <v>258</v>
      </c>
      <c r="D94" s="224"/>
      <c r="E94" s="225"/>
      <c r="F94" s="226"/>
      <c r="G94" s="218"/>
      <c r="H94" s="78"/>
      <c r="I94" s="78"/>
      <c r="J94" s="78"/>
      <c r="K94" s="78"/>
      <c r="L94" s="78"/>
      <c r="M94" s="78"/>
      <c r="N94" s="78"/>
      <c r="O94" s="78"/>
      <c r="P94" s="78"/>
      <c r="Q94" s="78"/>
      <c r="R94" s="78"/>
      <c r="S94" s="78"/>
      <c r="T94" s="78"/>
      <c r="U94" s="78"/>
      <c r="V94" s="78"/>
      <c r="W94" s="78"/>
      <c r="X94" s="78"/>
    </row>
    <row r="95" spans="1:24" s="80" customFormat="1" ht="20.25" customHeight="1">
      <c r="A95" s="324"/>
      <c r="B95" s="228" t="s">
        <v>259</v>
      </c>
      <c r="C95" s="201" t="s">
        <v>86</v>
      </c>
      <c r="D95" s="224" t="s">
        <v>11</v>
      </c>
      <c r="E95" s="225">
        <v>10970</v>
      </c>
      <c r="F95" s="226">
        <v>317.01</v>
      </c>
      <c r="G95" s="218">
        <v>3477599.6999999997</v>
      </c>
      <c r="H95" s="78"/>
      <c r="I95" s="78"/>
      <c r="J95" s="78"/>
      <c r="K95" s="78"/>
      <c r="L95" s="78"/>
      <c r="M95" s="78"/>
      <c r="N95" s="78"/>
      <c r="O95" s="78"/>
      <c r="P95" s="78"/>
      <c r="Q95" s="78"/>
      <c r="R95" s="78"/>
      <c r="S95" s="78"/>
      <c r="T95" s="78"/>
      <c r="U95" s="78"/>
      <c r="V95" s="78"/>
      <c r="W95" s="78"/>
      <c r="X95" s="78"/>
    </row>
    <row r="96" spans="1:24" s="80" customFormat="1" ht="21.75" customHeight="1">
      <c r="A96" s="322"/>
      <c r="B96" s="228" t="s">
        <v>260</v>
      </c>
      <c r="C96" s="201" t="s">
        <v>261</v>
      </c>
      <c r="D96" s="224" t="s">
        <v>11</v>
      </c>
      <c r="E96" s="225">
        <v>7295</v>
      </c>
      <c r="F96" s="226">
        <v>381.46</v>
      </c>
      <c r="G96" s="218">
        <v>2782750.6999999997</v>
      </c>
      <c r="H96" s="78"/>
      <c r="I96" s="78"/>
      <c r="J96" s="78"/>
      <c r="K96" s="78"/>
      <c r="L96" s="78"/>
      <c r="M96" s="78"/>
      <c r="N96" s="78"/>
      <c r="O96" s="78"/>
      <c r="P96" s="78"/>
      <c r="Q96" s="78"/>
      <c r="R96" s="78"/>
      <c r="S96" s="78"/>
      <c r="T96" s="78"/>
      <c r="U96" s="78"/>
      <c r="V96" s="78"/>
      <c r="W96" s="78"/>
      <c r="X96" s="78"/>
    </row>
    <row r="97" spans="1:24" s="80" customFormat="1" ht="60" customHeight="1">
      <c r="A97" s="321">
        <v>61</v>
      </c>
      <c r="B97" s="224" t="s">
        <v>262</v>
      </c>
      <c r="C97" s="201" t="s">
        <v>263</v>
      </c>
      <c r="D97" s="224"/>
      <c r="E97" s="225"/>
      <c r="F97" s="226"/>
      <c r="G97" s="218">
        <v>0</v>
      </c>
      <c r="H97" s="78"/>
      <c r="I97" s="78"/>
      <c r="J97" s="78"/>
      <c r="K97" s="78"/>
      <c r="L97" s="78"/>
      <c r="M97" s="78"/>
      <c r="N97" s="78"/>
      <c r="O97" s="78"/>
      <c r="P97" s="78"/>
      <c r="Q97" s="78"/>
      <c r="R97" s="78"/>
      <c r="S97" s="78"/>
      <c r="T97" s="78"/>
      <c r="U97" s="78"/>
      <c r="V97" s="78"/>
      <c r="W97" s="78"/>
      <c r="X97" s="78"/>
    </row>
    <row r="98" spans="1:24" s="80" customFormat="1" ht="20.25" customHeight="1">
      <c r="A98" s="324"/>
      <c r="B98" s="224" t="s">
        <v>124</v>
      </c>
      <c r="C98" s="201" t="s">
        <v>126</v>
      </c>
      <c r="D98" s="224" t="s">
        <v>12</v>
      </c>
      <c r="E98" s="225">
        <v>264.82</v>
      </c>
      <c r="F98" s="226">
        <v>1145.8800000000001</v>
      </c>
      <c r="G98" s="218">
        <v>303451.94</v>
      </c>
      <c r="H98" s="78"/>
      <c r="I98" s="78"/>
      <c r="J98" s="78"/>
      <c r="K98" s="78"/>
      <c r="L98" s="78"/>
      <c r="M98" s="78"/>
      <c r="N98" s="78"/>
      <c r="O98" s="78"/>
      <c r="P98" s="78"/>
      <c r="Q98" s="78"/>
      <c r="R98" s="78"/>
      <c r="S98" s="78"/>
      <c r="T98" s="78"/>
      <c r="U98" s="78"/>
      <c r="V98" s="78"/>
      <c r="W98" s="78"/>
      <c r="X98" s="78"/>
    </row>
    <row r="99" spans="1:24" s="80" customFormat="1" ht="18" customHeight="1">
      <c r="A99" s="322"/>
      <c r="B99" s="229" t="s">
        <v>93</v>
      </c>
      <c r="C99" s="201" t="s">
        <v>128</v>
      </c>
      <c r="D99" s="224" t="s">
        <v>12</v>
      </c>
      <c r="E99" s="226">
        <v>264.82</v>
      </c>
      <c r="F99" s="226">
        <v>2027.04</v>
      </c>
      <c r="G99" s="218">
        <v>536800.73</v>
      </c>
      <c r="H99" s="78"/>
      <c r="I99" s="78"/>
      <c r="J99" s="78"/>
      <c r="K99" s="78"/>
      <c r="L99" s="78"/>
      <c r="M99" s="78"/>
      <c r="N99" s="78"/>
      <c r="O99" s="78"/>
      <c r="P99" s="78"/>
      <c r="Q99" s="78"/>
      <c r="R99" s="78"/>
      <c r="S99" s="78"/>
      <c r="T99" s="78"/>
      <c r="U99" s="78"/>
      <c r="V99" s="78"/>
      <c r="W99" s="78"/>
      <c r="X99" s="78"/>
    </row>
    <row r="100" spans="1:24" s="80" customFormat="1" ht="103.5" customHeight="1">
      <c r="A100" s="321">
        <v>62</v>
      </c>
      <c r="B100" s="228" t="s">
        <v>264</v>
      </c>
      <c r="C100" s="201" t="s">
        <v>265</v>
      </c>
      <c r="D100" s="229"/>
      <c r="E100" s="229"/>
      <c r="F100" s="226"/>
      <c r="G100" s="218"/>
      <c r="H100" s="78"/>
      <c r="I100" s="78"/>
      <c r="J100" s="78"/>
      <c r="K100" s="78"/>
      <c r="L100" s="78"/>
      <c r="M100" s="78"/>
      <c r="N100" s="78"/>
      <c r="O100" s="78"/>
      <c r="P100" s="78"/>
      <c r="Q100" s="78"/>
      <c r="R100" s="78"/>
      <c r="S100" s="78"/>
      <c r="T100" s="78"/>
      <c r="U100" s="78"/>
      <c r="V100" s="78"/>
      <c r="W100" s="78"/>
      <c r="X100" s="78"/>
    </row>
    <row r="101" spans="1:24" s="80" customFormat="1" ht="20.25" customHeight="1">
      <c r="A101" s="322"/>
      <c r="B101" s="228" t="s">
        <v>266</v>
      </c>
      <c r="C101" s="201" t="s">
        <v>267</v>
      </c>
      <c r="D101" s="224" t="s">
        <v>25</v>
      </c>
      <c r="E101" s="225">
        <v>26</v>
      </c>
      <c r="F101" s="226">
        <v>1133.75</v>
      </c>
      <c r="G101" s="218">
        <v>29477.5</v>
      </c>
      <c r="H101" s="78"/>
      <c r="I101" s="78"/>
      <c r="J101" s="78"/>
      <c r="K101" s="78"/>
      <c r="L101" s="78"/>
      <c r="M101" s="78"/>
      <c r="N101" s="78"/>
      <c r="O101" s="78"/>
      <c r="P101" s="78"/>
      <c r="Q101" s="78"/>
      <c r="R101" s="78"/>
      <c r="S101" s="78"/>
      <c r="T101" s="78"/>
      <c r="U101" s="78"/>
      <c r="V101" s="78"/>
      <c r="W101" s="78"/>
      <c r="X101" s="78"/>
    </row>
    <row r="102" spans="1:24" s="80" customFormat="1" ht="76.5" customHeight="1">
      <c r="A102" s="223">
        <v>63</v>
      </c>
      <c r="B102" s="228" t="s">
        <v>268</v>
      </c>
      <c r="C102" s="201" t="s">
        <v>269</v>
      </c>
      <c r="D102" s="224" t="s">
        <v>12</v>
      </c>
      <c r="E102" s="225">
        <v>2961.06</v>
      </c>
      <c r="F102" s="226">
        <v>142.47</v>
      </c>
      <c r="G102" s="218">
        <v>421862.22</v>
      </c>
      <c r="H102" s="78"/>
      <c r="I102" s="78"/>
      <c r="J102" s="78"/>
      <c r="K102" s="78"/>
      <c r="L102" s="78"/>
      <c r="M102" s="78"/>
      <c r="N102" s="78"/>
      <c r="O102" s="78"/>
      <c r="P102" s="78"/>
      <c r="Q102" s="78"/>
      <c r="R102" s="78"/>
      <c r="S102" s="78"/>
      <c r="T102" s="78"/>
      <c r="U102" s="78"/>
      <c r="V102" s="78"/>
      <c r="W102" s="78"/>
      <c r="X102" s="78"/>
    </row>
    <row r="103" spans="1:24" s="80" customFormat="1" ht="176.25" customHeight="1">
      <c r="A103" s="321">
        <v>64</v>
      </c>
      <c r="B103" s="228" t="s">
        <v>270</v>
      </c>
      <c r="C103" s="201" t="s">
        <v>271</v>
      </c>
      <c r="D103" s="229"/>
      <c r="E103" s="229"/>
      <c r="F103" s="226"/>
      <c r="G103" s="218"/>
      <c r="H103" s="78"/>
      <c r="I103" s="78"/>
      <c r="J103" s="78"/>
      <c r="K103" s="78"/>
      <c r="L103" s="78"/>
      <c r="M103" s="78"/>
      <c r="N103" s="78"/>
      <c r="O103" s="78"/>
      <c r="P103" s="78"/>
      <c r="Q103" s="78"/>
      <c r="R103" s="78"/>
      <c r="S103" s="78"/>
      <c r="T103" s="78"/>
      <c r="U103" s="78"/>
      <c r="V103" s="78"/>
      <c r="W103" s="78"/>
      <c r="X103" s="78"/>
    </row>
    <row r="104" spans="1:24" s="80" customFormat="1" ht="17.25" customHeight="1">
      <c r="A104" s="322"/>
      <c r="B104" s="224" t="s">
        <v>149</v>
      </c>
      <c r="C104" s="201" t="s">
        <v>150</v>
      </c>
      <c r="D104" s="224" t="s">
        <v>11</v>
      </c>
      <c r="E104" s="227">
        <v>4</v>
      </c>
      <c r="F104" s="226">
        <v>96799.63</v>
      </c>
      <c r="G104" s="218">
        <v>387198.52</v>
      </c>
      <c r="H104" s="78"/>
      <c r="I104" s="78"/>
      <c r="J104" s="78"/>
      <c r="K104" s="78"/>
      <c r="L104" s="78"/>
      <c r="M104" s="78"/>
      <c r="N104" s="78"/>
      <c r="O104" s="78"/>
      <c r="P104" s="78"/>
      <c r="Q104" s="78"/>
      <c r="R104" s="78"/>
      <c r="S104" s="78"/>
      <c r="T104" s="78"/>
      <c r="U104" s="78"/>
      <c r="V104" s="78"/>
      <c r="W104" s="78"/>
      <c r="X104" s="78"/>
    </row>
    <row r="105" spans="1:24" s="80" customFormat="1" ht="90" customHeight="1">
      <c r="A105" s="223">
        <v>65</v>
      </c>
      <c r="B105" s="228" t="s">
        <v>272</v>
      </c>
      <c r="C105" s="201" t="s">
        <v>273</v>
      </c>
      <c r="D105" s="224" t="s">
        <v>11</v>
      </c>
      <c r="E105" s="227">
        <v>4</v>
      </c>
      <c r="F105" s="226">
        <v>9991.91</v>
      </c>
      <c r="G105" s="218">
        <v>39967.64</v>
      </c>
      <c r="H105" s="78"/>
      <c r="I105" s="78"/>
      <c r="J105" s="78"/>
      <c r="K105" s="78"/>
      <c r="L105" s="78"/>
      <c r="M105" s="78"/>
      <c r="N105" s="78"/>
      <c r="O105" s="78"/>
      <c r="P105" s="78"/>
      <c r="Q105" s="78"/>
      <c r="R105" s="78"/>
      <c r="S105" s="78"/>
      <c r="T105" s="78"/>
      <c r="U105" s="78"/>
      <c r="V105" s="78"/>
      <c r="W105" s="78"/>
      <c r="X105" s="78"/>
    </row>
    <row r="106" spans="1:24" s="80" customFormat="1" ht="123" customHeight="1">
      <c r="A106" s="223">
        <v>66</v>
      </c>
      <c r="B106" s="224" t="s">
        <v>274</v>
      </c>
      <c r="C106" s="201" t="s">
        <v>275</v>
      </c>
      <c r="D106" s="224" t="s">
        <v>11</v>
      </c>
      <c r="E106" s="227">
        <v>4</v>
      </c>
      <c r="F106" s="226">
        <v>84135.85</v>
      </c>
      <c r="G106" s="218">
        <v>336543.4</v>
      </c>
      <c r="H106" s="78"/>
      <c r="I106" s="78"/>
      <c r="J106" s="78"/>
      <c r="K106" s="78"/>
      <c r="L106" s="78"/>
      <c r="M106" s="78"/>
      <c r="N106" s="78"/>
      <c r="O106" s="78"/>
      <c r="P106" s="78"/>
      <c r="Q106" s="78"/>
      <c r="R106" s="78"/>
      <c r="S106" s="78"/>
      <c r="T106" s="78"/>
      <c r="U106" s="78"/>
      <c r="V106" s="78"/>
      <c r="W106" s="78"/>
      <c r="X106" s="78"/>
    </row>
    <row r="107" spans="1:24" s="80" customFormat="1" ht="60" customHeight="1">
      <c r="A107" s="223">
        <v>67</v>
      </c>
      <c r="B107" s="223" t="s">
        <v>276</v>
      </c>
      <c r="C107" s="201" t="s">
        <v>277</v>
      </c>
      <c r="D107" s="224" t="s">
        <v>12</v>
      </c>
      <c r="E107" s="227">
        <v>2385.02</v>
      </c>
      <c r="F107" s="226">
        <v>159.49</v>
      </c>
      <c r="G107" s="218">
        <v>380386.84</v>
      </c>
      <c r="H107" s="78"/>
      <c r="I107" s="78"/>
      <c r="J107" s="78"/>
      <c r="K107" s="78"/>
      <c r="L107" s="78"/>
      <c r="M107" s="78"/>
      <c r="N107" s="78"/>
      <c r="O107" s="78"/>
      <c r="P107" s="78"/>
      <c r="Q107" s="78"/>
      <c r="R107" s="78"/>
      <c r="S107" s="78"/>
      <c r="T107" s="78"/>
      <c r="U107" s="78"/>
      <c r="V107" s="78"/>
      <c r="W107" s="78"/>
      <c r="X107" s="78"/>
    </row>
    <row r="108" spans="1:24" s="80" customFormat="1" ht="90.75" customHeight="1">
      <c r="A108" s="223">
        <v>68</v>
      </c>
      <c r="B108" s="224" t="s">
        <v>278</v>
      </c>
      <c r="C108" s="201" t="s">
        <v>279</v>
      </c>
      <c r="D108" s="224" t="s">
        <v>12</v>
      </c>
      <c r="E108" s="225">
        <v>13486.13</v>
      </c>
      <c r="F108" s="226">
        <v>96.97</v>
      </c>
      <c r="G108" s="218">
        <v>1307750.03</v>
      </c>
      <c r="H108" s="78"/>
      <c r="I108" s="78"/>
      <c r="J108" s="78"/>
      <c r="K108" s="78"/>
      <c r="L108" s="78"/>
      <c r="M108" s="78"/>
      <c r="N108" s="78"/>
      <c r="O108" s="78"/>
      <c r="P108" s="78"/>
      <c r="Q108" s="78"/>
      <c r="R108" s="78"/>
      <c r="S108" s="78"/>
      <c r="T108" s="78"/>
      <c r="U108" s="78"/>
      <c r="V108" s="78"/>
      <c r="W108" s="78"/>
      <c r="X108" s="78"/>
    </row>
    <row r="109" spans="1:24" s="80" customFormat="1" ht="101.25" customHeight="1">
      <c r="A109" s="223">
        <v>69</v>
      </c>
      <c r="B109" s="223" t="s">
        <v>280</v>
      </c>
      <c r="C109" s="201" t="s">
        <v>281</v>
      </c>
      <c r="D109" s="224" t="s">
        <v>12</v>
      </c>
      <c r="E109" s="225">
        <v>15.47</v>
      </c>
      <c r="F109" s="226">
        <v>60966.400000000001</v>
      </c>
      <c r="G109" s="218">
        <v>943150.21</v>
      </c>
      <c r="H109" s="78"/>
      <c r="I109" s="78"/>
      <c r="J109" s="78"/>
      <c r="K109" s="78"/>
      <c r="L109" s="78"/>
      <c r="M109" s="78"/>
      <c r="N109" s="78"/>
      <c r="O109" s="78"/>
      <c r="P109" s="78"/>
      <c r="Q109" s="78"/>
      <c r="R109" s="78"/>
      <c r="S109" s="78"/>
      <c r="T109" s="78"/>
      <c r="U109" s="78"/>
      <c r="V109" s="78"/>
      <c r="W109" s="78"/>
      <c r="X109" s="78"/>
    </row>
    <row r="110" spans="1:24" s="80" customFormat="1" ht="15" customHeight="1">
      <c r="A110" s="223">
        <v>70</v>
      </c>
      <c r="B110" s="223" t="s">
        <v>282</v>
      </c>
      <c r="C110" s="201" t="s">
        <v>283</v>
      </c>
      <c r="D110" s="224" t="s">
        <v>11</v>
      </c>
      <c r="E110" s="227">
        <v>8</v>
      </c>
      <c r="F110" s="226">
        <v>10000</v>
      </c>
      <c r="G110" s="218">
        <v>80000</v>
      </c>
      <c r="H110" s="78"/>
      <c r="I110" s="78"/>
      <c r="J110" s="78"/>
      <c r="K110" s="78"/>
      <c r="L110" s="78"/>
      <c r="M110" s="78"/>
      <c r="N110" s="78"/>
      <c r="O110" s="78"/>
      <c r="P110" s="78"/>
      <c r="Q110" s="78"/>
      <c r="R110" s="78"/>
      <c r="S110" s="78"/>
      <c r="T110" s="78"/>
      <c r="U110" s="78"/>
      <c r="V110" s="78"/>
      <c r="W110" s="78"/>
      <c r="X110" s="78"/>
    </row>
    <row r="111" spans="1:24" s="80" customFormat="1" ht="174" customHeight="1">
      <c r="A111" s="223">
        <v>71</v>
      </c>
      <c r="B111" s="223" t="s">
        <v>113</v>
      </c>
      <c r="C111" s="201" t="s">
        <v>114</v>
      </c>
      <c r="D111" s="224" t="s">
        <v>12</v>
      </c>
      <c r="E111" s="226">
        <v>2760</v>
      </c>
      <c r="F111" s="226">
        <v>182.93</v>
      </c>
      <c r="G111" s="218">
        <v>504886.8</v>
      </c>
      <c r="H111" s="78"/>
      <c r="I111" s="78"/>
      <c r="J111" s="78"/>
      <c r="K111" s="78"/>
      <c r="L111" s="78"/>
      <c r="M111" s="78"/>
      <c r="N111" s="78"/>
      <c r="O111" s="78"/>
      <c r="P111" s="78"/>
      <c r="Q111" s="78"/>
      <c r="R111" s="78"/>
      <c r="S111" s="78"/>
      <c r="T111" s="78"/>
      <c r="U111" s="78"/>
      <c r="V111" s="78"/>
      <c r="W111" s="78"/>
      <c r="X111" s="78"/>
    </row>
    <row r="112" spans="1:24" s="80" customFormat="1" ht="92.25" customHeight="1">
      <c r="A112" s="223">
        <v>72</v>
      </c>
      <c r="B112" s="223" t="s">
        <v>33</v>
      </c>
      <c r="C112" s="201" t="s">
        <v>34</v>
      </c>
      <c r="D112" s="224" t="s">
        <v>24</v>
      </c>
      <c r="E112" s="226">
        <v>1870</v>
      </c>
      <c r="F112" s="226">
        <v>26.17</v>
      </c>
      <c r="G112" s="218">
        <v>48937.9</v>
      </c>
      <c r="H112" s="78"/>
      <c r="I112" s="78"/>
      <c r="J112" s="78"/>
      <c r="K112" s="78"/>
      <c r="L112" s="78"/>
      <c r="M112" s="78"/>
      <c r="N112" s="78"/>
      <c r="O112" s="78"/>
      <c r="P112" s="78"/>
      <c r="Q112" s="78"/>
      <c r="R112" s="78"/>
      <c r="S112" s="78"/>
      <c r="T112" s="78"/>
      <c r="U112" s="78"/>
      <c r="V112" s="78"/>
      <c r="W112" s="78"/>
      <c r="X112" s="78"/>
    </row>
    <row r="113" spans="1:24" s="80" customFormat="1" ht="17.25" customHeight="1">
      <c r="A113" s="323" t="s">
        <v>284</v>
      </c>
      <c r="B113" s="323"/>
      <c r="C113" s="323"/>
      <c r="D113" s="323"/>
      <c r="E113" s="323"/>
      <c r="F113" s="323"/>
      <c r="G113" s="232">
        <v>32255440.879999999</v>
      </c>
      <c r="H113" s="78"/>
      <c r="I113" s="78"/>
      <c r="J113" s="78"/>
      <c r="K113" s="78"/>
      <c r="L113" s="78"/>
      <c r="M113" s="78"/>
      <c r="N113" s="78"/>
      <c r="O113" s="78"/>
      <c r="P113" s="78"/>
      <c r="Q113" s="78"/>
      <c r="R113" s="78"/>
      <c r="S113" s="78"/>
      <c r="T113" s="78"/>
      <c r="U113" s="78"/>
      <c r="V113" s="78"/>
      <c r="W113" s="78"/>
      <c r="X113" s="78"/>
    </row>
    <row r="114" spans="1:24" s="80" customFormat="1" ht="17.25" customHeight="1">
      <c r="A114" s="325" t="s">
        <v>285</v>
      </c>
      <c r="B114" s="325"/>
      <c r="C114" s="325"/>
      <c r="D114" s="325"/>
      <c r="E114" s="325"/>
      <c r="F114" s="325"/>
      <c r="G114" s="248">
        <f>G113+G37+G26</f>
        <v>85533995.670000002</v>
      </c>
      <c r="H114" s="249">
        <v>88158731.379999995</v>
      </c>
      <c r="I114" s="78"/>
      <c r="J114" s="78"/>
      <c r="K114" s="78"/>
      <c r="L114" s="78"/>
      <c r="M114" s="78"/>
      <c r="N114" s="78"/>
      <c r="O114" s="78"/>
      <c r="P114" s="78"/>
      <c r="Q114" s="78"/>
      <c r="R114" s="78"/>
      <c r="S114" s="78"/>
      <c r="T114" s="78"/>
      <c r="U114" s="78"/>
      <c r="V114" s="78"/>
      <c r="W114" s="78"/>
      <c r="X114" s="78"/>
    </row>
    <row r="115" spans="1:24" ht="24" customHeight="1">
      <c r="A115" s="328" t="s">
        <v>297</v>
      </c>
      <c r="B115" s="328"/>
      <c r="C115" s="328"/>
      <c r="D115" s="328"/>
      <c r="E115" s="328"/>
      <c r="F115" s="328"/>
      <c r="G115" s="328"/>
      <c r="H115" s="130">
        <v>85533995.670000002</v>
      </c>
    </row>
    <row r="116" spans="1:24" ht="18.75" customHeight="1">
      <c r="A116" s="233"/>
      <c r="B116" s="233"/>
      <c r="C116" s="233"/>
      <c r="D116" s="233"/>
      <c r="E116" s="233"/>
      <c r="F116" s="233"/>
      <c r="G116" s="233"/>
    </row>
    <row r="117" spans="1:24" s="241" customFormat="1" ht="15.75">
      <c r="A117" s="242"/>
      <c r="B117" s="234"/>
      <c r="C117" s="243"/>
      <c r="D117" s="234"/>
      <c r="E117" s="239"/>
      <c r="F117" s="236" t="s">
        <v>15</v>
      </c>
      <c r="G117" s="244"/>
    </row>
    <row r="118" spans="1:24" s="241" customFormat="1" ht="15.75">
      <c r="A118" s="242"/>
      <c r="B118" s="234"/>
      <c r="C118" s="243"/>
      <c r="D118" s="234"/>
      <c r="E118" s="239"/>
      <c r="F118" s="236" t="s">
        <v>16</v>
      </c>
      <c r="G118" s="244"/>
    </row>
    <row r="119" spans="1:24" s="241" customFormat="1" ht="15.75">
      <c r="A119" s="242"/>
      <c r="B119" s="234"/>
      <c r="C119" s="243"/>
      <c r="D119" s="234"/>
      <c r="E119" s="239"/>
      <c r="F119" s="236" t="s">
        <v>17</v>
      </c>
      <c r="G119" s="244"/>
    </row>
    <row r="120" spans="1:24" s="241" customFormat="1" ht="15.75">
      <c r="A120" s="242"/>
      <c r="B120" s="234"/>
      <c r="C120" s="243"/>
      <c r="D120" s="234"/>
      <c r="E120" s="239"/>
      <c r="F120" s="236" t="s">
        <v>18</v>
      </c>
      <c r="G120" s="244"/>
    </row>
    <row r="121" spans="1:24" s="241" customFormat="1" ht="15.75">
      <c r="A121" s="326" t="s">
        <v>288</v>
      </c>
      <c r="B121" s="326"/>
      <c r="C121" s="326"/>
      <c r="D121" s="326"/>
      <c r="E121" s="326"/>
      <c r="F121" s="326"/>
      <c r="G121" s="326"/>
    </row>
    <row r="122" spans="1:24" s="241" customFormat="1" ht="90" customHeight="1">
      <c r="A122" s="327" t="s">
        <v>299</v>
      </c>
      <c r="B122" s="327"/>
      <c r="C122" s="327"/>
      <c r="D122" s="327"/>
      <c r="E122" s="327"/>
      <c r="F122" s="327"/>
      <c r="G122" s="327"/>
    </row>
    <row r="123" spans="1:24" s="241" customFormat="1" ht="15.75">
      <c r="A123" s="242"/>
      <c r="B123" s="234"/>
      <c r="C123" s="238"/>
      <c r="D123" s="234"/>
      <c r="E123" s="239"/>
      <c r="F123" s="236"/>
      <c r="G123" s="244"/>
    </row>
    <row r="124" spans="1:24" s="241" customFormat="1" ht="15.75">
      <c r="A124" s="242"/>
      <c r="B124" s="234"/>
      <c r="C124" s="238"/>
      <c r="D124" s="234"/>
      <c r="E124" s="239"/>
      <c r="F124" s="238" t="s">
        <v>130</v>
      </c>
      <c r="G124" s="244"/>
    </row>
    <row r="125" spans="1:24" s="241" customFormat="1" ht="15.75">
      <c r="A125" s="242"/>
      <c r="B125" s="234"/>
      <c r="C125" s="238"/>
      <c r="D125" s="234"/>
      <c r="E125" s="239"/>
      <c r="F125" s="238" t="s">
        <v>1</v>
      </c>
      <c r="G125" s="244"/>
    </row>
    <row r="126" spans="1:24" s="241" customFormat="1" ht="15.75">
      <c r="A126" s="242"/>
      <c r="B126" s="234"/>
      <c r="C126" s="238"/>
      <c r="D126" s="234"/>
      <c r="E126" s="239"/>
      <c r="F126" s="238" t="s">
        <v>2</v>
      </c>
      <c r="G126" s="244"/>
    </row>
    <row r="127" spans="1:24" s="241" customFormat="1" ht="15.75">
      <c r="A127" s="242"/>
      <c r="B127" s="234"/>
      <c r="C127" s="238"/>
      <c r="D127" s="234"/>
      <c r="E127" s="239"/>
      <c r="F127" s="238" t="s">
        <v>3</v>
      </c>
      <c r="G127" s="244"/>
    </row>
    <row r="128" spans="1:24" s="241" customFormat="1" ht="15.75">
      <c r="A128" s="326" t="s">
        <v>288</v>
      </c>
      <c r="B128" s="326"/>
      <c r="C128" s="326"/>
      <c r="D128" s="326"/>
      <c r="E128" s="326"/>
      <c r="F128" s="326"/>
      <c r="G128" s="326"/>
    </row>
    <row r="129" spans="1:7" s="241" customFormat="1" ht="91.5" customHeight="1">
      <c r="A129" s="327" t="s">
        <v>298</v>
      </c>
      <c r="B129" s="327"/>
      <c r="C129" s="327"/>
      <c r="D129" s="327"/>
      <c r="E129" s="327"/>
      <c r="F129" s="327"/>
      <c r="G129" s="327"/>
    </row>
    <row r="130" spans="1:7" s="241" customFormat="1" ht="15.75">
      <c r="A130" s="245"/>
      <c r="B130" s="246"/>
      <c r="C130" s="247"/>
      <c r="D130" s="246"/>
      <c r="E130" s="246"/>
      <c r="F130" s="236" t="s">
        <v>71</v>
      </c>
      <c r="G130" s="246"/>
    </row>
    <row r="131" spans="1:7" s="241" customFormat="1" ht="15.75">
      <c r="A131" s="245"/>
      <c r="B131" s="246"/>
      <c r="C131" s="247"/>
      <c r="D131" s="246"/>
      <c r="E131" s="246"/>
      <c r="F131" s="236" t="s">
        <v>72</v>
      </c>
      <c r="G131" s="246"/>
    </row>
    <row r="132" spans="1:7" s="241" customFormat="1" ht="15.75">
      <c r="A132" s="245"/>
      <c r="B132" s="246"/>
      <c r="C132" s="247"/>
      <c r="D132" s="246"/>
      <c r="E132" s="246"/>
      <c r="F132" s="236" t="s">
        <v>73</v>
      </c>
      <c r="G132" s="246"/>
    </row>
    <row r="133" spans="1:7" s="241" customFormat="1" ht="15.75">
      <c r="A133" s="245"/>
      <c r="B133" s="246"/>
      <c r="C133" s="247"/>
      <c r="D133" s="246"/>
      <c r="E133" s="246"/>
      <c r="F133" s="236" t="s">
        <v>74</v>
      </c>
      <c r="G133" s="246"/>
    </row>
    <row r="134" spans="1:7" ht="15" customHeight="1">
      <c r="A134" s="130"/>
      <c r="B134" s="130"/>
      <c r="C134" s="130"/>
      <c r="D134" s="130"/>
      <c r="E134" s="130"/>
      <c r="F134" s="130"/>
      <c r="G134" s="130"/>
    </row>
    <row r="135" spans="1:7" ht="15" customHeight="1">
      <c r="A135" s="130"/>
      <c r="B135" s="130"/>
      <c r="C135" s="130"/>
      <c r="D135" s="130"/>
      <c r="E135" s="130"/>
      <c r="F135" s="130"/>
      <c r="G135" s="130"/>
    </row>
    <row r="137" spans="1:7" ht="15">
      <c r="A137" s="234"/>
      <c r="B137" s="236" t="s">
        <v>71</v>
      </c>
      <c r="C137" s="237"/>
      <c r="D137" s="238" t="s">
        <v>130</v>
      </c>
      <c r="E137" s="239"/>
      <c r="F137" s="235"/>
      <c r="G137" s="240" t="s">
        <v>15</v>
      </c>
    </row>
    <row r="138" spans="1:7" ht="15">
      <c r="A138" s="234"/>
      <c r="B138" s="236" t="s">
        <v>72</v>
      </c>
      <c r="C138" s="237"/>
      <c r="D138" s="238" t="s">
        <v>1</v>
      </c>
      <c r="E138" s="239"/>
      <c r="F138" s="235"/>
      <c r="G138" s="240" t="s">
        <v>16</v>
      </c>
    </row>
    <row r="139" spans="1:7" ht="15">
      <c r="A139" s="234"/>
      <c r="B139" s="236" t="s">
        <v>73</v>
      </c>
      <c r="C139" s="237"/>
      <c r="D139" s="238" t="s">
        <v>2</v>
      </c>
      <c r="E139" s="239"/>
      <c r="F139" s="235"/>
      <c r="G139" s="240" t="s">
        <v>17</v>
      </c>
    </row>
    <row r="140" spans="1:7" ht="15">
      <c r="A140" s="234"/>
      <c r="B140" s="236" t="s">
        <v>74</v>
      </c>
      <c r="C140" s="237"/>
      <c r="D140" s="238" t="s">
        <v>3</v>
      </c>
      <c r="E140" s="239"/>
      <c r="F140" s="235"/>
      <c r="G140" s="240" t="s">
        <v>18</v>
      </c>
    </row>
  </sheetData>
  <mergeCells count="38">
    <mergeCell ref="A1:G1"/>
    <mergeCell ref="A2:G2"/>
    <mergeCell ref="A5:G5"/>
    <mergeCell ref="A31:A33"/>
    <mergeCell ref="A35:A36"/>
    <mergeCell ref="A26:F26"/>
    <mergeCell ref="A27:G27"/>
    <mergeCell ref="A37:F37"/>
    <mergeCell ref="A115:G115"/>
    <mergeCell ref="A48:A49"/>
    <mergeCell ref="A50:A51"/>
    <mergeCell ref="A55:A56"/>
    <mergeCell ref="A57:A58"/>
    <mergeCell ref="A82:A84"/>
    <mergeCell ref="A85:A86"/>
    <mergeCell ref="A88:A89"/>
    <mergeCell ref="A70:A71"/>
    <mergeCell ref="A72:A73"/>
    <mergeCell ref="A74:A75"/>
    <mergeCell ref="A76:A77"/>
    <mergeCell ref="A38:G38"/>
    <mergeCell ref="A114:F114"/>
    <mergeCell ref="A128:G128"/>
    <mergeCell ref="A129:G129"/>
    <mergeCell ref="A121:G121"/>
    <mergeCell ref="A122:G122"/>
    <mergeCell ref="A100:A101"/>
    <mergeCell ref="A103:A104"/>
    <mergeCell ref="A113:F113"/>
    <mergeCell ref="A63:A64"/>
    <mergeCell ref="A52:A53"/>
    <mergeCell ref="A60:A61"/>
    <mergeCell ref="A78:A81"/>
    <mergeCell ref="A94:A96"/>
    <mergeCell ref="A97:A99"/>
    <mergeCell ref="A91:A92"/>
    <mergeCell ref="A65:A67"/>
    <mergeCell ref="A68:A69"/>
  </mergeCells>
  <pageMargins left="0.5" right="0.2" top="0.5" bottom="0.25" header="0.25" footer="0.15"/>
  <pageSetup paperSize="9" orientation="portrait" r:id="rId1"/>
  <headerFooter alignWithMargins="0">
    <oddHeader>&amp;R&amp;F</oddHeader>
    <oddFooter>Page &amp;P of &amp;N</oddFooter>
  </headerFooter>
  <rowBreaks count="2" manualBreakCount="2">
    <brk id="26" max="6" man="1"/>
    <brk id="37" max="6" man="1"/>
  </rowBreaks>
</worksheet>
</file>

<file path=xl/worksheets/sheet4.xml><?xml version="1.0" encoding="utf-8"?>
<worksheet xmlns="http://schemas.openxmlformats.org/spreadsheetml/2006/main" xmlns:r="http://schemas.openxmlformats.org/officeDocument/2006/relationships">
  <dimension ref="A1:V2204"/>
  <sheetViews>
    <sheetView view="pageBreakPreview" topLeftCell="A2179" zoomScale="90" zoomScaleNormal="110" zoomScaleSheetLayoutView="90" workbookViewId="0">
      <selection activeCell="H2197" sqref="H2197"/>
    </sheetView>
  </sheetViews>
  <sheetFormatPr defaultRowHeight="15.75"/>
  <cols>
    <col min="1" max="1" width="7.5703125" style="137" customWidth="1"/>
    <col min="2" max="2" width="7.28515625" style="137" customWidth="1"/>
    <col min="3" max="3" width="8.42578125" style="137" customWidth="1"/>
    <col min="4" max="4" width="7" style="137" customWidth="1"/>
    <col min="5" max="5" width="8" style="137" customWidth="1"/>
    <col min="6" max="6" width="10.7109375" style="137" customWidth="1"/>
    <col min="7" max="7" width="8.140625" style="137" customWidth="1"/>
    <col min="8" max="8" width="11.7109375" style="137" customWidth="1"/>
    <col min="9" max="9" width="8.140625" style="137" customWidth="1"/>
    <col min="10" max="10" width="8.5703125" style="137" customWidth="1"/>
    <col min="11" max="11" width="8" style="137" customWidth="1"/>
    <col min="12" max="19" width="9.140625" style="137"/>
    <col min="20" max="20" width="10.7109375" style="137" bestFit="1" customWidth="1"/>
    <col min="21" max="21" width="9.5703125" style="137" bestFit="1" customWidth="1"/>
    <col min="22" max="22" width="11.5703125" style="137" customWidth="1"/>
    <col min="23" max="256" width="9.140625" style="137"/>
    <col min="257" max="257" width="7.5703125" style="137" customWidth="1"/>
    <col min="258" max="258" width="7.28515625" style="137" customWidth="1"/>
    <col min="259" max="259" width="8.42578125" style="137" customWidth="1"/>
    <col min="260" max="260" width="7" style="137" customWidth="1"/>
    <col min="261" max="261" width="8" style="137" customWidth="1"/>
    <col min="262" max="262" width="10.7109375" style="137" customWidth="1"/>
    <col min="263" max="263" width="8.140625" style="137" customWidth="1"/>
    <col min="264" max="264" width="11.7109375" style="137" customWidth="1"/>
    <col min="265" max="265" width="8.140625" style="137" customWidth="1"/>
    <col min="266" max="266" width="8.5703125" style="137" customWidth="1"/>
    <col min="267" max="267" width="8" style="137" customWidth="1"/>
    <col min="268" max="275" width="9.140625" style="137"/>
    <col min="276" max="276" width="10.7109375" style="137" bestFit="1" customWidth="1"/>
    <col min="277" max="277" width="9.5703125" style="137" bestFit="1" customWidth="1"/>
    <col min="278" max="278" width="11.5703125" style="137" customWidth="1"/>
    <col min="279" max="512" width="9.140625" style="137"/>
    <col min="513" max="513" width="7.5703125" style="137" customWidth="1"/>
    <col min="514" max="514" width="7.28515625" style="137" customWidth="1"/>
    <col min="515" max="515" width="8.42578125" style="137" customWidth="1"/>
    <col min="516" max="516" width="7" style="137" customWidth="1"/>
    <col min="517" max="517" width="8" style="137" customWidth="1"/>
    <col min="518" max="518" width="10.7109375" style="137" customWidth="1"/>
    <col min="519" max="519" width="8.140625" style="137" customWidth="1"/>
    <col min="520" max="520" width="11.7109375" style="137" customWidth="1"/>
    <col min="521" max="521" width="8.140625" style="137" customWidth="1"/>
    <col min="522" max="522" width="8.5703125" style="137" customWidth="1"/>
    <col min="523" max="523" width="8" style="137" customWidth="1"/>
    <col min="524" max="531" width="9.140625" style="137"/>
    <col min="532" max="532" width="10.7109375" style="137" bestFit="1" customWidth="1"/>
    <col min="533" max="533" width="9.5703125" style="137" bestFit="1" customWidth="1"/>
    <col min="534" max="534" width="11.5703125" style="137" customWidth="1"/>
    <col min="535" max="768" width="9.140625" style="137"/>
    <col min="769" max="769" width="7.5703125" style="137" customWidth="1"/>
    <col min="770" max="770" width="7.28515625" style="137" customWidth="1"/>
    <col min="771" max="771" width="8.42578125" style="137" customWidth="1"/>
    <col min="772" max="772" width="7" style="137" customWidth="1"/>
    <col min="773" max="773" width="8" style="137" customWidth="1"/>
    <col min="774" max="774" width="10.7109375" style="137" customWidth="1"/>
    <col min="775" max="775" width="8.140625" style="137" customWidth="1"/>
    <col min="776" max="776" width="11.7109375" style="137" customWidth="1"/>
    <col min="777" max="777" width="8.140625" style="137" customWidth="1"/>
    <col min="778" max="778" width="8.5703125" style="137" customWidth="1"/>
    <col min="779" max="779" width="8" style="137" customWidth="1"/>
    <col min="780" max="787" width="9.140625" style="137"/>
    <col min="788" max="788" width="10.7109375" style="137" bestFit="1" customWidth="1"/>
    <col min="789" max="789" width="9.5703125" style="137" bestFit="1" customWidth="1"/>
    <col min="790" max="790" width="11.5703125" style="137" customWidth="1"/>
    <col min="791" max="1024" width="9.140625" style="137"/>
    <col min="1025" max="1025" width="7.5703125" style="137" customWidth="1"/>
    <col min="1026" max="1026" width="7.28515625" style="137" customWidth="1"/>
    <col min="1027" max="1027" width="8.42578125" style="137" customWidth="1"/>
    <col min="1028" max="1028" width="7" style="137" customWidth="1"/>
    <col min="1029" max="1029" width="8" style="137" customWidth="1"/>
    <col min="1030" max="1030" width="10.7109375" style="137" customWidth="1"/>
    <col min="1031" max="1031" width="8.140625" style="137" customWidth="1"/>
    <col min="1032" max="1032" width="11.7109375" style="137" customWidth="1"/>
    <col min="1033" max="1033" width="8.140625" style="137" customWidth="1"/>
    <col min="1034" max="1034" width="8.5703125" style="137" customWidth="1"/>
    <col min="1035" max="1035" width="8" style="137" customWidth="1"/>
    <col min="1036" max="1043" width="9.140625" style="137"/>
    <col min="1044" max="1044" width="10.7109375" style="137" bestFit="1" customWidth="1"/>
    <col min="1045" max="1045" width="9.5703125" style="137" bestFit="1" customWidth="1"/>
    <col min="1046" max="1046" width="11.5703125" style="137" customWidth="1"/>
    <col min="1047" max="1280" width="9.140625" style="137"/>
    <col min="1281" max="1281" width="7.5703125" style="137" customWidth="1"/>
    <col min="1282" max="1282" width="7.28515625" style="137" customWidth="1"/>
    <col min="1283" max="1283" width="8.42578125" style="137" customWidth="1"/>
    <col min="1284" max="1284" width="7" style="137" customWidth="1"/>
    <col min="1285" max="1285" width="8" style="137" customWidth="1"/>
    <col min="1286" max="1286" width="10.7109375" style="137" customWidth="1"/>
    <col min="1287" max="1287" width="8.140625" style="137" customWidth="1"/>
    <col min="1288" max="1288" width="11.7109375" style="137" customWidth="1"/>
    <col min="1289" max="1289" width="8.140625" style="137" customWidth="1"/>
    <col min="1290" max="1290" width="8.5703125" style="137" customWidth="1"/>
    <col min="1291" max="1291" width="8" style="137" customWidth="1"/>
    <col min="1292" max="1299" width="9.140625" style="137"/>
    <col min="1300" max="1300" width="10.7109375" style="137" bestFit="1" customWidth="1"/>
    <col min="1301" max="1301" width="9.5703125" style="137" bestFit="1" customWidth="1"/>
    <col min="1302" max="1302" width="11.5703125" style="137" customWidth="1"/>
    <col min="1303" max="1536" width="9.140625" style="137"/>
    <col min="1537" max="1537" width="7.5703125" style="137" customWidth="1"/>
    <col min="1538" max="1538" width="7.28515625" style="137" customWidth="1"/>
    <col min="1539" max="1539" width="8.42578125" style="137" customWidth="1"/>
    <col min="1540" max="1540" width="7" style="137" customWidth="1"/>
    <col min="1541" max="1541" width="8" style="137" customWidth="1"/>
    <col min="1542" max="1542" width="10.7109375" style="137" customWidth="1"/>
    <col min="1543" max="1543" width="8.140625" style="137" customWidth="1"/>
    <col min="1544" max="1544" width="11.7109375" style="137" customWidth="1"/>
    <col min="1545" max="1545" width="8.140625" style="137" customWidth="1"/>
    <col min="1546" max="1546" width="8.5703125" style="137" customWidth="1"/>
    <col min="1547" max="1547" width="8" style="137" customWidth="1"/>
    <col min="1548" max="1555" width="9.140625" style="137"/>
    <col min="1556" max="1556" width="10.7109375" style="137" bestFit="1" customWidth="1"/>
    <col min="1557" max="1557" width="9.5703125" style="137" bestFit="1" customWidth="1"/>
    <col min="1558" max="1558" width="11.5703125" style="137" customWidth="1"/>
    <col min="1559" max="1792" width="9.140625" style="137"/>
    <col min="1793" max="1793" width="7.5703125" style="137" customWidth="1"/>
    <col min="1794" max="1794" width="7.28515625" style="137" customWidth="1"/>
    <col min="1795" max="1795" width="8.42578125" style="137" customWidth="1"/>
    <col min="1796" max="1796" width="7" style="137" customWidth="1"/>
    <col min="1797" max="1797" width="8" style="137" customWidth="1"/>
    <col min="1798" max="1798" width="10.7109375" style="137" customWidth="1"/>
    <col min="1799" max="1799" width="8.140625" style="137" customWidth="1"/>
    <col min="1800" max="1800" width="11.7109375" style="137" customWidth="1"/>
    <col min="1801" max="1801" width="8.140625" style="137" customWidth="1"/>
    <col min="1802" max="1802" width="8.5703125" style="137" customWidth="1"/>
    <col min="1803" max="1803" width="8" style="137" customWidth="1"/>
    <col min="1804" max="1811" width="9.140625" style="137"/>
    <col min="1812" max="1812" width="10.7109375" style="137" bestFit="1" customWidth="1"/>
    <col min="1813" max="1813" width="9.5703125" style="137" bestFit="1" customWidth="1"/>
    <col min="1814" max="1814" width="11.5703125" style="137" customWidth="1"/>
    <col min="1815" max="2048" width="9.140625" style="137"/>
    <col min="2049" max="2049" width="7.5703125" style="137" customWidth="1"/>
    <col min="2050" max="2050" width="7.28515625" style="137" customWidth="1"/>
    <col min="2051" max="2051" width="8.42578125" style="137" customWidth="1"/>
    <col min="2052" max="2052" width="7" style="137" customWidth="1"/>
    <col min="2053" max="2053" width="8" style="137" customWidth="1"/>
    <col min="2054" max="2054" width="10.7109375" style="137" customWidth="1"/>
    <col min="2055" max="2055" width="8.140625" style="137" customWidth="1"/>
    <col min="2056" max="2056" width="11.7109375" style="137" customWidth="1"/>
    <col min="2057" max="2057" width="8.140625" style="137" customWidth="1"/>
    <col min="2058" max="2058" width="8.5703125" style="137" customWidth="1"/>
    <col min="2059" max="2059" width="8" style="137" customWidth="1"/>
    <col min="2060" max="2067" width="9.140625" style="137"/>
    <col min="2068" max="2068" width="10.7109375" style="137" bestFit="1" customWidth="1"/>
    <col min="2069" max="2069" width="9.5703125" style="137" bestFit="1" customWidth="1"/>
    <col min="2070" max="2070" width="11.5703125" style="137" customWidth="1"/>
    <col min="2071" max="2304" width="9.140625" style="137"/>
    <col min="2305" max="2305" width="7.5703125" style="137" customWidth="1"/>
    <col min="2306" max="2306" width="7.28515625" style="137" customWidth="1"/>
    <col min="2307" max="2307" width="8.42578125" style="137" customWidth="1"/>
    <col min="2308" max="2308" width="7" style="137" customWidth="1"/>
    <col min="2309" max="2309" width="8" style="137" customWidth="1"/>
    <col min="2310" max="2310" width="10.7109375" style="137" customWidth="1"/>
    <col min="2311" max="2311" width="8.140625" style="137" customWidth="1"/>
    <col min="2312" max="2312" width="11.7109375" style="137" customWidth="1"/>
    <col min="2313" max="2313" width="8.140625" style="137" customWidth="1"/>
    <col min="2314" max="2314" width="8.5703125" style="137" customWidth="1"/>
    <col min="2315" max="2315" width="8" style="137" customWidth="1"/>
    <col min="2316" max="2323" width="9.140625" style="137"/>
    <col min="2324" max="2324" width="10.7109375" style="137" bestFit="1" customWidth="1"/>
    <col min="2325" max="2325" width="9.5703125" style="137" bestFit="1" customWidth="1"/>
    <col min="2326" max="2326" width="11.5703125" style="137" customWidth="1"/>
    <col min="2327" max="2560" width="9.140625" style="137"/>
    <col min="2561" max="2561" width="7.5703125" style="137" customWidth="1"/>
    <col min="2562" max="2562" width="7.28515625" style="137" customWidth="1"/>
    <col min="2563" max="2563" width="8.42578125" style="137" customWidth="1"/>
    <col min="2564" max="2564" width="7" style="137" customWidth="1"/>
    <col min="2565" max="2565" width="8" style="137" customWidth="1"/>
    <col min="2566" max="2566" width="10.7109375" style="137" customWidth="1"/>
    <col min="2567" max="2567" width="8.140625" style="137" customWidth="1"/>
    <col min="2568" max="2568" width="11.7109375" style="137" customWidth="1"/>
    <col min="2569" max="2569" width="8.140625" style="137" customWidth="1"/>
    <col min="2570" max="2570" width="8.5703125" style="137" customWidth="1"/>
    <col min="2571" max="2571" width="8" style="137" customWidth="1"/>
    <col min="2572" max="2579" width="9.140625" style="137"/>
    <col min="2580" max="2580" width="10.7109375" style="137" bestFit="1" customWidth="1"/>
    <col min="2581" max="2581" width="9.5703125" style="137" bestFit="1" customWidth="1"/>
    <col min="2582" max="2582" width="11.5703125" style="137" customWidth="1"/>
    <col min="2583" max="2816" width="9.140625" style="137"/>
    <col min="2817" max="2817" width="7.5703125" style="137" customWidth="1"/>
    <col min="2818" max="2818" width="7.28515625" style="137" customWidth="1"/>
    <col min="2819" max="2819" width="8.42578125" style="137" customWidth="1"/>
    <col min="2820" max="2820" width="7" style="137" customWidth="1"/>
    <col min="2821" max="2821" width="8" style="137" customWidth="1"/>
    <col min="2822" max="2822" width="10.7109375" style="137" customWidth="1"/>
    <col min="2823" max="2823" width="8.140625" style="137" customWidth="1"/>
    <col min="2824" max="2824" width="11.7109375" style="137" customWidth="1"/>
    <col min="2825" max="2825" width="8.140625" style="137" customWidth="1"/>
    <col min="2826" max="2826" width="8.5703125" style="137" customWidth="1"/>
    <col min="2827" max="2827" width="8" style="137" customWidth="1"/>
    <col min="2828" max="2835" width="9.140625" style="137"/>
    <col min="2836" max="2836" width="10.7109375" style="137" bestFit="1" customWidth="1"/>
    <col min="2837" max="2837" width="9.5703125" style="137" bestFit="1" customWidth="1"/>
    <col min="2838" max="2838" width="11.5703125" style="137" customWidth="1"/>
    <col min="2839" max="3072" width="9.140625" style="137"/>
    <col min="3073" max="3073" width="7.5703125" style="137" customWidth="1"/>
    <col min="3074" max="3074" width="7.28515625" style="137" customWidth="1"/>
    <col min="3075" max="3075" width="8.42578125" style="137" customWidth="1"/>
    <col min="3076" max="3076" width="7" style="137" customWidth="1"/>
    <col min="3077" max="3077" width="8" style="137" customWidth="1"/>
    <col min="3078" max="3078" width="10.7109375" style="137" customWidth="1"/>
    <col min="3079" max="3079" width="8.140625" style="137" customWidth="1"/>
    <col min="3080" max="3080" width="11.7109375" style="137" customWidth="1"/>
    <col min="3081" max="3081" width="8.140625" style="137" customWidth="1"/>
    <col min="3082" max="3082" width="8.5703125" style="137" customWidth="1"/>
    <col min="3083" max="3083" width="8" style="137" customWidth="1"/>
    <col min="3084" max="3091" width="9.140625" style="137"/>
    <col min="3092" max="3092" width="10.7109375" style="137" bestFit="1" customWidth="1"/>
    <col min="3093" max="3093" width="9.5703125" style="137" bestFit="1" customWidth="1"/>
    <col min="3094" max="3094" width="11.5703125" style="137" customWidth="1"/>
    <col min="3095" max="3328" width="9.140625" style="137"/>
    <col min="3329" max="3329" width="7.5703125" style="137" customWidth="1"/>
    <col min="3330" max="3330" width="7.28515625" style="137" customWidth="1"/>
    <col min="3331" max="3331" width="8.42578125" style="137" customWidth="1"/>
    <col min="3332" max="3332" width="7" style="137" customWidth="1"/>
    <col min="3333" max="3333" width="8" style="137" customWidth="1"/>
    <col min="3334" max="3334" width="10.7109375" style="137" customWidth="1"/>
    <col min="3335" max="3335" width="8.140625" style="137" customWidth="1"/>
    <col min="3336" max="3336" width="11.7109375" style="137" customWidth="1"/>
    <col min="3337" max="3337" width="8.140625" style="137" customWidth="1"/>
    <col min="3338" max="3338" width="8.5703125" style="137" customWidth="1"/>
    <col min="3339" max="3339" width="8" style="137" customWidth="1"/>
    <col min="3340" max="3347" width="9.140625" style="137"/>
    <col min="3348" max="3348" width="10.7109375" style="137" bestFit="1" customWidth="1"/>
    <col min="3349" max="3349" width="9.5703125" style="137" bestFit="1" customWidth="1"/>
    <col min="3350" max="3350" width="11.5703125" style="137" customWidth="1"/>
    <col min="3351" max="3584" width="9.140625" style="137"/>
    <col min="3585" max="3585" width="7.5703125" style="137" customWidth="1"/>
    <col min="3586" max="3586" width="7.28515625" style="137" customWidth="1"/>
    <col min="3587" max="3587" width="8.42578125" style="137" customWidth="1"/>
    <col min="3588" max="3588" width="7" style="137" customWidth="1"/>
    <col min="3589" max="3589" width="8" style="137" customWidth="1"/>
    <col min="3590" max="3590" width="10.7109375" style="137" customWidth="1"/>
    <col min="3591" max="3591" width="8.140625" style="137" customWidth="1"/>
    <col min="3592" max="3592" width="11.7109375" style="137" customWidth="1"/>
    <col min="3593" max="3593" width="8.140625" style="137" customWidth="1"/>
    <col min="3594" max="3594" width="8.5703125" style="137" customWidth="1"/>
    <col min="3595" max="3595" width="8" style="137" customWidth="1"/>
    <col min="3596" max="3603" width="9.140625" style="137"/>
    <col min="3604" max="3604" width="10.7109375" style="137" bestFit="1" customWidth="1"/>
    <col min="3605" max="3605" width="9.5703125" style="137" bestFit="1" customWidth="1"/>
    <col min="3606" max="3606" width="11.5703125" style="137" customWidth="1"/>
    <col min="3607" max="3840" width="9.140625" style="137"/>
    <col min="3841" max="3841" width="7.5703125" style="137" customWidth="1"/>
    <col min="3842" max="3842" width="7.28515625" style="137" customWidth="1"/>
    <col min="3843" max="3843" width="8.42578125" style="137" customWidth="1"/>
    <col min="3844" max="3844" width="7" style="137" customWidth="1"/>
    <col min="3845" max="3845" width="8" style="137" customWidth="1"/>
    <col min="3846" max="3846" width="10.7109375" style="137" customWidth="1"/>
    <col min="3847" max="3847" width="8.140625" style="137" customWidth="1"/>
    <col min="3848" max="3848" width="11.7109375" style="137" customWidth="1"/>
    <col min="3849" max="3849" width="8.140625" style="137" customWidth="1"/>
    <col min="3850" max="3850" width="8.5703125" style="137" customWidth="1"/>
    <col min="3851" max="3851" width="8" style="137" customWidth="1"/>
    <col min="3852" max="3859" width="9.140625" style="137"/>
    <col min="3860" max="3860" width="10.7109375" style="137" bestFit="1" customWidth="1"/>
    <col min="3861" max="3861" width="9.5703125" style="137" bestFit="1" customWidth="1"/>
    <col min="3862" max="3862" width="11.5703125" style="137" customWidth="1"/>
    <col min="3863" max="4096" width="9.140625" style="137"/>
    <col min="4097" max="4097" width="7.5703125" style="137" customWidth="1"/>
    <col min="4098" max="4098" width="7.28515625" style="137" customWidth="1"/>
    <col min="4099" max="4099" width="8.42578125" style="137" customWidth="1"/>
    <col min="4100" max="4100" width="7" style="137" customWidth="1"/>
    <col min="4101" max="4101" width="8" style="137" customWidth="1"/>
    <col min="4102" max="4102" width="10.7109375" style="137" customWidth="1"/>
    <col min="4103" max="4103" width="8.140625" style="137" customWidth="1"/>
    <col min="4104" max="4104" width="11.7109375" style="137" customWidth="1"/>
    <col min="4105" max="4105" width="8.140625" style="137" customWidth="1"/>
    <col min="4106" max="4106" width="8.5703125" style="137" customWidth="1"/>
    <col min="4107" max="4107" width="8" style="137" customWidth="1"/>
    <col min="4108" max="4115" width="9.140625" style="137"/>
    <col min="4116" max="4116" width="10.7109375" style="137" bestFit="1" customWidth="1"/>
    <col min="4117" max="4117" width="9.5703125" style="137" bestFit="1" customWidth="1"/>
    <col min="4118" max="4118" width="11.5703125" style="137" customWidth="1"/>
    <col min="4119" max="4352" width="9.140625" style="137"/>
    <col min="4353" max="4353" width="7.5703125" style="137" customWidth="1"/>
    <col min="4354" max="4354" width="7.28515625" style="137" customWidth="1"/>
    <col min="4355" max="4355" width="8.42578125" style="137" customWidth="1"/>
    <col min="4356" max="4356" width="7" style="137" customWidth="1"/>
    <col min="4357" max="4357" width="8" style="137" customWidth="1"/>
    <col min="4358" max="4358" width="10.7109375" style="137" customWidth="1"/>
    <col min="4359" max="4359" width="8.140625" style="137" customWidth="1"/>
    <col min="4360" max="4360" width="11.7109375" style="137" customWidth="1"/>
    <col min="4361" max="4361" width="8.140625" style="137" customWidth="1"/>
    <col min="4362" max="4362" width="8.5703125" style="137" customWidth="1"/>
    <col min="4363" max="4363" width="8" style="137" customWidth="1"/>
    <col min="4364" max="4371" width="9.140625" style="137"/>
    <col min="4372" max="4372" width="10.7109375" style="137" bestFit="1" customWidth="1"/>
    <col min="4373" max="4373" width="9.5703125" style="137" bestFit="1" customWidth="1"/>
    <col min="4374" max="4374" width="11.5703125" style="137" customWidth="1"/>
    <col min="4375" max="4608" width="9.140625" style="137"/>
    <col min="4609" max="4609" width="7.5703125" style="137" customWidth="1"/>
    <col min="4610" max="4610" width="7.28515625" style="137" customWidth="1"/>
    <col min="4611" max="4611" width="8.42578125" style="137" customWidth="1"/>
    <col min="4612" max="4612" width="7" style="137" customWidth="1"/>
    <col min="4613" max="4613" width="8" style="137" customWidth="1"/>
    <col min="4614" max="4614" width="10.7109375" style="137" customWidth="1"/>
    <col min="4615" max="4615" width="8.140625" style="137" customWidth="1"/>
    <col min="4616" max="4616" width="11.7109375" style="137" customWidth="1"/>
    <col min="4617" max="4617" width="8.140625" style="137" customWidth="1"/>
    <col min="4618" max="4618" width="8.5703125" style="137" customWidth="1"/>
    <col min="4619" max="4619" width="8" style="137" customWidth="1"/>
    <col min="4620" max="4627" width="9.140625" style="137"/>
    <col min="4628" max="4628" width="10.7109375" style="137" bestFit="1" customWidth="1"/>
    <col min="4629" max="4629" width="9.5703125" style="137" bestFit="1" customWidth="1"/>
    <col min="4630" max="4630" width="11.5703125" style="137" customWidth="1"/>
    <col min="4631" max="4864" width="9.140625" style="137"/>
    <col min="4865" max="4865" width="7.5703125" style="137" customWidth="1"/>
    <col min="4866" max="4866" width="7.28515625" style="137" customWidth="1"/>
    <col min="4867" max="4867" width="8.42578125" style="137" customWidth="1"/>
    <col min="4868" max="4868" width="7" style="137" customWidth="1"/>
    <col min="4869" max="4869" width="8" style="137" customWidth="1"/>
    <col min="4870" max="4870" width="10.7109375" style="137" customWidth="1"/>
    <col min="4871" max="4871" width="8.140625" style="137" customWidth="1"/>
    <col min="4872" max="4872" width="11.7109375" style="137" customWidth="1"/>
    <col min="4873" max="4873" width="8.140625" style="137" customWidth="1"/>
    <col min="4874" max="4874" width="8.5703125" style="137" customWidth="1"/>
    <col min="4875" max="4875" width="8" style="137" customWidth="1"/>
    <col min="4876" max="4883" width="9.140625" style="137"/>
    <col min="4884" max="4884" width="10.7109375" style="137" bestFit="1" customWidth="1"/>
    <col min="4885" max="4885" width="9.5703125" style="137" bestFit="1" customWidth="1"/>
    <col min="4886" max="4886" width="11.5703125" style="137" customWidth="1"/>
    <col min="4887" max="5120" width="9.140625" style="137"/>
    <col min="5121" max="5121" width="7.5703125" style="137" customWidth="1"/>
    <col min="5122" max="5122" width="7.28515625" style="137" customWidth="1"/>
    <col min="5123" max="5123" width="8.42578125" style="137" customWidth="1"/>
    <col min="5124" max="5124" width="7" style="137" customWidth="1"/>
    <col min="5125" max="5125" width="8" style="137" customWidth="1"/>
    <col min="5126" max="5126" width="10.7109375" style="137" customWidth="1"/>
    <col min="5127" max="5127" width="8.140625" style="137" customWidth="1"/>
    <col min="5128" max="5128" width="11.7109375" style="137" customWidth="1"/>
    <col min="5129" max="5129" width="8.140625" style="137" customWidth="1"/>
    <col min="5130" max="5130" width="8.5703125" style="137" customWidth="1"/>
    <col min="5131" max="5131" width="8" style="137" customWidth="1"/>
    <col min="5132" max="5139" width="9.140625" style="137"/>
    <col min="5140" max="5140" width="10.7109375" style="137" bestFit="1" customWidth="1"/>
    <col min="5141" max="5141" width="9.5703125" style="137" bestFit="1" customWidth="1"/>
    <col min="5142" max="5142" width="11.5703125" style="137" customWidth="1"/>
    <col min="5143" max="5376" width="9.140625" style="137"/>
    <col min="5377" max="5377" width="7.5703125" style="137" customWidth="1"/>
    <col min="5378" max="5378" width="7.28515625" style="137" customWidth="1"/>
    <col min="5379" max="5379" width="8.42578125" style="137" customWidth="1"/>
    <col min="5380" max="5380" width="7" style="137" customWidth="1"/>
    <col min="5381" max="5381" width="8" style="137" customWidth="1"/>
    <col min="5382" max="5382" width="10.7109375" style="137" customWidth="1"/>
    <col min="5383" max="5383" width="8.140625" style="137" customWidth="1"/>
    <col min="5384" max="5384" width="11.7109375" style="137" customWidth="1"/>
    <col min="5385" max="5385" width="8.140625" style="137" customWidth="1"/>
    <col min="5386" max="5386" width="8.5703125" style="137" customWidth="1"/>
    <col min="5387" max="5387" width="8" style="137" customWidth="1"/>
    <col min="5388" max="5395" width="9.140625" style="137"/>
    <col min="5396" max="5396" width="10.7109375" style="137" bestFit="1" customWidth="1"/>
    <col min="5397" max="5397" width="9.5703125" style="137" bestFit="1" customWidth="1"/>
    <col min="5398" max="5398" width="11.5703125" style="137" customWidth="1"/>
    <col min="5399" max="5632" width="9.140625" style="137"/>
    <col min="5633" max="5633" width="7.5703125" style="137" customWidth="1"/>
    <col min="5634" max="5634" width="7.28515625" style="137" customWidth="1"/>
    <col min="5635" max="5635" width="8.42578125" style="137" customWidth="1"/>
    <col min="5636" max="5636" width="7" style="137" customWidth="1"/>
    <col min="5637" max="5637" width="8" style="137" customWidth="1"/>
    <col min="5638" max="5638" width="10.7109375" style="137" customWidth="1"/>
    <col min="5639" max="5639" width="8.140625" style="137" customWidth="1"/>
    <col min="5640" max="5640" width="11.7109375" style="137" customWidth="1"/>
    <col min="5641" max="5641" width="8.140625" style="137" customWidth="1"/>
    <col min="5642" max="5642" width="8.5703125" style="137" customWidth="1"/>
    <col min="5643" max="5643" width="8" style="137" customWidth="1"/>
    <col min="5644" max="5651" width="9.140625" style="137"/>
    <col min="5652" max="5652" width="10.7109375" style="137" bestFit="1" customWidth="1"/>
    <col min="5653" max="5653" width="9.5703125" style="137" bestFit="1" customWidth="1"/>
    <col min="5654" max="5654" width="11.5703125" style="137" customWidth="1"/>
    <col min="5655" max="5888" width="9.140625" style="137"/>
    <col min="5889" max="5889" width="7.5703125" style="137" customWidth="1"/>
    <col min="5890" max="5890" width="7.28515625" style="137" customWidth="1"/>
    <col min="5891" max="5891" width="8.42578125" style="137" customWidth="1"/>
    <col min="5892" max="5892" width="7" style="137" customWidth="1"/>
    <col min="5893" max="5893" width="8" style="137" customWidth="1"/>
    <col min="5894" max="5894" width="10.7109375" style="137" customWidth="1"/>
    <col min="5895" max="5895" width="8.140625" style="137" customWidth="1"/>
    <col min="5896" max="5896" width="11.7109375" style="137" customWidth="1"/>
    <col min="5897" max="5897" width="8.140625" style="137" customWidth="1"/>
    <col min="5898" max="5898" width="8.5703125" style="137" customWidth="1"/>
    <col min="5899" max="5899" width="8" style="137" customWidth="1"/>
    <col min="5900" max="5907" width="9.140625" style="137"/>
    <col min="5908" max="5908" width="10.7109375" style="137" bestFit="1" customWidth="1"/>
    <col min="5909" max="5909" width="9.5703125" style="137" bestFit="1" customWidth="1"/>
    <col min="5910" max="5910" width="11.5703125" style="137" customWidth="1"/>
    <col min="5911" max="6144" width="9.140625" style="137"/>
    <col min="6145" max="6145" width="7.5703125" style="137" customWidth="1"/>
    <col min="6146" max="6146" width="7.28515625" style="137" customWidth="1"/>
    <col min="6147" max="6147" width="8.42578125" style="137" customWidth="1"/>
    <col min="6148" max="6148" width="7" style="137" customWidth="1"/>
    <col min="6149" max="6149" width="8" style="137" customWidth="1"/>
    <col min="6150" max="6150" width="10.7109375" style="137" customWidth="1"/>
    <col min="6151" max="6151" width="8.140625" style="137" customWidth="1"/>
    <col min="6152" max="6152" width="11.7109375" style="137" customWidth="1"/>
    <col min="6153" max="6153" width="8.140625" style="137" customWidth="1"/>
    <col min="6154" max="6154" width="8.5703125" style="137" customWidth="1"/>
    <col min="6155" max="6155" width="8" style="137" customWidth="1"/>
    <col min="6156" max="6163" width="9.140625" style="137"/>
    <col min="6164" max="6164" width="10.7109375" style="137" bestFit="1" customWidth="1"/>
    <col min="6165" max="6165" width="9.5703125" style="137" bestFit="1" customWidth="1"/>
    <col min="6166" max="6166" width="11.5703125" style="137" customWidth="1"/>
    <col min="6167" max="6400" width="9.140625" style="137"/>
    <col min="6401" max="6401" width="7.5703125" style="137" customWidth="1"/>
    <col min="6402" max="6402" width="7.28515625" style="137" customWidth="1"/>
    <col min="6403" max="6403" width="8.42578125" style="137" customWidth="1"/>
    <col min="6404" max="6404" width="7" style="137" customWidth="1"/>
    <col min="6405" max="6405" width="8" style="137" customWidth="1"/>
    <col min="6406" max="6406" width="10.7109375" style="137" customWidth="1"/>
    <col min="6407" max="6407" width="8.140625" style="137" customWidth="1"/>
    <col min="6408" max="6408" width="11.7109375" style="137" customWidth="1"/>
    <col min="6409" max="6409" width="8.140625" style="137" customWidth="1"/>
    <col min="6410" max="6410" width="8.5703125" style="137" customWidth="1"/>
    <col min="6411" max="6411" width="8" style="137" customWidth="1"/>
    <col min="6412" max="6419" width="9.140625" style="137"/>
    <col min="6420" max="6420" width="10.7109375" style="137" bestFit="1" customWidth="1"/>
    <col min="6421" max="6421" width="9.5703125" style="137" bestFit="1" customWidth="1"/>
    <col min="6422" max="6422" width="11.5703125" style="137" customWidth="1"/>
    <col min="6423" max="6656" width="9.140625" style="137"/>
    <col min="6657" max="6657" width="7.5703125" style="137" customWidth="1"/>
    <col min="6658" max="6658" width="7.28515625" style="137" customWidth="1"/>
    <col min="6659" max="6659" width="8.42578125" style="137" customWidth="1"/>
    <col min="6660" max="6660" width="7" style="137" customWidth="1"/>
    <col min="6661" max="6661" width="8" style="137" customWidth="1"/>
    <col min="6662" max="6662" width="10.7109375" style="137" customWidth="1"/>
    <col min="6663" max="6663" width="8.140625" style="137" customWidth="1"/>
    <col min="6664" max="6664" width="11.7109375" style="137" customWidth="1"/>
    <col min="6665" max="6665" width="8.140625" style="137" customWidth="1"/>
    <col min="6666" max="6666" width="8.5703125" style="137" customWidth="1"/>
    <col min="6667" max="6667" width="8" style="137" customWidth="1"/>
    <col min="6668" max="6675" width="9.140625" style="137"/>
    <col min="6676" max="6676" width="10.7109375" style="137" bestFit="1" customWidth="1"/>
    <col min="6677" max="6677" width="9.5703125" style="137" bestFit="1" customWidth="1"/>
    <col min="6678" max="6678" width="11.5703125" style="137" customWidth="1"/>
    <col min="6679" max="6912" width="9.140625" style="137"/>
    <col min="6913" max="6913" width="7.5703125" style="137" customWidth="1"/>
    <col min="6914" max="6914" width="7.28515625" style="137" customWidth="1"/>
    <col min="6915" max="6915" width="8.42578125" style="137" customWidth="1"/>
    <col min="6916" max="6916" width="7" style="137" customWidth="1"/>
    <col min="6917" max="6917" width="8" style="137" customWidth="1"/>
    <col min="6918" max="6918" width="10.7109375" style="137" customWidth="1"/>
    <col min="6919" max="6919" width="8.140625" style="137" customWidth="1"/>
    <col min="6920" max="6920" width="11.7109375" style="137" customWidth="1"/>
    <col min="6921" max="6921" width="8.140625" style="137" customWidth="1"/>
    <col min="6922" max="6922" width="8.5703125" style="137" customWidth="1"/>
    <col min="6923" max="6923" width="8" style="137" customWidth="1"/>
    <col min="6924" max="6931" width="9.140625" style="137"/>
    <col min="6932" max="6932" width="10.7109375" style="137" bestFit="1" customWidth="1"/>
    <col min="6933" max="6933" width="9.5703125" style="137" bestFit="1" customWidth="1"/>
    <col min="6934" max="6934" width="11.5703125" style="137" customWidth="1"/>
    <col min="6935" max="7168" width="9.140625" style="137"/>
    <col min="7169" max="7169" width="7.5703125" style="137" customWidth="1"/>
    <col min="7170" max="7170" width="7.28515625" style="137" customWidth="1"/>
    <col min="7171" max="7171" width="8.42578125" style="137" customWidth="1"/>
    <col min="7172" max="7172" width="7" style="137" customWidth="1"/>
    <col min="7173" max="7173" width="8" style="137" customWidth="1"/>
    <col min="7174" max="7174" width="10.7109375" style="137" customWidth="1"/>
    <col min="7175" max="7175" width="8.140625" style="137" customWidth="1"/>
    <col min="7176" max="7176" width="11.7109375" style="137" customWidth="1"/>
    <col min="7177" max="7177" width="8.140625" style="137" customWidth="1"/>
    <col min="7178" max="7178" width="8.5703125" style="137" customWidth="1"/>
    <col min="7179" max="7179" width="8" style="137" customWidth="1"/>
    <col min="7180" max="7187" width="9.140625" style="137"/>
    <col min="7188" max="7188" width="10.7109375" style="137" bestFit="1" customWidth="1"/>
    <col min="7189" max="7189" width="9.5703125" style="137" bestFit="1" customWidth="1"/>
    <col min="7190" max="7190" width="11.5703125" style="137" customWidth="1"/>
    <col min="7191" max="7424" width="9.140625" style="137"/>
    <col min="7425" max="7425" width="7.5703125" style="137" customWidth="1"/>
    <col min="7426" max="7426" width="7.28515625" style="137" customWidth="1"/>
    <col min="7427" max="7427" width="8.42578125" style="137" customWidth="1"/>
    <col min="7428" max="7428" width="7" style="137" customWidth="1"/>
    <col min="7429" max="7429" width="8" style="137" customWidth="1"/>
    <col min="7430" max="7430" width="10.7109375" style="137" customWidth="1"/>
    <col min="7431" max="7431" width="8.140625" style="137" customWidth="1"/>
    <col min="7432" max="7432" width="11.7109375" style="137" customWidth="1"/>
    <col min="7433" max="7433" width="8.140625" style="137" customWidth="1"/>
    <col min="7434" max="7434" width="8.5703125" style="137" customWidth="1"/>
    <col min="7435" max="7435" width="8" style="137" customWidth="1"/>
    <col min="7436" max="7443" width="9.140625" style="137"/>
    <col min="7444" max="7444" width="10.7109375" style="137" bestFit="1" customWidth="1"/>
    <col min="7445" max="7445" width="9.5703125" style="137" bestFit="1" customWidth="1"/>
    <col min="7446" max="7446" width="11.5703125" style="137" customWidth="1"/>
    <col min="7447" max="7680" width="9.140625" style="137"/>
    <col min="7681" max="7681" width="7.5703125" style="137" customWidth="1"/>
    <col min="7682" max="7682" width="7.28515625" style="137" customWidth="1"/>
    <col min="7683" max="7683" width="8.42578125" style="137" customWidth="1"/>
    <col min="7684" max="7684" width="7" style="137" customWidth="1"/>
    <col min="7685" max="7685" width="8" style="137" customWidth="1"/>
    <col min="7686" max="7686" width="10.7109375" style="137" customWidth="1"/>
    <col min="7687" max="7687" width="8.140625" style="137" customWidth="1"/>
    <col min="7688" max="7688" width="11.7109375" style="137" customWidth="1"/>
    <col min="7689" max="7689" width="8.140625" style="137" customWidth="1"/>
    <col min="7690" max="7690" width="8.5703125" style="137" customWidth="1"/>
    <col min="7691" max="7691" width="8" style="137" customWidth="1"/>
    <col min="7692" max="7699" width="9.140625" style="137"/>
    <col min="7700" max="7700" width="10.7109375" style="137" bestFit="1" customWidth="1"/>
    <col min="7701" max="7701" width="9.5703125" style="137" bestFit="1" customWidth="1"/>
    <col min="7702" max="7702" width="11.5703125" style="137" customWidth="1"/>
    <col min="7703" max="7936" width="9.140625" style="137"/>
    <col min="7937" max="7937" width="7.5703125" style="137" customWidth="1"/>
    <col min="7938" max="7938" width="7.28515625" style="137" customWidth="1"/>
    <col min="7939" max="7939" width="8.42578125" style="137" customWidth="1"/>
    <col min="7940" max="7940" width="7" style="137" customWidth="1"/>
    <col min="7941" max="7941" width="8" style="137" customWidth="1"/>
    <col min="7942" max="7942" width="10.7109375" style="137" customWidth="1"/>
    <col min="7943" max="7943" width="8.140625" style="137" customWidth="1"/>
    <col min="7944" max="7944" width="11.7109375" style="137" customWidth="1"/>
    <col min="7945" max="7945" width="8.140625" style="137" customWidth="1"/>
    <col min="7946" max="7946" width="8.5703125" style="137" customWidth="1"/>
    <col min="7947" max="7947" width="8" style="137" customWidth="1"/>
    <col min="7948" max="7955" width="9.140625" style="137"/>
    <col min="7956" max="7956" width="10.7109375" style="137" bestFit="1" customWidth="1"/>
    <col min="7957" max="7957" width="9.5703125" style="137" bestFit="1" customWidth="1"/>
    <col min="7958" max="7958" width="11.5703125" style="137" customWidth="1"/>
    <col min="7959" max="8192" width="9.140625" style="137"/>
    <col min="8193" max="8193" width="7.5703125" style="137" customWidth="1"/>
    <col min="8194" max="8194" width="7.28515625" style="137" customWidth="1"/>
    <col min="8195" max="8195" width="8.42578125" style="137" customWidth="1"/>
    <col min="8196" max="8196" width="7" style="137" customWidth="1"/>
    <col min="8197" max="8197" width="8" style="137" customWidth="1"/>
    <col min="8198" max="8198" width="10.7109375" style="137" customWidth="1"/>
    <col min="8199" max="8199" width="8.140625" style="137" customWidth="1"/>
    <col min="8200" max="8200" width="11.7109375" style="137" customWidth="1"/>
    <col min="8201" max="8201" width="8.140625" style="137" customWidth="1"/>
    <col min="8202" max="8202" width="8.5703125" style="137" customWidth="1"/>
    <col min="8203" max="8203" width="8" style="137" customWidth="1"/>
    <col min="8204" max="8211" width="9.140625" style="137"/>
    <col min="8212" max="8212" width="10.7109375" style="137" bestFit="1" customWidth="1"/>
    <col min="8213" max="8213" width="9.5703125" style="137" bestFit="1" customWidth="1"/>
    <col min="8214" max="8214" width="11.5703125" style="137" customWidth="1"/>
    <col min="8215" max="8448" width="9.140625" style="137"/>
    <col min="8449" max="8449" width="7.5703125" style="137" customWidth="1"/>
    <col min="8450" max="8450" width="7.28515625" style="137" customWidth="1"/>
    <col min="8451" max="8451" width="8.42578125" style="137" customWidth="1"/>
    <col min="8452" max="8452" width="7" style="137" customWidth="1"/>
    <col min="8453" max="8453" width="8" style="137" customWidth="1"/>
    <col min="8454" max="8454" width="10.7109375" style="137" customWidth="1"/>
    <col min="8455" max="8455" width="8.140625" style="137" customWidth="1"/>
    <col min="8456" max="8456" width="11.7109375" style="137" customWidth="1"/>
    <col min="8457" max="8457" width="8.140625" style="137" customWidth="1"/>
    <col min="8458" max="8458" width="8.5703125" style="137" customWidth="1"/>
    <col min="8459" max="8459" width="8" style="137" customWidth="1"/>
    <col min="8460" max="8467" width="9.140625" style="137"/>
    <col min="8468" max="8468" width="10.7109375" style="137" bestFit="1" customWidth="1"/>
    <col min="8469" max="8469" width="9.5703125" style="137" bestFit="1" customWidth="1"/>
    <col min="8470" max="8470" width="11.5703125" style="137" customWidth="1"/>
    <col min="8471" max="8704" width="9.140625" style="137"/>
    <col min="8705" max="8705" width="7.5703125" style="137" customWidth="1"/>
    <col min="8706" max="8706" width="7.28515625" style="137" customWidth="1"/>
    <col min="8707" max="8707" width="8.42578125" style="137" customWidth="1"/>
    <col min="8708" max="8708" width="7" style="137" customWidth="1"/>
    <col min="8709" max="8709" width="8" style="137" customWidth="1"/>
    <col min="8710" max="8710" width="10.7109375" style="137" customWidth="1"/>
    <col min="8711" max="8711" width="8.140625" style="137" customWidth="1"/>
    <col min="8712" max="8712" width="11.7109375" style="137" customWidth="1"/>
    <col min="8713" max="8713" width="8.140625" style="137" customWidth="1"/>
    <col min="8714" max="8714" width="8.5703125" style="137" customWidth="1"/>
    <col min="8715" max="8715" width="8" style="137" customWidth="1"/>
    <col min="8716" max="8723" width="9.140625" style="137"/>
    <col min="8724" max="8724" width="10.7109375" style="137" bestFit="1" customWidth="1"/>
    <col min="8725" max="8725" width="9.5703125" style="137" bestFit="1" customWidth="1"/>
    <col min="8726" max="8726" width="11.5703125" style="137" customWidth="1"/>
    <col min="8727" max="8960" width="9.140625" style="137"/>
    <col min="8961" max="8961" width="7.5703125" style="137" customWidth="1"/>
    <col min="8962" max="8962" width="7.28515625" style="137" customWidth="1"/>
    <col min="8963" max="8963" width="8.42578125" style="137" customWidth="1"/>
    <col min="8964" max="8964" width="7" style="137" customWidth="1"/>
    <col min="8965" max="8965" width="8" style="137" customWidth="1"/>
    <col min="8966" max="8966" width="10.7109375" style="137" customWidth="1"/>
    <col min="8967" max="8967" width="8.140625" style="137" customWidth="1"/>
    <col min="8968" max="8968" width="11.7109375" style="137" customWidth="1"/>
    <col min="8969" max="8969" width="8.140625" style="137" customWidth="1"/>
    <col min="8970" max="8970" width="8.5703125" style="137" customWidth="1"/>
    <col min="8971" max="8971" width="8" style="137" customWidth="1"/>
    <col min="8972" max="8979" width="9.140625" style="137"/>
    <col min="8980" max="8980" width="10.7109375" style="137" bestFit="1" customWidth="1"/>
    <col min="8981" max="8981" width="9.5703125" style="137" bestFit="1" customWidth="1"/>
    <col min="8982" max="8982" width="11.5703125" style="137" customWidth="1"/>
    <col min="8983" max="9216" width="9.140625" style="137"/>
    <col min="9217" max="9217" width="7.5703125" style="137" customWidth="1"/>
    <col min="9218" max="9218" width="7.28515625" style="137" customWidth="1"/>
    <col min="9219" max="9219" width="8.42578125" style="137" customWidth="1"/>
    <col min="9220" max="9220" width="7" style="137" customWidth="1"/>
    <col min="9221" max="9221" width="8" style="137" customWidth="1"/>
    <col min="9222" max="9222" width="10.7109375" style="137" customWidth="1"/>
    <col min="9223" max="9223" width="8.140625" style="137" customWidth="1"/>
    <col min="9224" max="9224" width="11.7109375" style="137" customWidth="1"/>
    <col min="9225" max="9225" width="8.140625" style="137" customWidth="1"/>
    <col min="9226" max="9226" width="8.5703125" style="137" customWidth="1"/>
    <col min="9227" max="9227" width="8" style="137" customWidth="1"/>
    <col min="9228" max="9235" width="9.140625" style="137"/>
    <col min="9236" max="9236" width="10.7109375" style="137" bestFit="1" customWidth="1"/>
    <col min="9237" max="9237" width="9.5703125" style="137" bestFit="1" customWidth="1"/>
    <col min="9238" max="9238" width="11.5703125" style="137" customWidth="1"/>
    <col min="9239" max="9472" width="9.140625" style="137"/>
    <col min="9473" max="9473" width="7.5703125" style="137" customWidth="1"/>
    <col min="9474" max="9474" width="7.28515625" style="137" customWidth="1"/>
    <col min="9475" max="9475" width="8.42578125" style="137" customWidth="1"/>
    <col min="9476" max="9476" width="7" style="137" customWidth="1"/>
    <col min="9477" max="9477" width="8" style="137" customWidth="1"/>
    <col min="9478" max="9478" width="10.7109375" style="137" customWidth="1"/>
    <col min="9479" max="9479" width="8.140625" style="137" customWidth="1"/>
    <col min="9480" max="9480" width="11.7109375" style="137" customWidth="1"/>
    <col min="9481" max="9481" width="8.140625" style="137" customWidth="1"/>
    <col min="9482" max="9482" width="8.5703125" style="137" customWidth="1"/>
    <col min="9483" max="9483" width="8" style="137" customWidth="1"/>
    <col min="9484" max="9491" width="9.140625" style="137"/>
    <col min="9492" max="9492" width="10.7109375" style="137" bestFit="1" customWidth="1"/>
    <col min="9493" max="9493" width="9.5703125" style="137" bestFit="1" customWidth="1"/>
    <col min="9494" max="9494" width="11.5703125" style="137" customWidth="1"/>
    <col min="9495" max="9728" width="9.140625" style="137"/>
    <col min="9729" max="9729" width="7.5703125" style="137" customWidth="1"/>
    <col min="9730" max="9730" width="7.28515625" style="137" customWidth="1"/>
    <col min="9731" max="9731" width="8.42578125" style="137" customWidth="1"/>
    <col min="9732" max="9732" width="7" style="137" customWidth="1"/>
    <col min="9733" max="9733" width="8" style="137" customWidth="1"/>
    <col min="9734" max="9734" width="10.7109375" style="137" customWidth="1"/>
    <col min="9735" max="9735" width="8.140625" style="137" customWidth="1"/>
    <col min="9736" max="9736" width="11.7109375" style="137" customWidth="1"/>
    <col min="9737" max="9737" width="8.140625" style="137" customWidth="1"/>
    <col min="9738" max="9738" width="8.5703125" style="137" customWidth="1"/>
    <col min="9739" max="9739" width="8" style="137" customWidth="1"/>
    <col min="9740" max="9747" width="9.140625" style="137"/>
    <col min="9748" max="9748" width="10.7109375" style="137" bestFit="1" customWidth="1"/>
    <col min="9749" max="9749" width="9.5703125" style="137" bestFit="1" customWidth="1"/>
    <col min="9750" max="9750" width="11.5703125" style="137" customWidth="1"/>
    <col min="9751" max="9984" width="9.140625" style="137"/>
    <col min="9985" max="9985" width="7.5703125" style="137" customWidth="1"/>
    <col min="9986" max="9986" width="7.28515625" style="137" customWidth="1"/>
    <col min="9987" max="9987" width="8.42578125" style="137" customWidth="1"/>
    <col min="9988" max="9988" width="7" style="137" customWidth="1"/>
    <col min="9989" max="9989" width="8" style="137" customWidth="1"/>
    <col min="9990" max="9990" width="10.7109375" style="137" customWidth="1"/>
    <col min="9991" max="9991" width="8.140625" style="137" customWidth="1"/>
    <col min="9992" max="9992" width="11.7109375" style="137" customWidth="1"/>
    <col min="9993" max="9993" width="8.140625" style="137" customWidth="1"/>
    <col min="9994" max="9994" width="8.5703125" style="137" customWidth="1"/>
    <col min="9995" max="9995" width="8" style="137" customWidth="1"/>
    <col min="9996" max="10003" width="9.140625" style="137"/>
    <col min="10004" max="10004" width="10.7109375" style="137" bestFit="1" customWidth="1"/>
    <col min="10005" max="10005" width="9.5703125" style="137" bestFit="1" customWidth="1"/>
    <col min="10006" max="10006" width="11.5703125" style="137" customWidth="1"/>
    <col min="10007" max="10240" width="9.140625" style="137"/>
    <col min="10241" max="10241" width="7.5703125" style="137" customWidth="1"/>
    <col min="10242" max="10242" width="7.28515625" style="137" customWidth="1"/>
    <col min="10243" max="10243" width="8.42578125" style="137" customWidth="1"/>
    <col min="10244" max="10244" width="7" style="137" customWidth="1"/>
    <col min="10245" max="10245" width="8" style="137" customWidth="1"/>
    <col min="10246" max="10246" width="10.7109375" style="137" customWidth="1"/>
    <col min="10247" max="10247" width="8.140625" style="137" customWidth="1"/>
    <col min="10248" max="10248" width="11.7109375" style="137" customWidth="1"/>
    <col min="10249" max="10249" width="8.140625" style="137" customWidth="1"/>
    <col min="10250" max="10250" width="8.5703125" style="137" customWidth="1"/>
    <col min="10251" max="10251" width="8" style="137" customWidth="1"/>
    <col min="10252" max="10259" width="9.140625" style="137"/>
    <col min="10260" max="10260" width="10.7109375" style="137" bestFit="1" customWidth="1"/>
    <col min="10261" max="10261" width="9.5703125" style="137" bestFit="1" customWidth="1"/>
    <col min="10262" max="10262" width="11.5703125" style="137" customWidth="1"/>
    <col min="10263" max="10496" width="9.140625" style="137"/>
    <col min="10497" max="10497" width="7.5703125" style="137" customWidth="1"/>
    <col min="10498" max="10498" width="7.28515625" style="137" customWidth="1"/>
    <col min="10499" max="10499" width="8.42578125" style="137" customWidth="1"/>
    <col min="10500" max="10500" width="7" style="137" customWidth="1"/>
    <col min="10501" max="10501" width="8" style="137" customWidth="1"/>
    <col min="10502" max="10502" width="10.7109375" style="137" customWidth="1"/>
    <col min="10503" max="10503" width="8.140625" style="137" customWidth="1"/>
    <col min="10504" max="10504" width="11.7109375" style="137" customWidth="1"/>
    <col min="10505" max="10505" width="8.140625" style="137" customWidth="1"/>
    <col min="10506" max="10506" width="8.5703125" style="137" customWidth="1"/>
    <col min="10507" max="10507" width="8" style="137" customWidth="1"/>
    <col min="10508" max="10515" width="9.140625" style="137"/>
    <col min="10516" max="10516" width="10.7109375" style="137" bestFit="1" customWidth="1"/>
    <col min="10517" max="10517" width="9.5703125" style="137" bestFit="1" customWidth="1"/>
    <col min="10518" max="10518" width="11.5703125" style="137" customWidth="1"/>
    <col min="10519" max="10752" width="9.140625" style="137"/>
    <col min="10753" max="10753" width="7.5703125" style="137" customWidth="1"/>
    <col min="10754" max="10754" width="7.28515625" style="137" customWidth="1"/>
    <col min="10755" max="10755" width="8.42578125" style="137" customWidth="1"/>
    <col min="10756" max="10756" width="7" style="137" customWidth="1"/>
    <col min="10757" max="10757" width="8" style="137" customWidth="1"/>
    <col min="10758" max="10758" width="10.7109375" style="137" customWidth="1"/>
    <col min="10759" max="10759" width="8.140625" style="137" customWidth="1"/>
    <col min="10760" max="10760" width="11.7109375" style="137" customWidth="1"/>
    <col min="10761" max="10761" width="8.140625" style="137" customWidth="1"/>
    <col min="10762" max="10762" width="8.5703125" style="137" customWidth="1"/>
    <col min="10763" max="10763" width="8" style="137" customWidth="1"/>
    <col min="10764" max="10771" width="9.140625" style="137"/>
    <col min="10772" max="10772" width="10.7109375" style="137" bestFit="1" customWidth="1"/>
    <col min="10773" max="10773" width="9.5703125" style="137" bestFit="1" customWidth="1"/>
    <col min="10774" max="10774" width="11.5703125" style="137" customWidth="1"/>
    <col min="10775" max="11008" width="9.140625" style="137"/>
    <col min="11009" max="11009" width="7.5703125" style="137" customWidth="1"/>
    <col min="11010" max="11010" width="7.28515625" style="137" customWidth="1"/>
    <col min="11011" max="11011" width="8.42578125" style="137" customWidth="1"/>
    <col min="11012" max="11012" width="7" style="137" customWidth="1"/>
    <col min="11013" max="11013" width="8" style="137" customWidth="1"/>
    <col min="11014" max="11014" width="10.7109375" style="137" customWidth="1"/>
    <col min="11015" max="11015" width="8.140625" style="137" customWidth="1"/>
    <col min="11016" max="11016" width="11.7109375" style="137" customWidth="1"/>
    <col min="11017" max="11017" width="8.140625" style="137" customWidth="1"/>
    <col min="11018" max="11018" width="8.5703125" style="137" customWidth="1"/>
    <col min="11019" max="11019" width="8" style="137" customWidth="1"/>
    <col min="11020" max="11027" width="9.140625" style="137"/>
    <col min="11028" max="11028" width="10.7109375" style="137" bestFit="1" customWidth="1"/>
    <col min="11029" max="11029" width="9.5703125" style="137" bestFit="1" customWidth="1"/>
    <col min="11030" max="11030" width="11.5703125" style="137" customWidth="1"/>
    <col min="11031" max="11264" width="9.140625" style="137"/>
    <col min="11265" max="11265" width="7.5703125" style="137" customWidth="1"/>
    <col min="11266" max="11266" width="7.28515625" style="137" customWidth="1"/>
    <col min="11267" max="11267" width="8.42578125" style="137" customWidth="1"/>
    <col min="11268" max="11268" width="7" style="137" customWidth="1"/>
    <col min="11269" max="11269" width="8" style="137" customWidth="1"/>
    <col min="11270" max="11270" width="10.7109375" style="137" customWidth="1"/>
    <col min="11271" max="11271" width="8.140625" style="137" customWidth="1"/>
    <col min="11272" max="11272" width="11.7109375" style="137" customWidth="1"/>
    <col min="11273" max="11273" width="8.140625" style="137" customWidth="1"/>
    <col min="11274" max="11274" width="8.5703125" style="137" customWidth="1"/>
    <col min="11275" max="11275" width="8" style="137" customWidth="1"/>
    <col min="11276" max="11283" width="9.140625" style="137"/>
    <col min="11284" max="11284" width="10.7109375" style="137" bestFit="1" customWidth="1"/>
    <col min="11285" max="11285" width="9.5703125" style="137" bestFit="1" customWidth="1"/>
    <col min="11286" max="11286" width="11.5703125" style="137" customWidth="1"/>
    <col min="11287" max="11520" width="9.140625" style="137"/>
    <col min="11521" max="11521" width="7.5703125" style="137" customWidth="1"/>
    <col min="11522" max="11522" width="7.28515625" style="137" customWidth="1"/>
    <col min="11523" max="11523" width="8.42578125" style="137" customWidth="1"/>
    <col min="11524" max="11524" width="7" style="137" customWidth="1"/>
    <col min="11525" max="11525" width="8" style="137" customWidth="1"/>
    <col min="11526" max="11526" width="10.7109375" style="137" customWidth="1"/>
    <col min="11527" max="11527" width="8.140625" style="137" customWidth="1"/>
    <col min="11528" max="11528" width="11.7109375" style="137" customWidth="1"/>
    <col min="11529" max="11529" width="8.140625" style="137" customWidth="1"/>
    <col min="11530" max="11530" width="8.5703125" style="137" customWidth="1"/>
    <col min="11531" max="11531" width="8" style="137" customWidth="1"/>
    <col min="11532" max="11539" width="9.140625" style="137"/>
    <col min="11540" max="11540" width="10.7109375" style="137" bestFit="1" customWidth="1"/>
    <col min="11541" max="11541" width="9.5703125" style="137" bestFit="1" customWidth="1"/>
    <col min="11542" max="11542" width="11.5703125" style="137" customWidth="1"/>
    <col min="11543" max="11776" width="9.140625" style="137"/>
    <col min="11777" max="11777" width="7.5703125" style="137" customWidth="1"/>
    <col min="11778" max="11778" width="7.28515625" style="137" customWidth="1"/>
    <col min="11779" max="11779" width="8.42578125" style="137" customWidth="1"/>
    <col min="11780" max="11780" width="7" style="137" customWidth="1"/>
    <col min="11781" max="11781" width="8" style="137" customWidth="1"/>
    <col min="11782" max="11782" width="10.7109375" style="137" customWidth="1"/>
    <col min="11783" max="11783" width="8.140625" style="137" customWidth="1"/>
    <col min="11784" max="11784" width="11.7109375" style="137" customWidth="1"/>
    <col min="11785" max="11785" width="8.140625" style="137" customWidth="1"/>
    <col min="11786" max="11786" width="8.5703125" style="137" customWidth="1"/>
    <col min="11787" max="11787" width="8" style="137" customWidth="1"/>
    <col min="11788" max="11795" width="9.140625" style="137"/>
    <col min="11796" max="11796" width="10.7109375" style="137" bestFit="1" customWidth="1"/>
    <col min="11797" max="11797" width="9.5703125" style="137" bestFit="1" customWidth="1"/>
    <col min="11798" max="11798" width="11.5703125" style="137" customWidth="1"/>
    <col min="11799" max="12032" width="9.140625" style="137"/>
    <col min="12033" max="12033" width="7.5703125" style="137" customWidth="1"/>
    <col min="12034" max="12034" width="7.28515625" style="137" customWidth="1"/>
    <col min="12035" max="12035" width="8.42578125" style="137" customWidth="1"/>
    <col min="12036" max="12036" width="7" style="137" customWidth="1"/>
    <col min="12037" max="12037" width="8" style="137" customWidth="1"/>
    <col min="12038" max="12038" width="10.7109375" style="137" customWidth="1"/>
    <col min="12039" max="12039" width="8.140625" style="137" customWidth="1"/>
    <col min="12040" max="12040" width="11.7109375" style="137" customWidth="1"/>
    <col min="12041" max="12041" width="8.140625" style="137" customWidth="1"/>
    <col min="12042" max="12042" width="8.5703125" style="137" customWidth="1"/>
    <col min="12043" max="12043" width="8" style="137" customWidth="1"/>
    <col min="12044" max="12051" width="9.140625" style="137"/>
    <col min="12052" max="12052" width="10.7109375" style="137" bestFit="1" customWidth="1"/>
    <col min="12053" max="12053" width="9.5703125" style="137" bestFit="1" customWidth="1"/>
    <col min="12054" max="12054" width="11.5703125" style="137" customWidth="1"/>
    <col min="12055" max="12288" width="9.140625" style="137"/>
    <col min="12289" max="12289" width="7.5703125" style="137" customWidth="1"/>
    <col min="12290" max="12290" width="7.28515625" style="137" customWidth="1"/>
    <col min="12291" max="12291" width="8.42578125" style="137" customWidth="1"/>
    <col min="12292" max="12292" width="7" style="137" customWidth="1"/>
    <col min="12293" max="12293" width="8" style="137" customWidth="1"/>
    <col min="12294" max="12294" width="10.7109375" style="137" customWidth="1"/>
    <col min="12295" max="12295" width="8.140625" style="137" customWidth="1"/>
    <col min="12296" max="12296" width="11.7109375" style="137" customWidth="1"/>
    <col min="12297" max="12297" width="8.140625" style="137" customWidth="1"/>
    <col min="12298" max="12298" width="8.5703125" style="137" customWidth="1"/>
    <col min="12299" max="12299" width="8" style="137" customWidth="1"/>
    <col min="12300" max="12307" width="9.140625" style="137"/>
    <col min="12308" max="12308" width="10.7109375" style="137" bestFit="1" customWidth="1"/>
    <col min="12309" max="12309" width="9.5703125" style="137" bestFit="1" customWidth="1"/>
    <col min="12310" max="12310" width="11.5703125" style="137" customWidth="1"/>
    <col min="12311" max="12544" width="9.140625" style="137"/>
    <col min="12545" max="12545" width="7.5703125" style="137" customWidth="1"/>
    <col min="12546" max="12546" width="7.28515625" style="137" customWidth="1"/>
    <col min="12547" max="12547" width="8.42578125" style="137" customWidth="1"/>
    <col min="12548" max="12548" width="7" style="137" customWidth="1"/>
    <col min="12549" max="12549" width="8" style="137" customWidth="1"/>
    <col min="12550" max="12550" width="10.7109375" style="137" customWidth="1"/>
    <col min="12551" max="12551" width="8.140625" style="137" customWidth="1"/>
    <col min="12552" max="12552" width="11.7109375" style="137" customWidth="1"/>
    <col min="12553" max="12553" width="8.140625" style="137" customWidth="1"/>
    <col min="12554" max="12554" width="8.5703125" style="137" customWidth="1"/>
    <col min="12555" max="12555" width="8" style="137" customWidth="1"/>
    <col min="12556" max="12563" width="9.140625" style="137"/>
    <col min="12564" max="12564" width="10.7109375" style="137" bestFit="1" customWidth="1"/>
    <col min="12565" max="12565" width="9.5703125" style="137" bestFit="1" customWidth="1"/>
    <col min="12566" max="12566" width="11.5703125" style="137" customWidth="1"/>
    <col min="12567" max="12800" width="9.140625" style="137"/>
    <col min="12801" max="12801" width="7.5703125" style="137" customWidth="1"/>
    <col min="12802" max="12802" width="7.28515625" style="137" customWidth="1"/>
    <col min="12803" max="12803" width="8.42578125" style="137" customWidth="1"/>
    <col min="12804" max="12804" width="7" style="137" customWidth="1"/>
    <col min="12805" max="12805" width="8" style="137" customWidth="1"/>
    <col min="12806" max="12806" width="10.7109375" style="137" customWidth="1"/>
    <col min="12807" max="12807" width="8.140625" style="137" customWidth="1"/>
    <col min="12808" max="12808" width="11.7109375" style="137" customWidth="1"/>
    <col min="12809" max="12809" width="8.140625" style="137" customWidth="1"/>
    <col min="12810" max="12810" width="8.5703125" style="137" customWidth="1"/>
    <col min="12811" max="12811" width="8" style="137" customWidth="1"/>
    <col min="12812" max="12819" width="9.140625" style="137"/>
    <col min="12820" max="12820" width="10.7109375" style="137" bestFit="1" customWidth="1"/>
    <col min="12821" max="12821" width="9.5703125" style="137" bestFit="1" customWidth="1"/>
    <col min="12822" max="12822" width="11.5703125" style="137" customWidth="1"/>
    <col min="12823" max="13056" width="9.140625" style="137"/>
    <col min="13057" max="13057" width="7.5703125" style="137" customWidth="1"/>
    <col min="13058" max="13058" width="7.28515625" style="137" customWidth="1"/>
    <col min="13059" max="13059" width="8.42578125" style="137" customWidth="1"/>
    <col min="13060" max="13060" width="7" style="137" customWidth="1"/>
    <col min="13061" max="13061" width="8" style="137" customWidth="1"/>
    <col min="13062" max="13062" width="10.7109375" style="137" customWidth="1"/>
    <col min="13063" max="13063" width="8.140625" style="137" customWidth="1"/>
    <col min="13064" max="13064" width="11.7109375" style="137" customWidth="1"/>
    <col min="13065" max="13065" width="8.140625" style="137" customWidth="1"/>
    <col min="13066" max="13066" width="8.5703125" style="137" customWidth="1"/>
    <col min="13067" max="13067" width="8" style="137" customWidth="1"/>
    <col min="13068" max="13075" width="9.140625" style="137"/>
    <col min="13076" max="13076" width="10.7109375" style="137" bestFit="1" customWidth="1"/>
    <col min="13077" max="13077" width="9.5703125" style="137" bestFit="1" customWidth="1"/>
    <col min="13078" max="13078" width="11.5703125" style="137" customWidth="1"/>
    <col min="13079" max="13312" width="9.140625" style="137"/>
    <col min="13313" max="13313" width="7.5703125" style="137" customWidth="1"/>
    <col min="13314" max="13314" width="7.28515625" style="137" customWidth="1"/>
    <col min="13315" max="13315" width="8.42578125" style="137" customWidth="1"/>
    <col min="13316" max="13316" width="7" style="137" customWidth="1"/>
    <col min="13317" max="13317" width="8" style="137" customWidth="1"/>
    <col min="13318" max="13318" width="10.7109375" style="137" customWidth="1"/>
    <col min="13319" max="13319" width="8.140625" style="137" customWidth="1"/>
    <col min="13320" max="13320" width="11.7109375" style="137" customWidth="1"/>
    <col min="13321" max="13321" width="8.140625" style="137" customWidth="1"/>
    <col min="13322" max="13322" width="8.5703125" style="137" customWidth="1"/>
    <col min="13323" max="13323" width="8" style="137" customWidth="1"/>
    <col min="13324" max="13331" width="9.140625" style="137"/>
    <col min="13332" max="13332" width="10.7109375" style="137" bestFit="1" customWidth="1"/>
    <col min="13333" max="13333" width="9.5703125" style="137" bestFit="1" customWidth="1"/>
    <col min="13334" max="13334" width="11.5703125" style="137" customWidth="1"/>
    <col min="13335" max="13568" width="9.140625" style="137"/>
    <col min="13569" max="13569" width="7.5703125" style="137" customWidth="1"/>
    <col min="13570" max="13570" width="7.28515625" style="137" customWidth="1"/>
    <col min="13571" max="13571" width="8.42578125" style="137" customWidth="1"/>
    <col min="13572" max="13572" width="7" style="137" customWidth="1"/>
    <col min="13573" max="13573" width="8" style="137" customWidth="1"/>
    <col min="13574" max="13574" width="10.7109375" style="137" customWidth="1"/>
    <col min="13575" max="13575" width="8.140625" style="137" customWidth="1"/>
    <col min="13576" max="13576" width="11.7109375" style="137" customWidth="1"/>
    <col min="13577" max="13577" width="8.140625" style="137" customWidth="1"/>
    <col min="13578" max="13578" width="8.5703125" style="137" customWidth="1"/>
    <col min="13579" max="13579" width="8" style="137" customWidth="1"/>
    <col min="13580" max="13587" width="9.140625" style="137"/>
    <col min="13588" max="13588" width="10.7109375" style="137" bestFit="1" customWidth="1"/>
    <col min="13589" max="13589" width="9.5703125" style="137" bestFit="1" customWidth="1"/>
    <col min="13590" max="13590" width="11.5703125" style="137" customWidth="1"/>
    <col min="13591" max="13824" width="9.140625" style="137"/>
    <col min="13825" max="13825" width="7.5703125" style="137" customWidth="1"/>
    <col min="13826" max="13826" width="7.28515625" style="137" customWidth="1"/>
    <col min="13827" max="13827" width="8.42578125" style="137" customWidth="1"/>
    <col min="13828" max="13828" width="7" style="137" customWidth="1"/>
    <col min="13829" max="13829" width="8" style="137" customWidth="1"/>
    <col min="13830" max="13830" width="10.7109375" style="137" customWidth="1"/>
    <col min="13831" max="13831" width="8.140625" style="137" customWidth="1"/>
    <col min="13832" max="13832" width="11.7109375" style="137" customWidth="1"/>
    <col min="13833" max="13833" width="8.140625" style="137" customWidth="1"/>
    <col min="13834" max="13834" width="8.5703125" style="137" customWidth="1"/>
    <col min="13835" max="13835" width="8" style="137" customWidth="1"/>
    <col min="13836" max="13843" width="9.140625" style="137"/>
    <col min="13844" max="13844" width="10.7109375" style="137" bestFit="1" customWidth="1"/>
    <col min="13845" max="13845" width="9.5703125" style="137" bestFit="1" customWidth="1"/>
    <col min="13846" max="13846" width="11.5703125" style="137" customWidth="1"/>
    <col min="13847" max="14080" width="9.140625" style="137"/>
    <col min="14081" max="14081" width="7.5703125" style="137" customWidth="1"/>
    <col min="14082" max="14082" width="7.28515625" style="137" customWidth="1"/>
    <col min="14083" max="14083" width="8.42578125" style="137" customWidth="1"/>
    <col min="14084" max="14084" width="7" style="137" customWidth="1"/>
    <col min="14085" max="14085" width="8" style="137" customWidth="1"/>
    <col min="14086" max="14086" width="10.7109375" style="137" customWidth="1"/>
    <col min="14087" max="14087" width="8.140625" style="137" customWidth="1"/>
    <col min="14088" max="14088" width="11.7109375" style="137" customWidth="1"/>
    <col min="14089" max="14089" width="8.140625" style="137" customWidth="1"/>
    <col min="14090" max="14090" width="8.5703125" style="137" customWidth="1"/>
    <col min="14091" max="14091" width="8" style="137" customWidth="1"/>
    <col min="14092" max="14099" width="9.140625" style="137"/>
    <col min="14100" max="14100" width="10.7109375" style="137" bestFit="1" customWidth="1"/>
    <col min="14101" max="14101" width="9.5703125" style="137" bestFit="1" customWidth="1"/>
    <col min="14102" max="14102" width="11.5703125" style="137" customWidth="1"/>
    <col min="14103" max="14336" width="9.140625" style="137"/>
    <col min="14337" max="14337" width="7.5703125" style="137" customWidth="1"/>
    <col min="14338" max="14338" width="7.28515625" style="137" customWidth="1"/>
    <col min="14339" max="14339" width="8.42578125" style="137" customWidth="1"/>
    <col min="14340" max="14340" width="7" style="137" customWidth="1"/>
    <col min="14341" max="14341" width="8" style="137" customWidth="1"/>
    <col min="14342" max="14342" width="10.7109375" style="137" customWidth="1"/>
    <col min="14343" max="14343" width="8.140625" style="137" customWidth="1"/>
    <col min="14344" max="14344" width="11.7109375" style="137" customWidth="1"/>
    <col min="14345" max="14345" width="8.140625" style="137" customWidth="1"/>
    <col min="14346" max="14346" width="8.5703125" style="137" customWidth="1"/>
    <col min="14347" max="14347" width="8" style="137" customWidth="1"/>
    <col min="14348" max="14355" width="9.140625" style="137"/>
    <col min="14356" max="14356" width="10.7109375" style="137" bestFit="1" customWidth="1"/>
    <col min="14357" max="14357" width="9.5703125" style="137" bestFit="1" customWidth="1"/>
    <col min="14358" max="14358" width="11.5703125" style="137" customWidth="1"/>
    <col min="14359" max="14592" width="9.140625" style="137"/>
    <col min="14593" max="14593" width="7.5703125" style="137" customWidth="1"/>
    <col min="14594" max="14594" width="7.28515625" style="137" customWidth="1"/>
    <col min="14595" max="14595" width="8.42578125" style="137" customWidth="1"/>
    <col min="14596" max="14596" width="7" style="137" customWidth="1"/>
    <col min="14597" max="14597" width="8" style="137" customWidth="1"/>
    <col min="14598" max="14598" width="10.7109375" style="137" customWidth="1"/>
    <col min="14599" max="14599" width="8.140625" style="137" customWidth="1"/>
    <col min="14600" max="14600" width="11.7109375" style="137" customWidth="1"/>
    <col min="14601" max="14601" width="8.140625" style="137" customWidth="1"/>
    <col min="14602" max="14602" width="8.5703125" style="137" customWidth="1"/>
    <col min="14603" max="14603" width="8" style="137" customWidth="1"/>
    <col min="14604" max="14611" width="9.140625" style="137"/>
    <col min="14612" max="14612" width="10.7109375" style="137" bestFit="1" customWidth="1"/>
    <col min="14613" max="14613" width="9.5703125" style="137" bestFit="1" customWidth="1"/>
    <col min="14614" max="14614" width="11.5703125" style="137" customWidth="1"/>
    <col min="14615" max="14848" width="9.140625" style="137"/>
    <col min="14849" max="14849" width="7.5703125" style="137" customWidth="1"/>
    <col min="14850" max="14850" width="7.28515625" style="137" customWidth="1"/>
    <col min="14851" max="14851" width="8.42578125" style="137" customWidth="1"/>
    <col min="14852" max="14852" width="7" style="137" customWidth="1"/>
    <col min="14853" max="14853" width="8" style="137" customWidth="1"/>
    <col min="14854" max="14854" width="10.7109375" style="137" customWidth="1"/>
    <col min="14855" max="14855" width="8.140625" style="137" customWidth="1"/>
    <col min="14856" max="14856" width="11.7109375" style="137" customWidth="1"/>
    <col min="14857" max="14857" width="8.140625" style="137" customWidth="1"/>
    <col min="14858" max="14858" width="8.5703125" style="137" customWidth="1"/>
    <col min="14859" max="14859" width="8" style="137" customWidth="1"/>
    <col min="14860" max="14867" width="9.140625" style="137"/>
    <col min="14868" max="14868" width="10.7109375" style="137" bestFit="1" customWidth="1"/>
    <col min="14869" max="14869" width="9.5703125" style="137" bestFit="1" customWidth="1"/>
    <col min="14870" max="14870" width="11.5703125" style="137" customWidth="1"/>
    <col min="14871" max="15104" width="9.140625" style="137"/>
    <col min="15105" max="15105" width="7.5703125" style="137" customWidth="1"/>
    <col min="15106" max="15106" width="7.28515625" style="137" customWidth="1"/>
    <col min="15107" max="15107" width="8.42578125" style="137" customWidth="1"/>
    <col min="15108" max="15108" width="7" style="137" customWidth="1"/>
    <col min="15109" max="15109" width="8" style="137" customWidth="1"/>
    <col min="15110" max="15110" width="10.7109375" style="137" customWidth="1"/>
    <col min="15111" max="15111" width="8.140625" style="137" customWidth="1"/>
    <col min="15112" max="15112" width="11.7109375" style="137" customWidth="1"/>
    <col min="15113" max="15113" width="8.140625" style="137" customWidth="1"/>
    <col min="15114" max="15114" width="8.5703125" style="137" customWidth="1"/>
    <col min="15115" max="15115" width="8" style="137" customWidth="1"/>
    <col min="15116" max="15123" width="9.140625" style="137"/>
    <col min="15124" max="15124" width="10.7109375" style="137" bestFit="1" customWidth="1"/>
    <col min="15125" max="15125" width="9.5703125" style="137" bestFit="1" customWidth="1"/>
    <col min="15126" max="15126" width="11.5703125" style="137" customWidth="1"/>
    <col min="15127" max="15360" width="9.140625" style="137"/>
    <col min="15361" max="15361" width="7.5703125" style="137" customWidth="1"/>
    <col min="15362" max="15362" width="7.28515625" style="137" customWidth="1"/>
    <col min="15363" max="15363" width="8.42578125" style="137" customWidth="1"/>
    <col min="15364" max="15364" width="7" style="137" customWidth="1"/>
    <col min="15365" max="15365" width="8" style="137" customWidth="1"/>
    <col min="15366" max="15366" width="10.7109375" style="137" customWidth="1"/>
    <col min="15367" max="15367" width="8.140625" style="137" customWidth="1"/>
    <col min="15368" max="15368" width="11.7109375" style="137" customWidth="1"/>
    <col min="15369" max="15369" width="8.140625" style="137" customWidth="1"/>
    <col min="15370" max="15370" width="8.5703125" style="137" customWidth="1"/>
    <col min="15371" max="15371" width="8" style="137" customWidth="1"/>
    <col min="15372" max="15379" width="9.140625" style="137"/>
    <col min="15380" max="15380" width="10.7109375" style="137" bestFit="1" customWidth="1"/>
    <col min="15381" max="15381" width="9.5703125" style="137" bestFit="1" customWidth="1"/>
    <col min="15382" max="15382" width="11.5703125" style="137" customWidth="1"/>
    <col min="15383" max="15616" width="9.140625" style="137"/>
    <col min="15617" max="15617" width="7.5703125" style="137" customWidth="1"/>
    <col min="15618" max="15618" width="7.28515625" style="137" customWidth="1"/>
    <col min="15619" max="15619" width="8.42578125" style="137" customWidth="1"/>
    <col min="15620" max="15620" width="7" style="137" customWidth="1"/>
    <col min="15621" max="15621" width="8" style="137" customWidth="1"/>
    <col min="15622" max="15622" width="10.7109375" style="137" customWidth="1"/>
    <col min="15623" max="15623" width="8.140625" style="137" customWidth="1"/>
    <col min="15624" max="15624" width="11.7109375" style="137" customWidth="1"/>
    <col min="15625" max="15625" width="8.140625" style="137" customWidth="1"/>
    <col min="15626" max="15626" width="8.5703125" style="137" customWidth="1"/>
    <col min="15627" max="15627" width="8" style="137" customWidth="1"/>
    <col min="15628" max="15635" width="9.140625" style="137"/>
    <col min="15636" max="15636" width="10.7109375" style="137" bestFit="1" customWidth="1"/>
    <col min="15637" max="15637" width="9.5703125" style="137" bestFit="1" customWidth="1"/>
    <col min="15638" max="15638" width="11.5703125" style="137" customWidth="1"/>
    <col min="15639" max="15872" width="9.140625" style="137"/>
    <col min="15873" max="15873" width="7.5703125" style="137" customWidth="1"/>
    <col min="15874" max="15874" width="7.28515625" style="137" customWidth="1"/>
    <col min="15875" max="15875" width="8.42578125" style="137" customWidth="1"/>
    <col min="15876" max="15876" width="7" style="137" customWidth="1"/>
    <col min="15877" max="15877" width="8" style="137" customWidth="1"/>
    <col min="15878" max="15878" width="10.7109375" style="137" customWidth="1"/>
    <col min="15879" max="15879" width="8.140625" style="137" customWidth="1"/>
    <col min="15880" max="15880" width="11.7109375" style="137" customWidth="1"/>
    <col min="15881" max="15881" width="8.140625" style="137" customWidth="1"/>
    <col min="15882" max="15882" width="8.5703125" style="137" customWidth="1"/>
    <col min="15883" max="15883" width="8" style="137" customWidth="1"/>
    <col min="15884" max="15891" width="9.140625" style="137"/>
    <col min="15892" max="15892" width="10.7109375" style="137" bestFit="1" customWidth="1"/>
    <col min="15893" max="15893" width="9.5703125" style="137" bestFit="1" customWidth="1"/>
    <col min="15894" max="15894" width="11.5703125" style="137" customWidth="1"/>
    <col min="15895" max="16128" width="9.140625" style="137"/>
    <col min="16129" max="16129" width="7.5703125" style="137" customWidth="1"/>
    <col min="16130" max="16130" width="7.28515625" style="137" customWidth="1"/>
    <col min="16131" max="16131" width="8.42578125" style="137" customWidth="1"/>
    <col min="16132" max="16132" width="7" style="137" customWidth="1"/>
    <col min="16133" max="16133" width="8" style="137" customWidth="1"/>
    <col min="16134" max="16134" width="10.7109375" style="137" customWidth="1"/>
    <col min="16135" max="16135" width="8.140625" style="137" customWidth="1"/>
    <col min="16136" max="16136" width="11.7109375" style="137" customWidth="1"/>
    <col min="16137" max="16137" width="8.140625" style="137" customWidth="1"/>
    <col min="16138" max="16138" width="8.5703125" style="137" customWidth="1"/>
    <col min="16139" max="16139" width="8" style="137" customWidth="1"/>
    <col min="16140" max="16147" width="9.140625" style="137"/>
    <col min="16148" max="16148" width="10.7109375" style="137" bestFit="1" customWidth="1"/>
    <col min="16149" max="16149" width="9.5703125" style="137" bestFit="1" customWidth="1"/>
    <col min="16150" max="16150" width="11.5703125" style="137" customWidth="1"/>
    <col min="16151" max="16384" width="9.140625" style="137"/>
  </cols>
  <sheetData>
    <row r="1" spans="1:12" ht="16.5">
      <c r="A1" s="336" t="s">
        <v>136</v>
      </c>
      <c r="B1" s="336"/>
      <c r="C1" s="336"/>
      <c r="D1" s="336"/>
      <c r="E1" s="336"/>
      <c r="F1" s="336"/>
      <c r="G1" s="336"/>
      <c r="H1" s="336"/>
      <c r="I1" s="336"/>
      <c r="J1" s="336"/>
      <c r="K1" s="336"/>
    </row>
    <row r="2" spans="1:12">
      <c r="A2" s="167" t="s">
        <v>57</v>
      </c>
      <c r="E2" s="168" t="s">
        <v>58</v>
      </c>
      <c r="F2" s="17">
        <v>9000</v>
      </c>
      <c r="G2" s="137" t="s">
        <v>25</v>
      </c>
      <c r="H2" s="167" t="s">
        <v>59</v>
      </c>
      <c r="I2" s="167"/>
    </row>
    <row r="3" spans="1:12">
      <c r="A3" s="169" t="s">
        <v>60</v>
      </c>
      <c r="B3" s="169" t="s">
        <v>61</v>
      </c>
      <c r="C3" s="169" t="s">
        <v>62</v>
      </c>
      <c r="D3" s="169" t="s">
        <v>63</v>
      </c>
      <c r="E3" s="169" t="s">
        <v>64</v>
      </c>
      <c r="F3" s="169"/>
      <c r="G3" s="169" t="s">
        <v>60</v>
      </c>
      <c r="H3" s="169" t="s">
        <v>61</v>
      </c>
      <c r="I3" s="169" t="s">
        <v>62</v>
      </c>
      <c r="J3" s="169" t="s">
        <v>63</v>
      </c>
      <c r="K3" s="169" t="s">
        <v>64</v>
      </c>
      <c r="L3" s="170"/>
    </row>
    <row r="4" spans="1:12">
      <c r="A4" s="17">
        <v>0</v>
      </c>
      <c r="B4" s="171">
        <v>3.14</v>
      </c>
      <c r="C4" s="170"/>
      <c r="D4" s="170"/>
      <c r="E4" s="170"/>
      <c r="F4" s="17"/>
      <c r="G4" s="17">
        <v>0</v>
      </c>
      <c r="H4" s="171">
        <v>3.14</v>
      </c>
      <c r="I4" s="17"/>
      <c r="J4" s="17"/>
      <c r="K4" s="45"/>
      <c r="L4" s="170"/>
    </row>
    <row r="5" spans="1:12">
      <c r="A5" s="17">
        <v>5</v>
      </c>
      <c r="B5" s="17">
        <v>3.19</v>
      </c>
      <c r="C5" s="17">
        <f>(B4+B5)/2</f>
        <v>3.165</v>
      </c>
      <c r="D5" s="17">
        <f>A5-A4</f>
        <v>5</v>
      </c>
      <c r="E5" s="17">
        <f>C5*D5</f>
        <v>15.824999999999999</v>
      </c>
      <c r="F5" s="17"/>
      <c r="G5" s="17">
        <v>5</v>
      </c>
      <c r="H5" s="17">
        <v>3.19</v>
      </c>
      <c r="I5" s="17">
        <f>(H4+H5)/2</f>
        <v>3.165</v>
      </c>
      <c r="J5" s="17">
        <f>G5-G4</f>
        <v>5</v>
      </c>
      <c r="K5" s="17">
        <f>I5*J5</f>
        <v>15.824999999999999</v>
      </c>
      <c r="L5" s="17"/>
    </row>
    <row r="6" spans="1:12">
      <c r="A6" s="17">
        <v>14</v>
      </c>
      <c r="B6" s="17">
        <v>3.04</v>
      </c>
      <c r="C6" s="17">
        <f t="shared" ref="C6:C17" si="0">(B5+B6)/2</f>
        <v>3.1150000000000002</v>
      </c>
      <c r="D6" s="17">
        <f t="shared" ref="D6:D17" si="1">A6-A5</f>
        <v>9</v>
      </c>
      <c r="E6" s="17">
        <f t="shared" ref="E6:E17" si="2">C6*D6</f>
        <v>28.035000000000004</v>
      </c>
      <c r="F6" s="17"/>
      <c r="G6" s="17">
        <v>14</v>
      </c>
      <c r="H6" s="17">
        <v>3.04</v>
      </c>
      <c r="I6" s="17">
        <f t="shared" ref="I6:I21" si="3">(H5+H6)/2</f>
        <v>3.1150000000000002</v>
      </c>
      <c r="J6" s="17">
        <f t="shared" ref="J6:J21" si="4">G6-G5</f>
        <v>9</v>
      </c>
      <c r="K6" s="17">
        <f t="shared" ref="K6:K21" si="5">I6*J6</f>
        <v>28.035000000000004</v>
      </c>
      <c r="L6" s="17"/>
    </row>
    <row r="7" spans="1:12">
      <c r="A7" s="17">
        <v>27</v>
      </c>
      <c r="B7" s="17">
        <v>2.99</v>
      </c>
      <c r="C7" s="17">
        <f t="shared" si="0"/>
        <v>3.0150000000000001</v>
      </c>
      <c r="D7" s="17">
        <f t="shared" si="1"/>
        <v>13</v>
      </c>
      <c r="E7" s="17">
        <f t="shared" si="2"/>
        <v>39.195</v>
      </c>
      <c r="F7" s="17"/>
      <c r="G7" s="17">
        <v>27</v>
      </c>
      <c r="H7" s="17">
        <v>2.99</v>
      </c>
      <c r="I7" s="17">
        <f t="shared" si="3"/>
        <v>3.0150000000000001</v>
      </c>
      <c r="J7" s="17">
        <f t="shared" si="4"/>
        <v>13</v>
      </c>
      <c r="K7" s="17">
        <f t="shared" si="5"/>
        <v>39.195</v>
      </c>
      <c r="L7" s="17"/>
    </row>
    <row r="8" spans="1:12">
      <c r="A8" s="17">
        <v>41</v>
      </c>
      <c r="B8" s="17">
        <v>3.2</v>
      </c>
      <c r="C8" s="17">
        <f t="shared" si="0"/>
        <v>3.0950000000000002</v>
      </c>
      <c r="D8" s="17">
        <f t="shared" si="1"/>
        <v>14</v>
      </c>
      <c r="E8" s="17">
        <f t="shared" si="2"/>
        <v>43.330000000000005</v>
      </c>
      <c r="F8" s="17"/>
      <c r="G8" s="17">
        <v>41</v>
      </c>
      <c r="H8" s="17">
        <v>3.2</v>
      </c>
      <c r="I8" s="17">
        <f t="shared" si="3"/>
        <v>3.0950000000000002</v>
      </c>
      <c r="J8" s="17">
        <f t="shared" si="4"/>
        <v>14</v>
      </c>
      <c r="K8" s="17">
        <f t="shared" si="5"/>
        <v>43.330000000000005</v>
      </c>
      <c r="L8" s="17"/>
    </row>
    <row r="9" spans="1:12">
      <c r="A9" s="17">
        <v>56</v>
      </c>
      <c r="B9" s="17">
        <v>3.18</v>
      </c>
      <c r="C9" s="17">
        <f t="shared" si="0"/>
        <v>3.1900000000000004</v>
      </c>
      <c r="D9" s="17">
        <f t="shared" si="1"/>
        <v>15</v>
      </c>
      <c r="E9" s="17">
        <f t="shared" si="2"/>
        <v>47.850000000000009</v>
      </c>
      <c r="F9" s="17"/>
      <c r="G9" s="17">
        <v>56</v>
      </c>
      <c r="H9" s="17">
        <v>3.18</v>
      </c>
      <c r="I9" s="17">
        <f t="shared" si="3"/>
        <v>3.1900000000000004</v>
      </c>
      <c r="J9" s="17">
        <f t="shared" si="4"/>
        <v>15</v>
      </c>
      <c r="K9" s="17">
        <f t="shared" si="5"/>
        <v>47.850000000000009</v>
      </c>
      <c r="L9" s="17"/>
    </row>
    <row r="10" spans="1:12">
      <c r="A10" s="17">
        <v>69</v>
      </c>
      <c r="B10" s="17">
        <v>3.15</v>
      </c>
      <c r="C10" s="17">
        <f t="shared" si="0"/>
        <v>3.165</v>
      </c>
      <c r="D10" s="17">
        <f t="shared" si="1"/>
        <v>13</v>
      </c>
      <c r="E10" s="17">
        <f t="shared" si="2"/>
        <v>41.145000000000003</v>
      </c>
      <c r="F10" s="17"/>
      <c r="G10" s="17">
        <v>69</v>
      </c>
      <c r="H10" s="17">
        <v>3.15</v>
      </c>
      <c r="I10" s="17">
        <f t="shared" si="3"/>
        <v>3.165</v>
      </c>
      <c r="J10" s="17">
        <f t="shared" si="4"/>
        <v>13</v>
      </c>
      <c r="K10" s="17">
        <f t="shared" si="5"/>
        <v>41.145000000000003</v>
      </c>
      <c r="L10" s="17"/>
    </row>
    <row r="11" spans="1:12">
      <c r="A11" s="17">
        <v>81</v>
      </c>
      <c r="B11" s="17">
        <v>3.13</v>
      </c>
      <c r="C11" s="17">
        <f t="shared" si="0"/>
        <v>3.1399999999999997</v>
      </c>
      <c r="D11" s="17">
        <f t="shared" si="1"/>
        <v>12</v>
      </c>
      <c r="E11" s="17">
        <f t="shared" si="2"/>
        <v>37.679999999999993</v>
      </c>
      <c r="G11" s="17">
        <v>81</v>
      </c>
      <c r="H11" s="17">
        <v>3.13</v>
      </c>
      <c r="I11" s="17">
        <f t="shared" si="3"/>
        <v>3.1399999999999997</v>
      </c>
      <c r="J11" s="17">
        <f t="shared" si="4"/>
        <v>12</v>
      </c>
      <c r="K11" s="17">
        <f t="shared" si="5"/>
        <v>37.679999999999993</v>
      </c>
      <c r="L11" s="17"/>
    </row>
    <row r="12" spans="1:12">
      <c r="A12" s="17">
        <v>95</v>
      </c>
      <c r="B12" s="17">
        <v>3.19</v>
      </c>
      <c r="C12" s="17">
        <f t="shared" si="0"/>
        <v>3.16</v>
      </c>
      <c r="D12" s="17">
        <f t="shared" si="1"/>
        <v>14</v>
      </c>
      <c r="E12" s="17">
        <f t="shared" si="2"/>
        <v>44.24</v>
      </c>
      <c r="F12" s="17"/>
      <c r="G12" s="17">
        <v>95</v>
      </c>
      <c r="H12" s="17">
        <v>3.19</v>
      </c>
      <c r="I12" s="17">
        <f t="shared" si="3"/>
        <v>3.16</v>
      </c>
      <c r="J12" s="17">
        <f t="shared" si="4"/>
        <v>14</v>
      </c>
      <c r="K12" s="17">
        <f t="shared" si="5"/>
        <v>44.24</v>
      </c>
      <c r="L12" s="17"/>
    </row>
    <row r="13" spans="1:12">
      <c r="A13" s="17">
        <v>109</v>
      </c>
      <c r="B13" s="17">
        <v>3.16</v>
      </c>
      <c r="C13" s="17">
        <f t="shared" si="0"/>
        <v>3.1749999999999998</v>
      </c>
      <c r="D13" s="17">
        <f t="shared" si="1"/>
        <v>14</v>
      </c>
      <c r="E13" s="17">
        <f t="shared" si="2"/>
        <v>44.449999999999996</v>
      </c>
      <c r="F13" s="17"/>
      <c r="G13" s="17">
        <v>109</v>
      </c>
      <c r="H13" s="17">
        <v>3.16</v>
      </c>
      <c r="I13" s="17">
        <f t="shared" si="3"/>
        <v>3.1749999999999998</v>
      </c>
      <c r="J13" s="17">
        <f t="shared" si="4"/>
        <v>14</v>
      </c>
      <c r="K13" s="17">
        <f t="shared" si="5"/>
        <v>44.449999999999996</v>
      </c>
      <c r="L13" s="17"/>
    </row>
    <row r="14" spans="1:12">
      <c r="A14" s="17">
        <v>122</v>
      </c>
      <c r="B14" s="17">
        <v>3.18</v>
      </c>
      <c r="C14" s="17">
        <f t="shared" si="0"/>
        <v>3.17</v>
      </c>
      <c r="D14" s="17">
        <f t="shared" si="1"/>
        <v>13</v>
      </c>
      <c r="E14" s="17">
        <f t="shared" si="2"/>
        <v>41.21</v>
      </c>
      <c r="F14" s="17"/>
      <c r="G14" s="17">
        <v>122</v>
      </c>
      <c r="H14" s="17">
        <v>3.18</v>
      </c>
      <c r="I14" s="17">
        <f t="shared" si="3"/>
        <v>3.17</v>
      </c>
      <c r="J14" s="17">
        <f t="shared" si="4"/>
        <v>13</v>
      </c>
      <c r="K14" s="17">
        <f t="shared" si="5"/>
        <v>41.21</v>
      </c>
      <c r="L14" s="45"/>
    </row>
    <row r="15" spans="1:12">
      <c r="A15" s="17">
        <v>136</v>
      </c>
      <c r="B15" s="17">
        <v>3.11</v>
      </c>
      <c r="C15" s="17">
        <f t="shared" si="0"/>
        <v>3.145</v>
      </c>
      <c r="D15" s="17">
        <f t="shared" si="1"/>
        <v>14</v>
      </c>
      <c r="E15" s="17">
        <f t="shared" si="2"/>
        <v>44.03</v>
      </c>
      <c r="F15" s="17"/>
      <c r="G15" s="17">
        <v>136</v>
      </c>
      <c r="H15" s="17">
        <v>3.11</v>
      </c>
      <c r="I15" s="17">
        <f t="shared" si="3"/>
        <v>3.145</v>
      </c>
      <c r="J15" s="17">
        <f t="shared" si="4"/>
        <v>14</v>
      </c>
      <c r="K15" s="17">
        <f t="shared" si="5"/>
        <v>44.03</v>
      </c>
      <c r="L15" s="45"/>
    </row>
    <row r="16" spans="1:12">
      <c r="A16" s="17">
        <v>157</v>
      </c>
      <c r="B16" s="17">
        <v>3.09</v>
      </c>
      <c r="C16" s="17">
        <f t="shared" si="0"/>
        <v>3.0999999999999996</v>
      </c>
      <c r="D16" s="17">
        <f t="shared" si="1"/>
        <v>21</v>
      </c>
      <c r="E16" s="17">
        <f t="shared" si="2"/>
        <v>65.099999999999994</v>
      </c>
      <c r="F16" s="17" t="s">
        <v>65</v>
      </c>
      <c r="G16" s="17">
        <f>G17-(H17-H16)*3</f>
        <v>149.44999999999999</v>
      </c>
      <c r="H16" s="17">
        <v>3.1</v>
      </c>
      <c r="I16" s="17">
        <f t="shared" si="3"/>
        <v>3.105</v>
      </c>
      <c r="J16" s="17">
        <f t="shared" si="4"/>
        <v>13.449999999999989</v>
      </c>
      <c r="K16" s="17">
        <f t="shared" si="5"/>
        <v>41.762249999999966</v>
      </c>
      <c r="L16" s="45"/>
    </row>
    <row r="17" spans="1:12">
      <c r="A17" s="17">
        <v>178</v>
      </c>
      <c r="B17" s="17">
        <v>3.08</v>
      </c>
      <c r="C17" s="17">
        <f t="shared" si="0"/>
        <v>3.085</v>
      </c>
      <c r="D17" s="17">
        <f t="shared" si="1"/>
        <v>21</v>
      </c>
      <c r="E17" s="17">
        <f t="shared" si="2"/>
        <v>64.784999999999997</v>
      </c>
      <c r="F17" s="17"/>
      <c r="G17" s="17">
        <f>G18-4.3/2</f>
        <v>154.85</v>
      </c>
      <c r="H17" s="17">
        <v>4.9000000000000004</v>
      </c>
      <c r="I17" s="17">
        <f t="shared" si="3"/>
        <v>4</v>
      </c>
      <c r="J17" s="17">
        <f t="shared" si="4"/>
        <v>5.4000000000000057</v>
      </c>
      <c r="K17" s="17">
        <f t="shared" si="5"/>
        <v>21.600000000000023</v>
      </c>
      <c r="L17" s="45"/>
    </row>
    <row r="18" spans="1:12">
      <c r="A18" s="17"/>
      <c r="B18" s="17"/>
      <c r="C18" s="17"/>
      <c r="D18" s="17">
        <f>SUM(D5:D17)</f>
        <v>178</v>
      </c>
      <c r="E18" s="17">
        <f>SUM(E5:E17)</f>
        <v>556.875</v>
      </c>
      <c r="F18" s="17"/>
      <c r="G18" s="17">
        <v>157</v>
      </c>
      <c r="H18" s="17">
        <v>4.9000000000000004</v>
      </c>
      <c r="I18" s="17">
        <f t="shared" si="3"/>
        <v>4.9000000000000004</v>
      </c>
      <c r="J18" s="17">
        <f t="shared" si="4"/>
        <v>2.1500000000000057</v>
      </c>
      <c r="K18" s="17">
        <f t="shared" si="5"/>
        <v>10.535000000000029</v>
      </c>
    </row>
    <row r="19" spans="1:12">
      <c r="A19" s="17"/>
      <c r="B19" s="17"/>
      <c r="C19" s="17"/>
      <c r="D19" s="17"/>
      <c r="E19" s="17"/>
      <c r="F19" s="17"/>
      <c r="G19" s="17">
        <f>G18+4.3/2</f>
        <v>159.15</v>
      </c>
      <c r="H19" s="17">
        <v>4.9000000000000004</v>
      </c>
      <c r="I19" s="17">
        <f t="shared" si="3"/>
        <v>4.9000000000000004</v>
      </c>
      <c r="J19" s="17">
        <f t="shared" si="4"/>
        <v>2.1500000000000057</v>
      </c>
      <c r="K19" s="17">
        <f t="shared" si="5"/>
        <v>10.535000000000029</v>
      </c>
    </row>
    <row r="20" spans="1:12">
      <c r="A20" s="17"/>
      <c r="B20" s="17"/>
      <c r="C20" s="17"/>
      <c r="D20" s="17"/>
      <c r="E20" s="17"/>
      <c r="F20" s="17"/>
      <c r="G20" s="17">
        <f>G19+(H19-H20)*3</f>
        <v>164.58</v>
      </c>
      <c r="H20" s="17">
        <v>3.09</v>
      </c>
      <c r="I20" s="17">
        <f t="shared" si="3"/>
        <v>3.9950000000000001</v>
      </c>
      <c r="J20" s="17">
        <f t="shared" si="4"/>
        <v>5.4300000000000068</v>
      </c>
      <c r="K20" s="17">
        <f t="shared" si="5"/>
        <v>21.692850000000028</v>
      </c>
    </row>
    <row r="21" spans="1:12">
      <c r="A21" s="17"/>
      <c r="B21" s="17"/>
      <c r="C21" s="17"/>
      <c r="D21" s="17"/>
      <c r="E21" s="17"/>
      <c r="F21" s="17"/>
      <c r="G21" s="17">
        <v>178</v>
      </c>
      <c r="H21" s="17">
        <v>3.08</v>
      </c>
      <c r="I21" s="17">
        <f t="shared" si="3"/>
        <v>3.085</v>
      </c>
      <c r="J21" s="17">
        <f t="shared" si="4"/>
        <v>13.419999999999987</v>
      </c>
      <c r="K21" s="17">
        <f t="shared" si="5"/>
        <v>41.400699999999958</v>
      </c>
    </row>
    <row r="22" spans="1:12">
      <c r="I22" s="45"/>
      <c r="J22" s="17">
        <f>SUM(J5:J21)</f>
        <v>178</v>
      </c>
      <c r="K22" s="17">
        <f>SUM(K5:K21)</f>
        <v>574.51580000000001</v>
      </c>
    </row>
    <row r="23" spans="1:12">
      <c r="D23" s="17"/>
      <c r="E23" s="172" t="s">
        <v>66</v>
      </c>
      <c r="F23" s="46">
        <f>K22-E18</f>
        <v>17.640800000000013</v>
      </c>
      <c r="G23" s="173" t="s">
        <v>0</v>
      </c>
    </row>
    <row r="24" spans="1:12">
      <c r="A24" s="167" t="s">
        <v>67</v>
      </c>
      <c r="E24" s="168" t="s">
        <v>58</v>
      </c>
      <c r="F24" s="174">
        <v>9157</v>
      </c>
      <c r="G24" s="137" t="s">
        <v>25</v>
      </c>
      <c r="H24" s="167" t="s">
        <v>59</v>
      </c>
      <c r="I24" s="167"/>
    </row>
    <row r="25" spans="1:12">
      <c r="A25" s="169" t="s">
        <v>60</v>
      </c>
      <c r="B25" s="169" t="s">
        <v>61</v>
      </c>
      <c r="C25" s="169" t="s">
        <v>62</v>
      </c>
      <c r="D25" s="169" t="s">
        <v>63</v>
      </c>
      <c r="E25" s="169" t="s">
        <v>64</v>
      </c>
      <c r="F25" s="169"/>
      <c r="G25" s="169" t="s">
        <v>60</v>
      </c>
      <c r="H25" s="169" t="s">
        <v>61</v>
      </c>
      <c r="I25" s="169" t="s">
        <v>62</v>
      </c>
      <c r="J25" s="169" t="s">
        <v>63</v>
      </c>
      <c r="K25" s="169" t="s">
        <v>64</v>
      </c>
      <c r="L25" s="170"/>
    </row>
    <row r="26" spans="1:12">
      <c r="A26" s="17">
        <v>0</v>
      </c>
      <c r="B26" s="171">
        <v>2.86</v>
      </c>
      <c r="C26" s="17"/>
      <c r="D26" s="17"/>
      <c r="E26" s="45"/>
      <c r="F26" s="17"/>
      <c r="G26" s="17">
        <v>0</v>
      </c>
      <c r="H26" s="17">
        <v>2.86</v>
      </c>
      <c r="I26" s="17"/>
      <c r="J26" s="17"/>
      <c r="K26" s="17"/>
      <c r="L26" s="170"/>
    </row>
    <row r="27" spans="1:12">
      <c r="A27" s="17">
        <v>9</v>
      </c>
      <c r="B27" s="171">
        <v>2.94</v>
      </c>
      <c r="C27" s="17">
        <f>(B26+B27)/2</f>
        <v>2.9</v>
      </c>
      <c r="D27" s="17">
        <f>A27-A26</f>
        <v>9</v>
      </c>
      <c r="E27" s="45">
        <f>C27*D27</f>
        <v>26.099999999999998</v>
      </c>
      <c r="F27" s="17"/>
      <c r="G27" s="17">
        <v>9</v>
      </c>
      <c r="H27" s="17">
        <v>2.94</v>
      </c>
      <c r="I27" s="17">
        <f>(H26+H27)/2</f>
        <v>2.9</v>
      </c>
      <c r="J27" s="17">
        <f>G27-G26</f>
        <v>9</v>
      </c>
      <c r="K27" s="17">
        <f>I27*J27</f>
        <v>26.099999999999998</v>
      </c>
      <c r="L27" s="17"/>
    </row>
    <row r="28" spans="1:12">
      <c r="A28" s="17">
        <v>17</v>
      </c>
      <c r="B28" s="171">
        <v>2.87</v>
      </c>
      <c r="C28" s="17">
        <f t="shared" ref="C28:C39" si="6">(B27+B28)/2</f>
        <v>2.9050000000000002</v>
      </c>
      <c r="D28" s="17">
        <f t="shared" ref="D28:D39" si="7">A28-A27</f>
        <v>8</v>
      </c>
      <c r="E28" s="45">
        <f t="shared" ref="E28:E39" si="8">C28*D28</f>
        <v>23.240000000000002</v>
      </c>
      <c r="F28" s="17"/>
      <c r="G28" s="17">
        <v>17</v>
      </c>
      <c r="H28" s="17">
        <v>2.87</v>
      </c>
      <c r="I28" s="17">
        <f t="shared" ref="I28:I43" si="9">(H27+H28)/2</f>
        <v>2.9050000000000002</v>
      </c>
      <c r="J28" s="17">
        <f t="shared" ref="J28:J43" si="10">G28-G27</f>
        <v>8</v>
      </c>
      <c r="K28" s="17">
        <f t="shared" ref="K28:K43" si="11">I28*J28</f>
        <v>23.240000000000002</v>
      </c>
      <c r="L28" s="17"/>
    </row>
    <row r="29" spans="1:12">
      <c r="A29" s="45">
        <v>24</v>
      </c>
      <c r="B29" s="171">
        <v>3.11</v>
      </c>
      <c r="C29" s="17">
        <f t="shared" si="6"/>
        <v>2.99</v>
      </c>
      <c r="D29" s="17">
        <f t="shared" si="7"/>
        <v>7</v>
      </c>
      <c r="E29" s="45">
        <f t="shared" si="8"/>
        <v>20.93</v>
      </c>
      <c r="F29" s="17"/>
      <c r="G29" s="17">
        <v>24</v>
      </c>
      <c r="H29" s="17">
        <v>3.11</v>
      </c>
      <c r="I29" s="17">
        <f t="shared" si="9"/>
        <v>2.99</v>
      </c>
      <c r="J29" s="17">
        <f t="shared" si="10"/>
        <v>7</v>
      </c>
      <c r="K29" s="17">
        <f t="shared" si="11"/>
        <v>20.93</v>
      </c>
      <c r="L29" s="17"/>
    </row>
    <row r="30" spans="1:12">
      <c r="A30" s="17">
        <v>37</v>
      </c>
      <c r="B30" s="171">
        <v>3.08</v>
      </c>
      <c r="C30" s="17">
        <f t="shared" si="6"/>
        <v>3.0949999999999998</v>
      </c>
      <c r="D30" s="17">
        <f t="shared" si="7"/>
        <v>13</v>
      </c>
      <c r="E30" s="45">
        <f t="shared" si="8"/>
        <v>40.234999999999999</v>
      </c>
      <c r="F30" s="17"/>
      <c r="G30" s="17">
        <v>37</v>
      </c>
      <c r="H30" s="17">
        <v>3.08</v>
      </c>
      <c r="I30" s="17">
        <f t="shared" si="9"/>
        <v>3.0949999999999998</v>
      </c>
      <c r="J30" s="17">
        <f t="shared" si="10"/>
        <v>13</v>
      </c>
      <c r="K30" s="17">
        <f t="shared" si="11"/>
        <v>40.234999999999999</v>
      </c>
      <c r="L30" s="17"/>
    </row>
    <row r="31" spans="1:12">
      <c r="A31" s="17">
        <v>49</v>
      </c>
      <c r="B31" s="171">
        <v>3.02</v>
      </c>
      <c r="C31" s="17">
        <f t="shared" si="6"/>
        <v>3.05</v>
      </c>
      <c r="D31" s="17">
        <f t="shared" si="7"/>
        <v>12</v>
      </c>
      <c r="E31" s="45">
        <f t="shared" si="8"/>
        <v>36.599999999999994</v>
      </c>
      <c r="F31" s="17"/>
      <c r="G31" s="17">
        <v>49</v>
      </c>
      <c r="H31" s="17">
        <v>3.02</v>
      </c>
      <c r="I31" s="17">
        <f t="shared" si="9"/>
        <v>3.05</v>
      </c>
      <c r="J31" s="17">
        <f t="shared" si="10"/>
        <v>12</v>
      </c>
      <c r="K31" s="17">
        <f t="shared" si="11"/>
        <v>36.599999999999994</v>
      </c>
      <c r="L31" s="17"/>
    </row>
    <row r="32" spans="1:12">
      <c r="A32" s="17">
        <v>61</v>
      </c>
      <c r="B32" s="171">
        <v>3.07</v>
      </c>
      <c r="C32" s="17">
        <f t="shared" si="6"/>
        <v>3.0449999999999999</v>
      </c>
      <c r="D32" s="17">
        <f t="shared" si="7"/>
        <v>12</v>
      </c>
      <c r="E32" s="45">
        <f t="shared" si="8"/>
        <v>36.54</v>
      </c>
      <c r="F32" s="17"/>
      <c r="G32" s="17">
        <v>61</v>
      </c>
      <c r="H32" s="17">
        <v>3.07</v>
      </c>
      <c r="I32" s="17">
        <f t="shared" si="9"/>
        <v>3.0449999999999999</v>
      </c>
      <c r="J32" s="17">
        <f t="shared" si="10"/>
        <v>12</v>
      </c>
      <c r="K32" s="17">
        <f t="shared" si="11"/>
        <v>36.54</v>
      </c>
      <c r="L32" s="17"/>
    </row>
    <row r="33" spans="1:12">
      <c r="A33" s="17">
        <v>76</v>
      </c>
      <c r="B33" s="171">
        <v>3.05</v>
      </c>
      <c r="C33" s="17">
        <f t="shared" si="6"/>
        <v>3.0599999999999996</v>
      </c>
      <c r="D33" s="17">
        <f t="shared" si="7"/>
        <v>15</v>
      </c>
      <c r="E33" s="45">
        <f t="shared" si="8"/>
        <v>45.899999999999991</v>
      </c>
      <c r="F33" s="17"/>
      <c r="G33" s="17">
        <v>76</v>
      </c>
      <c r="H33" s="17">
        <v>3.05</v>
      </c>
      <c r="I33" s="17">
        <f t="shared" si="9"/>
        <v>3.0599999999999996</v>
      </c>
      <c r="J33" s="17">
        <f t="shared" si="10"/>
        <v>15</v>
      </c>
      <c r="K33" s="17">
        <f t="shared" si="11"/>
        <v>45.899999999999991</v>
      </c>
      <c r="L33" s="17"/>
    </row>
    <row r="34" spans="1:12">
      <c r="A34" s="17">
        <v>92</v>
      </c>
      <c r="B34" s="171">
        <v>3.02</v>
      </c>
      <c r="C34" s="17">
        <f t="shared" si="6"/>
        <v>3.0350000000000001</v>
      </c>
      <c r="D34" s="17">
        <f t="shared" si="7"/>
        <v>16</v>
      </c>
      <c r="E34" s="45">
        <f t="shared" si="8"/>
        <v>48.56</v>
      </c>
      <c r="F34" s="17"/>
      <c r="G34" s="17">
        <v>92</v>
      </c>
      <c r="H34" s="17">
        <v>3.02</v>
      </c>
      <c r="I34" s="17">
        <f t="shared" si="9"/>
        <v>3.0350000000000001</v>
      </c>
      <c r="J34" s="17">
        <f t="shared" si="10"/>
        <v>16</v>
      </c>
      <c r="K34" s="17">
        <f t="shared" si="11"/>
        <v>48.56</v>
      </c>
      <c r="L34" s="17"/>
    </row>
    <row r="35" spans="1:12">
      <c r="A35" s="17">
        <v>105</v>
      </c>
      <c r="B35" s="171">
        <v>3.02</v>
      </c>
      <c r="C35" s="17">
        <f t="shared" si="6"/>
        <v>3.02</v>
      </c>
      <c r="D35" s="17">
        <f t="shared" si="7"/>
        <v>13</v>
      </c>
      <c r="E35" s="45">
        <f t="shared" si="8"/>
        <v>39.26</v>
      </c>
      <c r="F35" s="17"/>
      <c r="G35" s="17">
        <v>105</v>
      </c>
      <c r="H35" s="17">
        <v>3.02</v>
      </c>
      <c r="I35" s="17">
        <f t="shared" si="9"/>
        <v>3.02</v>
      </c>
      <c r="J35" s="17">
        <f t="shared" si="10"/>
        <v>13</v>
      </c>
      <c r="K35" s="17">
        <f t="shared" si="11"/>
        <v>39.26</v>
      </c>
      <c r="L35" s="17"/>
    </row>
    <row r="36" spans="1:12">
      <c r="A36" s="17">
        <v>118</v>
      </c>
      <c r="B36" s="171">
        <v>3.06</v>
      </c>
      <c r="C36" s="17">
        <f t="shared" si="6"/>
        <v>3.04</v>
      </c>
      <c r="D36" s="17">
        <f t="shared" si="7"/>
        <v>13</v>
      </c>
      <c r="E36" s="45">
        <f t="shared" si="8"/>
        <v>39.520000000000003</v>
      </c>
      <c r="F36" s="17"/>
      <c r="G36" s="17">
        <v>118</v>
      </c>
      <c r="H36" s="17">
        <v>3.06</v>
      </c>
      <c r="I36" s="17">
        <f t="shared" si="9"/>
        <v>3.04</v>
      </c>
      <c r="J36" s="17">
        <f t="shared" si="10"/>
        <v>13</v>
      </c>
      <c r="K36" s="17">
        <f t="shared" si="11"/>
        <v>39.520000000000003</v>
      </c>
      <c r="L36" s="17"/>
    </row>
    <row r="37" spans="1:12">
      <c r="A37" s="17">
        <v>130</v>
      </c>
      <c r="B37" s="171">
        <v>3.07</v>
      </c>
      <c r="C37" s="17">
        <f t="shared" si="6"/>
        <v>3.0649999999999999</v>
      </c>
      <c r="D37" s="17">
        <f t="shared" si="7"/>
        <v>12</v>
      </c>
      <c r="E37" s="45">
        <f t="shared" si="8"/>
        <v>36.78</v>
      </c>
      <c r="F37" s="17"/>
      <c r="G37" s="17">
        <v>130</v>
      </c>
      <c r="H37" s="17">
        <v>3.07</v>
      </c>
      <c r="I37" s="17">
        <f t="shared" si="9"/>
        <v>3.0649999999999999</v>
      </c>
      <c r="J37" s="17">
        <f t="shared" si="10"/>
        <v>12</v>
      </c>
      <c r="K37" s="17">
        <f t="shared" si="11"/>
        <v>36.78</v>
      </c>
    </row>
    <row r="38" spans="1:12">
      <c r="A38" s="17">
        <v>147</v>
      </c>
      <c r="B38" s="171">
        <v>3.01</v>
      </c>
      <c r="C38" s="17">
        <f t="shared" si="6"/>
        <v>3.04</v>
      </c>
      <c r="D38" s="17">
        <f t="shared" si="7"/>
        <v>17</v>
      </c>
      <c r="E38" s="45">
        <f t="shared" si="8"/>
        <v>51.68</v>
      </c>
      <c r="F38" s="17"/>
      <c r="G38" s="17">
        <f>G39-(H39-H38)*3</f>
        <v>139.26999999999998</v>
      </c>
      <c r="H38" s="17">
        <v>3.04</v>
      </c>
      <c r="I38" s="17">
        <f t="shared" si="9"/>
        <v>3.0549999999999997</v>
      </c>
      <c r="J38" s="17">
        <f t="shared" si="10"/>
        <v>9.2699999999999818</v>
      </c>
      <c r="K38" s="17">
        <f t="shared" si="11"/>
        <v>28.319849999999942</v>
      </c>
    </row>
    <row r="39" spans="1:12">
      <c r="A39" s="17">
        <v>171</v>
      </c>
      <c r="B39" s="171">
        <v>3.13</v>
      </c>
      <c r="C39" s="17">
        <f t="shared" si="6"/>
        <v>3.07</v>
      </c>
      <c r="D39" s="17">
        <f t="shared" si="7"/>
        <v>24</v>
      </c>
      <c r="E39" s="45">
        <f t="shared" si="8"/>
        <v>73.679999999999993</v>
      </c>
      <c r="F39" s="17"/>
      <c r="G39" s="17">
        <f>G40-4.3/2</f>
        <v>144.85</v>
      </c>
      <c r="H39" s="17">
        <v>4.9000000000000004</v>
      </c>
      <c r="I39" s="17">
        <f t="shared" si="9"/>
        <v>3.97</v>
      </c>
      <c r="J39" s="17">
        <f t="shared" si="10"/>
        <v>5.5800000000000125</v>
      </c>
      <c r="K39" s="17">
        <f t="shared" si="11"/>
        <v>22.152600000000049</v>
      </c>
    </row>
    <row r="40" spans="1:12">
      <c r="D40" s="17">
        <f>SUM(D27:D39)</f>
        <v>171</v>
      </c>
      <c r="E40" s="17">
        <f>SUM(E27:E39)</f>
        <v>519.02499999999998</v>
      </c>
      <c r="F40" s="17" t="s">
        <v>65</v>
      </c>
      <c r="G40" s="17">
        <v>147</v>
      </c>
      <c r="H40" s="17">
        <v>4.9000000000000004</v>
      </c>
      <c r="I40" s="17">
        <f t="shared" si="9"/>
        <v>4.9000000000000004</v>
      </c>
      <c r="J40" s="17">
        <f t="shared" si="10"/>
        <v>2.1500000000000057</v>
      </c>
      <c r="K40" s="17">
        <f t="shared" si="11"/>
        <v>10.535000000000029</v>
      </c>
    </row>
    <row r="41" spans="1:12">
      <c r="F41" s="17"/>
      <c r="G41" s="17">
        <f>G40+4.3/2</f>
        <v>149.15</v>
      </c>
      <c r="H41" s="17">
        <v>4.9000000000000004</v>
      </c>
      <c r="I41" s="17">
        <f t="shared" si="9"/>
        <v>4.9000000000000004</v>
      </c>
      <c r="J41" s="17">
        <f t="shared" si="10"/>
        <v>2.1500000000000057</v>
      </c>
      <c r="K41" s="17">
        <f t="shared" si="11"/>
        <v>10.535000000000029</v>
      </c>
    </row>
    <row r="42" spans="1:12">
      <c r="F42" s="17"/>
      <c r="G42" s="17">
        <f>G41+(H41-H42)*3</f>
        <v>154.67000000000002</v>
      </c>
      <c r="H42" s="17">
        <v>3.06</v>
      </c>
      <c r="I42" s="17">
        <f t="shared" si="9"/>
        <v>3.9800000000000004</v>
      </c>
      <c r="J42" s="17">
        <f t="shared" si="10"/>
        <v>5.5200000000000102</v>
      </c>
      <c r="K42" s="17">
        <f t="shared" si="11"/>
        <v>21.969600000000042</v>
      </c>
    </row>
    <row r="43" spans="1:12">
      <c r="F43" s="17"/>
      <c r="G43" s="17">
        <v>171</v>
      </c>
      <c r="H43" s="17">
        <v>3.13</v>
      </c>
      <c r="I43" s="17">
        <f t="shared" si="9"/>
        <v>3.0949999999999998</v>
      </c>
      <c r="J43" s="17">
        <f t="shared" si="10"/>
        <v>16.329999999999984</v>
      </c>
      <c r="K43" s="17">
        <f t="shared" si="11"/>
        <v>50.541349999999944</v>
      </c>
    </row>
    <row r="44" spans="1:12">
      <c r="F44" s="17"/>
      <c r="G44" s="17"/>
      <c r="H44" s="17"/>
      <c r="I44" s="17"/>
      <c r="J44" s="17">
        <f>SUM(J27:J43)</f>
        <v>171</v>
      </c>
      <c r="K44" s="17">
        <f>SUM(K27:K43)</f>
        <v>537.71839999999997</v>
      </c>
    </row>
    <row r="45" spans="1:12">
      <c r="E45" s="172" t="s">
        <v>66</v>
      </c>
      <c r="F45" s="46">
        <f>K44-E40</f>
        <v>18.693399999999997</v>
      </c>
      <c r="G45" s="17"/>
      <c r="H45" s="175"/>
      <c r="I45" s="17"/>
    </row>
    <row r="46" spans="1:12">
      <c r="A46" s="167" t="s">
        <v>67</v>
      </c>
      <c r="E46" s="168" t="s">
        <v>58</v>
      </c>
      <c r="F46" s="174">
        <v>9273</v>
      </c>
      <c r="G46" s="137" t="s">
        <v>25</v>
      </c>
      <c r="H46" s="167" t="s">
        <v>59</v>
      </c>
      <c r="I46" s="167"/>
    </row>
    <row r="47" spans="1:12">
      <c r="A47" s="169" t="s">
        <v>60</v>
      </c>
      <c r="B47" s="169" t="s">
        <v>61</v>
      </c>
      <c r="C47" s="169" t="s">
        <v>62</v>
      </c>
      <c r="D47" s="169" t="s">
        <v>63</v>
      </c>
      <c r="E47" s="169" t="s">
        <v>64</v>
      </c>
      <c r="F47" s="169"/>
      <c r="G47" s="169" t="s">
        <v>60</v>
      </c>
      <c r="H47" s="169" t="s">
        <v>61</v>
      </c>
      <c r="I47" s="169" t="s">
        <v>62</v>
      </c>
      <c r="J47" s="169" t="s">
        <v>63</v>
      </c>
      <c r="K47" s="169" t="s">
        <v>64</v>
      </c>
      <c r="L47" s="170"/>
    </row>
    <row r="48" spans="1:12">
      <c r="A48" s="17">
        <v>0</v>
      </c>
      <c r="B48" s="171">
        <v>3.19</v>
      </c>
      <c r="C48" s="17"/>
      <c r="D48" s="17"/>
      <c r="E48" s="45"/>
      <c r="F48" s="45"/>
      <c r="G48" s="45">
        <v>0</v>
      </c>
      <c r="H48" s="45">
        <v>3.19</v>
      </c>
      <c r="I48" s="45"/>
      <c r="J48" s="45"/>
      <c r="K48" s="45"/>
      <c r="L48" s="17"/>
    </row>
    <row r="49" spans="1:12">
      <c r="A49" s="17">
        <v>11</v>
      </c>
      <c r="B49" s="171">
        <v>3.2</v>
      </c>
      <c r="C49" s="17">
        <f>(B48+B49)/2</f>
        <v>3.1950000000000003</v>
      </c>
      <c r="D49" s="17">
        <f>A49-A48</f>
        <v>11</v>
      </c>
      <c r="E49" s="45">
        <f>C49*D49</f>
        <v>35.145000000000003</v>
      </c>
      <c r="F49" s="45"/>
      <c r="G49" s="45">
        <v>11</v>
      </c>
      <c r="H49" s="45">
        <v>3.2</v>
      </c>
      <c r="I49" s="45">
        <f>(H48+H49)/2</f>
        <v>3.1950000000000003</v>
      </c>
      <c r="J49" s="45">
        <f>G49-G48</f>
        <v>11</v>
      </c>
      <c r="K49" s="45">
        <f>I49*J49</f>
        <v>35.145000000000003</v>
      </c>
      <c r="L49" s="17"/>
    </row>
    <row r="50" spans="1:12">
      <c r="A50" s="17">
        <v>21</v>
      </c>
      <c r="B50" s="171">
        <v>2.65</v>
      </c>
      <c r="C50" s="17">
        <f t="shared" ref="C50:C60" si="12">(B49+B50)/2</f>
        <v>2.9249999999999998</v>
      </c>
      <c r="D50" s="17">
        <f t="shared" ref="D50:D60" si="13">A50-A49</f>
        <v>10</v>
      </c>
      <c r="E50" s="45">
        <f t="shared" ref="E50:E60" si="14">C50*D50</f>
        <v>29.25</v>
      </c>
      <c r="F50" s="45"/>
      <c r="G50" s="45">
        <v>21</v>
      </c>
      <c r="H50" s="45">
        <v>2.65</v>
      </c>
      <c r="I50" s="45">
        <f t="shared" ref="I50:I64" si="15">(H49+H50)/2</f>
        <v>2.9249999999999998</v>
      </c>
      <c r="J50" s="45">
        <f t="shared" ref="J50:J64" si="16">G50-G49</f>
        <v>10</v>
      </c>
      <c r="K50" s="45">
        <f t="shared" ref="K50:K64" si="17">I50*J50</f>
        <v>29.25</v>
      </c>
      <c r="L50" s="17"/>
    </row>
    <row r="51" spans="1:12">
      <c r="A51" s="17">
        <v>32</v>
      </c>
      <c r="B51" s="171">
        <v>2.78</v>
      </c>
      <c r="C51" s="17">
        <f t="shared" si="12"/>
        <v>2.7149999999999999</v>
      </c>
      <c r="D51" s="17">
        <f t="shared" si="13"/>
        <v>11</v>
      </c>
      <c r="E51" s="45">
        <f t="shared" si="14"/>
        <v>29.864999999999998</v>
      </c>
      <c r="F51" s="45"/>
      <c r="G51" s="45">
        <v>32</v>
      </c>
      <c r="H51" s="45">
        <v>2.78</v>
      </c>
      <c r="I51" s="45">
        <f t="shared" si="15"/>
        <v>2.7149999999999999</v>
      </c>
      <c r="J51" s="45">
        <f t="shared" si="16"/>
        <v>11</v>
      </c>
      <c r="K51" s="45">
        <f t="shared" si="17"/>
        <v>29.864999999999998</v>
      </c>
      <c r="L51" s="17"/>
    </row>
    <row r="52" spans="1:12">
      <c r="A52" s="17">
        <v>37</v>
      </c>
      <c r="B52" s="171">
        <v>3.03</v>
      </c>
      <c r="C52" s="17">
        <f t="shared" si="12"/>
        <v>2.9049999999999998</v>
      </c>
      <c r="D52" s="17">
        <f t="shared" si="13"/>
        <v>5</v>
      </c>
      <c r="E52" s="45">
        <f t="shared" si="14"/>
        <v>14.524999999999999</v>
      </c>
      <c r="F52" s="45"/>
      <c r="G52" s="45">
        <v>37</v>
      </c>
      <c r="H52" s="45">
        <v>3.03</v>
      </c>
      <c r="I52" s="45">
        <f t="shared" si="15"/>
        <v>2.9049999999999998</v>
      </c>
      <c r="J52" s="45">
        <f t="shared" si="16"/>
        <v>5</v>
      </c>
      <c r="K52" s="45">
        <f t="shared" si="17"/>
        <v>14.524999999999999</v>
      </c>
      <c r="L52" s="17"/>
    </row>
    <row r="53" spans="1:12">
      <c r="A53" s="17">
        <v>49</v>
      </c>
      <c r="B53" s="171">
        <v>3.15</v>
      </c>
      <c r="C53" s="17">
        <f t="shared" si="12"/>
        <v>3.09</v>
      </c>
      <c r="D53" s="17">
        <f t="shared" si="13"/>
        <v>12</v>
      </c>
      <c r="E53" s="45">
        <f t="shared" si="14"/>
        <v>37.08</v>
      </c>
      <c r="F53" s="45"/>
      <c r="G53" s="45">
        <v>49</v>
      </c>
      <c r="H53" s="45">
        <v>3.15</v>
      </c>
      <c r="I53" s="45">
        <f t="shared" si="15"/>
        <v>3.09</v>
      </c>
      <c r="J53" s="45">
        <f t="shared" si="16"/>
        <v>12</v>
      </c>
      <c r="K53" s="45">
        <f t="shared" si="17"/>
        <v>37.08</v>
      </c>
      <c r="L53" s="12"/>
    </row>
    <row r="54" spans="1:12">
      <c r="A54" s="17">
        <v>57</v>
      </c>
      <c r="B54" s="171">
        <v>3.18</v>
      </c>
      <c r="C54" s="17">
        <f t="shared" si="12"/>
        <v>3.165</v>
      </c>
      <c r="D54" s="17">
        <f t="shared" si="13"/>
        <v>8</v>
      </c>
      <c r="E54" s="45">
        <f t="shared" si="14"/>
        <v>25.32</v>
      </c>
      <c r="F54" s="45"/>
      <c r="G54" s="45">
        <v>57</v>
      </c>
      <c r="H54" s="45">
        <v>3.18</v>
      </c>
      <c r="I54" s="45">
        <f t="shared" si="15"/>
        <v>3.165</v>
      </c>
      <c r="J54" s="45">
        <f t="shared" si="16"/>
        <v>8</v>
      </c>
      <c r="K54" s="45">
        <f t="shared" si="17"/>
        <v>25.32</v>
      </c>
      <c r="L54" s="12"/>
    </row>
    <row r="55" spans="1:12">
      <c r="A55" s="17">
        <v>65</v>
      </c>
      <c r="B55" s="171">
        <v>3.18</v>
      </c>
      <c r="C55" s="17">
        <f t="shared" si="12"/>
        <v>3.18</v>
      </c>
      <c r="D55" s="17">
        <f t="shared" si="13"/>
        <v>8</v>
      </c>
      <c r="E55" s="45">
        <f t="shared" si="14"/>
        <v>25.44</v>
      </c>
      <c r="F55" s="45"/>
      <c r="G55" s="45">
        <v>65</v>
      </c>
      <c r="H55" s="45">
        <v>3.18</v>
      </c>
      <c r="I55" s="45">
        <f t="shared" si="15"/>
        <v>3.18</v>
      </c>
      <c r="J55" s="45">
        <f t="shared" si="16"/>
        <v>8</v>
      </c>
      <c r="K55" s="45">
        <f t="shared" si="17"/>
        <v>25.44</v>
      </c>
      <c r="L55" s="12"/>
    </row>
    <row r="56" spans="1:12">
      <c r="A56" s="17">
        <v>77</v>
      </c>
      <c r="B56" s="171">
        <v>3.19</v>
      </c>
      <c r="C56" s="17">
        <f t="shared" si="12"/>
        <v>3.1850000000000001</v>
      </c>
      <c r="D56" s="17">
        <f t="shared" si="13"/>
        <v>12</v>
      </c>
      <c r="E56" s="45">
        <f t="shared" si="14"/>
        <v>38.22</v>
      </c>
      <c r="F56" s="45"/>
      <c r="G56" s="45">
        <v>77</v>
      </c>
      <c r="H56" s="45">
        <v>3.19</v>
      </c>
      <c r="I56" s="45">
        <f t="shared" si="15"/>
        <v>3.1850000000000001</v>
      </c>
      <c r="J56" s="45">
        <f t="shared" si="16"/>
        <v>12</v>
      </c>
      <c r="K56" s="45">
        <f t="shared" si="17"/>
        <v>38.22</v>
      </c>
      <c r="L56" s="12"/>
    </row>
    <row r="57" spans="1:12">
      <c r="A57" s="17">
        <v>85</v>
      </c>
      <c r="B57" s="171">
        <v>3.21</v>
      </c>
      <c r="C57" s="17">
        <f t="shared" si="12"/>
        <v>3.2</v>
      </c>
      <c r="D57" s="17">
        <f t="shared" si="13"/>
        <v>8</v>
      </c>
      <c r="E57" s="45">
        <f t="shared" si="14"/>
        <v>25.6</v>
      </c>
      <c r="F57" s="45"/>
      <c r="G57" s="45">
        <v>85</v>
      </c>
      <c r="H57" s="45">
        <v>3.21</v>
      </c>
      <c r="I57" s="45">
        <f t="shared" si="15"/>
        <v>3.2</v>
      </c>
      <c r="J57" s="45">
        <f t="shared" si="16"/>
        <v>8</v>
      </c>
      <c r="K57" s="45">
        <f t="shared" si="17"/>
        <v>25.6</v>
      </c>
      <c r="L57" s="12"/>
    </row>
    <row r="58" spans="1:12">
      <c r="A58" s="174">
        <v>112</v>
      </c>
      <c r="B58" s="171">
        <v>3.15</v>
      </c>
      <c r="C58" s="17">
        <f t="shared" si="12"/>
        <v>3.1799999999999997</v>
      </c>
      <c r="D58" s="17">
        <f t="shared" si="13"/>
        <v>27</v>
      </c>
      <c r="E58" s="45">
        <f t="shared" si="14"/>
        <v>85.859999999999985</v>
      </c>
      <c r="F58" s="45"/>
      <c r="G58" s="45">
        <v>112</v>
      </c>
      <c r="H58" s="45">
        <v>3.15</v>
      </c>
      <c r="I58" s="45">
        <f t="shared" si="15"/>
        <v>3.1799999999999997</v>
      </c>
      <c r="J58" s="45">
        <f t="shared" si="16"/>
        <v>27</v>
      </c>
      <c r="K58" s="45">
        <f t="shared" si="17"/>
        <v>85.859999999999985</v>
      </c>
      <c r="L58" s="12"/>
    </row>
    <row r="59" spans="1:12">
      <c r="A59" s="174">
        <v>138</v>
      </c>
      <c r="B59" s="171">
        <v>3.14</v>
      </c>
      <c r="C59" s="17">
        <f t="shared" si="12"/>
        <v>3.145</v>
      </c>
      <c r="D59" s="17">
        <f t="shared" si="13"/>
        <v>26</v>
      </c>
      <c r="E59" s="45">
        <f t="shared" si="14"/>
        <v>81.77</v>
      </c>
      <c r="F59" s="45" t="s">
        <v>65</v>
      </c>
      <c r="G59" s="45">
        <f>G60-(H60-H59)*3</f>
        <v>130.6</v>
      </c>
      <c r="H59" s="45">
        <v>3.15</v>
      </c>
      <c r="I59" s="45">
        <f t="shared" si="15"/>
        <v>3.15</v>
      </c>
      <c r="J59" s="45">
        <f t="shared" si="16"/>
        <v>18.599999999999994</v>
      </c>
      <c r="K59" s="45">
        <f t="shared" si="17"/>
        <v>58.589999999999982</v>
      </c>
      <c r="L59" s="12"/>
    </row>
    <row r="60" spans="1:12">
      <c r="A60" s="174">
        <v>167</v>
      </c>
      <c r="B60" s="171">
        <v>3.01</v>
      </c>
      <c r="C60" s="17">
        <f t="shared" si="12"/>
        <v>3.0750000000000002</v>
      </c>
      <c r="D60" s="17">
        <f t="shared" si="13"/>
        <v>29</v>
      </c>
      <c r="E60" s="45">
        <f t="shared" si="14"/>
        <v>89.175000000000011</v>
      </c>
      <c r="F60" s="45"/>
      <c r="G60" s="45">
        <f>G61-4.3/2</f>
        <v>135.85</v>
      </c>
      <c r="H60" s="45">
        <v>4.9000000000000004</v>
      </c>
      <c r="I60" s="45">
        <f t="shared" si="15"/>
        <v>4.0250000000000004</v>
      </c>
      <c r="J60" s="45">
        <f t="shared" si="16"/>
        <v>5.25</v>
      </c>
      <c r="K60" s="45">
        <f t="shared" si="17"/>
        <v>21.131250000000001</v>
      </c>
      <c r="L60" s="12"/>
    </row>
    <row r="61" spans="1:12">
      <c r="D61" s="17">
        <f>SUM(D49:D60)</f>
        <v>167</v>
      </c>
      <c r="E61" s="17">
        <f>SUM(E49:E60)</f>
        <v>517.25</v>
      </c>
      <c r="G61" s="45">
        <v>138</v>
      </c>
      <c r="H61" s="45">
        <v>4.9000000000000004</v>
      </c>
      <c r="I61" s="45">
        <f t="shared" si="15"/>
        <v>4.9000000000000004</v>
      </c>
      <c r="J61" s="45">
        <f t="shared" si="16"/>
        <v>2.1500000000000057</v>
      </c>
      <c r="K61" s="45">
        <f t="shared" si="17"/>
        <v>10.535000000000029</v>
      </c>
      <c r="L61" s="12"/>
    </row>
    <row r="62" spans="1:12">
      <c r="D62" s="17"/>
      <c r="E62" s="17"/>
      <c r="F62" s="45"/>
      <c r="G62" s="45">
        <f>G61+4.3/2</f>
        <v>140.15</v>
      </c>
      <c r="H62" s="45">
        <v>4.9000000000000004</v>
      </c>
      <c r="I62" s="45">
        <f t="shared" si="15"/>
        <v>4.9000000000000004</v>
      </c>
      <c r="J62" s="45">
        <f t="shared" si="16"/>
        <v>2.1500000000000057</v>
      </c>
      <c r="K62" s="45">
        <f t="shared" si="17"/>
        <v>10.535000000000029</v>
      </c>
      <c r="L62" s="12"/>
    </row>
    <row r="63" spans="1:12">
      <c r="F63" s="45"/>
      <c r="G63" s="45">
        <f>G62+(H62-H63)*3</f>
        <v>145.55000000000001</v>
      </c>
      <c r="H63" s="45">
        <v>3.1</v>
      </c>
      <c r="I63" s="45">
        <f t="shared" si="15"/>
        <v>4</v>
      </c>
      <c r="J63" s="45">
        <f t="shared" si="16"/>
        <v>5.4000000000000057</v>
      </c>
      <c r="K63" s="45">
        <f t="shared" si="17"/>
        <v>21.600000000000023</v>
      </c>
      <c r="L63" s="12"/>
    </row>
    <row r="64" spans="1:12">
      <c r="D64" s="17"/>
      <c r="E64" s="17"/>
      <c r="F64" s="45"/>
      <c r="G64" s="45">
        <v>167</v>
      </c>
      <c r="H64" s="45">
        <v>3.01</v>
      </c>
      <c r="I64" s="45">
        <f t="shared" si="15"/>
        <v>3.0549999999999997</v>
      </c>
      <c r="J64" s="45">
        <f t="shared" si="16"/>
        <v>21.449999999999989</v>
      </c>
      <c r="K64" s="45">
        <f t="shared" si="17"/>
        <v>65.529749999999964</v>
      </c>
      <c r="L64" s="12"/>
    </row>
    <row r="65" spans="1:12">
      <c r="D65" s="17"/>
      <c r="E65" s="17"/>
      <c r="F65" s="170"/>
      <c r="G65" s="17"/>
      <c r="H65" s="171"/>
      <c r="I65" s="17"/>
      <c r="J65" s="17">
        <f>SUM(J49:J64)</f>
        <v>167</v>
      </c>
      <c r="K65" s="17">
        <f>SUM(K49:K64)</f>
        <v>534.226</v>
      </c>
      <c r="L65" s="12"/>
    </row>
    <row r="66" spans="1:12">
      <c r="E66" s="172" t="s">
        <v>66</v>
      </c>
      <c r="F66" s="46">
        <f>K65-E61</f>
        <v>16.975999999999999</v>
      </c>
      <c r="G66" s="137" t="s">
        <v>0</v>
      </c>
    </row>
    <row r="67" spans="1:12">
      <c r="A67" s="167" t="s">
        <v>67</v>
      </c>
      <c r="E67" s="168" t="s">
        <v>58</v>
      </c>
      <c r="F67" s="174">
        <v>9362</v>
      </c>
      <c r="G67" s="137" t="s">
        <v>25</v>
      </c>
      <c r="H67" s="167" t="s">
        <v>59</v>
      </c>
      <c r="I67" s="167"/>
    </row>
    <row r="68" spans="1:12">
      <c r="A68" s="169" t="s">
        <v>60</v>
      </c>
      <c r="B68" s="169" t="s">
        <v>61</v>
      </c>
      <c r="C68" s="169" t="s">
        <v>62</v>
      </c>
      <c r="D68" s="169" t="s">
        <v>63</v>
      </c>
      <c r="E68" s="169" t="s">
        <v>64</v>
      </c>
      <c r="F68" s="169"/>
      <c r="G68" s="169" t="s">
        <v>60</v>
      </c>
      <c r="H68" s="169" t="s">
        <v>61</v>
      </c>
      <c r="I68" s="169" t="s">
        <v>62</v>
      </c>
      <c r="J68" s="169" t="s">
        <v>63</v>
      </c>
      <c r="K68" s="169" t="s">
        <v>64</v>
      </c>
      <c r="L68" s="170"/>
    </row>
    <row r="69" spans="1:12">
      <c r="A69" s="17">
        <v>0</v>
      </c>
      <c r="B69" s="171">
        <v>3.01</v>
      </c>
      <c r="C69" s="17"/>
      <c r="D69" s="17"/>
      <c r="E69" s="45"/>
      <c r="F69" s="170"/>
      <c r="G69" s="17">
        <v>0</v>
      </c>
      <c r="H69" s="171">
        <v>3.01</v>
      </c>
      <c r="I69" s="170"/>
      <c r="J69" s="170"/>
      <c r="K69" s="170"/>
      <c r="L69" s="170"/>
    </row>
    <row r="70" spans="1:12">
      <c r="A70" s="17">
        <v>8</v>
      </c>
      <c r="B70" s="171">
        <v>3.33</v>
      </c>
      <c r="C70" s="17">
        <f>(B69+B70)/2</f>
        <v>3.17</v>
      </c>
      <c r="D70" s="17">
        <f>A70-A69</f>
        <v>8</v>
      </c>
      <c r="E70" s="45">
        <f>C70*D70</f>
        <v>25.36</v>
      </c>
      <c r="G70" s="17">
        <v>8</v>
      </c>
      <c r="H70" s="171">
        <v>3.33</v>
      </c>
      <c r="I70" s="17">
        <f>(H69+H70)/2</f>
        <v>3.17</v>
      </c>
      <c r="J70" s="17">
        <f>G70-G69</f>
        <v>8</v>
      </c>
      <c r="K70" s="45">
        <f>I70*J70</f>
        <v>25.36</v>
      </c>
      <c r="L70" s="17"/>
    </row>
    <row r="71" spans="1:12">
      <c r="A71" s="17">
        <v>15</v>
      </c>
      <c r="B71" s="171">
        <v>3.47</v>
      </c>
      <c r="C71" s="17">
        <f t="shared" ref="C71:C82" si="18">(B70+B71)/2</f>
        <v>3.4000000000000004</v>
      </c>
      <c r="D71" s="17">
        <f t="shared" ref="D71:D82" si="19">A71-A70</f>
        <v>7</v>
      </c>
      <c r="E71" s="45">
        <f t="shared" ref="E71:E82" si="20">C71*D71</f>
        <v>23.800000000000004</v>
      </c>
      <c r="F71" s="17"/>
      <c r="G71" s="17">
        <v>15</v>
      </c>
      <c r="H71" s="17">
        <v>3.47</v>
      </c>
      <c r="I71" s="17">
        <f t="shared" ref="I71:I86" si="21">(H70+H71)/2</f>
        <v>3.4000000000000004</v>
      </c>
      <c r="J71" s="17">
        <f t="shared" ref="J71:J86" si="22">G71-G70</f>
        <v>7</v>
      </c>
      <c r="K71" s="45">
        <f t="shared" ref="K71:K86" si="23">I71*J71</f>
        <v>23.800000000000004</v>
      </c>
      <c r="L71" s="17"/>
    </row>
    <row r="72" spans="1:12">
      <c r="A72" s="17">
        <v>24</v>
      </c>
      <c r="B72" s="171">
        <v>3.4</v>
      </c>
      <c r="C72" s="17">
        <f t="shared" si="18"/>
        <v>3.4350000000000001</v>
      </c>
      <c r="D72" s="17">
        <f t="shared" si="19"/>
        <v>9</v>
      </c>
      <c r="E72" s="45">
        <f t="shared" si="20"/>
        <v>30.914999999999999</v>
      </c>
      <c r="F72" s="17"/>
      <c r="G72" s="17">
        <v>24</v>
      </c>
      <c r="H72" s="17">
        <v>3.4</v>
      </c>
      <c r="I72" s="17">
        <f t="shared" si="21"/>
        <v>3.4350000000000001</v>
      </c>
      <c r="J72" s="17">
        <f t="shared" si="22"/>
        <v>9</v>
      </c>
      <c r="K72" s="45">
        <f t="shared" si="23"/>
        <v>30.914999999999999</v>
      </c>
      <c r="L72" s="17"/>
    </row>
    <row r="73" spans="1:12">
      <c r="A73" s="17">
        <v>33</v>
      </c>
      <c r="B73" s="171">
        <v>3.41</v>
      </c>
      <c r="C73" s="17">
        <f t="shared" si="18"/>
        <v>3.4050000000000002</v>
      </c>
      <c r="D73" s="17">
        <f t="shared" si="19"/>
        <v>9</v>
      </c>
      <c r="E73" s="45">
        <f t="shared" si="20"/>
        <v>30.645000000000003</v>
      </c>
      <c r="F73" s="17"/>
      <c r="G73" s="17">
        <v>33</v>
      </c>
      <c r="H73" s="17">
        <v>3.41</v>
      </c>
      <c r="I73" s="17">
        <f t="shared" si="21"/>
        <v>3.4050000000000002</v>
      </c>
      <c r="J73" s="17">
        <f t="shared" si="22"/>
        <v>9</v>
      </c>
      <c r="K73" s="45">
        <f t="shared" si="23"/>
        <v>30.645000000000003</v>
      </c>
      <c r="L73" s="17"/>
    </row>
    <row r="74" spans="1:12">
      <c r="A74" s="17">
        <v>41</v>
      </c>
      <c r="B74" s="171">
        <v>3.15</v>
      </c>
      <c r="C74" s="17">
        <f t="shared" si="18"/>
        <v>3.2800000000000002</v>
      </c>
      <c r="D74" s="17">
        <f t="shared" si="19"/>
        <v>8</v>
      </c>
      <c r="E74" s="45">
        <f t="shared" si="20"/>
        <v>26.240000000000002</v>
      </c>
      <c r="F74" s="17"/>
      <c r="G74" s="17">
        <v>41</v>
      </c>
      <c r="H74" s="17">
        <v>3.15</v>
      </c>
      <c r="I74" s="17">
        <f t="shared" si="21"/>
        <v>3.2800000000000002</v>
      </c>
      <c r="J74" s="17">
        <f t="shared" si="22"/>
        <v>8</v>
      </c>
      <c r="K74" s="45">
        <f t="shared" si="23"/>
        <v>26.240000000000002</v>
      </c>
      <c r="L74" s="17"/>
    </row>
    <row r="75" spans="1:12">
      <c r="A75" s="17">
        <v>50</v>
      </c>
      <c r="B75" s="171">
        <v>3.05</v>
      </c>
      <c r="C75" s="17">
        <f t="shared" si="18"/>
        <v>3.0999999999999996</v>
      </c>
      <c r="D75" s="17">
        <f t="shared" si="19"/>
        <v>9</v>
      </c>
      <c r="E75" s="45">
        <f t="shared" si="20"/>
        <v>27.9</v>
      </c>
      <c r="F75" s="17"/>
      <c r="G75" s="17">
        <v>50</v>
      </c>
      <c r="H75" s="17">
        <v>3.05</v>
      </c>
      <c r="I75" s="17">
        <f t="shared" si="21"/>
        <v>3.0999999999999996</v>
      </c>
      <c r="J75" s="17">
        <f t="shared" si="22"/>
        <v>9</v>
      </c>
      <c r="K75" s="45">
        <f t="shared" si="23"/>
        <v>27.9</v>
      </c>
      <c r="L75" s="17"/>
    </row>
    <row r="76" spans="1:12">
      <c r="A76" s="17">
        <v>57</v>
      </c>
      <c r="B76" s="171">
        <v>3.01</v>
      </c>
      <c r="C76" s="17">
        <f t="shared" si="18"/>
        <v>3.03</v>
      </c>
      <c r="D76" s="17">
        <f t="shared" si="19"/>
        <v>7</v>
      </c>
      <c r="E76" s="45">
        <f t="shared" si="20"/>
        <v>21.209999999999997</v>
      </c>
      <c r="F76" s="17"/>
      <c r="G76" s="17">
        <v>57</v>
      </c>
      <c r="H76" s="17">
        <v>3.01</v>
      </c>
      <c r="I76" s="17">
        <f t="shared" si="21"/>
        <v>3.03</v>
      </c>
      <c r="J76" s="17">
        <f t="shared" si="22"/>
        <v>7</v>
      </c>
      <c r="K76" s="45">
        <f t="shared" si="23"/>
        <v>21.209999999999997</v>
      </c>
      <c r="L76" s="17"/>
    </row>
    <row r="77" spans="1:12">
      <c r="A77" s="17">
        <v>69</v>
      </c>
      <c r="B77" s="171">
        <v>3.02</v>
      </c>
      <c r="C77" s="17">
        <f t="shared" si="18"/>
        <v>3.0149999999999997</v>
      </c>
      <c r="D77" s="17">
        <f t="shared" si="19"/>
        <v>12</v>
      </c>
      <c r="E77" s="45">
        <f t="shared" si="20"/>
        <v>36.179999999999993</v>
      </c>
      <c r="F77" s="17"/>
      <c r="G77" s="17">
        <v>69</v>
      </c>
      <c r="H77" s="17">
        <v>3.02</v>
      </c>
      <c r="I77" s="17">
        <f t="shared" si="21"/>
        <v>3.0149999999999997</v>
      </c>
      <c r="J77" s="17">
        <f t="shared" si="22"/>
        <v>12</v>
      </c>
      <c r="K77" s="45">
        <f t="shared" si="23"/>
        <v>36.179999999999993</v>
      </c>
      <c r="L77" s="17"/>
    </row>
    <row r="78" spans="1:12">
      <c r="A78" s="174">
        <v>82</v>
      </c>
      <c r="B78" s="171">
        <v>2.4500000000000002</v>
      </c>
      <c r="C78" s="17">
        <f t="shared" si="18"/>
        <v>2.7350000000000003</v>
      </c>
      <c r="D78" s="17">
        <f t="shared" si="19"/>
        <v>13</v>
      </c>
      <c r="E78" s="45">
        <f t="shared" si="20"/>
        <v>35.555000000000007</v>
      </c>
      <c r="F78" s="17"/>
      <c r="G78" s="17">
        <v>82</v>
      </c>
      <c r="H78" s="17">
        <v>2.4500000000000002</v>
      </c>
      <c r="I78" s="17">
        <f t="shared" si="21"/>
        <v>2.7350000000000003</v>
      </c>
      <c r="J78" s="17">
        <f t="shared" si="22"/>
        <v>13</v>
      </c>
      <c r="K78" s="45">
        <f t="shared" si="23"/>
        <v>35.555000000000007</v>
      </c>
      <c r="L78" s="17"/>
    </row>
    <row r="79" spans="1:12">
      <c r="A79" s="174">
        <v>101</v>
      </c>
      <c r="B79" s="171">
        <v>2.37</v>
      </c>
      <c r="C79" s="17">
        <f t="shared" si="18"/>
        <v>2.41</v>
      </c>
      <c r="D79" s="17">
        <f t="shared" si="19"/>
        <v>19</v>
      </c>
      <c r="E79" s="45">
        <f t="shared" si="20"/>
        <v>45.790000000000006</v>
      </c>
      <c r="F79" s="17"/>
      <c r="G79" s="17">
        <v>101</v>
      </c>
      <c r="H79" s="17">
        <v>2.37</v>
      </c>
      <c r="I79" s="17">
        <f t="shared" si="21"/>
        <v>2.41</v>
      </c>
      <c r="J79" s="17">
        <f t="shared" si="22"/>
        <v>19</v>
      </c>
      <c r="K79" s="45">
        <f t="shared" si="23"/>
        <v>45.790000000000006</v>
      </c>
      <c r="L79" s="17"/>
    </row>
    <row r="80" spans="1:12">
      <c r="A80" s="174">
        <v>123</v>
      </c>
      <c r="B80" s="171">
        <v>2.19</v>
      </c>
      <c r="C80" s="17">
        <f t="shared" si="18"/>
        <v>2.2800000000000002</v>
      </c>
      <c r="D80" s="17">
        <f t="shared" si="19"/>
        <v>22</v>
      </c>
      <c r="E80" s="45">
        <f t="shared" si="20"/>
        <v>50.160000000000004</v>
      </c>
      <c r="F80" s="17"/>
      <c r="G80" s="17">
        <v>123</v>
      </c>
      <c r="H80" s="17">
        <v>2.19</v>
      </c>
      <c r="I80" s="17">
        <f t="shared" si="21"/>
        <v>2.2800000000000002</v>
      </c>
      <c r="J80" s="17">
        <f t="shared" si="22"/>
        <v>22</v>
      </c>
      <c r="K80" s="45">
        <f t="shared" si="23"/>
        <v>50.160000000000004</v>
      </c>
      <c r="L80" s="17"/>
    </row>
    <row r="81" spans="1:12">
      <c r="A81" s="174">
        <v>141</v>
      </c>
      <c r="B81" s="171">
        <v>2.25</v>
      </c>
      <c r="C81" s="17">
        <f t="shared" si="18"/>
        <v>2.2199999999999998</v>
      </c>
      <c r="D81" s="17">
        <f t="shared" si="19"/>
        <v>18</v>
      </c>
      <c r="E81" s="45">
        <f t="shared" si="20"/>
        <v>39.959999999999994</v>
      </c>
      <c r="F81" s="17" t="s">
        <v>65</v>
      </c>
      <c r="G81" s="17">
        <f>G82-(H82-H81)*3</f>
        <v>130.81</v>
      </c>
      <c r="H81" s="17">
        <v>2.2200000000000002</v>
      </c>
      <c r="I81" s="17">
        <f t="shared" si="21"/>
        <v>2.2050000000000001</v>
      </c>
      <c r="J81" s="17">
        <f t="shared" si="22"/>
        <v>7.8100000000000023</v>
      </c>
      <c r="K81" s="45">
        <f t="shared" si="23"/>
        <v>17.221050000000005</v>
      </c>
    </row>
    <row r="82" spans="1:12">
      <c r="A82" s="17">
        <v>152</v>
      </c>
      <c r="B82" s="171">
        <v>2.2000000000000002</v>
      </c>
      <c r="C82" s="17">
        <f t="shared" si="18"/>
        <v>2.2250000000000001</v>
      </c>
      <c r="D82" s="17">
        <f t="shared" si="19"/>
        <v>11</v>
      </c>
      <c r="E82" s="45">
        <f t="shared" si="20"/>
        <v>24.475000000000001</v>
      </c>
      <c r="F82" s="17"/>
      <c r="G82" s="17">
        <f>G83-4.3/2</f>
        <v>138.85</v>
      </c>
      <c r="H82" s="17">
        <v>4.9000000000000004</v>
      </c>
      <c r="I82" s="17">
        <f t="shared" si="21"/>
        <v>3.5600000000000005</v>
      </c>
      <c r="J82" s="17">
        <f t="shared" si="22"/>
        <v>8.039999999999992</v>
      </c>
      <c r="K82" s="45">
        <f t="shared" si="23"/>
        <v>28.622399999999974</v>
      </c>
    </row>
    <row r="83" spans="1:12">
      <c r="D83" s="174">
        <f>SUM(D70:D82)</f>
        <v>152</v>
      </c>
      <c r="E83" s="174">
        <f>SUM(E70:E82)</f>
        <v>418.19000000000005</v>
      </c>
      <c r="F83" s="17"/>
      <c r="G83" s="17">
        <v>141</v>
      </c>
      <c r="H83" s="17">
        <v>4.9000000000000004</v>
      </c>
      <c r="I83" s="17">
        <f t="shared" si="21"/>
        <v>4.9000000000000004</v>
      </c>
      <c r="J83" s="17">
        <f t="shared" si="22"/>
        <v>2.1500000000000057</v>
      </c>
      <c r="K83" s="45">
        <f t="shared" si="23"/>
        <v>10.535000000000029</v>
      </c>
    </row>
    <row r="84" spans="1:12">
      <c r="F84" s="17"/>
      <c r="G84" s="17">
        <f>G83+4.3/2</f>
        <v>143.15</v>
      </c>
      <c r="H84" s="17">
        <v>4.9000000000000004</v>
      </c>
      <c r="I84" s="17">
        <f t="shared" si="21"/>
        <v>4.9000000000000004</v>
      </c>
      <c r="J84" s="17">
        <f t="shared" si="22"/>
        <v>2.1500000000000057</v>
      </c>
      <c r="K84" s="45">
        <f t="shared" si="23"/>
        <v>10.535000000000029</v>
      </c>
    </row>
    <row r="85" spans="1:12">
      <c r="F85" s="17"/>
      <c r="G85" s="17">
        <f>G84+(H84-H85)*3</f>
        <v>151.25</v>
      </c>
      <c r="H85" s="17">
        <f>B82</f>
        <v>2.2000000000000002</v>
      </c>
      <c r="I85" s="17">
        <f t="shared" si="21"/>
        <v>3.5500000000000003</v>
      </c>
      <c r="J85" s="17">
        <f t="shared" si="22"/>
        <v>8.0999999999999943</v>
      </c>
      <c r="K85" s="45">
        <f t="shared" si="23"/>
        <v>28.754999999999981</v>
      </c>
    </row>
    <row r="86" spans="1:12">
      <c r="F86" s="17"/>
      <c r="G86" s="17">
        <v>152</v>
      </c>
      <c r="H86" s="17">
        <v>2.2000000000000002</v>
      </c>
      <c r="I86" s="17">
        <f t="shared" si="21"/>
        <v>2.2000000000000002</v>
      </c>
      <c r="J86" s="17">
        <f t="shared" si="22"/>
        <v>0.75</v>
      </c>
      <c r="K86" s="45">
        <f t="shared" si="23"/>
        <v>1.6500000000000001</v>
      </c>
    </row>
    <row r="87" spans="1:12">
      <c r="F87" s="17"/>
      <c r="G87" s="17"/>
      <c r="H87" s="17"/>
      <c r="I87" s="17"/>
      <c r="J87" s="17">
        <f>SUM(J70:J86)</f>
        <v>152</v>
      </c>
      <c r="K87" s="17">
        <f>SUM(K70:K86)</f>
        <v>451.07345000000004</v>
      </c>
    </row>
    <row r="88" spans="1:12">
      <c r="E88" s="172" t="s">
        <v>66</v>
      </c>
      <c r="F88" s="46">
        <f>K87-E83</f>
        <v>32.883449999999982</v>
      </c>
      <c r="G88" s="137" t="s">
        <v>0</v>
      </c>
    </row>
    <row r="89" spans="1:12">
      <c r="A89" s="167" t="s">
        <v>67</v>
      </c>
      <c r="E89" s="168" t="s">
        <v>58</v>
      </c>
      <c r="F89" s="174">
        <v>9658</v>
      </c>
      <c r="G89" s="137" t="s">
        <v>25</v>
      </c>
      <c r="H89" s="167" t="s">
        <v>59</v>
      </c>
      <c r="I89" s="167"/>
    </row>
    <row r="90" spans="1:12">
      <c r="A90" s="169" t="s">
        <v>60</v>
      </c>
      <c r="B90" s="169" t="s">
        <v>61</v>
      </c>
      <c r="C90" s="169" t="s">
        <v>62</v>
      </c>
      <c r="D90" s="169" t="s">
        <v>63</v>
      </c>
      <c r="E90" s="169" t="s">
        <v>64</v>
      </c>
      <c r="F90" s="169"/>
      <c r="G90" s="169" t="s">
        <v>60</v>
      </c>
      <c r="H90" s="169" t="s">
        <v>61</v>
      </c>
      <c r="I90" s="169" t="s">
        <v>62</v>
      </c>
      <c r="J90" s="169" t="s">
        <v>63</v>
      </c>
      <c r="K90" s="169" t="s">
        <v>64</v>
      </c>
      <c r="L90" s="170"/>
    </row>
    <row r="91" spans="1:12">
      <c r="A91" s="17">
        <v>0</v>
      </c>
      <c r="B91" s="171">
        <v>3.3</v>
      </c>
      <c r="C91" s="17"/>
      <c r="D91" s="17"/>
      <c r="E91" s="45"/>
      <c r="F91" s="45"/>
      <c r="G91" s="17">
        <v>0</v>
      </c>
      <c r="H91" s="171">
        <v>3.3</v>
      </c>
      <c r="I91" s="170"/>
      <c r="J91" s="170"/>
      <c r="K91" s="170"/>
      <c r="L91" s="170"/>
    </row>
    <row r="92" spans="1:12">
      <c r="A92" s="17">
        <v>8</v>
      </c>
      <c r="B92" s="171">
        <v>3.25</v>
      </c>
      <c r="C92" s="17">
        <f>(B91+B92)/2</f>
        <v>3.2749999999999999</v>
      </c>
      <c r="D92" s="17">
        <f>A92-A91</f>
        <v>8</v>
      </c>
      <c r="E92" s="45">
        <f>C92*D92</f>
        <v>26.2</v>
      </c>
      <c r="F92" s="45"/>
      <c r="G92" s="17">
        <v>8</v>
      </c>
      <c r="H92" s="171">
        <v>3.25</v>
      </c>
      <c r="I92" s="17">
        <f>(H91+H92)/2</f>
        <v>3.2749999999999999</v>
      </c>
      <c r="J92" s="17">
        <f>G92-G91</f>
        <v>8</v>
      </c>
      <c r="K92" s="45">
        <f>I92*J92</f>
        <v>26.2</v>
      </c>
      <c r="L92" s="170"/>
    </row>
    <row r="93" spans="1:12">
      <c r="A93" s="17">
        <v>21</v>
      </c>
      <c r="B93" s="171">
        <v>3.32</v>
      </c>
      <c r="C93" s="17">
        <f t="shared" ref="C93:C105" si="24">(B92+B93)/2</f>
        <v>3.2850000000000001</v>
      </c>
      <c r="D93" s="17">
        <f t="shared" ref="D93:D105" si="25">A93-A92</f>
        <v>13</v>
      </c>
      <c r="E93" s="45">
        <f t="shared" ref="E93:E105" si="26">C93*D93</f>
        <v>42.704999999999998</v>
      </c>
      <c r="F93" s="45"/>
      <c r="G93" s="17">
        <v>21</v>
      </c>
      <c r="H93" s="171">
        <v>3.32</v>
      </c>
      <c r="I93" s="17">
        <f t="shared" ref="I93:I107" si="27">(H92+H93)/2</f>
        <v>3.2850000000000001</v>
      </c>
      <c r="J93" s="17">
        <f t="shared" ref="J93:J107" si="28">G93-G92</f>
        <v>13</v>
      </c>
      <c r="K93" s="45">
        <f t="shared" ref="K93:K107" si="29">I93*J93</f>
        <v>42.704999999999998</v>
      </c>
      <c r="L93" s="17"/>
    </row>
    <row r="94" spans="1:12">
      <c r="A94" s="17">
        <v>41</v>
      </c>
      <c r="B94" s="171">
        <v>3.32</v>
      </c>
      <c r="C94" s="17">
        <f t="shared" si="24"/>
        <v>3.32</v>
      </c>
      <c r="D94" s="17">
        <f t="shared" si="25"/>
        <v>20</v>
      </c>
      <c r="E94" s="45">
        <f t="shared" si="26"/>
        <v>66.399999999999991</v>
      </c>
      <c r="F94" s="45"/>
      <c r="G94" s="17">
        <v>41</v>
      </c>
      <c r="H94" s="171">
        <v>3.32</v>
      </c>
      <c r="I94" s="17">
        <f t="shared" si="27"/>
        <v>3.32</v>
      </c>
      <c r="J94" s="17">
        <f t="shared" si="28"/>
        <v>20</v>
      </c>
      <c r="K94" s="45">
        <f t="shared" si="29"/>
        <v>66.399999999999991</v>
      </c>
      <c r="L94" s="17"/>
    </row>
    <row r="95" spans="1:12">
      <c r="A95" s="17">
        <v>60</v>
      </c>
      <c r="B95" s="171">
        <v>3.31</v>
      </c>
      <c r="C95" s="17">
        <f t="shared" si="24"/>
        <v>3.3149999999999999</v>
      </c>
      <c r="D95" s="17">
        <f t="shared" si="25"/>
        <v>19</v>
      </c>
      <c r="E95" s="45">
        <f t="shared" si="26"/>
        <v>62.984999999999999</v>
      </c>
      <c r="F95" s="45"/>
      <c r="G95" s="17">
        <v>60</v>
      </c>
      <c r="H95" s="171">
        <v>3.31</v>
      </c>
      <c r="I95" s="17">
        <f t="shared" si="27"/>
        <v>3.3149999999999999</v>
      </c>
      <c r="J95" s="17">
        <f t="shared" si="28"/>
        <v>19</v>
      </c>
      <c r="K95" s="45">
        <f t="shared" si="29"/>
        <v>62.984999999999999</v>
      </c>
      <c r="L95" s="17"/>
    </row>
    <row r="96" spans="1:12">
      <c r="A96" s="17">
        <v>76</v>
      </c>
      <c r="B96" s="171">
        <v>3.24</v>
      </c>
      <c r="C96" s="17">
        <f t="shared" si="24"/>
        <v>3.2750000000000004</v>
      </c>
      <c r="D96" s="17">
        <f t="shared" si="25"/>
        <v>16</v>
      </c>
      <c r="E96" s="45">
        <f t="shared" si="26"/>
        <v>52.400000000000006</v>
      </c>
      <c r="F96" s="45"/>
      <c r="G96" s="17">
        <v>76</v>
      </c>
      <c r="H96" s="171">
        <v>3.24</v>
      </c>
      <c r="I96" s="17">
        <f t="shared" si="27"/>
        <v>3.2750000000000004</v>
      </c>
      <c r="J96" s="17">
        <f t="shared" si="28"/>
        <v>16</v>
      </c>
      <c r="K96" s="45">
        <f t="shared" si="29"/>
        <v>52.400000000000006</v>
      </c>
      <c r="L96" s="17"/>
    </row>
    <row r="97" spans="1:12">
      <c r="A97" s="17">
        <v>93</v>
      </c>
      <c r="B97" s="176">
        <v>3.19</v>
      </c>
      <c r="C97" s="17">
        <f t="shared" si="24"/>
        <v>3.2149999999999999</v>
      </c>
      <c r="D97" s="17">
        <f t="shared" si="25"/>
        <v>17</v>
      </c>
      <c r="E97" s="45">
        <f t="shared" si="26"/>
        <v>54.655000000000001</v>
      </c>
      <c r="F97" s="45"/>
      <c r="G97" s="17">
        <v>93</v>
      </c>
      <c r="H97" s="176">
        <v>3.19</v>
      </c>
      <c r="I97" s="17">
        <f t="shared" si="27"/>
        <v>3.2149999999999999</v>
      </c>
      <c r="J97" s="17">
        <f t="shared" si="28"/>
        <v>17</v>
      </c>
      <c r="K97" s="45">
        <f t="shared" si="29"/>
        <v>54.655000000000001</v>
      </c>
      <c r="L97" s="17"/>
    </row>
    <row r="98" spans="1:12">
      <c r="A98" s="174">
        <v>105</v>
      </c>
      <c r="B98" s="171">
        <v>3.02</v>
      </c>
      <c r="C98" s="17">
        <f t="shared" si="24"/>
        <v>3.105</v>
      </c>
      <c r="D98" s="17">
        <f t="shared" si="25"/>
        <v>12</v>
      </c>
      <c r="E98" s="45">
        <f t="shared" si="26"/>
        <v>37.26</v>
      </c>
      <c r="F98" s="45"/>
      <c r="G98" s="174">
        <v>105</v>
      </c>
      <c r="H98" s="171">
        <v>3.02</v>
      </c>
      <c r="I98" s="17">
        <f t="shared" si="27"/>
        <v>3.105</v>
      </c>
      <c r="J98" s="17">
        <f t="shared" si="28"/>
        <v>12</v>
      </c>
      <c r="K98" s="45">
        <f t="shared" si="29"/>
        <v>37.26</v>
      </c>
      <c r="L98" s="17"/>
    </row>
    <row r="99" spans="1:12">
      <c r="A99" s="174">
        <v>118</v>
      </c>
      <c r="B99" s="171">
        <v>3.58</v>
      </c>
      <c r="C99" s="17">
        <f t="shared" si="24"/>
        <v>3.3</v>
      </c>
      <c r="D99" s="17">
        <f t="shared" si="25"/>
        <v>13</v>
      </c>
      <c r="E99" s="45">
        <f t="shared" si="26"/>
        <v>42.9</v>
      </c>
      <c r="F99" s="45"/>
      <c r="G99" s="174">
        <v>118</v>
      </c>
      <c r="H99" s="171">
        <v>3.58</v>
      </c>
      <c r="I99" s="17">
        <f t="shared" si="27"/>
        <v>3.3</v>
      </c>
      <c r="J99" s="17">
        <f t="shared" si="28"/>
        <v>13</v>
      </c>
      <c r="K99" s="45">
        <f t="shared" si="29"/>
        <v>42.9</v>
      </c>
      <c r="L99" s="17"/>
    </row>
    <row r="100" spans="1:12">
      <c r="A100" s="174">
        <v>131</v>
      </c>
      <c r="B100" s="171">
        <v>2.99</v>
      </c>
      <c r="C100" s="17">
        <f t="shared" si="24"/>
        <v>3.2850000000000001</v>
      </c>
      <c r="D100" s="17">
        <f t="shared" si="25"/>
        <v>13</v>
      </c>
      <c r="E100" s="45">
        <f t="shared" si="26"/>
        <v>42.704999999999998</v>
      </c>
      <c r="F100" s="45"/>
      <c r="G100" s="174">
        <v>131</v>
      </c>
      <c r="H100" s="171">
        <v>2.99</v>
      </c>
      <c r="I100" s="17">
        <f t="shared" si="27"/>
        <v>3.2850000000000001</v>
      </c>
      <c r="J100" s="17">
        <f t="shared" si="28"/>
        <v>13</v>
      </c>
      <c r="K100" s="45">
        <f t="shared" si="29"/>
        <v>42.704999999999998</v>
      </c>
      <c r="L100" s="17"/>
    </row>
    <row r="101" spans="1:12">
      <c r="A101" s="174">
        <v>135</v>
      </c>
      <c r="B101" s="171">
        <v>2.21</v>
      </c>
      <c r="C101" s="17">
        <f t="shared" si="24"/>
        <v>2.6</v>
      </c>
      <c r="D101" s="17">
        <f t="shared" si="25"/>
        <v>4</v>
      </c>
      <c r="E101" s="45">
        <f t="shared" si="26"/>
        <v>10.4</v>
      </c>
      <c r="F101" s="45"/>
      <c r="G101" s="174">
        <v>135</v>
      </c>
      <c r="H101" s="171">
        <v>2.21</v>
      </c>
      <c r="I101" s="17">
        <f t="shared" si="27"/>
        <v>2.6</v>
      </c>
      <c r="J101" s="17">
        <f t="shared" si="28"/>
        <v>4</v>
      </c>
      <c r="K101" s="45">
        <f t="shared" si="29"/>
        <v>10.4</v>
      </c>
      <c r="L101" s="17"/>
    </row>
    <row r="102" spans="1:12">
      <c r="A102" s="174">
        <f>G102</f>
        <v>139.78</v>
      </c>
      <c r="B102" s="171">
        <v>2.21</v>
      </c>
      <c r="C102" s="17">
        <f t="shared" si="24"/>
        <v>2.21</v>
      </c>
      <c r="D102" s="17">
        <f t="shared" si="25"/>
        <v>4.7800000000000011</v>
      </c>
      <c r="E102" s="45">
        <f t="shared" si="26"/>
        <v>10.563800000000002</v>
      </c>
      <c r="G102" s="45">
        <f>G103-(H103-H102)*3</f>
        <v>139.78</v>
      </c>
      <c r="H102" s="45">
        <f>B102</f>
        <v>2.21</v>
      </c>
      <c r="I102" s="17">
        <f t="shared" si="27"/>
        <v>2.21</v>
      </c>
      <c r="J102" s="17">
        <f t="shared" si="28"/>
        <v>4.7800000000000011</v>
      </c>
      <c r="K102" s="45">
        <f t="shared" si="29"/>
        <v>10.563800000000002</v>
      </c>
      <c r="L102" s="17"/>
    </row>
    <row r="103" spans="1:12">
      <c r="A103" s="174">
        <v>150</v>
      </c>
      <c r="B103" s="171">
        <v>3.1</v>
      </c>
      <c r="C103" s="17">
        <f t="shared" si="24"/>
        <v>2.6550000000000002</v>
      </c>
      <c r="D103" s="17">
        <f t="shared" si="25"/>
        <v>10.219999999999999</v>
      </c>
      <c r="E103" s="45">
        <f t="shared" si="26"/>
        <v>27.1341</v>
      </c>
      <c r="F103" s="45" t="s">
        <v>65</v>
      </c>
      <c r="G103" s="45">
        <f>G104-4.3/2</f>
        <v>147.85</v>
      </c>
      <c r="H103" s="45">
        <v>4.9000000000000004</v>
      </c>
      <c r="I103" s="17">
        <f t="shared" si="27"/>
        <v>3.5550000000000002</v>
      </c>
      <c r="J103" s="17">
        <f t="shared" si="28"/>
        <v>8.0699999999999932</v>
      </c>
      <c r="K103" s="45">
        <f t="shared" si="29"/>
        <v>28.688849999999977</v>
      </c>
      <c r="L103" s="17"/>
    </row>
    <row r="104" spans="1:12">
      <c r="A104" s="174">
        <v>155</v>
      </c>
      <c r="B104" s="171">
        <v>1.88</v>
      </c>
      <c r="C104" s="17">
        <f t="shared" si="24"/>
        <v>2.4900000000000002</v>
      </c>
      <c r="D104" s="17">
        <f t="shared" si="25"/>
        <v>5</v>
      </c>
      <c r="E104" s="45">
        <f t="shared" si="26"/>
        <v>12.450000000000001</v>
      </c>
      <c r="F104" s="45"/>
      <c r="G104" s="45">
        <f>A103</f>
        <v>150</v>
      </c>
      <c r="H104" s="45">
        <v>4.9000000000000004</v>
      </c>
      <c r="I104" s="17">
        <f t="shared" si="27"/>
        <v>4.9000000000000004</v>
      </c>
      <c r="J104" s="17">
        <f t="shared" si="28"/>
        <v>2.1500000000000057</v>
      </c>
      <c r="K104" s="45">
        <f t="shared" si="29"/>
        <v>10.535000000000029</v>
      </c>
      <c r="L104" s="17"/>
    </row>
    <row r="105" spans="1:12">
      <c r="A105" s="174">
        <v>162</v>
      </c>
      <c r="B105" s="171">
        <v>1.88</v>
      </c>
      <c r="C105" s="17">
        <f t="shared" si="24"/>
        <v>1.88</v>
      </c>
      <c r="D105" s="17">
        <f t="shared" si="25"/>
        <v>7</v>
      </c>
      <c r="E105" s="45">
        <f t="shared" si="26"/>
        <v>13.16</v>
      </c>
      <c r="G105" s="45">
        <f>G104+4.3/2</f>
        <v>152.15</v>
      </c>
      <c r="H105" s="45">
        <v>4.9000000000000004</v>
      </c>
      <c r="I105" s="17">
        <f t="shared" si="27"/>
        <v>4.9000000000000004</v>
      </c>
      <c r="J105" s="17">
        <f t="shared" si="28"/>
        <v>2.1500000000000057</v>
      </c>
      <c r="K105" s="45">
        <f t="shared" si="29"/>
        <v>10.535000000000029</v>
      </c>
      <c r="L105" s="17"/>
    </row>
    <row r="106" spans="1:12">
      <c r="D106" s="17">
        <f>SUM(D92:D105)</f>
        <v>162</v>
      </c>
      <c r="E106" s="17">
        <f>SUM(E92:E105)</f>
        <v>501.91789999999997</v>
      </c>
      <c r="F106" s="45"/>
      <c r="G106" s="45">
        <f>G105+(H105-H106)*3</f>
        <v>161.21</v>
      </c>
      <c r="H106" s="171">
        <v>1.88</v>
      </c>
      <c r="I106" s="17">
        <f t="shared" si="27"/>
        <v>3.39</v>
      </c>
      <c r="J106" s="17">
        <f t="shared" si="28"/>
        <v>9.0600000000000023</v>
      </c>
      <c r="K106" s="45">
        <f t="shared" si="29"/>
        <v>30.713400000000007</v>
      </c>
      <c r="L106" s="17"/>
    </row>
    <row r="107" spans="1:12">
      <c r="E107" s="172"/>
      <c r="F107" s="45"/>
      <c r="G107" s="174">
        <v>162</v>
      </c>
      <c r="H107" s="171">
        <v>1.88</v>
      </c>
      <c r="I107" s="17">
        <f t="shared" si="27"/>
        <v>1.88</v>
      </c>
      <c r="J107" s="17">
        <f t="shared" si="28"/>
        <v>0.78999999999999204</v>
      </c>
      <c r="K107" s="45">
        <f t="shared" si="29"/>
        <v>1.485199999999985</v>
      </c>
      <c r="L107" s="17"/>
    </row>
    <row r="108" spans="1:12">
      <c r="I108" s="17"/>
      <c r="J108" s="17">
        <f>SUM(J92:J107)</f>
        <v>162</v>
      </c>
      <c r="K108" s="17">
        <f>SUM(K92:K107)</f>
        <v>531.13125000000002</v>
      </c>
      <c r="L108" s="17"/>
    </row>
    <row r="109" spans="1:12">
      <c r="E109" s="172" t="s">
        <v>66</v>
      </c>
      <c r="F109" s="46">
        <f>K108-E106</f>
        <v>29.213350000000048</v>
      </c>
      <c r="G109" s="173" t="s">
        <v>0</v>
      </c>
      <c r="H109" s="17"/>
      <c r="I109" s="17"/>
      <c r="J109" s="17"/>
      <c r="K109" s="17"/>
      <c r="L109" s="17"/>
    </row>
    <row r="110" spans="1:12">
      <c r="A110" s="167" t="s">
        <v>67</v>
      </c>
      <c r="E110" s="168" t="s">
        <v>58</v>
      </c>
      <c r="F110" s="17">
        <v>9888</v>
      </c>
      <c r="G110" s="137" t="s">
        <v>25</v>
      </c>
      <c r="H110" s="167" t="s">
        <v>59</v>
      </c>
      <c r="I110" s="167"/>
    </row>
    <row r="111" spans="1:12">
      <c r="A111" s="169" t="s">
        <v>60</v>
      </c>
      <c r="B111" s="169" t="s">
        <v>61</v>
      </c>
      <c r="C111" s="169" t="s">
        <v>62</v>
      </c>
      <c r="D111" s="169" t="s">
        <v>63</v>
      </c>
      <c r="E111" s="169" t="s">
        <v>64</v>
      </c>
      <c r="F111" s="169"/>
      <c r="G111" s="169" t="s">
        <v>60</v>
      </c>
      <c r="H111" s="169" t="s">
        <v>61</v>
      </c>
      <c r="I111" s="169" t="s">
        <v>62</v>
      </c>
      <c r="J111" s="169" t="s">
        <v>63</v>
      </c>
      <c r="K111" s="169" t="s">
        <v>64</v>
      </c>
      <c r="L111" s="170"/>
    </row>
    <row r="112" spans="1:12">
      <c r="A112" s="17">
        <v>0</v>
      </c>
      <c r="B112" s="171">
        <v>3.04</v>
      </c>
      <c r="C112" s="17"/>
      <c r="D112" s="17"/>
      <c r="E112" s="45"/>
      <c r="G112" s="17">
        <v>0</v>
      </c>
      <c r="H112" s="171">
        <v>3.04</v>
      </c>
      <c r="I112" s="17"/>
      <c r="J112" s="17"/>
      <c r="K112" s="45"/>
      <c r="L112" s="17"/>
    </row>
    <row r="113" spans="1:12">
      <c r="A113" s="17">
        <v>21</v>
      </c>
      <c r="B113" s="171">
        <v>2.95</v>
      </c>
      <c r="C113" s="17">
        <f>(B112+B113)/2</f>
        <v>2.9950000000000001</v>
      </c>
      <c r="D113" s="17">
        <f>A113-A112</f>
        <v>21</v>
      </c>
      <c r="E113" s="45">
        <f>C113*D113</f>
        <v>62.895000000000003</v>
      </c>
      <c r="G113" s="17">
        <v>21</v>
      </c>
      <c r="H113" s="171">
        <v>2.95</v>
      </c>
      <c r="I113" s="17">
        <f>(H112+H113)/2</f>
        <v>2.9950000000000001</v>
      </c>
      <c r="J113" s="17">
        <f>G113-G112</f>
        <v>21</v>
      </c>
      <c r="K113" s="45">
        <f>I113*J113</f>
        <v>62.895000000000003</v>
      </c>
      <c r="L113" s="17"/>
    </row>
    <row r="114" spans="1:12">
      <c r="A114" s="17">
        <v>27</v>
      </c>
      <c r="B114" s="171">
        <v>2.95</v>
      </c>
      <c r="C114" s="17">
        <f t="shared" ref="C114:C124" si="30">(B113+B114)/2</f>
        <v>2.95</v>
      </c>
      <c r="D114" s="17">
        <f t="shared" ref="D114:D124" si="31">A114-A113</f>
        <v>6</v>
      </c>
      <c r="E114" s="45">
        <f t="shared" ref="E114:E124" si="32">C114*D114</f>
        <v>17.700000000000003</v>
      </c>
      <c r="G114" s="17">
        <v>27</v>
      </c>
      <c r="H114" s="171">
        <v>2.95</v>
      </c>
      <c r="I114" s="17">
        <f t="shared" ref="I114:I127" si="33">(H113+H114)/2</f>
        <v>2.95</v>
      </c>
      <c r="J114" s="17">
        <f t="shared" ref="J114:J127" si="34">G114-G113</f>
        <v>6</v>
      </c>
      <c r="K114" s="45">
        <f t="shared" ref="K114:K127" si="35">I114*J114</f>
        <v>17.700000000000003</v>
      </c>
      <c r="L114" s="17"/>
    </row>
    <row r="115" spans="1:12">
      <c r="A115" s="17">
        <v>35</v>
      </c>
      <c r="B115" s="171">
        <v>2.88</v>
      </c>
      <c r="C115" s="17">
        <f t="shared" si="30"/>
        <v>2.915</v>
      </c>
      <c r="D115" s="17">
        <f t="shared" si="31"/>
        <v>8</v>
      </c>
      <c r="E115" s="45">
        <f t="shared" si="32"/>
        <v>23.32</v>
      </c>
      <c r="G115" s="17">
        <v>35</v>
      </c>
      <c r="H115" s="171">
        <v>2.88</v>
      </c>
      <c r="I115" s="17">
        <f t="shared" si="33"/>
        <v>2.915</v>
      </c>
      <c r="J115" s="17">
        <f t="shared" si="34"/>
        <v>8</v>
      </c>
      <c r="K115" s="45">
        <f t="shared" si="35"/>
        <v>23.32</v>
      </c>
      <c r="L115" s="17"/>
    </row>
    <row r="116" spans="1:12">
      <c r="A116" s="17">
        <v>47</v>
      </c>
      <c r="B116" s="171">
        <v>2.95</v>
      </c>
      <c r="C116" s="17">
        <f t="shared" si="30"/>
        <v>2.915</v>
      </c>
      <c r="D116" s="17">
        <f t="shared" si="31"/>
        <v>12</v>
      </c>
      <c r="E116" s="45">
        <f t="shared" si="32"/>
        <v>34.980000000000004</v>
      </c>
      <c r="F116" s="17"/>
      <c r="G116" s="17">
        <v>47</v>
      </c>
      <c r="H116" s="17">
        <v>2.95</v>
      </c>
      <c r="I116" s="17">
        <f t="shared" si="33"/>
        <v>2.915</v>
      </c>
      <c r="J116" s="17">
        <f t="shared" si="34"/>
        <v>12</v>
      </c>
      <c r="K116" s="45">
        <f t="shared" si="35"/>
        <v>34.980000000000004</v>
      </c>
      <c r="L116" s="17"/>
    </row>
    <row r="117" spans="1:12">
      <c r="A117" s="17">
        <v>63</v>
      </c>
      <c r="B117" s="171">
        <v>3.05</v>
      </c>
      <c r="C117" s="17">
        <f t="shared" si="30"/>
        <v>3</v>
      </c>
      <c r="D117" s="17">
        <f t="shared" si="31"/>
        <v>16</v>
      </c>
      <c r="E117" s="45">
        <f t="shared" si="32"/>
        <v>48</v>
      </c>
      <c r="F117" s="17"/>
      <c r="G117" s="17">
        <v>63</v>
      </c>
      <c r="H117" s="17">
        <v>3.05</v>
      </c>
      <c r="I117" s="17">
        <f t="shared" si="33"/>
        <v>3</v>
      </c>
      <c r="J117" s="17">
        <f t="shared" si="34"/>
        <v>16</v>
      </c>
      <c r="K117" s="45">
        <f t="shared" si="35"/>
        <v>48</v>
      </c>
      <c r="L117" s="17"/>
    </row>
    <row r="118" spans="1:12">
      <c r="A118" s="17">
        <v>79</v>
      </c>
      <c r="B118" s="171">
        <v>3.02</v>
      </c>
      <c r="C118" s="17">
        <f t="shared" si="30"/>
        <v>3.0350000000000001</v>
      </c>
      <c r="D118" s="17">
        <f t="shared" si="31"/>
        <v>16</v>
      </c>
      <c r="E118" s="45">
        <f t="shared" si="32"/>
        <v>48.56</v>
      </c>
      <c r="F118" s="17"/>
      <c r="G118" s="17">
        <v>79</v>
      </c>
      <c r="H118" s="17">
        <v>3.02</v>
      </c>
      <c r="I118" s="17">
        <f t="shared" si="33"/>
        <v>3.0350000000000001</v>
      </c>
      <c r="J118" s="17">
        <f t="shared" si="34"/>
        <v>16</v>
      </c>
      <c r="K118" s="45">
        <f t="shared" si="35"/>
        <v>48.56</v>
      </c>
      <c r="L118" s="17"/>
    </row>
    <row r="119" spans="1:12">
      <c r="A119" s="17">
        <v>99</v>
      </c>
      <c r="B119" s="171">
        <v>2.94</v>
      </c>
      <c r="C119" s="17">
        <f t="shared" si="30"/>
        <v>2.98</v>
      </c>
      <c r="D119" s="17">
        <f t="shared" si="31"/>
        <v>20</v>
      </c>
      <c r="E119" s="45">
        <f t="shared" si="32"/>
        <v>59.6</v>
      </c>
      <c r="F119" s="17"/>
      <c r="G119" s="17">
        <v>99</v>
      </c>
      <c r="H119" s="17">
        <v>2.94</v>
      </c>
      <c r="I119" s="17">
        <f t="shared" si="33"/>
        <v>2.98</v>
      </c>
      <c r="J119" s="17">
        <f t="shared" si="34"/>
        <v>20</v>
      </c>
      <c r="K119" s="45">
        <f t="shared" si="35"/>
        <v>59.6</v>
      </c>
      <c r="L119" s="17"/>
    </row>
    <row r="120" spans="1:12">
      <c r="A120" s="17">
        <v>119</v>
      </c>
      <c r="B120" s="171">
        <v>2.94</v>
      </c>
      <c r="C120" s="17">
        <f t="shared" si="30"/>
        <v>2.94</v>
      </c>
      <c r="D120" s="17">
        <f t="shared" si="31"/>
        <v>20</v>
      </c>
      <c r="E120" s="45">
        <f t="shared" si="32"/>
        <v>58.8</v>
      </c>
      <c r="F120" s="17"/>
      <c r="G120" s="17">
        <v>119</v>
      </c>
      <c r="H120" s="17">
        <v>2.94</v>
      </c>
      <c r="I120" s="17">
        <f t="shared" si="33"/>
        <v>2.94</v>
      </c>
      <c r="J120" s="17">
        <f t="shared" si="34"/>
        <v>20</v>
      </c>
      <c r="K120" s="45">
        <f t="shared" si="35"/>
        <v>58.8</v>
      </c>
      <c r="L120" s="17"/>
    </row>
    <row r="121" spans="1:12">
      <c r="A121" s="17">
        <v>133</v>
      </c>
      <c r="B121" s="171">
        <v>2.74</v>
      </c>
      <c r="C121" s="17">
        <f t="shared" si="30"/>
        <v>2.84</v>
      </c>
      <c r="D121" s="17">
        <f t="shared" si="31"/>
        <v>14</v>
      </c>
      <c r="E121" s="45">
        <f t="shared" si="32"/>
        <v>39.76</v>
      </c>
      <c r="F121" s="17"/>
      <c r="G121" s="17">
        <v>133</v>
      </c>
      <c r="H121" s="17">
        <v>2.74</v>
      </c>
      <c r="I121" s="17">
        <f t="shared" si="33"/>
        <v>2.84</v>
      </c>
      <c r="J121" s="17">
        <f t="shared" si="34"/>
        <v>14</v>
      </c>
      <c r="K121" s="45">
        <f t="shared" si="35"/>
        <v>39.76</v>
      </c>
      <c r="L121" s="17"/>
    </row>
    <row r="122" spans="1:12">
      <c r="A122" s="17">
        <v>148</v>
      </c>
      <c r="B122" s="171">
        <v>2.74</v>
      </c>
      <c r="C122" s="17">
        <f t="shared" si="30"/>
        <v>2.74</v>
      </c>
      <c r="D122" s="17">
        <f t="shared" si="31"/>
        <v>15</v>
      </c>
      <c r="E122" s="45">
        <f t="shared" si="32"/>
        <v>41.1</v>
      </c>
      <c r="F122" s="17"/>
      <c r="G122" s="17">
        <f>G123-(H123-H122)*3</f>
        <v>139.51999999999998</v>
      </c>
      <c r="H122" s="17">
        <v>2.79</v>
      </c>
      <c r="I122" s="17">
        <f t="shared" si="33"/>
        <v>2.7650000000000001</v>
      </c>
      <c r="J122" s="17">
        <f t="shared" si="34"/>
        <v>6.5199999999999818</v>
      </c>
      <c r="K122" s="45">
        <f t="shared" si="35"/>
        <v>18.027799999999949</v>
      </c>
      <c r="L122" s="17"/>
    </row>
    <row r="123" spans="1:12">
      <c r="A123" s="174">
        <f>G126</f>
        <v>156.75</v>
      </c>
      <c r="B123" s="137">
        <v>2.7</v>
      </c>
      <c r="C123" s="17">
        <f t="shared" si="30"/>
        <v>2.72</v>
      </c>
      <c r="D123" s="17">
        <f t="shared" si="31"/>
        <v>8.75</v>
      </c>
      <c r="E123" s="45">
        <f t="shared" si="32"/>
        <v>23.8</v>
      </c>
      <c r="F123" s="17" t="s">
        <v>65</v>
      </c>
      <c r="G123" s="17">
        <f>G124-4.3/2</f>
        <v>145.85</v>
      </c>
      <c r="H123" s="17">
        <v>4.9000000000000004</v>
      </c>
      <c r="I123" s="17">
        <f t="shared" si="33"/>
        <v>3.8450000000000002</v>
      </c>
      <c r="J123" s="17">
        <f t="shared" si="34"/>
        <v>6.3300000000000125</v>
      </c>
      <c r="K123" s="45">
        <f t="shared" si="35"/>
        <v>24.33885000000005</v>
      </c>
      <c r="L123" s="17"/>
    </row>
    <row r="124" spans="1:12">
      <c r="A124" s="174">
        <v>178</v>
      </c>
      <c r="B124" s="171">
        <v>2.69</v>
      </c>
      <c r="C124" s="17">
        <f t="shared" si="30"/>
        <v>2.6950000000000003</v>
      </c>
      <c r="D124" s="17">
        <f t="shared" si="31"/>
        <v>21.25</v>
      </c>
      <c r="E124" s="45">
        <f t="shared" si="32"/>
        <v>57.268750000000004</v>
      </c>
      <c r="F124" s="17"/>
      <c r="G124" s="17">
        <f>A122</f>
        <v>148</v>
      </c>
      <c r="H124" s="17">
        <v>4.9000000000000004</v>
      </c>
      <c r="I124" s="17">
        <f t="shared" si="33"/>
        <v>4.9000000000000004</v>
      </c>
      <c r="J124" s="17">
        <f t="shared" si="34"/>
        <v>2.1500000000000057</v>
      </c>
      <c r="K124" s="45">
        <f t="shared" si="35"/>
        <v>10.535000000000029</v>
      </c>
      <c r="L124" s="17"/>
    </row>
    <row r="125" spans="1:12">
      <c r="A125" s="174"/>
      <c r="B125" s="171"/>
      <c r="C125" s="17"/>
      <c r="D125" s="174">
        <f>SUM(D113:D124)</f>
        <v>178</v>
      </c>
      <c r="E125" s="174">
        <f>SUM(E113:E124)</f>
        <v>515.78375000000005</v>
      </c>
      <c r="F125" s="17"/>
      <c r="G125" s="17">
        <f>G124+4.3/2</f>
        <v>150.15</v>
      </c>
      <c r="H125" s="17">
        <v>4.9000000000000004</v>
      </c>
      <c r="I125" s="17">
        <f t="shared" si="33"/>
        <v>4.9000000000000004</v>
      </c>
      <c r="J125" s="17">
        <f t="shared" si="34"/>
        <v>2.1500000000000057</v>
      </c>
      <c r="K125" s="45">
        <f t="shared" si="35"/>
        <v>10.535000000000029</v>
      </c>
      <c r="L125" s="17"/>
    </row>
    <row r="126" spans="1:12">
      <c r="G126" s="17">
        <f>G125+(H125-H126)*3</f>
        <v>156.75</v>
      </c>
      <c r="H126" s="171">
        <f>B123</f>
        <v>2.7</v>
      </c>
      <c r="I126" s="17">
        <f t="shared" si="33"/>
        <v>3.8000000000000003</v>
      </c>
      <c r="J126" s="17">
        <f t="shared" si="34"/>
        <v>6.5999999999999943</v>
      </c>
      <c r="K126" s="45">
        <f t="shared" si="35"/>
        <v>25.079999999999981</v>
      </c>
      <c r="L126" s="17"/>
    </row>
    <row r="127" spans="1:12">
      <c r="G127" s="174">
        <v>178</v>
      </c>
      <c r="H127" s="171">
        <v>2.69</v>
      </c>
      <c r="I127" s="17">
        <f t="shared" si="33"/>
        <v>2.6950000000000003</v>
      </c>
      <c r="J127" s="17">
        <f t="shared" si="34"/>
        <v>21.25</v>
      </c>
      <c r="K127" s="45">
        <f t="shared" si="35"/>
        <v>57.268750000000004</v>
      </c>
      <c r="L127" s="17"/>
    </row>
    <row r="128" spans="1:12">
      <c r="G128" s="17"/>
      <c r="H128" s="171"/>
      <c r="I128" s="17"/>
      <c r="J128" s="17">
        <f>SUM(J113:J127)</f>
        <v>178</v>
      </c>
      <c r="K128" s="17">
        <f>SUM(K113:K127)</f>
        <v>539.40039999999999</v>
      </c>
      <c r="L128" s="17"/>
    </row>
    <row r="129" spans="1:12">
      <c r="E129" s="172" t="s">
        <v>66</v>
      </c>
      <c r="F129" s="46">
        <f>K128-E125</f>
        <v>23.616649999999936</v>
      </c>
      <c r="G129" s="173"/>
      <c r="H129" s="17"/>
      <c r="I129" s="17"/>
      <c r="J129" s="17"/>
      <c r="K129" s="17"/>
      <c r="L129" s="17"/>
    </row>
    <row r="130" spans="1:12">
      <c r="A130" s="167" t="s">
        <v>67</v>
      </c>
      <c r="E130" s="168" t="s">
        <v>58</v>
      </c>
      <c r="F130" s="174">
        <v>9969</v>
      </c>
      <c r="G130" s="137" t="s">
        <v>25</v>
      </c>
      <c r="H130" s="167" t="s">
        <v>59</v>
      </c>
      <c r="I130" s="167"/>
    </row>
    <row r="131" spans="1:12">
      <c r="A131" s="169" t="s">
        <v>60</v>
      </c>
      <c r="B131" s="169" t="s">
        <v>61</v>
      </c>
      <c r="C131" s="169" t="s">
        <v>62</v>
      </c>
      <c r="D131" s="169" t="s">
        <v>63</v>
      </c>
      <c r="E131" s="169" t="s">
        <v>64</v>
      </c>
      <c r="F131" s="169">
        <v>4175</v>
      </c>
      <c r="G131" s="169" t="s">
        <v>60</v>
      </c>
      <c r="H131" s="169" t="s">
        <v>61</v>
      </c>
      <c r="I131" s="169" t="s">
        <v>62</v>
      </c>
      <c r="J131" s="169" t="s">
        <v>63</v>
      </c>
      <c r="K131" s="169" t="s">
        <v>64</v>
      </c>
      <c r="L131" s="170"/>
    </row>
    <row r="132" spans="1:12">
      <c r="A132" s="17">
        <v>0</v>
      </c>
      <c r="B132" s="171">
        <v>2.62</v>
      </c>
      <c r="C132" s="17"/>
      <c r="D132" s="17"/>
      <c r="E132" s="171"/>
      <c r="F132" s="171"/>
      <c r="G132" s="171">
        <v>0</v>
      </c>
      <c r="H132" s="171">
        <v>2.62</v>
      </c>
      <c r="I132" s="171"/>
      <c r="J132" s="171"/>
      <c r="K132" s="171"/>
      <c r="L132" s="170"/>
    </row>
    <row r="133" spans="1:12">
      <c r="A133" s="17">
        <v>13</v>
      </c>
      <c r="B133" s="171">
        <v>2.61</v>
      </c>
      <c r="C133" s="17">
        <f>(B132+B133)/2</f>
        <v>2.6150000000000002</v>
      </c>
      <c r="D133" s="17">
        <f>A133-A132</f>
        <v>13</v>
      </c>
      <c r="E133" s="17">
        <f>C133*D133</f>
        <v>33.995000000000005</v>
      </c>
      <c r="F133" s="17"/>
      <c r="G133" s="17">
        <v>13</v>
      </c>
      <c r="H133" s="17">
        <v>2.61</v>
      </c>
      <c r="I133" s="17">
        <f>(H132+H133)/2</f>
        <v>2.6150000000000002</v>
      </c>
      <c r="J133" s="17">
        <f>G133-G132</f>
        <v>13</v>
      </c>
      <c r="K133" s="17">
        <f>I133*J133</f>
        <v>33.995000000000005</v>
      </c>
      <c r="L133" s="17"/>
    </row>
    <row r="134" spans="1:12">
      <c r="A134" s="17">
        <v>27</v>
      </c>
      <c r="B134" s="171">
        <v>2.83</v>
      </c>
      <c r="C134" s="17">
        <f t="shared" ref="C134:C142" si="36">(B133+B134)/2</f>
        <v>2.7199999999999998</v>
      </c>
      <c r="D134" s="17">
        <f t="shared" ref="D134:D142" si="37">A134-A133</f>
        <v>14</v>
      </c>
      <c r="E134" s="17">
        <f t="shared" ref="E134:E142" si="38">C134*D134</f>
        <v>38.08</v>
      </c>
      <c r="F134" s="17"/>
      <c r="G134" s="17">
        <v>27</v>
      </c>
      <c r="H134" s="17">
        <v>2.83</v>
      </c>
      <c r="I134" s="17">
        <f t="shared" ref="I134:I145" si="39">(H133+H134)/2</f>
        <v>2.7199999999999998</v>
      </c>
      <c r="J134" s="17">
        <f t="shared" ref="J134:J145" si="40">G134-G133</f>
        <v>14</v>
      </c>
      <c r="K134" s="17">
        <f t="shared" ref="K134:K145" si="41">I134*J134</f>
        <v>38.08</v>
      </c>
      <c r="L134" s="17"/>
    </row>
    <row r="135" spans="1:12">
      <c r="A135" s="17">
        <v>41</v>
      </c>
      <c r="B135" s="171">
        <v>2.83</v>
      </c>
      <c r="C135" s="17">
        <f t="shared" si="36"/>
        <v>2.83</v>
      </c>
      <c r="D135" s="17">
        <f t="shared" si="37"/>
        <v>14</v>
      </c>
      <c r="E135" s="17">
        <f t="shared" si="38"/>
        <v>39.620000000000005</v>
      </c>
      <c r="F135" s="17"/>
      <c r="G135" s="17">
        <v>41</v>
      </c>
      <c r="H135" s="17">
        <v>2.83</v>
      </c>
      <c r="I135" s="17">
        <f t="shared" si="39"/>
        <v>2.83</v>
      </c>
      <c r="J135" s="17">
        <f t="shared" si="40"/>
        <v>14</v>
      </c>
      <c r="K135" s="17">
        <f t="shared" si="41"/>
        <v>39.620000000000005</v>
      </c>
      <c r="L135" s="17"/>
    </row>
    <row r="136" spans="1:12">
      <c r="A136" s="17">
        <v>57</v>
      </c>
      <c r="B136" s="171">
        <v>2.82</v>
      </c>
      <c r="C136" s="17">
        <f t="shared" si="36"/>
        <v>2.8250000000000002</v>
      </c>
      <c r="D136" s="17">
        <f t="shared" si="37"/>
        <v>16</v>
      </c>
      <c r="E136" s="17">
        <f t="shared" si="38"/>
        <v>45.2</v>
      </c>
      <c r="F136" s="17"/>
      <c r="G136" s="17">
        <v>57</v>
      </c>
      <c r="H136" s="17">
        <v>2.82</v>
      </c>
      <c r="I136" s="17">
        <f t="shared" si="39"/>
        <v>2.8250000000000002</v>
      </c>
      <c r="J136" s="17">
        <f t="shared" si="40"/>
        <v>16</v>
      </c>
      <c r="K136" s="17">
        <f t="shared" si="41"/>
        <v>45.2</v>
      </c>
      <c r="L136" s="17"/>
    </row>
    <row r="137" spans="1:12">
      <c r="A137" s="17">
        <v>75</v>
      </c>
      <c r="B137" s="171">
        <v>2.83</v>
      </c>
      <c r="C137" s="17">
        <f t="shared" si="36"/>
        <v>2.8250000000000002</v>
      </c>
      <c r="D137" s="17">
        <f t="shared" si="37"/>
        <v>18</v>
      </c>
      <c r="E137" s="17">
        <f t="shared" si="38"/>
        <v>50.85</v>
      </c>
      <c r="F137" s="17"/>
      <c r="G137" s="17">
        <v>75</v>
      </c>
      <c r="H137" s="17">
        <v>2.83</v>
      </c>
      <c r="I137" s="17">
        <f t="shared" si="39"/>
        <v>2.8250000000000002</v>
      </c>
      <c r="J137" s="17">
        <f t="shared" si="40"/>
        <v>18</v>
      </c>
      <c r="K137" s="17">
        <f t="shared" si="41"/>
        <v>50.85</v>
      </c>
      <c r="L137" s="17"/>
    </row>
    <row r="138" spans="1:12">
      <c r="A138" s="17">
        <v>101</v>
      </c>
      <c r="B138" s="171">
        <v>2.82</v>
      </c>
      <c r="C138" s="17">
        <f t="shared" si="36"/>
        <v>2.8250000000000002</v>
      </c>
      <c r="D138" s="17">
        <f t="shared" si="37"/>
        <v>26</v>
      </c>
      <c r="E138" s="17">
        <f t="shared" si="38"/>
        <v>73.45</v>
      </c>
      <c r="F138" s="17"/>
      <c r="G138" s="17">
        <v>101</v>
      </c>
      <c r="H138" s="17">
        <v>2.82</v>
      </c>
      <c r="I138" s="17">
        <f t="shared" si="39"/>
        <v>2.8250000000000002</v>
      </c>
      <c r="J138" s="17">
        <f t="shared" si="40"/>
        <v>26</v>
      </c>
      <c r="K138" s="17">
        <f t="shared" si="41"/>
        <v>73.45</v>
      </c>
      <c r="L138" s="17"/>
    </row>
    <row r="139" spans="1:12">
      <c r="A139" s="17">
        <v>120</v>
      </c>
      <c r="B139" s="171">
        <v>2.86</v>
      </c>
      <c r="C139" s="17">
        <f t="shared" si="36"/>
        <v>2.84</v>
      </c>
      <c r="D139" s="17">
        <f t="shared" si="37"/>
        <v>19</v>
      </c>
      <c r="E139" s="17">
        <f t="shared" si="38"/>
        <v>53.959999999999994</v>
      </c>
      <c r="F139" s="17"/>
      <c r="G139" s="17">
        <v>120</v>
      </c>
      <c r="H139" s="17">
        <v>2.86</v>
      </c>
      <c r="I139" s="17">
        <f t="shared" si="39"/>
        <v>2.84</v>
      </c>
      <c r="J139" s="17">
        <f t="shared" si="40"/>
        <v>19</v>
      </c>
      <c r="K139" s="17">
        <f t="shared" si="41"/>
        <v>53.959999999999994</v>
      </c>
      <c r="L139" s="17"/>
    </row>
    <row r="140" spans="1:12">
      <c r="A140" s="174">
        <v>140</v>
      </c>
      <c r="B140" s="171">
        <v>2.91</v>
      </c>
      <c r="C140" s="17">
        <f t="shared" si="36"/>
        <v>2.8849999999999998</v>
      </c>
      <c r="D140" s="17">
        <f t="shared" si="37"/>
        <v>20</v>
      </c>
      <c r="E140" s="17">
        <f t="shared" si="38"/>
        <v>57.699999999999996</v>
      </c>
      <c r="F140" s="17" t="s">
        <v>65</v>
      </c>
      <c r="G140" s="17">
        <f>G141-(H141-H140)*3</f>
        <v>131.88</v>
      </c>
      <c r="H140" s="17">
        <v>2.91</v>
      </c>
      <c r="I140" s="17">
        <f t="shared" si="39"/>
        <v>2.8849999999999998</v>
      </c>
      <c r="J140" s="17">
        <f t="shared" si="40"/>
        <v>11.879999999999995</v>
      </c>
      <c r="K140" s="17">
        <f t="shared" si="41"/>
        <v>34.273799999999987</v>
      </c>
      <c r="L140" s="17"/>
    </row>
    <row r="141" spans="1:12">
      <c r="A141" s="174">
        <f>G144</f>
        <v>148.42000000000002</v>
      </c>
      <c r="B141" s="137">
        <v>2.81</v>
      </c>
      <c r="C141" s="17">
        <f t="shared" si="36"/>
        <v>2.8600000000000003</v>
      </c>
      <c r="D141" s="17">
        <f t="shared" si="37"/>
        <v>8.4200000000000159</v>
      </c>
      <c r="E141" s="17">
        <f t="shared" si="38"/>
        <v>24.081200000000049</v>
      </c>
      <c r="F141" s="17"/>
      <c r="G141" s="17">
        <f>G142-4.3/2</f>
        <v>137.85</v>
      </c>
      <c r="H141" s="17">
        <v>4.9000000000000004</v>
      </c>
      <c r="I141" s="17">
        <f t="shared" si="39"/>
        <v>3.9050000000000002</v>
      </c>
      <c r="J141" s="17">
        <f t="shared" si="40"/>
        <v>5.9699999999999989</v>
      </c>
      <c r="K141" s="17">
        <f t="shared" si="41"/>
        <v>23.312849999999997</v>
      </c>
      <c r="L141" s="17"/>
    </row>
    <row r="142" spans="1:12">
      <c r="A142" s="174">
        <v>158</v>
      </c>
      <c r="B142" s="171">
        <v>2.81</v>
      </c>
      <c r="C142" s="17">
        <f t="shared" si="36"/>
        <v>2.81</v>
      </c>
      <c r="D142" s="17">
        <f t="shared" si="37"/>
        <v>9.5799999999999841</v>
      </c>
      <c r="E142" s="17">
        <f t="shared" si="38"/>
        <v>26.919799999999956</v>
      </c>
      <c r="F142" s="17"/>
      <c r="G142" s="17">
        <v>140</v>
      </c>
      <c r="H142" s="17">
        <v>4.9000000000000004</v>
      </c>
      <c r="I142" s="17">
        <f t="shared" si="39"/>
        <v>4.9000000000000004</v>
      </c>
      <c r="J142" s="17">
        <f t="shared" si="40"/>
        <v>2.1500000000000057</v>
      </c>
      <c r="K142" s="17">
        <f t="shared" si="41"/>
        <v>10.535000000000029</v>
      </c>
      <c r="L142" s="17"/>
    </row>
    <row r="143" spans="1:12">
      <c r="D143" s="17">
        <f>SUM(D133:D142)</f>
        <v>158</v>
      </c>
      <c r="E143" s="17">
        <f>SUM(E133:E142)</f>
        <v>443.85599999999994</v>
      </c>
      <c r="F143" s="17"/>
      <c r="G143" s="17">
        <f>G142+4.3/2</f>
        <v>142.15</v>
      </c>
      <c r="H143" s="17">
        <v>4.9000000000000004</v>
      </c>
      <c r="I143" s="17">
        <f t="shared" si="39"/>
        <v>4.9000000000000004</v>
      </c>
      <c r="J143" s="17">
        <f t="shared" si="40"/>
        <v>2.1500000000000057</v>
      </c>
      <c r="K143" s="17">
        <f t="shared" si="41"/>
        <v>10.535000000000029</v>
      </c>
      <c r="L143" s="17"/>
    </row>
    <row r="144" spans="1:12">
      <c r="D144" s="17"/>
      <c r="E144" s="17"/>
      <c r="F144" s="17"/>
      <c r="G144" s="17">
        <f>G143+(H143-H144)*3</f>
        <v>148.42000000000002</v>
      </c>
      <c r="H144" s="17">
        <f>B141</f>
        <v>2.81</v>
      </c>
      <c r="I144" s="17">
        <f t="shared" si="39"/>
        <v>3.8550000000000004</v>
      </c>
      <c r="J144" s="17">
        <f t="shared" si="40"/>
        <v>6.2700000000000102</v>
      </c>
      <c r="K144" s="17">
        <f t="shared" si="41"/>
        <v>24.170850000000041</v>
      </c>
      <c r="L144" s="17"/>
    </row>
    <row r="145" spans="1:12">
      <c r="D145" s="17"/>
      <c r="E145" s="17"/>
      <c r="F145" s="17"/>
      <c r="G145" s="17">
        <v>158</v>
      </c>
      <c r="H145" s="17">
        <v>2.81</v>
      </c>
      <c r="I145" s="17">
        <f t="shared" si="39"/>
        <v>2.81</v>
      </c>
      <c r="J145" s="17">
        <f t="shared" si="40"/>
        <v>9.5799999999999841</v>
      </c>
      <c r="K145" s="17">
        <f t="shared" si="41"/>
        <v>26.919799999999956</v>
      </c>
      <c r="L145" s="17"/>
    </row>
    <row r="146" spans="1:12">
      <c r="D146" s="17"/>
      <c r="E146" s="17"/>
      <c r="F146" s="17"/>
      <c r="G146" s="17"/>
      <c r="H146" s="17"/>
      <c r="I146" s="17"/>
      <c r="J146" s="17">
        <f>SUM(J133:J145)</f>
        <v>158</v>
      </c>
      <c r="K146" s="17">
        <f>SUM(K133:K145)</f>
        <v>464.90229999999997</v>
      </c>
      <c r="L146" s="17"/>
    </row>
    <row r="147" spans="1:12">
      <c r="E147" s="172" t="s">
        <v>66</v>
      </c>
      <c r="F147" s="46">
        <f>K146-E143</f>
        <v>21.046300000000031</v>
      </c>
      <c r="G147" s="173" t="s">
        <v>0</v>
      </c>
      <c r="H147" s="17"/>
      <c r="I147" s="17"/>
      <c r="J147" s="17"/>
      <c r="K147" s="17"/>
      <c r="L147" s="17"/>
    </row>
    <row r="148" spans="1:12">
      <c r="A148" s="167" t="s">
        <v>67</v>
      </c>
      <c r="E148" s="168" t="s">
        <v>58</v>
      </c>
      <c r="F148" s="174">
        <v>10060</v>
      </c>
      <c r="G148" s="137" t="s">
        <v>25</v>
      </c>
      <c r="H148" s="167" t="s">
        <v>59</v>
      </c>
      <c r="I148" s="167"/>
    </row>
    <row r="149" spans="1:12">
      <c r="A149" s="169" t="s">
        <v>60</v>
      </c>
      <c r="B149" s="169" t="s">
        <v>61</v>
      </c>
      <c r="C149" s="169" t="s">
        <v>62</v>
      </c>
      <c r="D149" s="169" t="s">
        <v>63</v>
      </c>
      <c r="E149" s="169" t="s">
        <v>64</v>
      </c>
      <c r="F149" s="169"/>
      <c r="G149" s="169" t="s">
        <v>60</v>
      </c>
      <c r="H149" s="169" t="s">
        <v>61</v>
      </c>
      <c r="I149" s="169" t="s">
        <v>62</v>
      </c>
      <c r="J149" s="169" t="s">
        <v>63</v>
      </c>
      <c r="K149" s="169" t="s">
        <v>64</v>
      </c>
      <c r="L149" s="170"/>
    </row>
    <row r="150" spans="1:12">
      <c r="A150" s="17">
        <v>0</v>
      </c>
      <c r="B150" s="171">
        <v>2.69</v>
      </c>
      <c r="C150" s="17"/>
      <c r="D150" s="17"/>
      <c r="E150" s="45"/>
      <c r="F150" s="45"/>
      <c r="G150" s="45">
        <v>0</v>
      </c>
      <c r="H150" s="45">
        <v>2.69</v>
      </c>
      <c r="I150" s="45"/>
      <c r="J150" s="17"/>
      <c r="K150" s="17"/>
      <c r="L150" s="170"/>
    </row>
    <row r="151" spans="1:12">
      <c r="A151" s="17">
        <v>11</v>
      </c>
      <c r="B151" s="171">
        <v>2.61</v>
      </c>
      <c r="C151" s="17">
        <f>(B150+B151)/2</f>
        <v>2.65</v>
      </c>
      <c r="D151" s="17">
        <f>A151-A150</f>
        <v>11</v>
      </c>
      <c r="E151" s="45">
        <f>C151*D151</f>
        <v>29.15</v>
      </c>
      <c r="F151" s="45"/>
      <c r="G151" s="45">
        <v>11</v>
      </c>
      <c r="H151" s="45">
        <v>2.61</v>
      </c>
      <c r="I151" s="45">
        <f>(H150+H151)/2</f>
        <v>2.65</v>
      </c>
      <c r="J151" s="17">
        <f>G151-G150</f>
        <v>11</v>
      </c>
      <c r="K151" s="45">
        <f>I151*J151</f>
        <v>29.15</v>
      </c>
      <c r="L151" s="17"/>
    </row>
    <row r="152" spans="1:12">
      <c r="A152" s="17">
        <v>23</v>
      </c>
      <c r="B152" s="171">
        <v>2.81</v>
      </c>
      <c r="C152" s="17">
        <f t="shared" ref="C152:C161" si="42">(B151+B152)/2</f>
        <v>2.71</v>
      </c>
      <c r="D152" s="17">
        <f t="shared" ref="D152:D161" si="43">A152-A151</f>
        <v>12</v>
      </c>
      <c r="E152" s="45">
        <f t="shared" ref="E152:E161" si="44">C152*D152</f>
        <v>32.519999999999996</v>
      </c>
      <c r="F152" s="45"/>
      <c r="G152" s="45">
        <v>23</v>
      </c>
      <c r="H152" s="45">
        <v>2.81</v>
      </c>
      <c r="I152" s="45">
        <f t="shared" ref="I152:I164" si="45">(H151+H152)/2</f>
        <v>2.71</v>
      </c>
      <c r="J152" s="17">
        <f t="shared" ref="J152:J164" si="46">G152-G151</f>
        <v>12</v>
      </c>
      <c r="K152" s="45">
        <f t="shared" ref="K152:K164" si="47">I152*J152</f>
        <v>32.519999999999996</v>
      </c>
      <c r="L152" s="17"/>
    </row>
    <row r="153" spans="1:12">
      <c r="A153" s="17">
        <v>37</v>
      </c>
      <c r="B153" s="171">
        <v>2.81</v>
      </c>
      <c r="C153" s="17">
        <f t="shared" si="42"/>
        <v>2.81</v>
      </c>
      <c r="D153" s="17">
        <f t="shared" si="43"/>
        <v>14</v>
      </c>
      <c r="E153" s="45">
        <f t="shared" si="44"/>
        <v>39.340000000000003</v>
      </c>
      <c r="F153" s="45"/>
      <c r="G153" s="45">
        <v>37</v>
      </c>
      <c r="H153" s="45">
        <v>2.81</v>
      </c>
      <c r="I153" s="45">
        <f t="shared" si="45"/>
        <v>2.81</v>
      </c>
      <c r="J153" s="17">
        <f t="shared" si="46"/>
        <v>14</v>
      </c>
      <c r="K153" s="45">
        <f t="shared" si="47"/>
        <v>39.340000000000003</v>
      </c>
      <c r="L153" s="17"/>
    </row>
    <row r="154" spans="1:12">
      <c r="A154" s="17">
        <v>53</v>
      </c>
      <c r="B154" s="171">
        <v>2.81</v>
      </c>
      <c r="C154" s="17">
        <f t="shared" si="42"/>
        <v>2.81</v>
      </c>
      <c r="D154" s="17">
        <f t="shared" si="43"/>
        <v>16</v>
      </c>
      <c r="E154" s="45">
        <f t="shared" si="44"/>
        <v>44.96</v>
      </c>
      <c r="F154" s="45"/>
      <c r="G154" s="45">
        <v>53</v>
      </c>
      <c r="H154" s="45">
        <v>2.81</v>
      </c>
      <c r="I154" s="45">
        <f t="shared" si="45"/>
        <v>2.81</v>
      </c>
      <c r="J154" s="17">
        <f t="shared" si="46"/>
        <v>16</v>
      </c>
      <c r="K154" s="45">
        <f t="shared" si="47"/>
        <v>44.96</v>
      </c>
      <c r="L154" s="17"/>
    </row>
    <row r="155" spans="1:12">
      <c r="A155" s="17">
        <v>85</v>
      </c>
      <c r="B155" s="171">
        <v>2.79</v>
      </c>
      <c r="C155" s="17">
        <f t="shared" si="42"/>
        <v>2.8</v>
      </c>
      <c r="D155" s="17">
        <f t="shared" si="43"/>
        <v>32</v>
      </c>
      <c r="E155" s="45">
        <f t="shared" si="44"/>
        <v>89.6</v>
      </c>
      <c r="F155" s="45"/>
      <c r="G155" s="45">
        <v>85</v>
      </c>
      <c r="H155" s="45">
        <v>2.79</v>
      </c>
      <c r="I155" s="45">
        <f t="shared" si="45"/>
        <v>2.8</v>
      </c>
      <c r="J155" s="17">
        <f t="shared" si="46"/>
        <v>32</v>
      </c>
      <c r="K155" s="45">
        <f t="shared" si="47"/>
        <v>89.6</v>
      </c>
      <c r="L155" s="17"/>
    </row>
    <row r="156" spans="1:12">
      <c r="A156" s="17">
        <v>99</v>
      </c>
      <c r="B156" s="171">
        <v>2.81</v>
      </c>
      <c r="C156" s="17">
        <f t="shared" si="42"/>
        <v>2.8</v>
      </c>
      <c r="D156" s="17">
        <f t="shared" si="43"/>
        <v>14</v>
      </c>
      <c r="E156" s="45">
        <f t="shared" si="44"/>
        <v>39.199999999999996</v>
      </c>
      <c r="F156" s="45"/>
      <c r="G156" s="45">
        <v>99</v>
      </c>
      <c r="H156" s="45">
        <v>2.81</v>
      </c>
      <c r="I156" s="45">
        <f t="shared" si="45"/>
        <v>2.8</v>
      </c>
      <c r="J156" s="17">
        <f t="shared" si="46"/>
        <v>14</v>
      </c>
      <c r="K156" s="45">
        <f t="shared" si="47"/>
        <v>39.199999999999996</v>
      </c>
      <c r="L156" s="17"/>
    </row>
    <row r="157" spans="1:12">
      <c r="A157" s="17">
        <v>110</v>
      </c>
      <c r="B157" s="171">
        <v>2.74</v>
      </c>
      <c r="C157" s="17">
        <f t="shared" si="42"/>
        <v>2.7750000000000004</v>
      </c>
      <c r="D157" s="17">
        <f t="shared" si="43"/>
        <v>11</v>
      </c>
      <c r="E157" s="45">
        <f t="shared" si="44"/>
        <v>30.525000000000006</v>
      </c>
      <c r="F157" s="45"/>
      <c r="G157" s="45">
        <v>110</v>
      </c>
      <c r="H157" s="45">
        <v>2.74</v>
      </c>
      <c r="I157" s="45">
        <f t="shared" si="45"/>
        <v>2.7750000000000004</v>
      </c>
      <c r="J157" s="17">
        <f t="shared" si="46"/>
        <v>11</v>
      </c>
      <c r="K157" s="45">
        <f t="shared" si="47"/>
        <v>30.525000000000006</v>
      </c>
      <c r="L157" s="17"/>
    </row>
    <row r="158" spans="1:12">
      <c r="A158" s="174">
        <v>132</v>
      </c>
      <c r="B158" s="171">
        <v>2.97</v>
      </c>
      <c r="C158" s="17">
        <f t="shared" si="42"/>
        <v>2.8550000000000004</v>
      </c>
      <c r="D158" s="17">
        <f t="shared" si="43"/>
        <v>22</v>
      </c>
      <c r="E158" s="45">
        <f t="shared" si="44"/>
        <v>62.810000000000009</v>
      </c>
      <c r="F158" s="45"/>
      <c r="G158" s="45">
        <v>132</v>
      </c>
      <c r="H158" s="45">
        <v>2.97</v>
      </c>
      <c r="I158" s="45">
        <f t="shared" si="45"/>
        <v>2.8550000000000004</v>
      </c>
      <c r="J158" s="17">
        <f t="shared" si="46"/>
        <v>22</v>
      </c>
      <c r="K158" s="45">
        <f t="shared" si="47"/>
        <v>62.810000000000009</v>
      </c>
      <c r="L158" s="17"/>
    </row>
    <row r="159" spans="1:12">
      <c r="A159" s="174">
        <v>151</v>
      </c>
      <c r="B159" s="171">
        <v>2.97</v>
      </c>
      <c r="C159" s="17">
        <f t="shared" si="42"/>
        <v>2.97</v>
      </c>
      <c r="D159" s="17">
        <f t="shared" si="43"/>
        <v>19</v>
      </c>
      <c r="E159" s="45">
        <f t="shared" si="44"/>
        <v>56.430000000000007</v>
      </c>
      <c r="F159" s="45" t="s">
        <v>65</v>
      </c>
      <c r="G159" s="45">
        <f>G160-(H160-H159)*3</f>
        <v>143.06</v>
      </c>
      <c r="H159" s="45">
        <v>2.97</v>
      </c>
      <c r="I159" s="45">
        <f t="shared" si="45"/>
        <v>2.97</v>
      </c>
      <c r="J159" s="17">
        <f t="shared" si="46"/>
        <v>11.060000000000002</v>
      </c>
      <c r="K159" s="45">
        <f t="shared" si="47"/>
        <v>32.848200000000006</v>
      </c>
      <c r="L159" s="17"/>
    </row>
    <row r="160" spans="1:12">
      <c r="A160" s="174">
        <f>G163</f>
        <v>159.18</v>
      </c>
      <c r="B160" s="171">
        <v>2.89</v>
      </c>
      <c r="C160" s="17">
        <f t="shared" si="42"/>
        <v>2.93</v>
      </c>
      <c r="D160" s="17">
        <f t="shared" si="43"/>
        <v>8.1800000000000068</v>
      </c>
      <c r="E160" s="45">
        <f t="shared" si="44"/>
        <v>23.967400000000023</v>
      </c>
      <c r="G160" s="45">
        <f>G161-4.3/2</f>
        <v>148.85</v>
      </c>
      <c r="H160" s="45">
        <v>4.9000000000000004</v>
      </c>
      <c r="I160" s="45">
        <f t="shared" si="45"/>
        <v>3.9350000000000005</v>
      </c>
      <c r="J160" s="17">
        <f t="shared" si="46"/>
        <v>5.789999999999992</v>
      </c>
      <c r="K160" s="45">
        <f t="shared" si="47"/>
        <v>22.783649999999973</v>
      </c>
      <c r="L160" s="17"/>
    </row>
    <row r="161" spans="1:12">
      <c r="A161" s="174">
        <v>168</v>
      </c>
      <c r="B161" s="171">
        <v>2.89</v>
      </c>
      <c r="C161" s="17">
        <f t="shared" si="42"/>
        <v>2.89</v>
      </c>
      <c r="D161" s="17">
        <f t="shared" si="43"/>
        <v>8.8199999999999932</v>
      </c>
      <c r="E161" s="45">
        <f t="shared" si="44"/>
        <v>25.489799999999981</v>
      </c>
      <c r="G161" s="45">
        <v>151</v>
      </c>
      <c r="H161" s="45">
        <v>4.9000000000000004</v>
      </c>
      <c r="I161" s="45">
        <f t="shared" si="45"/>
        <v>4.9000000000000004</v>
      </c>
      <c r="J161" s="17">
        <f t="shared" si="46"/>
        <v>2.1500000000000057</v>
      </c>
      <c r="K161" s="45">
        <f t="shared" si="47"/>
        <v>10.535000000000029</v>
      </c>
      <c r="L161" s="17"/>
    </row>
    <row r="162" spans="1:12">
      <c r="D162" s="17">
        <f>SUM(D151:D161)</f>
        <v>168</v>
      </c>
      <c r="E162" s="45">
        <f>SUM(E151:E161)</f>
        <v>473.99219999999997</v>
      </c>
      <c r="F162" s="45"/>
      <c r="G162" s="45">
        <f>G161+4.3/2</f>
        <v>153.15</v>
      </c>
      <c r="H162" s="45">
        <v>4.9000000000000004</v>
      </c>
      <c r="I162" s="45">
        <f t="shared" si="45"/>
        <v>4.9000000000000004</v>
      </c>
      <c r="J162" s="17">
        <f t="shared" si="46"/>
        <v>2.1500000000000057</v>
      </c>
      <c r="K162" s="45">
        <f t="shared" si="47"/>
        <v>10.535000000000029</v>
      </c>
      <c r="L162" s="17"/>
    </row>
    <row r="163" spans="1:12">
      <c r="G163" s="17">
        <f>G162+(H162-H163)*3</f>
        <v>159.18</v>
      </c>
      <c r="H163" s="171">
        <v>2.89</v>
      </c>
      <c r="I163" s="17">
        <f t="shared" si="45"/>
        <v>3.8950000000000005</v>
      </c>
      <c r="J163" s="17">
        <f t="shared" si="46"/>
        <v>6.0300000000000011</v>
      </c>
      <c r="K163" s="45">
        <f t="shared" si="47"/>
        <v>23.486850000000008</v>
      </c>
    </row>
    <row r="164" spans="1:12">
      <c r="G164" s="174">
        <v>168</v>
      </c>
      <c r="H164" s="171">
        <v>2.89</v>
      </c>
      <c r="I164" s="17">
        <f t="shared" si="45"/>
        <v>2.89</v>
      </c>
      <c r="J164" s="17">
        <f t="shared" si="46"/>
        <v>8.8199999999999932</v>
      </c>
      <c r="K164" s="45">
        <f t="shared" si="47"/>
        <v>25.489799999999981</v>
      </c>
    </row>
    <row r="165" spans="1:12">
      <c r="G165" s="17"/>
      <c r="H165" s="171"/>
      <c r="I165" s="17"/>
      <c r="J165" s="17">
        <f>SUM(J151:J164)</f>
        <v>168</v>
      </c>
      <c r="K165" s="17">
        <f>SUM(K151:K164)</f>
        <v>493.7835</v>
      </c>
    </row>
    <row r="166" spans="1:12">
      <c r="E166" s="172" t="s">
        <v>66</v>
      </c>
      <c r="F166" s="46">
        <f>K165-E162</f>
        <v>19.791300000000035</v>
      </c>
      <c r="G166" s="173" t="s">
        <v>0</v>
      </c>
    </row>
    <row r="167" spans="1:12">
      <c r="A167" s="167" t="s">
        <v>67</v>
      </c>
      <c r="E167" s="168" t="s">
        <v>58</v>
      </c>
      <c r="F167" s="174">
        <v>10141</v>
      </c>
      <c r="G167" s="137" t="s">
        <v>25</v>
      </c>
      <c r="H167" s="167" t="s">
        <v>59</v>
      </c>
      <c r="I167" s="167"/>
    </row>
    <row r="168" spans="1:12">
      <c r="A168" s="169" t="s">
        <v>60</v>
      </c>
      <c r="B168" s="169" t="s">
        <v>61</v>
      </c>
      <c r="C168" s="169" t="s">
        <v>62</v>
      </c>
      <c r="D168" s="169" t="s">
        <v>63</v>
      </c>
      <c r="E168" s="169" t="s">
        <v>64</v>
      </c>
      <c r="F168" s="169"/>
      <c r="G168" s="169" t="s">
        <v>60</v>
      </c>
      <c r="H168" s="169" t="s">
        <v>61</v>
      </c>
      <c r="I168" s="169" t="s">
        <v>62</v>
      </c>
      <c r="J168" s="169" t="s">
        <v>63</v>
      </c>
      <c r="K168" s="169" t="s">
        <v>64</v>
      </c>
      <c r="L168" s="170"/>
    </row>
    <row r="169" spans="1:12">
      <c r="A169" s="17">
        <v>0</v>
      </c>
      <c r="B169" s="171">
        <v>3.63</v>
      </c>
      <c r="C169" s="17"/>
      <c r="D169" s="17"/>
      <c r="E169" s="45"/>
      <c r="G169" s="17">
        <v>0</v>
      </c>
      <c r="H169" s="171">
        <v>3.63</v>
      </c>
      <c r="I169" s="17"/>
      <c r="J169" s="17"/>
      <c r="K169" s="45"/>
      <c r="L169" s="17"/>
    </row>
    <row r="170" spans="1:12">
      <c r="A170" s="17">
        <v>11</v>
      </c>
      <c r="B170" s="171">
        <v>3.53</v>
      </c>
      <c r="C170" s="17">
        <f>(B169+B170)/2</f>
        <v>3.58</v>
      </c>
      <c r="D170" s="17">
        <f>A170-A169</f>
        <v>11</v>
      </c>
      <c r="E170" s="45">
        <f>C170*D170</f>
        <v>39.380000000000003</v>
      </c>
      <c r="G170" s="17">
        <v>11</v>
      </c>
      <c r="H170" s="171">
        <v>3.53</v>
      </c>
      <c r="I170" s="17">
        <f>(H169+H170)/2</f>
        <v>3.58</v>
      </c>
      <c r="J170" s="17">
        <f>G170-G169</f>
        <v>11</v>
      </c>
      <c r="K170" s="45">
        <f>I170*J170</f>
        <v>39.380000000000003</v>
      </c>
      <c r="L170" s="17"/>
    </row>
    <row r="171" spans="1:12">
      <c r="A171" s="17">
        <v>24</v>
      </c>
      <c r="B171" s="171">
        <v>3.52</v>
      </c>
      <c r="C171" s="17">
        <f t="shared" ref="C171:C178" si="48">(B170+B171)/2</f>
        <v>3.5249999999999999</v>
      </c>
      <c r="D171" s="17">
        <f t="shared" ref="D171:D178" si="49">A171-A170</f>
        <v>13</v>
      </c>
      <c r="E171" s="45">
        <f t="shared" ref="E171:E178" si="50">C171*D171</f>
        <v>45.824999999999996</v>
      </c>
      <c r="G171" s="17">
        <v>24</v>
      </c>
      <c r="H171" s="171">
        <v>3.52</v>
      </c>
      <c r="I171" s="17">
        <f t="shared" ref="I171:I182" si="51">(H170+H171)/2</f>
        <v>3.5249999999999999</v>
      </c>
      <c r="J171" s="17">
        <f t="shared" ref="J171:J182" si="52">G171-G170</f>
        <v>13</v>
      </c>
      <c r="K171" s="45">
        <f t="shared" ref="K171:K182" si="53">I171*J171</f>
        <v>45.824999999999996</v>
      </c>
      <c r="L171" s="17"/>
    </row>
    <row r="172" spans="1:12">
      <c r="A172" s="17">
        <v>38</v>
      </c>
      <c r="B172" s="171">
        <v>3.45</v>
      </c>
      <c r="C172" s="17">
        <f t="shared" si="48"/>
        <v>3.4850000000000003</v>
      </c>
      <c r="D172" s="17">
        <f t="shared" si="49"/>
        <v>14</v>
      </c>
      <c r="E172" s="45">
        <f t="shared" si="50"/>
        <v>48.790000000000006</v>
      </c>
      <c r="G172" s="17">
        <v>38</v>
      </c>
      <c r="H172" s="171">
        <v>3.45</v>
      </c>
      <c r="I172" s="17">
        <f t="shared" si="51"/>
        <v>3.4850000000000003</v>
      </c>
      <c r="J172" s="17">
        <f t="shared" si="52"/>
        <v>14</v>
      </c>
      <c r="K172" s="45">
        <f t="shared" si="53"/>
        <v>48.790000000000006</v>
      </c>
      <c r="L172" s="17"/>
    </row>
    <row r="173" spans="1:12">
      <c r="A173" s="17">
        <v>53</v>
      </c>
      <c r="B173" s="171">
        <v>3.32</v>
      </c>
      <c r="C173" s="17">
        <f t="shared" si="48"/>
        <v>3.3849999999999998</v>
      </c>
      <c r="D173" s="17">
        <f t="shared" si="49"/>
        <v>15</v>
      </c>
      <c r="E173" s="45">
        <f t="shared" si="50"/>
        <v>50.774999999999999</v>
      </c>
      <c r="G173" s="17">
        <v>53</v>
      </c>
      <c r="H173" s="171">
        <v>3.32</v>
      </c>
      <c r="I173" s="17">
        <f t="shared" si="51"/>
        <v>3.3849999999999998</v>
      </c>
      <c r="J173" s="17">
        <f t="shared" si="52"/>
        <v>15</v>
      </c>
      <c r="K173" s="45">
        <f t="shared" si="53"/>
        <v>50.774999999999999</v>
      </c>
      <c r="L173" s="17"/>
    </row>
    <row r="174" spans="1:12">
      <c r="A174" s="17">
        <v>72</v>
      </c>
      <c r="B174" s="171">
        <v>3.47</v>
      </c>
      <c r="C174" s="17">
        <f t="shared" si="48"/>
        <v>3.395</v>
      </c>
      <c r="D174" s="17">
        <f t="shared" si="49"/>
        <v>19</v>
      </c>
      <c r="E174" s="45">
        <f t="shared" si="50"/>
        <v>64.504999999999995</v>
      </c>
      <c r="F174" s="17"/>
      <c r="G174" s="17">
        <v>72</v>
      </c>
      <c r="H174" s="17">
        <v>3.47</v>
      </c>
      <c r="I174" s="17">
        <f t="shared" si="51"/>
        <v>3.395</v>
      </c>
      <c r="J174" s="17">
        <f t="shared" si="52"/>
        <v>19</v>
      </c>
      <c r="K174" s="45">
        <f t="shared" si="53"/>
        <v>64.504999999999995</v>
      </c>
      <c r="L174" s="17"/>
    </row>
    <row r="175" spans="1:12">
      <c r="A175" s="17">
        <v>89</v>
      </c>
      <c r="B175" s="171">
        <v>3.49</v>
      </c>
      <c r="C175" s="17">
        <f t="shared" si="48"/>
        <v>3.4800000000000004</v>
      </c>
      <c r="D175" s="17">
        <f t="shared" si="49"/>
        <v>17</v>
      </c>
      <c r="E175" s="45">
        <f t="shared" si="50"/>
        <v>59.160000000000011</v>
      </c>
      <c r="F175" s="17"/>
      <c r="G175" s="17">
        <v>89</v>
      </c>
      <c r="H175" s="17">
        <v>3.49</v>
      </c>
      <c r="I175" s="17">
        <f t="shared" si="51"/>
        <v>3.4800000000000004</v>
      </c>
      <c r="J175" s="17">
        <f t="shared" si="52"/>
        <v>17</v>
      </c>
      <c r="K175" s="45">
        <f t="shared" si="53"/>
        <v>59.160000000000011</v>
      </c>
    </row>
    <row r="176" spans="1:12">
      <c r="A176" s="17">
        <v>108</v>
      </c>
      <c r="B176" s="171">
        <v>3.43</v>
      </c>
      <c r="C176" s="17">
        <f t="shared" si="48"/>
        <v>3.46</v>
      </c>
      <c r="D176" s="17">
        <f t="shared" si="49"/>
        <v>19</v>
      </c>
      <c r="E176" s="45">
        <f t="shared" si="50"/>
        <v>65.739999999999995</v>
      </c>
      <c r="F176" s="17"/>
      <c r="G176" s="17">
        <v>108</v>
      </c>
      <c r="H176" s="17">
        <v>3.43</v>
      </c>
      <c r="I176" s="17">
        <f t="shared" si="51"/>
        <v>3.46</v>
      </c>
      <c r="J176" s="17">
        <f t="shared" si="52"/>
        <v>19</v>
      </c>
      <c r="K176" s="45">
        <f t="shared" si="53"/>
        <v>65.739999999999995</v>
      </c>
    </row>
    <row r="177" spans="1:12">
      <c r="A177" s="17">
        <v>128</v>
      </c>
      <c r="B177" s="171">
        <v>3.43</v>
      </c>
      <c r="C177" s="17">
        <f t="shared" si="48"/>
        <v>3.43</v>
      </c>
      <c r="D177" s="17">
        <f t="shared" si="49"/>
        <v>20</v>
      </c>
      <c r="E177" s="45">
        <f t="shared" si="50"/>
        <v>68.600000000000009</v>
      </c>
      <c r="F177" s="17" t="s">
        <v>65</v>
      </c>
      <c r="G177" s="17">
        <f>G178-(H178-H177)*3</f>
        <v>121.44</v>
      </c>
      <c r="H177" s="17">
        <v>3.43</v>
      </c>
      <c r="I177" s="17">
        <f t="shared" si="51"/>
        <v>3.43</v>
      </c>
      <c r="J177" s="17">
        <f t="shared" si="52"/>
        <v>13.439999999999998</v>
      </c>
      <c r="K177" s="45">
        <f t="shared" si="53"/>
        <v>46.099199999999996</v>
      </c>
    </row>
    <row r="178" spans="1:12">
      <c r="A178" s="17">
        <v>147</v>
      </c>
      <c r="B178" s="171">
        <v>3.34</v>
      </c>
      <c r="C178" s="17">
        <f t="shared" si="48"/>
        <v>3.3849999999999998</v>
      </c>
      <c r="D178" s="17">
        <f t="shared" si="49"/>
        <v>19</v>
      </c>
      <c r="E178" s="45">
        <f t="shared" si="50"/>
        <v>64.314999999999998</v>
      </c>
      <c r="G178" s="17">
        <f>G179-4.3/2</f>
        <v>125.85</v>
      </c>
      <c r="H178" s="17">
        <v>4.9000000000000004</v>
      </c>
      <c r="I178" s="17">
        <f t="shared" si="51"/>
        <v>4.165</v>
      </c>
      <c r="J178" s="17">
        <f t="shared" si="52"/>
        <v>4.4099999999999966</v>
      </c>
      <c r="K178" s="45">
        <f t="shared" si="53"/>
        <v>18.367649999999987</v>
      </c>
    </row>
    <row r="179" spans="1:12">
      <c r="D179" s="174">
        <f>SUM(D170:D178)</f>
        <v>147</v>
      </c>
      <c r="E179" s="174">
        <f>SUM(E170:E178)</f>
        <v>507.09000000000003</v>
      </c>
      <c r="G179" s="17">
        <v>128</v>
      </c>
      <c r="H179" s="17">
        <v>4.9000000000000004</v>
      </c>
      <c r="I179" s="17">
        <f t="shared" si="51"/>
        <v>4.9000000000000004</v>
      </c>
      <c r="J179" s="17">
        <f t="shared" si="52"/>
        <v>2.1500000000000057</v>
      </c>
      <c r="K179" s="45">
        <f t="shared" si="53"/>
        <v>10.535000000000029</v>
      </c>
    </row>
    <row r="180" spans="1:12">
      <c r="A180" s="17"/>
      <c r="B180" s="171"/>
      <c r="F180" s="17"/>
      <c r="G180" s="17">
        <f>G179+4.3/2</f>
        <v>130.15</v>
      </c>
      <c r="H180" s="17">
        <v>4.9000000000000004</v>
      </c>
      <c r="I180" s="17">
        <f t="shared" si="51"/>
        <v>4.9000000000000004</v>
      </c>
      <c r="J180" s="17">
        <f t="shared" si="52"/>
        <v>2.1500000000000057</v>
      </c>
      <c r="K180" s="45">
        <f t="shared" si="53"/>
        <v>10.535000000000029</v>
      </c>
    </row>
    <row r="181" spans="1:12">
      <c r="A181" s="17"/>
      <c r="B181" s="171"/>
      <c r="F181" s="17"/>
      <c r="G181" s="17">
        <f>G180+(H180-H181)*3</f>
        <v>134.65</v>
      </c>
      <c r="H181" s="17">
        <v>3.4</v>
      </c>
      <c r="I181" s="17">
        <f t="shared" si="51"/>
        <v>4.1500000000000004</v>
      </c>
      <c r="J181" s="17">
        <f t="shared" si="52"/>
        <v>4.5</v>
      </c>
      <c r="K181" s="45">
        <f t="shared" si="53"/>
        <v>18.675000000000001</v>
      </c>
    </row>
    <row r="182" spans="1:12">
      <c r="F182" s="17"/>
      <c r="G182" s="17">
        <v>147</v>
      </c>
      <c r="H182" s="17">
        <v>3.34</v>
      </c>
      <c r="I182" s="17">
        <f t="shared" si="51"/>
        <v>3.37</v>
      </c>
      <c r="J182" s="17">
        <f t="shared" si="52"/>
        <v>12.349999999999994</v>
      </c>
      <c r="K182" s="45">
        <f t="shared" si="53"/>
        <v>41.619499999999981</v>
      </c>
      <c r="L182" s="17"/>
    </row>
    <row r="183" spans="1:12">
      <c r="J183" s="17">
        <f>SUM(J170:J182)</f>
        <v>147</v>
      </c>
      <c r="K183" s="17">
        <f>SUM(K170:K182)</f>
        <v>520.00635</v>
      </c>
      <c r="L183" s="17"/>
    </row>
    <row r="184" spans="1:12">
      <c r="E184" s="172" t="s">
        <v>66</v>
      </c>
      <c r="F184" s="46">
        <f>K183-E179</f>
        <v>12.916349999999966</v>
      </c>
      <c r="G184" s="137" t="s">
        <v>0</v>
      </c>
      <c r="L184" s="17"/>
    </row>
    <row r="185" spans="1:12">
      <c r="A185" s="167" t="s">
        <v>67</v>
      </c>
      <c r="E185" s="168" t="s">
        <v>58</v>
      </c>
      <c r="F185" s="174">
        <v>10231</v>
      </c>
      <c r="G185" s="137" t="s">
        <v>25</v>
      </c>
      <c r="H185" s="167" t="s">
        <v>59</v>
      </c>
      <c r="I185" s="167"/>
    </row>
    <row r="186" spans="1:12">
      <c r="A186" s="169" t="s">
        <v>60</v>
      </c>
      <c r="B186" s="169" t="s">
        <v>61</v>
      </c>
      <c r="C186" s="169" t="s">
        <v>62</v>
      </c>
      <c r="D186" s="169" t="s">
        <v>63</v>
      </c>
      <c r="E186" s="169" t="s">
        <v>64</v>
      </c>
      <c r="F186" s="169"/>
      <c r="G186" s="169" t="s">
        <v>60</v>
      </c>
      <c r="H186" s="169" t="s">
        <v>61</v>
      </c>
      <c r="I186" s="169" t="s">
        <v>62</v>
      </c>
      <c r="J186" s="169" t="s">
        <v>63</v>
      </c>
      <c r="K186" s="169" t="s">
        <v>64</v>
      </c>
      <c r="L186" s="170"/>
    </row>
    <row r="187" spans="1:12">
      <c r="A187" s="17">
        <v>0</v>
      </c>
      <c r="B187" s="171">
        <v>3.54</v>
      </c>
      <c r="F187" s="17"/>
      <c r="G187" s="17">
        <v>0</v>
      </c>
      <c r="H187" s="17">
        <v>3.54</v>
      </c>
      <c r="I187" s="17"/>
      <c r="J187" s="17"/>
      <c r="K187" s="17"/>
      <c r="L187" s="17"/>
    </row>
    <row r="188" spans="1:12">
      <c r="A188" s="17">
        <v>5</v>
      </c>
      <c r="B188" s="171">
        <v>3.5</v>
      </c>
      <c r="C188" s="17">
        <f>(B187+B188)/2</f>
        <v>3.52</v>
      </c>
      <c r="D188" s="17">
        <f>A188-A187</f>
        <v>5</v>
      </c>
      <c r="E188" s="45">
        <f>C188*D188</f>
        <v>17.600000000000001</v>
      </c>
      <c r="F188" s="17"/>
      <c r="G188" s="17">
        <v>5</v>
      </c>
      <c r="H188" s="17">
        <v>3.5</v>
      </c>
      <c r="I188" s="17">
        <f>(H188+H187)/2</f>
        <v>3.52</v>
      </c>
      <c r="J188" s="17">
        <f>G188-G187</f>
        <v>5</v>
      </c>
      <c r="K188" s="17">
        <f>I188*J188</f>
        <v>17.600000000000001</v>
      </c>
      <c r="L188" s="17"/>
    </row>
    <row r="189" spans="1:12">
      <c r="A189" s="17">
        <v>17</v>
      </c>
      <c r="B189" s="171">
        <v>3.49</v>
      </c>
      <c r="C189" s="17">
        <f t="shared" ref="C189:C199" si="54">(B188+B189)/2</f>
        <v>3.4950000000000001</v>
      </c>
      <c r="D189" s="17">
        <f t="shared" ref="D189:D199" si="55">A189-A188</f>
        <v>12</v>
      </c>
      <c r="E189" s="45">
        <f t="shared" ref="E189:E199" si="56">C189*D189</f>
        <v>41.94</v>
      </c>
      <c r="F189" s="17"/>
      <c r="G189" s="17">
        <v>17</v>
      </c>
      <c r="H189" s="17">
        <v>3.49</v>
      </c>
      <c r="I189" s="17">
        <f t="shared" ref="I189:I203" si="57">(H189+H188)/2</f>
        <v>3.4950000000000001</v>
      </c>
      <c r="J189" s="17">
        <f t="shared" ref="J189:J203" si="58">G189-G188</f>
        <v>12</v>
      </c>
      <c r="K189" s="17">
        <f t="shared" ref="K189:K203" si="59">I189*J189</f>
        <v>41.94</v>
      </c>
      <c r="L189" s="17"/>
    </row>
    <row r="190" spans="1:12">
      <c r="A190" s="17">
        <v>26</v>
      </c>
      <c r="B190" s="171">
        <v>3.41</v>
      </c>
      <c r="C190" s="17">
        <f t="shared" si="54"/>
        <v>3.45</v>
      </c>
      <c r="D190" s="17">
        <f t="shared" si="55"/>
        <v>9</v>
      </c>
      <c r="E190" s="45">
        <f t="shared" si="56"/>
        <v>31.05</v>
      </c>
      <c r="F190" s="17"/>
      <c r="G190" s="17">
        <v>26</v>
      </c>
      <c r="H190" s="17">
        <v>3.41</v>
      </c>
      <c r="I190" s="17">
        <f t="shared" si="57"/>
        <v>3.45</v>
      </c>
      <c r="J190" s="17">
        <f t="shared" si="58"/>
        <v>9</v>
      </c>
      <c r="K190" s="17">
        <f t="shared" si="59"/>
        <v>31.05</v>
      </c>
      <c r="L190" s="17"/>
    </row>
    <row r="191" spans="1:12">
      <c r="A191" s="17">
        <v>38</v>
      </c>
      <c r="B191" s="171">
        <v>3.4</v>
      </c>
      <c r="C191" s="17">
        <f t="shared" si="54"/>
        <v>3.4050000000000002</v>
      </c>
      <c r="D191" s="17">
        <f t="shared" si="55"/>
        <v>12</v>
      </c>
      <c r="E191" s="45">
        <f t="shared" si="56"/>
        <v>40.86</v>
      </c>
      <c r="F191" s="17"/>
      <c r="G191" s="17">
        <v>38</v>
      </c>
      <c r="H191" s="17">
        <v>3.4</v>
      </c>
      <c r="I191" s="17">
        <f t="shared" si="57"/>
        <v>3.4050000000000002</v>
      </c>
      <c r="J191" s="17">
        <f t="shared" si="58"/>
        <v>12</v>
      </c>
      <c r="K191" s="17">
        <f t="shared" si="59"/>
        <v>40.86</v>
      </c>
      <c r="L191" s="17"/>
    </row>
    <row r="192" spans="1:12">
      <c r="A192" s="17">
        <v>50</v>
      </c>
      <c r="B192" s="171">
        <v>3.53</v>
      </c>
      <c r="C192" s="17">
        <f t="shared" si="54"/>
        <v>3.4649999999999999</v>
      </c>
      <c r="D192" s="17">
        <f t="shared" si="55"/>
        <v>12</v>
      </c>
      <c r="E192" s="45">
        <f t="shared" si="56"/>
        <v>41.58</v>
      </c>
      <c r="F192" s="17"/>
      <c r="G192" s="17">
        <v>50</v>
      </c>
      <c r="H192" s="17">
        <v>3.53</v>
      </c>
      <c r="I192" s="17">
        <f t="shared" si="57"/>
        <v>3.4649999999999999</v>
      </c>
      <c r="J192" s="17">
        <f t="shared" si="58"/>
        <v>12</v>
      </c>
      <c r="K192" s="17">
        <f t="shared" si="59"/>
        <v>41.58</v>
      </c>
      <c r="L192" s="17"/>
    </row>
    <row r="193" spans="1:12">
      <c r="A193" s="17">
        <v>64</v>
      </c>
      <c r="B193" s="171">
        <v>3.48</v>
      </c>
      <c r="C193" s="17">
        <f t="shared" si="54"/>
        <v>3.5049999999999999</v>
      </c>
      <c r="D193" s="17">
        <f t="shared" si="55"/>
        <v>14</v>
      </c>
      <c r="E193" s="45">
        <f t="shared" si="56"/>
        <v>49.07</v>
      </c>
      <c r="F193" s="17"/>
      <c r="G193" s="17">
        <v>64</v>
      </c>
      <c r="H193" s="17">
        <v>3.48</v>
      </c>
      <c r="I193" s="17">
        <f t="shared" si="57"/>
        <v>3.5049999999999999</v>
      </c>
      <c r="J193" s="17">
        <f t="shared" si="58"/>
        <v>14</v>
      </c>
      <c r="K193" s="17">
        <f t="shared" si="59"/>
        <v>49.07</v>
      </c>
      <c r="L193" s="17"/>
    </row>
    <row r="194" spans="1:12">
      <c r="A194" s="17">
        <v>77</v>
      </c>
      <c r="B194" s="171">
        <v>3.53</v>
      </c>
      <c r="C194" s="17">
        <f t="shared" si="54"/>
        <v>3.5049999999999999</v>
      </c>
      <c r="D194" s="17">
        <f t="shared" si="55"/>
        <v>13</v>
      </c>
      <c r="E194" s="45">
        <f t="shared" si="56"/>
        <v>45.564999999999998</v>
      </c>
      <c r="F194" s="17"/>
      <c r="G194" s="17">
        <v>77</v>
      </c>
      <c r="H194" s="17">
        <v>3.53</v>
      </c>
      <c r="I194" s="17">
        <f t="shared" si="57"/>
        <v>3.5049999999999999</v>
      </c>
      <c r="J194" s="17">
        <f t="shared" si="58"/>
        <v>13</v>
      </c>
      <c r="K194" s="17">
        <f t="shared" si="59"/>
        <v>45.564999999999998</v>
      </c>
      <c r="L194" s="12"/>
    </row>
    <row r="195" spans="1:12">
      <c r="A195" s="17">
        <v>92</v>
      </c>
      <c r="B195" s="171">
        <v>3.51</v>
      </c>
      <c r="C195" s="17">
        <f t="shared" si="54"/>
        <v>3.5199999999999996</v>
      </c>
      <c r="D195" s="17">
        <f t="shared" si="55"/>
        <v>15</v>
      </c>
      <c r="E195" s="45">
        <f t="shared" si="56"/>
        <v>52.8</v>
      </c>
      <c r="F195" s="17"/>
      <c r="G195" s="17">
        <v>92</v>
      </c>
      <c r="H195" s="17">
        <v>3.51</v>
      </c>
      <c r="I195" s="17">
        <f t="shared" si="57"/>
        <v>3.5199999999999996</v>
      </c>
      <c r="J195" s="17">
        <f t="shared" si="58"/>
        <v>15</v>
      </c>
      <c r="K195" s="17">
        <f t="shared" si="59"/>
        <v>52.8</v>
      </c>
      <c r="L195" s="17"/>
    </row>
    <row r="196" spans="1:12">
      <c r="A196" s="17">
        <v>111</v>
      </c>
      <c r="B196" s="171">
        <v>3.56</v>
      </c>
      <c r="C196" s="17">
        <f t="shared" si="54"/>
        <v>3.5350000000000001</v>
      </c>
      <c r="D196" s="17">
        <f t="shared" si="55"/>
        <v>19</v>
      </c>
      <c r="E196" s="45">
        <f t="shared" si="56"/>
        <v>67.165000000000006</v>
      </c>
      <c r="F196" s="17"/>
      <c r="G196" s="17">
        <v>111</v>
      </c>
      <c r="H196" s="17">
        <v>3.56</v>
      </c>
      <c r="I196" s="17">
        <f t="shared" si="57"/>
        <v>3.5350000000000001</v>
      </c>
      <c r="J196" s="17">
        <f t="shared" si="58"/>
        <v>19</v>
      </c>
      <c r="K196" s="17">
        <f t="shared" si="59"/>
        <v>67.165000000000006</v>
      </c>
    </row>
    <row r="197" spans="1:12">
      <c r="A197" s="17">
        <v>131</v>
      </c>
      <c r="B197" s="171">
        <v>3.49</v>
      </c>
      <c r="C197" s="17">
        <f t="shared" si="54"/>
        <v>3.5250000000000004</v>
      </c>
      <c r="D197" s="17">
        <f t="shared" si="55"/>
        <v>20</v>
      </c>
      <c r="E197" s="45">
        <f t="shared" si="56"/>
        <v>70.5</v>
      </c>
      <c r="F197" s="17"/>
      <c r="G197" s="17">
        <v>131</v>
      </c>
      <c r="H197" s="17">
        <v>3.49</v>
      </c>
      <c r="I197" s="17">
        <f t="shared" si="57"/>
        <v>3.5250000000000004</v>
      </c>
      <c r="J197" s="17">
        <f t="shared" si="58"/>
        <v>20</v>
      </c>
      <c r="K197" s="17">
        <f t="shared" si="59"/>
        <v>70.5</v>
      </c>
    </row>
    <row r="198" spans="1:12">
      <c r="A198" s="17">
        <v>155</v>
      </c>
      <c r="B198" s="171">
        <v>3.45</v>
      </c>
      <c r="C198" s="17">
        <f t="shared" si="54"/>
        <v>3.47</v>
      </c>
      <c r="D198" s="17">
        <f t="shared" si="55"/>
        <v>24</v>
      </c>
      <c r="E198" s="45">
        <f t="shared" si="56"/>
        <v>83.28</v>
      </c>
      <c r="F198" s="17" t="s">
        <v>65</v>
      </c>
      <c r="G198" s="17">
        <f>G199-(H199-H198)*3</f>
        <v>148.62</v>
      </c>
      <c r="H198" s="17">
        <v>3.49</v>
      </c>
      <c r="I198" s="17">
        <f t="shared" si="57"/>
        <v>3.49</v>
      </c>
      <c r="J198" s="17">
        <f t="shared" si="58"/>
        <v>17.620000000000005</v>
      </c>
      <c r="K198" s="17">
        <f t="shared" si="59"/>
        <v>61.493800000000022</v>
      </c>
    </row>
    <row r="199" spans="1:12">
      <c r="A199" s="17">
        <v>178</v>
      </c>
      <c r="B199" s="171">
        <v>3.45</v>
      </c>
      <c r="C199" s="17">
        <f t="shared" si="54"/>
        <v>3.45</v>
      </c>
      <c r="D199" s="17">
        <f t="shared" si="55"/>
        <v>23</v>
      </c>
      <c r="E199" s="45">
        <f t="shared" si="56"/>
        <v>79.350000000000009</v>
      </c>
      <c r="F199" s="17"/>
      <c r="G199" s="17">
        <f>G200-4.3/2</f>
        <v>152.85</v>
      </c>
      <c r="H199" s="17">
        <v>4.9000000000000004</v>
      </c>
      <c r="I199" s="17">
        <f t="shared" si="57"/>
        <v>4.1950000000000003</v>
      </c>
      <c r="J199" s="17">
        <f t="shared" si="58"/>
        <v>4.2299999999999898</v>
      </c>
      <c r="K199" s="17">
        <f t="shared" si="59"/>
        <v>17.744849999999957</v>
      </c>
    </row>
    <row r="200" spans="1:12">
      <c r="A200" s="17"/>
      <c r="D200" s="17">
        <f>SUM(D188:D199)</f>
        <v>178</v>
      </c>
      <c r="E200" s="177">
        <f>SUM(E188:E199)</f>
        <v>620.76</v>
      </c>
      <c r="G200" s="17">
        <v>155</v>
      </c>
      <c r="H200" s="17">
        <v>4.9000000000000004</v>
      </c>
      <c r="I200" s="17">
        <f t="shared" si="57"/>
        <v>4.9000000000000004</v>
      </c>
      <c r="J200" s="17">
        <f t="shared" si="58"/>
        <v>2.1500000000000057</v>
      </c>
      <c r="K200" s="17">
        <f t="shared" si="59"/>
        <v>10.535000000000029</v>
      </c>
    </row>
    <row r="201" spans="1:12">
      <c r="A201" s="17"/>
      <c r="F201" s="17"/>
      <c r="G201" s="17">
        <f>G200+4.3/2</f>
        <v>157.15</v>
      </c>
      <c r="H201" s="17">
        <v>4.9000000000000004</v>
      </c>
      <c r="I201" s="17">
        <f t="shared" si="57"/>
        <v>4.9000000000000004</v>
      </c>
      <c r="J201" s="17">
        <f t="shared" si="58"/>
        <v>2.1500000000000057</v>
      </c>
      <c r="K201" s="17">
        <f t="shared" si="59"/>
        <v>10.535000000000029</v>
      </c>
    </row>
    <row r="202" spans="1:12">
      <c r="A202" s="17"/>
      <c r="F202" s="17"/>
      <c r="G202" s="17">
        <f>G201+(H201-H202)*3</f>
        <v>161.5</v>
      </c>
      <c r="H202" s="171">
        <v>3.45</v>
      </c>
      <c r="I202" s="17">
        <f t="shared" si="57"/>
        <v>4.1750000000000007</v>
      </c>
      <c r="J202" s="17">
        <f t="shared" si="58"/>
        <v>4.3499999999999943</v>
      </c>
      <c r="K202" s="17">
        <f t="shared" si="59"/>
        <v>18.161249999999978</v>
      </c>
    </row>
    <row r="203" spans="1:12">
      <c r="A203" s="17"/>
      <c r="E203" s="172"/>
      <c r="F203" s="17"/>
      <c r="G203" s="17">
        <v>178</v>
      </c>
      <c r="H203" s="171">
        <v>3.45</v>
      </c>
      <c r="I203" s="17">
        <f t="shared" si="57"/>
        <v>3.45</v>
      </c>
      <c r="J203" s="17">
        <f t="shared" si="58"/>
        <v>16.5</v>
      </c>
      <c r="K203" s="17">
        <f t="shared" si="59"/>
        <v>56.925000000000004</v>
      </c>
    </row>
    <row r="204" spans="1:12">
      <c r="A204" s="17"/>
      <c r="E204" s="172"/>
      <c r="F204" s="46"/>
      <c r="G204" s="17"/>
      <c r="H204" s="171"/>
      <c r="I204" s="17"/>
      <c r="J204" s="17">
        <f>SUM(J188:J203)</f>
        <v>178</v>
      </c>
      <c r="K204" s="17">
        <f>SUM(K188:K203)</f>
        <v>633.52490000000012</v>
      </c>
    </row>
    <row r="205" spans="1:12">
      <c r="A205" s="17"/>
      <c r="E205" s="172" t="s">
        <v>66</v>
      </c>
      <c r="F205" s="46">
        <f>K204-E200</f>
        <v>12.764900000000125</v>
      </c>
      <c r="G205" s="137" t="s">
        <v>0</v>
      </c>
      <c r="J205" s="17"/>
      <c r="K205" s="17"/>
    </row>
    <row r="206" spans="1:12">
      <c r="A206" s="167" t="s">
        <v>67</v>
      </c>
      <c r="E206" s="168" t="s">
        <v>58</v>
      </c>
      <c r="F206" s="174">
        <v>10327</v>
      </c>
      <c r="G206" s="137" t="s">
        <v>25</v>
      </c>
      <c r="H206" s="167" t="s">
        <v>59</v>
      </c>
      <c r="I206" s="167"/>
    </row>
    <row r="207" spans="1:12">
      <c r="A207" s="169" t="s">
        <v>60</v>
      </c>
      <c r="B207" s="169" t="s">
        <v>61</v>
      </c>
      <c r="C207" s="169" t="s">
        <v>62</v>
      </c>
      <c r="D207" s="169" t="s">
        <v>63</v>
      </c>
      <c r="E207" s="169" t="s">
        <v>64</v>
      </c>
      <c r="F207" s="169"/>
      <c r="G207" s="169" t="s">
        <v>60</v>
      </c>
      <c r="H207" s="169" t="s">
        <v>61</v>
      </c>
      <c r="I207" s="169" t="s">
        <v>62</v>
      </c>
      <c r="J207" s="169" t="s">
        <v>63</v>
      </c>
      <c r="K207" s="169" t="s">
        <v>64</v>
      </c>
      <c r="L207" s="170"/>
    </row>
    <row r="208" spans="1:12">
      <c r="A208" s="17">
        <v>0</v>
      </c>
      <c r="B208" s="171">
        <v>3.44</v>
      </c>
      <c r="C208" s="17"/>
      <c r="D208" s="17"/>
      <c r="E208" s="45"/>
      <c r="G208" s="17">
        <v>0</v>
      </c>
      <c r="H208" s="17">
        <v>3.44</v>
      </c>
      <c r="I208" s="17"/>
      <c r="J208" s="17"/>
      <c r="K208" s="17"/>
      <c r="L208" s="17"/>
    </row>
    <row r="209" spans="1:12">
      <c r="A209" s="17">
        <v>10</v>
      </c>
      <c r="B209" s="171">
        <v>3.57</v>
      </c>
      <c r="C209" s="17">
        <f>(B208+B209)/2</f>
        <v>3.5049999999999999</v>
      </c>
      <c r="D209" s="17">
        <f>A209-A208</f>
        <v>10</v>
      </c>
      <c r="E209" s="45">
        <f>C209*D209</f>
        <v>35.049999999999997</v>
      </c>
      <c r="G209" s="17">
        <v>10</v>
      </c>
      <c r="H209" s="17">
        <v>3.57</v>
      </c>
      <c r="I209" s="17">
        <f>(H208+H209)/2</f>
        <v>3.5049999999999999</v>
      </c>
      <c r="J209" s="17">
        <f>G209-G208</f>
        <v>10</v>
      </c>
      <c r="K209" s="17">
        <f>I209*J209</f>
        <v>35.049999999999997</v>
      </c>
      <c r="L209" s="17"/>
    </row>
    <row r="210" spans="1:12">
      <c r="A210" s="17">
        <v>24</v>
      </c>
      <c r="B210" s="171">
        <v>3.59</v>
      </c>
      <c r="C210" s="17">
        <f t="shared" ref="C210:C217" si="60">(B209+B210)/2</f>
        <v>3.58</v>
      </c>
      <c r="D210" s="17">
        <f t="shared" ref="D210:D217" si="61">A210-A209</f>
        <v>14</v>
      </c>
      <c r="E210" s="45">
        <f t="shared" ref="E210:E217" si="62">C210*D210</f>
        <v>50.120000000000005</v>
      </c>
      <c r="G210" s="17">
        <v>24</v>
      </c>
      <c r="H210" s="17">
        <v>3.59</v>
      </c>
      <c r="I210" s="17">
        <f t="shared" ref="I210:I221" si="63">(H209+H210)/2</f>
        <v>3.58</v>
      </c>
      <c r="J210" s="17">
        <f t="shared" ref="J210:J221" si="64">G210-G209</f>
        <v>14</v>
      </c>
      <c r="K210" s="17">
        <f t="shared" ref="K210:K221" si="65">I210*J210</f>
        <v>50.120000000000005</v>
      </c>
      <c r="L210" s="17"/>
    </row>
    <row r="211" spans="1:12">
      <c r="A211" s="17">
        <v>41</v>
      </c>
      <c r="B211" s="171">
        <v>3.6</v>
      </c>
      <c r="C211" s="17">
        <f t="shared" si="60"/>
        <v>3.5949999999999998</v>
      </c>
      <c r="D211" s="17">
        <f t="shared" si="61"/>
        <v>17</v>
      </c>
      <c r="E211" s="45">
        <f t="shared" si="62"/>
        <v>61.114999999999995</v>
      </c>
      <c r="G211" s="17">
        <v>41</v>
      </c>
      <c r="H211" s="17">
        <v>3.6</v>
      </c>
      <c r="I211" s="17">
        <f t="shared" si="63"/>
        <v>3.5949999999999998</v>
      </c>
      <c r="J211" s="17">
        <f t="shared" si="64"/>
        <v>17</v>
      </c>
      <c r="K211" s="17">
        <f t="shared" si="65"/>
        <v>61.114999999999995</v>
      </c>
      <c r="L211" s="17"/>
    </row>
    <row r="212" spans="1:12">
      <c r="A212" s="17">
        <v>61</v>
      </c>
      <c r="B212" s="171">
        <v>3.59</v>
      </c>
      <c r="C212" s="17">
        <f t="shared" si="60"/>
        <v>3.5949999999999998</v>
      </c>
      <c r="D212" s="17">
        <f t="shared" si="61"/>
        <v>20</v>
      </c>
      <c r="E212" s="45">
        <f t="shared" si="62"/>
        <v>71.899999999999991</v>
      </c>
      <c r="G212" s="17">
        <v>61</v>
      </c>
      <c r="H212" s="17">
        <v>3.59</v>
      </c>
      <c r="I212" s="17">
        <f t="shared" si="63"/>
        <v>3.5949999999999998</v>
      </c>
      <c r="J212" s="17">
        <f t="shared" si="64"/>
        <v>20</v>
      </c>
      <c r="K212" s="17">
        <f t="shared" si="65"/>
        <v>71.899999999999991</v>
      </c>
      <c r="L212" s="17"/>
    </row>
    <row r="213" spans="1:12">
      <c r="A213" s="17">
        <v>82</v>
      </c>
      <c r="B213" s="171">
        <v>3.61</v>
      </c>
      <c r="C213" s="17">
        <f t="shared" si="60"/>
        <v>3.5999999999999996</v>
      </c>
      <c r="D213" s="17">
        <f t="shared" si="61"/>
        <v>21</v>
      </c>
      <c r="E213" s="45">
        <f t="shared" si="62"/>
        <v>75.599999999999994</v>
      </c>
      <c r="G213" s="17">
        <v>82</v>
      </c>
      <c r="H213" s="17">
        <v>3.61</v>
      </c>
      <c r="I213" s="17">
        <f t="shared" si="63"/>
        <v>3.5999999999999996</v>
      </c>
      <c r="J213" s="17">
        <f t="shared" si="64"/>
        <v>21</v>
      </c>
      <c r="K213" s="17">
        <f t="shared" si="65"/>
        <v>75.599999999999994</v>
      </c>
      <c r="L213" s="17"/>
    </row>
    <row r="214" spans="1:12">
      <c r="A214" s="17">
        <v>103</v>
      </c>
      <c r="B214" s="171">
        <v>3.57</v>
      </c>
      <c r="C214" s="17">
        <f t="shared" si="60"/>
        <v>3.59</v>
      </c>
      <c r="D214" s="17">
        <f t="shared" si="61"/>
        <v>21</v>
      </c>
      <c r="E214" s="45">
        <f t="shared" si="62"/>
        <v>75.39</v>
      </c>
      <c r="G214" s="17">
        <v>103</v>
      </c>
      <c r="H214" s="17">
        <v>3.57</v>
      </c>
      <c r="I214" s="17">
        <f t="shared" si="63"/>
        <v>3.59</v>
      </c>
      <c r="J214" s="17">
        <f t="shared" si="64"/>
        <v>21</v>
      </c>
      <c r="K214" s="17">
        <f t="shared" si="65"/>
        <v>75.39</v>
      </c>
      <c r="L214" s="12"/>
    </row>
    <row r="215" spans="1:12">
      <c r="A215" s="17">
        <v>123</v>
      </c>
      <c r="B215" s="178">
        <v>3.47</v>
      </c>
      <c r="C215" s="17">
        <f t="shared" si="60"/>
        <v>3.52</v>
      </c>
      <c r="D215" s="17">
        <f t="shared" si="61"/>
        <v>20</v>
      </c>
      <c r="E215" s="45">
        <f t="shared" si="62"/>
        <v>70.400000000000006</v>
      </c>
      <c r="G215" s="17">
        <v>123</v>
      </c>
      <c r="H215" s="17">
        <v>3.47</v>
      </c>
      <c r="I215" s="17">
        <f t="shared" si="63"/>
        <v>3.52</v>
      </c>
      <c r="J215" s="17">
        <f t="shared" si="64"/>
        <v>20</v>
      </c>
      <c r="K215" s="17">
        <f t="shared" si="65"/>
        <v>70.400000000000006</v>
      </c>
      <c r="L215" s="12"/>
    </row>
    <row r="216" spans="1:12">
      <c r="A216" s="17">
        <v>149</v>
      </c>
      <c r="B216" s="178">
        <v>3.4</v>
      </c>
      <c r="C216" s="17">
        <f t="shared" si="60"/>
        <v>3.4350000000000001</v>
      </c>
      <c r="D216" s="17">
        <f t="shared" si="61"/>
        <v>26</v>
      </c>
      <c r="E216" s="45">
        <f t="shared" si="62"/>
        <v>89.31</v>
      </c>
      <c r="F216" s="175" t="s">
        <v>65</v>
      </c>
      <c r="G216" s="17">
        <f>G217-(H217-H216)*3</f>
        <v>142.5</v>
      </c>
      <c r="H216" s="17">
        <v>3.45</v>
      </c>
      <c r="I216" s="17">
        <f t="shared" si="63"/>
        <v>3.46</v>
      </c>
      <c r="J216" s="17">
        <f t="shared" si="64"/>
        <v>19.5</v>
      </c>
      <c r="K216" s="17">
        <f t="shared" si="65"/>
        <v>67.47</v>
      </c>
      <c r="L216" s="12"/>
    </row>
    <row r="217" spans="1:12">
      <c r="A217" s="174">
        <v>177</v>
      </c>
      <c r="B217" s="178">
        <v>3.4</v>
      </c>
      <c r="C217" s="17">
        <f t="shared" si="60"/>
        <v>3.4</v>
      </c>
      <c r="D217" s="17">
        <f t="shared" si="61"/>
        <v>28</v>
      </c>
      <c r="E217" s="45">
        <f t="shared" si="62"/>
        <v>95.2</v>
      </c>
      <c r="G217" s="17">
        <f>G218-4.3/2</f>
        <v>146.85</v>
      </c>
      <c r="H217" s="17">
        <v>4.9000000000000004</v>
      </c>
      <c r="I217" s="17">
        <f t="shared" si="63"/>
        <v>4.1750000000000007</v>
      </c>
      <c r="J217" s="17">
        <f t="shared" si="64"/>
        <v>4.3499999999999943</v>
      </c>
      <c r="K217" s="17">
        <f t="shared" si="65"/>
        <v>18.161249999999978</v>
      </c>
      <c r="L217" s="17"/>
    </row>
    <row r="218" spans="1:12">
      <c r="D218" s="17">
        <f>SUM(D209:D217)</f>
        <v>177</v>
      </c>
      <c r="E218" s="17">
        <f>SUM(E209:E217)</f>
        <v>624.08500000000004</v>
      </c>
      <c r="G218" s="17">
        <v>149</v>
      </c>
      <c r="H218" s="17">
        <v>4.9000000000000004</v>
      </c>
      <c r="I218" s="17">
        <f t="shared" si="63"/>
        <v>4.9000000000000004</v>
      </c>
      <c r="J218" s="17">
        <f t="shared" si="64"/>
        <v>2.1500000000000057</v>
      </c>
      <c r="K218" s="17">
        <f t="shared" si="65"/>
        <v>10.535000000000029</v>
      </c>
    </row>
    <row r="219" spans="1:12">
      <c r="E219" s="172"/>
      <c r="G219" s="17">
        <f>G218+4.3/2</f>
        <v>151.15</v>
      </c>
      <c r="H219" s="17">
        <v>4.9000000000000004</v>
      </c>
      <c r="I219" s="17">
        <f t="shared" si="63"/>
        <v>4.9000000000000004</v>
      </c>
      <c r="J219" s="17">
        <f t="shared" si="64"/>
        <v>2.1500000000000057</v>
      </c>
      <c r="K219" s="17">
        <f t="shared" si="65"/>
        <v>10.535000000000029</v>
      </c>
    </row>
    <row r="220" spans="1:12">
      <c r="E220" s="172"/>
      <c r="G220" s="17">
        <f>G219+(H219-H220)*3</f>
        <v>155.65</v>
      </c>
      <c r="H220" s="178">
        <v>3.4</v>
      </c>
      <c r="I220" s="17">
        <f t="shared" si="63"/>
        <v>4.1500000000000004</v>
      </c>
      <c r="J220" s="17">
        <f t="shared" si="64"/>
        <v>4.5</v>
      </c>
      <c r="K220" s="17">
        <f t="shared" si="65"/>
        <v>18.675000000000001</v>
      </c>
    </row>
    <row r="221" spans="1:12">
      <c r="E221" s="172"/>
      <c r="G221" s="17">
        <v>177</v>
      </c>
      <c r="H221" s="178">
        <v>3.4</v>
      </c>
      <c r="I221" s="17">
        <f t="shared" si="63"/>
        <v>3.4</v>
      </c>
      <c r="J221" s="17">
        <f t="shared" si="64"/>
        <v>21.349999999999994</v>
      </c>
      <c r="K221" s="17">
        <f t="shared" si="65"/>
        <v>72.589999999999975</v>
      </c>
    </row>
    <row r="222" spans="1:12">
      <c r="E222" s="172"/>
      <c r="F222" s="46"/>
      <c r="G222" s="17"/>
      <c r="H222" s="17"/>
      <c r="I222" s="17"/>
      <c r="J222" s="17">
        <f>SUM(J209:J221)</f>
        <v>177</v>
      </c>
      <c r="K222" s="17">
        <f>SUM(K209:K221)</f>
        <v>637.54124999999999</v>
      </c>
    </row>
    <row r="223" spans="1:12">
      <c r="E223" s="172" t="s">
        <v>66</v>
      </c>
      <c r="F223" s="46">
        <f>K222-E218</f>
        <v>13.456249999999955</v>
      </c>
      <c r="G223" s="137" t="s">
        <v>0</v>
      </c>
    </row>
    <row r="224" spans="1:12">
      <c r="A224" s="167" t="s">
        <v>67</v>
      </c>
      <c r="E224" s="168" t="s">
        <v>58</v>
      </c>
      <c r="F224" s="174">
        <v>10415</v>
      </c>
      <c r="G224" s="137" t="s">
        <v>25</v>
      </c>
      <c r="H224" s="167" t="s">
        <v>59</v>
      </c>
      <c r="I224" s="167"/>
    </row>
    <row r="225" spans="1:12">
      <c r="A225" s="169" t="s">
        <v>60</v>
      </c>
      <c r="B225" s="169" t="s">
        <v>61</v>
      </c>
      <c r="C225" s="169" t="s">
        <v>62</v>
      </c>
      <c r="D225" s="169" t="s">
        <v>63</v>
      </c>
      <c r="E225" s="169" t="s">
        <v>64</v>
      </c>
      <c r="F225" s="169"/>
      <c r="G225" s="169" t="s">
        <v>60</v>
      </c>
      <c r="H225" s="169" t="s">
        <v>61</v>
      </c>
      <c r="I225" s="169" t="s">
        <v>62</v>
      </c>
      <c r="J225" s="169" t="s">
        <v>63</v>
      </c>
      <c r="K225" s="169" t="s">
        <v>64</v>
      </c>
      <c r="L225" s="170"/>
    </row>
    <row r="226" spans="1:12">
      <c r="A226" s="17">
        <v>0</v>
      </c>
      <c r="B226" s="171">
        <v>3.46</v>
      </c>
      <c r="C226" s="17"/>
      <c r="D226" s="17"/>
      <c r="E226" s="45"/>
      <c r="G226" s="17">
        <v>0</v>
      </c>
      <c r="H226" s="171">
        <v>3.46</v>
      </c>
      <c r="I226" s="17"/>
      <c r="J226" s="17"/>
      <c r="K226" s="45"/>
      <c r="L226" s="17"/>
    </row>
    <row r="227" spans="1:12">
      <c r="A227" s="17">
        <v>9</v>
      </c>
      <c r="B227" s="171">
        <v>3.43</v>
      </c>
      <c r="C227" s="17">
        <f>(B226+B227)/2</f>
        <v>3.4450000000000003</v>
      </c>
      <c r="D227" s="17">
        <f>A227-A226</f>
        <v>9</v>
      </c>
      <c r="E227" s="45">
        <f>C227*D227</f>
        <v>31.005000000000003</v>
      </c>
      <c r="F227" s="45"/>
      <c r="G227" s="45">
        <v>9</v>
      </c>
      <c r="H227" s="45">
        <v>3.43</v>
      </c>
      <c r="I227" s="45">
        <f>(H226+H227)/2</f>
        <v>3.4450000000000003</v>
      </c>
      <c r="J227" s="45">
        <f>G227-G226</f>
        <v>9</v>
      </c>
      <c r="K227" s="45">
        <f>I227*J227</f>
        <v>31.005000000000003</v>
      </c>
      <c r="L227" s="17"/>
    </row>
    <row r="228" spans="1:12">
      <c r="A228" s="17">
        <v>23</v>
      </c>
      <c r="B228" s="171">
        <v>3.51</v>
      </c>
      <c r="C228" s="17">
        <f t="shared" ref="C228:C235" si="66">(B227+B228)/2</f>
        <v>3.4699999999999998</v>
      </c>
      <c r="D228" s="17">
        <f t="shared" ref="D228:D235" si="67">A228-A227</f>
        <v>14</v>
      </c>
      <c r="E228" s="45">
        <f t="shared" ref="E228:E235" si="68">C228*D228</f>
        <v>48.58</v>
      </c>
      <c r="F228" s="45"/>
      <c r="G228" s="45">
        <v>23</v>
      </c>
      <c r="H228" s="45">
        <v>3.51</v>
      </c>
      <c r="I228" s="45">
        <f t="shared" ref="I228:I238" si="69">(H227+H228)/2</f>
        <v>3.4699999999999998</v>
      </c>
      <c r="J228" s="45">
        <f t="shared" ref="J228:J238" si="70">G228-G227</f>
        <v>14</v>
      </c>
      <c r="K228" s="45">
        <f t="shared" ref="K228:K238" si="71">I228*J228</f>
        <v>48.58</v>
      </c>
      <c r="L228" s="17"/>
    </row>
    <row r="229" spans="1:12">
      <c r="A229" s="17">
        <v>56</v>
      </c>
      <c r="B229" s="171">
        <v>3.47</v>
      </c>
      <c r="C229" s="17">
        <f t="shared" si="66"/>
        <v>3.49</v>
      </c>
      <c r="D229" s="17">
        <f t="shared" si="67"/>
        <v>33</v>
      </c>
      <c r="E229" s="45">
        <f t="shared" si="68"/>
        <v>115.17</v>
      </c>
      <c r="F229" s="45"/>
      <c r="G229" s="45">
        <v>56</v>
      </c>
      <c r="H229" s="45">
        <v>3.47</v>
      </c>
      <c r="I229" s="45">
        <f t="shared" si="69"/>
        <v>3.49</v>
      </c>
      <c r="J229" s="45">
        <f t="shared" si="70"/>
        <v>33</v>
      </c>
      <c r="K229" s="45">
        <f t="shared" si="71"/>
        <v>115.17</v>
      </c>
      <c r="L229" s="17"/>
    </row>
    <row r="230" spans="1:12">
      <c r="A230" s="17">
        <v>73</v>
      </c>
      <c r="B230" s="171">
        <v>3.47</v>
      </c>
      <c r="C230" s="17">
        <f t="shared" si="66"/>
        <v>3.47</v>
      </c>
      <c r="D230" s="17">
        <f t="shared" si="67"/>
        <v>17</v>
      </c>
      <c r="E230" s="45">
        <f t="shared" si="68"/>
        <v>58.99</v>
      </c>
      <c r="F230" s="45"/>
      <c r="G230" s="45">
        <v>73</v>
      </c>
      <c r="H230" s="45">
        <v>3.47</v>
      </c>
      <c r="I230" s="45">
        <f t="shared" si="69"/>
        <v>3.47</v>
      </c>
      <c r="J230" s="45">
        <f t="shared" si="70"/>
        <v>17</v>
      </c>
      <c r="K230" s="45">
        <f t="shared" si="71"/>
        <v>58.99</v>
      </c>
      <c r="L230" s="17"/>
    </row>
    <row r="231" spans="1:12">
      <c r="A231" s="17">
        <v>93</v>
      </c>
      <c r="B231" s="171">
        <v>3.46</v>
      </c>
      <c r="C231" s="17">
        <f t="shared" si="66"/>
        <v>3.4649999999999999</v>
      </c>
      <c r="D231" s="17">
        <f t="shared" si="67"/>
        <v>20</v>
      </c>
      <c r="E231" s="45">
        <f t="shared" si="68"/>
        <v>69.3</v>
      </c>
      <c r="F231" s="45"/>
      <c r="G231" s="45">
        <v>93</v>
      </c>
      <c r="H231" s="45">
        <v>3.46</v>
      </c>
      <c r="I231" s="45">
        <f t="shared" si="69"/>
        <v>3.4649999999999999</v>
      </c>
      <c r="J231" s="45">
        <f t="shared" si="70"/>
        <v>20</v>
      </c>
      <c r="K231" s="45">
        <f t="shared" si="71"/>
        <v>69.3</v>
      </c>
      <c r="L231" s="17"/>
    </row>
    <row r="232" spans="1:12">
      <c r="A232" s="17">
        <v>112</v>
      </c>
      <c r="B232" s="171">
        <v>3.42</v>
      </c>
      <c r="C232" s="17">
        <f t="shared" si="66"/>
        <v>3.44</v>
      </c>
      <c r="D232" s="17">
        <f t="shared" si="67"/>
        <v>19</v>
      </c>
      <c r="E232" s="45">
        <f t="shared" si="68"/>
        <v>65.36</v>
      </c>
      <c r="F232" s="45"/>
      <c r="G232" s="45">
        <v>112</v>
      </c>
      <c r="H232" s="45">
        <v>3.42</v>
      </c>
      <c r="I232" s="45">
        <f t="shared" si="69"/>
        <v>3.44</v>
      </c>
      <c r="J232" s="45">
        <f t="shared" si="70"/>
        <v>19</v>
      </c>
      <c r="K232" s="45">
        <f t="shared" si="71"/>
        <v>65.36</v>
      </c>
      <c r="L232" s="17"/>
    </row>
    <row r="233" spans="1:12">
      <c r="A233" s="17">
        <v>136</v>
      </c>
      <c r="B233" s="171">
        <v>3.42</v>
      </c>
      <c r="C233" s="17">
        <f t="shared" si="66"/>
        <v>3.42</v>
      </c>
      <c r="D233" s="17">
        <f t="shared" si="67"/>
        <v>24</v>
      </c>
      <c r="E233" s="45">
        <f t="shared" si="68"/>
        <v>82.08</v>
      </c>
      <c r="F233" s="45" t="s">
        <v>65</v>
      </c>
      <c r="G233" s="45">
        <f>G234-(H234-H233)*3</f>
        <v>129.44</v>
      </c>
      <c r="H233" s="45">
        <v>3.43</v>
      </c>
      <c r="I233" s="45">
        <f t="shared" si="69"/>
        <v>3.4249999999999998</v>
      </c>
      <c r="J233" s="45">
        <f t="shared" si="70"/>
        <v>17.439999999999998</v>
      </c>
      <c r="K233" s="45">
        <f t="shared" si="71"/>
        <v>59.731999999999992</v>
      </c>
      <c r="L233" s="12"/>
    </row>
    <row r="234" spans="1:12">
      <c r="A234" s="174">
        <f>G237</f>
        <v>142.86000000000001</v>
      </c>
      <c r="B234" s="175">
        <v>3.33</v>
      </c>
      <c r="C234" s="17">
        <f t="shared" si="66"/>
        <v>3.375</v>
      </c>
      <c r="D234" s="17">
        <f t="shared" si="67"/>
        <v>6.8600000000000136</v>
      </c>
      <c r="E234" s="45">
        <f t="shared" si="68"/>
        <v>23.152500000000046</v>
      </c>
      <c r="F234" s="45"/>
      <c r="G234" s="45">
        <f>G235-4.3/2</f>
        <v>133.85</v>
      </c>
      <c r="H234" s="45">
        <v>4.9000000000000004</v>
      </c>
      <c r="I234" s="45">
        <f t="shared" si="69"/>
        <v>4.165</v>
      </c>
      <c r="J234" s="45">
        <f t="shared" si="70"/>
        <v>4.4099999999999966</v>
      </c>
      <c r="K234" s="45">
        <f t="shared" si="71"/>
        <v>18.367649999999987</v>
      </c>
      <c r="L234" s="17"/>
    </row>
    <row r="235" spans="1:12">
      <c r="A235" s="17">
        <v>164</v>
      </c>
      <c r="B235" s="171">
        <v>3.33</v>
      </c>
      <c r="C235" s="17">
        <f t="shared" si="66"/>
        <v>3.33</v>
      </c>
      <c r="D235" s="17">
        <f t="shared" si="67"/>
        <v>21.139999999999986</v>
      </c>
      <c r="E235" s="45">
        <f t="shared" si="68"/>
        <v>70.396199999999951</v>
      </c>
      <c r="G235" s="45">
        <v>136</v>
      </c>
      <c r="H235" s="45">
        <v>4.9000000000000004</v>
      </c>
      <c r="I235" s="45">
        <f t="shared" si="69"/>
        <v>4.9000000000000004</v>
      </c>
      <c r="J235" s="45">
        <f t="shared" si="70"/>
        <v>2.1500000000000057</v>
      </c>
      <c r="K235" s="45">
        <f t="shared" si="71"/>
        <v>10.535000000000029</v>
      </c>
    </row>
    <row r="236" spans="1:12">
      <c r="B236" s="178"/>
      <c r="D236" s="17">
        <f>SUM(D227:D235)</f>
        <v>164</v>
      </c>
      <c r="E236" s="17">
        <f>SUM(E227:E235)</f>
        <v>564.03369999999995</v>
      </c>
      <c r="F236" s="45"/>
      <c r="G236" s="45">
        <f>G235+4.3/2</f>
        <v>138.15</v>
      </c>
      <c r="H236" s="45">
        <v>4.9000000000000004</v>
      </c>
      <c r="I236" s="45">
        <f t="shared" si="69"/>
        <v>4.9000000000000004</v>
      </c>
      <c r="J236" s="45">
        <f t="shared" si="70"/>
        <v>2.1500000000000057</v>
      </c>
      <c r="K236" s="45">
        <f t="shared" si="71"/>
        <v>10.535000000000029</v>
      </c>
    </row>
    <row r="237" spans="1:12">
      <c r="F237" s="45"/>
      <c r="G237" s="45">
        <f>G236+(H236-H237)*3</f>
        <v>142.86000000000001</v>
      </c>
      <c r="H237" s="45">
        <v>3.33</v>
      </c>
      <c r="I237" s="45">
        <f t="shared" si="69"/>
        <v>4.1150000000000002</v>
      </c>
      <c r="J237" s="45">
        <f t="shared" si="70"/>
        <v>4.710000000000008</v>
      </c>
      <c r="K237" s="45">
        <f t="shared" si="71"/>
        <v>19.381650000000032</v>
      </c>
    </row>
    <row r="238" spans="1:12">
      <c r="F238" s="45"/>
      <c r="G238" s="45">
        <v>164</v>
      </c>
      <c r="H238" s="45">
        <v>3.33</v>
      </c>
      <c r="I238" s="45">
        <f t="shared" si="69"/>
        <v>3.33</v>
      </c>
      <c r="J238" s="45">
        <f t="shared" si="70"/>
        <v>21.139999999999986</v>
      </c>
      <c r="K238" s="45">
        <f t="shared" si="71"/>
        <v>70.396199999999951</v>
      </c>
    </row>
    <row r="239" spans="1:12">
      <c r="F239" s="45"/>
      <c r="G239" s="45"/>
      <c r="H239" s="45"/>
      <c r="I239" s="45"/>
      <c r="J239" s="45">
        <f>SUM(J227:J238)</f>
        <v>164</v>
      </c>
      <c r="K239" s="45">
        <f>SUM(K227:K238)</f>
        <v>577.35249999999996</v>
      </c>
    </row>
    <row r="240" spans="1:12">
      <c r="E240" s="172" t="s">
        <v>66</v>
      </c>
      <c r="F240" s="46">
        <f>K239-E236</f>
        <v>13.31880000000001</v>
      </c>
      <c r="G240" s="137" t="s">
        <v>0</v>
      </c>
    </row>
    <row r="241" spans="1:12">
      <c r="A241" s="167" t="s">
        <v>67</v>
      </c>
      <c r="E241" s="168" t="s">
        <v>58</v>
      </c>
      <c r="F241" s="174">
        <v>10488</v>
      </c>
      <c r="G241" s="137" t="s">
        <v>25</v>
      </c>
      <c r="H241" s="167" t="s">
        <v>59</v>
      </c>
      <c r="I241" s="167"/>
    </row>
    <row r="242" spans="1:12">
      <c r="A242" s="169" t="s">
        <v>60</v>
      </c>
      <c r="B242" s="169" t="s">
        <v>61</v>
      </c>
      <c r="C242" s="169" t="s">
        <v>62</v>
      </c>
      <c r="D242" s="169" t="s">
        <v>63</v>
      </c>
      <c r="E242" s="169" t="s">
        <v>64</v>
      </c>
      <c r="F242" s="169"/>
      <c r="G242" s="169" t="s">
        <v>60</v>
      </c>
      <c r="H242" s="169" t="s">
        <v>61</v>
      </c>
      <c r="I242" s="169" t="s">
        <v>62</v>
      </c>
      <c r="J242" s="169" t="s">
        <v>63</v>
      </c>
      <c r="K242" s="169" t="s">
        <v>64</v>
      </c>
      <c r="L242" s="170"/>
    </row>
    <row r="243" spans="1:12">
      <c r="A243" s="17">
        <v>0</v>
      </c>
      <c r="B243" s="171">
        <v>3.28</v>
      </c>
      <c r="C243" s="17"/>
      <c r="D243" s="17"/>
      <c r="E243" s="45"/>
      <c r="G243" s="17">
        <v>0</v>
      </c>
      <c r="H243" s="17">
        <v>3.28</v>
      </c>
      <c r="I243" s="17"/>
      <c r="J243" s="170"/>
      <c r="K243" s="170"/>
      <c r="L243" s="170"/>
    </row>
    <row r="244" spans="1:12">
      <c r="A244" s="17">
        <v>11</v>
      </c>
      <c r="B244" s="171">
        <v>3.31</v>
      </c>
      <c r="C244" s="17">
        <f>(B243+B244)/2</f>
        <v>3.2949999999999999</v>
      </c>
      <c r="D244" s="17">
        <f>A244-A243</f>
        <v>11</v>
      </c>
      <c r="E244" s="45">
        <f>C244*D244</f>
        <v>36.244999999999997</v>
      </c>
      <c r="G244" s="17">
        <v>11</v>
      </c>
      <c r="H244" s="17">
        <v>3.31</v>
      </c>
      <c r="I244" s="17">
        <f>(H243+H244)/2</f>
        <v>3.2949999999999999</v>
      </c>
      <c r="J244" s="17">
        <f>G244-G243</f>
        <v>11</v>
      </c>
      <c r="K244" s="45">
        <f>I244*J244</f>
        <v>36.244999999999997</v>
      </c>
      <c r="L244" s="17"/>
    </row>
    <row r="245" spans="1:12">
      <c r="A245" s="17">
        <v>22</v>
      </c>
      <c r="B245" s="171">
        <v>3.32</v>
      </c>
      <c r="C245" s="17">
        <f t="shared" ref="C245:C254" si="72">(B244+B245)/2</f>
        <v>3.3149999999999999</v>
      </c>
      <c r="D245" s="17">
        <f t="shared" ref="D245:D254" si="73">A245-A244</f>
        <v>11</v>
      </c>
      <c r="E245" s="45">
        <f t="shared" ref="E245:E254" si="74">C245*D245</f>
        <v>36.464999999999996</v>
      </c>
      <c r="G245" s="17">
        <v>22</v>
      </c>
      <c r="H245" s="17">
        <v>3.32</v>
      </c>
      <c r="I245" s="17">
        <f t="shared" ref="I245:I258" si="75">(H244+H245)/2</f>
        <v>3.3149999999999999</v>
      </c>
      <c r="J245" s="17">
        <f t="shared" ref="J245:J258" si="76">G245-G244</f>
        <v>11</v>
      </c>
      <c r="K245" s="45">
        <f t="shared" ref="K245:K258" si="77">I245*J245</f>
        <v>36.464999999999996</v>
      </c>
      <c r="L245" s="17"/>
    </row>
    <row r="246" spans="1:12">
      <c r="A246" s="17">
        <v>35</v>
      </c>
      <c r="B246" s="171">
        <v>3.28</v>
      </c>
      <c r="C246" s="17">
        <f t="shared" si="72"/>
        <v>3.3</v>
      </c>
      <c r="D246" s="17">
        <f t="shared" si="73"/>
        <v>13</v>
      </c>
      <c r="E246" s="45">
        <f t="shared" si="74"/>
        <v>42.9</v>
      </c>
      <c r="G246" s="17">
        <v>35</v>
      </c>
      <c r="H246" s="17">
        <v>3.28</v>
      </c>
      <c r="I246" s="17">
        <f t="shared" si="75"/>
        <v>3.3</v>
      </c>
      <c r="J246" s="17">
        <f t="shared" si="76"/>
        <v>13</v>
      </c>
      <c r="K246" s="45">
        <f t="shared" si="77"/>
        <v>42.9</v>
      </c>
      <c r="L246" s="17"/>
    </row>
    <row r="247" spans="1:12">
      <c r="A247" s="17">
        <v>47</v>
      </c>
      <c r="B247" s="171">
        <v>3.29</v>
      </c>
      <c r="C247" s="17">
        <f t="shared" si="72"/>
        <v>3.2850000000000001</v>
      </c>
      <c r="D247" s="17">
        <f t="shared" si="73"/>
        <v>12</v>
      </c>
      <c r="E247" s="45">
        <f t="shared" si="74"/>
        <v>39.42</v>
      </c>
      <c r="G247" s="17">
        <v>47</v>
      </c>
      <c r="H247" s="17">
        <v>3.29</v>
      </c>
      <c r="I247" s="17">
        <f t="shared" si="75"/>
        <v>3.2850000000000001</v>
      </c>
      <c r="J247" s="17">
        <f t="shared" si="76"/>
        <v>12</v>
      </c>
      <c r="K247" s="45">
        <f t="shared" si="77"/>
        <v>39.42</v>
      </c>
      <c r="L247" s="17"/>
    </row>
    <row r="248" spans="1:12">
      <c r="A248" s="17">
        <v>62</v>
      </c>
      <c r="B248" s="171">
        <v>3.25</v>
      </c>
      <c r="C248" s="17">
        <f t="shared" si="72"/>
        <v>3.27</v>
      </c>
      <c r="D248" s="17">
        <f t="shared" si="73"/>
        <v>15</v>
      </c>
      <c r="E248" s="45">
        <f t="shared" si="74"/>
        <v>49.05</v>
      </c>
      <c r="G248" s="17">
        <v>62</v>
      </c>
      <c r="H248" s="17">
        <v>3.25</v>
      </c>
      <c r="I248" s="17">
        <f t="shared" si="75"/>
        <v>3.27</v>
      </c>
      <c r="J248" s="17">
        <f t="shared" si="76"/>
        <v>15</v>
      </c>
      <c r="K248" s="45">
        <f t="shared" si="77"/>
        <v>49.05</v>
      </c>
      <c r="L248" s="17"/>
    </row>
    <row r="249" spans="1:12">
      <c r="A249" s="17">
        <v>74</v>
      </c>
      <c r="B249" s="171">
        <v>3.29</v>
      </c>
      <c r="C249" s="17">
        <f t="shared" si="72"/>
        <v>3.27</v>
      </c>
      <c r="D249" s="17">
        <f t="shared" si="73"/>
        <v>12</v>
      </c>
      <c r="E249" s="45">
        <f t="shared" si="74"/>
        <v>39.24</v>
      </c>
      <c r="G249" s="17">
        <v>74</v>
      </c>
      <c r="H249" s="17">
        <v>3.29</v>
      </c>
      <c r="I249" s="17">
        <f t="shared" si="75"/>
        <v>3.27</v>
      </c>
      <c r="J249" s="17">
        <f t="shared" si="76"/>
        <v>12</v>
      </c>
      <c r="K249" s="45">
        <f t="shared" si="77"/>
        <v>39.24</v>
      </c>
      <c r="L249" s="17"/>
    </row>
    <row r="250" spans="1:12">
      <c r="A250" s="17">
        <v>88</v>
      </c>
      <c r="B250" s="171">
        <v>3.29</v>
      </c>
      <c r="C250" s="17">
        <f t="shared" si="72"/>
        <v>3.29</v>
      </c>
      <c r="D250" s="17">
        <f t="shared" si="73"/>
        <v>14</v>
      </c>
      <c r="E250" s="45">
        <f t="shared" si="74"/>
        <v>46.06</v>
      </c>
      <c r="G250" s="17">
        <v>88</v>
      </c>
      <c r="H250" s="17">
        <v>3.29</v>
      </c>
      <c r="I250" s="17">
        <f t="shared" si="75"/>
        <v>3.29</v>
      </c>
      <c r="J250" s="17">
        <f t="shared" si="76"/>
        <v>14</v>
      </c>
      <c r="K250" s="45">
        <f t="shared" si="77"/>
        <v>46.06</v>
      </c>
      <c r="L250" s="12"/>
    </row>
    <row r="251" spans="1:12">
      <c r="A251" s="174">
        <v>101</v>
      </c>
      <c r="B251" s="178">
        <v>3.24</v>
      </c>
      <c r="C251" s="17">
        <f t="shared" si="72"/>
        <v>3.2650000000000001</v>
      </c>
      <c r="D251" s="17">
        <f t="shared" si="73"/>
        <v>13</v>
      </c>
      <c r="E251" s="45">
        <f t="shared" si="74"/>
        <v>42.445</v>
      </c>
      <c r="G251" s="17">
        <v>101</v>
      </c>
      <c r="H251" s="17">
        <v>3.24</v>
      </c>
      <c r="I251" s="17">
        <f t="shared" si="75"/>
        <v>3.2650000000000001</v>
      </c>
      <c r="J251" s="17">
        <f t="shared" si="76"/>
        <v>13</v>
      </c>
      <c r="K251" s="45">
        <f t="shared" si="77"/>
        <v>42.445</v>
      </c>
      <c r="L251" s="17"/>
    </row>
    <row r="252" spans="1:12">
      <c r="A252" s="174">
        <v>114</v>
      </c>
      <c r="B252" s="178">
        <v>3.2</v>
      </c>
      <c r="C252" s="17">
        <f t="shared" si="72"/>
        <v>3.22</v>
      </c>
      <c r="D252" s="17">
        <f t="shared" si="73"/>
        <v>13</v>
      </c>
      <c r="E252" s="45">
        <f t="shared" si="74"/>
        <v>41.86</v>
      </c>
      <c r="G252" s="17">
        <v>114</v>
      </c>
      <c r="H252" s="17">
        <v>3.2</v>
      </c>
      <c r="I252" s="17">
        <f t="shared" si="75"/>
        <v>3.22</v>
      </c>
      <c r="J252" s="17">
        <f t="shared" si="76"/>
        <v>13</v>
      </c>
      <c r="K252" s="45">
        <f t="shared" si="77"/>
        <v>41.86</v>
      </c>
      <c r="L252" s="17"/>
    </row>
    <row r="253" spans="1:12">
      <c r="A253" s="174">
        <v>128</v>
      </c>
      <c r="B253" s="178">
        <v>3.17</v>
      </c>
      <c r="C253" s="17">
        <f t="shared" si="72"/>
        <v>3.1850000000000001</v>
      </c>
      <c r="D253" s="17">
        <f t="shared" si="73"/>
        <v>14</v>
      </c>
      <c r="E253" s="45">
        <f t="shared" si="74"/>
        <v>44.59</v>
      </c>
      <c r="F253" s="137" t="s">
        <v>65</v>
      </c>
      <c r="G253" s="17">
        <f>G254-(H254-H253)*3</f>
        <v>120.69</v>
      </c>
      <c r="H253" s="17">
        <v>3.18</v>
      </c>
      <c r="I253" s="17">
        <f t="shared" si="75"/>
        <v>3.1900000000000004</v>
      </c>
      <c r="J253" s="17">
        <f t="shared" si="76"/>
        <v>6.6899999999999977</v>
      </c>
      <c r="K253" s="45">
        <f t="shared" si="77"/>
        <v>21.341099999999994</v>
      </c>
      <c r="L253" s="17"/>
    </row>
    <row r="254" spans="1:12">
      <c r="A254" s="174">
        <v>143</v>
      </c>
      <c r="B254" s="178">
        <v>3.17</v>
      </c>
      <c r="C254" s="17">
        <f t="shared" si="72"/>
        <v>3.17</v>
      </c>
      <c r="D254" s="17">
        <f t="shared" si="73"/>
        <v>15</v>
      </c>
      <c r="E254" s="45">
        <f t="shared" si="74"/>
        <v>47.55</v>
      </c>
      <c r="G254" s="17">
        <f>G255-4.3/2</f>
        <v>125.85</v>
      </c>
      <c r="H254" s="17">
        <v>4.9000000000000004</v>
      </c>
      <c r="I254" s="17">
        <f t="shared" si="75"/>
        <v>4.04</v>
      </c>
      <c r="J254" s="17">
        <f t="shared" si="76"/>
        <v>5.1599999999999966</v>
      </c>
      <c r="K254" s="45">
        <f t="shared" si="77"/>
        <v>20.846399999999985</v>
      </c>
      <c r="L254" s="17"/>
    </row>
    <row r="255" spans="1:12">
      <c r="D255" s="17">
        <f>SUM(D244:D254)</f>
        <v>143</v>
      </c>
      <c r="E255" s="17">
        <f>SUM(E244:E254)</f>
        <v>465.82499999999999</v>
      </c>
      <c r="G255" s="17">
        <v>128</v>
      </c>
      <c r="H255" s="17">
        <v>4.9000000000000004</v>
      </c>
      <c r="I255" s="17">
        <f t="shared" si="75"/>
        <v>4.9000000000000004</v>
      </c>
      <c r="J255" s="17">
        <f t="shared" si="76"/>
        <v>2.1500000000000057</v>
      </c>
      <c r="K255" s="45">
        <f t="shared" si="77"/>
        <v>10.535000000000029</v>
      </c>
    </row>
    <row r="256" spans="1:12">
      <c r="G256" s="17">
        <f>G255+4.3/2</f>
        <v>130.15</v>
      </c>
      <c r="H256" s="17">
        <v>4.9000000000000004</v>
      </c>
      <c r="I256" s="17">
        <f t="shared" si="75"/>
        <v>4.9000000000000004</v>
      </c>
      <c r="J256" s="17">
        <f t="shared" si="76"/>
        <v>2.1500000000000057</v>
      </c>
      <c r="K256" s="45">
        <f t="shared" si="77"/>
        <v>10.535000000000029</v>
      </c>
    </row>
    <row r="257" spans="1:12">
      <c r="G257" s="17">
        <f>G256+(H256-H257)*3</f>
        <v>135.34</v>
      </c>
      <c r="H257" s="17">
        <v>3.17</v>
      </c>
      <c r="I257" s="17">
        <f t="shared" si="75"/>
        <v>4.0350000000000001</v>
      </c>
      <c r="J257" s="17">
        <f t="shared" si="76"/>
        <v>5.1899999999999977</v>
      </c>
      <c r="K257" s="45">
        <f t="shared" si="77"/>
        <v>20.941649999999992</v>
      </c>
    </row>
    <row r="258" spans="1:12">
      <c r="G258" s="17">
        <v>143</v>
      </c>
      <c r="H258" s="17">
        <v>3.17</v>
      </c>
      <c r="I258" s="17">
        <f t="shared" si="75"/>
        <v>3.17</v>
      </c>
      <c r="J258" s="17">
        <f t="shared" si="76"/>
        <v>7.6599999999999966</v>
      </c>
      <c r="K258" s="45">
        <f t="shared" si="77"/>
        <v>24.282199999999989</v>
      </c>
    </row>
    <row r="259" spans="1:12">
      <c r="G259" s="17"/>
      <c r="H259" s="17"/>
      <c r="I259" s="17"/>
      <c r="J259" s="17">
        <f>SUM(J244:J258)</f>
        <v>143</v>
      </c>
      <c r="K259" s="17">
        <f>SUM(K244:K258)</f>
        <v>482.16634999999997</v>
      </c>
    </row>
    <row r="260" spans="1:12">
      <c r="E260" s="172" t="s">
        <v>66</v>
      </c>
      <c r="F260" s="46">
        <f>K259-E255</f>
        <v>16.341349999999977</v>
      </c>
      <c r="G260" s="137" t="s">
        <v>0</v>
      </c>
    </row>
    <row r="261" spans="1:12">
      <c r="A261" s="167" t="s">
        <v>67</v>
      </c>
      <c r="E261" s="168" t="s">
        <v>58</v>
      </c>
      <c r="F261" s="17">
        <v>10597</v>
      </c>
      <c r="G261" s="137" t="s">
        <v>25</v>
      </c>
      <c r="H261" s="167" t="s">
        <v>59</v>
      </c>
      <c r="I261" s="167"/>
    </row>
    <row r="262" spans="1:12">
      <c r="A262" s="169" t="s">
        <v>60</v>
      </c>
      <c r="B262" s="169" t="s">
        <v>61</v>
      </c>
      <c r="C262" s="169" t="s">
        <v>62</v>
      </c>
      <c r="D262" s="169" t="s">
        <v>63</v>
      </c>
      <c r="E262" s="169" t="s">
        <v>64</v>
      </c>
      <c r="F262" s="169"/>
      <c r="G262" s="169" t="s">
        <v>60</v>
      </c>
      <c r="H262" s="169" t="s">
        <v>61</v>
      </c>
      <c r="I262" s="169" t="s">
        <v>62</v>
      </c>
      <c r="J262" s="169" t="s">
        <v>63</v>
      </c>
      <c r="K262" s="169" t="s">
        <v>64</v>
      </c>
      <c r="L262" s="170"/>
    </row>
    <row r="263" spans="1:12">
      <c r="A263" s="17">
        <v>0</v>
      </c>
      <c r="B263" s="171">
        <v>2.96</v>
      </c>
      <c r="C263" s="17"/>
      <c r="D263" s="17"/>
      <c r="E263" s="45"/>
      <c r="F263" s="17"/>
      <c r="G263" s="17">
        <v>0</v>
      </c>
      <c r="H263" s="17">
        <v>2.96</v>
      </c>
      <c r="I263" s="17"/>
      <c r="J263" s="17"/>
      <c r="K263" s="17"/>
      <c r="L263" s="170"/>
    </row>
    <row r="264" spans="1:12">
      <c r="A264" s="17">
        <v>11</v>
      </c>
      <c r="B264" s="171">
        <v>2.98</v>
      </c>
      <c r="C264" s="17">
        <f>(B263+B264)/2</f>
        <v>2.9699999999999998</v>
      </c>
      <c r="D264" s="17">
        <f>A264-A263</f>
        <v>11</v>
      </c>
      <c r="E264" s="45">
        <f>C264*D264</f>
        <v>32.669999999999995</v>
      </c>
      <c r="F264" s="17"/>
      <c r="G264" s="17">
        <v>11</v>
      </c>
      <c r="H264" s="17">
        <v>2.98</v>
      </c>
      <c r="I264" s="17">
        <f>(H263+H264)/2</f>
        <v>2.9699999999999998</v>
      </c>
      <c r="J264" s="17">
        <f>G264-G263</f>
        <v>11</v>
      </c>
      <c r="K264" s="17">
        <f>I264*J264</f>
        <v>32.669999999999995</v>
      </c>
      <c r="L264" s="170"/>
    </row>
    <row r="265" spans="1:12">
      <c r="A265" s="17">
        <v>21</v>
      </c>
      <c r="B265" s="171">
        <v>2.97</v>
      </c>
      <c r="C265" s="17">
        <f t="shared" ref="C265:C276" si="78">(B264+B265)/2</f>
        <v>2.9750000000000001</v>
      </c>
      <c r="D265" s="17">
        <f t="shared" ref="D265:D276" si="79">A265-A264</f>
        <v>10</v>
      </c>
      <c r="E265" s="45">
        <f t="shared" ref="E265:E276" si="80">C265*D265</f>
        <v>29.75</v>
      </c>
      <c r="F265" s="17"/>
      <c r="G265" s="17">
        <v>21</v>
      </c>
      <c r="H265" s="17">
        <v>2.97</v>
      </c>
      <c r="I265" s="17">
        <f t="shared" ref="I265:I280" si="81">(H264+H265)/2</f>
        <v>2.9750000000000001</v>
      </c>
      <c r="J265" s="17">
        <f t="shared" ref="J265:J280" si="82">G265-G264</f>
        <v>10</v>
      </c>
      <c r="K265" s="17">
        <f t="shared" ref="K265:K280" si="83">I265*J265</f>
        <v>29.75</v>
      </c>
      <c r="L265" s="17"/>
    </row>
    <row r="266" spans="1:12">
      <c r="A266" s="17">
        <v>31</v>
      </c>
      <c r="B266" s="171">
        <v>3.07</v>
      </c>
      <c r="C266" s="17">
        <f t="shared" si="78"/>
        <v>3.02</v>
      </c>
      <c r="D266" s="17">
        <f t="shared" si="79"/>
        <v>10</v>
      </c>
      <c r="E266" s="45">
        <f t="shared" si="80"/>
        <v>30.2</v>
      </c>
      <c r="F266" s="17"/>
      <c r="G266" s="17">
        <v>31</v>
      </c>
      <c r="H266" s="17">
        <v>3.07</v>
      </c>
      <c r="I266" s="17">
        <f t="shared" si="81"/>
        <v>3.02</v>
      </c>
      <c r="J266" s="17">
        <f t="shared" si="82"/>
        <v>10</v>
      </c>
      <c r="K266" s="17">
        <f t="shared" si="83"/>
        <v>30.2</v>
      </c>
      <c r="L266" s="17"/>
    </row>
    <row r="267" spans="1:12">
      <c r="A267" s="17">
        <v>38</v>
      </c>
      <c r="B267" s="171">
        <v>2.98</v>
      </c>
      <c r="C267" s="17">
        <f t="shared" si="78"/>
        <v>3.0249999999999999</v>
      </c>
      <c r="D267" s="17">
        <f t="shared" si="79"/>
        <v>7</v>
      </c>
      <c r="E267" s="45">
        <f t="shared" si="80"/>
        <v>21.175000000000001</v>
      </c>
      <c r="F267" s="17"/>
      <c r="G267" s="17">
        <v>38</v>
      </c>
      <c r="H267" s="17">
        <v>2.98</v>
      </c>
      <c r="I267" s="17">
        <f t="shared" si="81"/>
        <v>3.0249999999999999</v>
      </c>
      <c r="J267" s="17">
        <f t="shared" si="82"/>
        <v>7</v>
      </c>
      <c r="K267" s="17">
        <f t="shared" si="83"/>
        <v>21.175000000000001</v>
      </c>
      <c r="L267" s="17"/>
    </row>
    <row r="268" spans="1:12">
      <c r="A268" s="17">
        <v>47</v>
      </c>
      <c r="B268" s="171">
        <v>3.04</v>
      </c>
      <c r="C268" s="17">
        <f t="shared" si="78"/>
        <v>3.01</v>
      </c>
      <c r="D268" s="17">
        <f t="shared" si="79"/>
        <v>9</v>
      </c>
      <c r="E268" s="45">
        <f t="shared" si="80"/>
        <v>27.089999999999996</v>
      </c>
      <c r="F268" s="17"/>
      <c r="G268" s="17">
        <v>47</v>
      </c>
      <c r="H268" s="17">
        <v>3.04</v>
      </c>
      <c r="I268" s="17">
        <f t="shared" si="81"/>
        <v>3.01</v>
      </c>
      <c r="J268" s="17">
        <f t="shared" si="82"/>
        <v>9</v>
      </c>
      <c r="K268" s="17">
        <f t="shared" si="83"/>
        <v>27.089999999999996</v>
      </c>
      <c r="L268" s="17"/>
    </row>
    <row r="269" spans="1:12">
      <c r="A269" s="17">
        <v>57</v>
      </c>
      <c r="B269" s="171">
        <v>2.9</v>
      </c>
      <c r="C269" s="17">
        <f t="shared" si="78"/>
        <v>2.9699999999999998</v>
      </c>
      <c r="D269" s="17">
        <f t="shared" si="79"/>
        <v>10</v>
      </c>
      <c r="E269" s="45">
        <f t="shared" si="80"/>
        <v>29.699999999999996</v>
      </c>
      <c r="F269" s="17"/>
      <c r="G269" s="17">
        <v>57</v>
      </c>
      <c r="H269" s="17">
        <v>2.9</v>
      </c>
      <c r="I269" s="17">
        <f t="shared" si="81"/>
        <v>2.9699999999999998</v>
      </c>
      <c r="J269" s="17">
        <f t="shared" si="82"/>
        <v>10</v>
      </c>
      <c r="K269" s="17">
        <f t="shared" si="83"/>
        <v>29.699999999999996</v>
      </c>
      <c r="L269" s="17"/>
    </row>
    <row r="270" spans="1:12">
      <c r="A270" s="17">
        <v>77</v>
      </c>
      <c r="B270" s="171">
        <v>2.94</v>
      </c>
      <c r="C270" s="17">
        <f t="shared" si="78"/>
        <v>2.92</v>
      </c>
      <c r="D270" s="17">
        <f>A270-A269</f>
        <v>20</v>
      </c>
      <c r="E270" s="45">
        <f t="shared" si="80"/>
        <v>58.4</v>
      </c>
      <c r="F270" s="17"/>
      <c r="G270" s="17">
        <v>77</v>
      </c>
      <c r="H270" s="17">
        <v>2.94</v>
      </c>
      <c r="I270" s="17">
        <f t="shared" si="81"/>
        <v>2.92</v>
      </c>
      <c r="J270" s="17">
        <f t="shared" si="82"/>
        <v>20</v>
      </c>
      <c r="K270" s="17">
        <f t="shared" si="83"/>
        <v>58.4</v>
      </c>
      <c r="L270" s="17"/>
    </row>
    <row r="271" spans="1:12">
      <c r="A271" s="17">
        <v>82</v>
      </c>
      <c r="B271" s="171">
        <v>2.86</v>
      </c>
      <c r="C271" s="17">
        <f t="shared" si="78"/>
        <v>2.9</v>
      </c>
      <c r="D271" s="17">
        <f t="shared" si="79"/>
        <v>5</v>
      </c>
      <c r="E271" s="45">
        <f t="shared" si="80"/>
        <v>14.5</v>
      </c>
      <c r="F271" s="17"/>
      <c r="G271" s="17">
        <v>82</v>
      </c>
      <c r="H271" s="17">
        <v>2.86</v>
      </c>
      <c r="I271" s="17">
        <f t="shared" si="81"/>
        <v>2.9</v>
      </c>
      <c r="J271" s="17">
        <f t="shared" si="82"/>
        <v>5</v>
      </c>
      <c r="K271" s="17">
        <f t="shared" si="83"/>
        <v>14.5</v>
      </c>
      <c r="L271" s="17"/>
    </row>
    <row r="272" spans="1:12">
      <c r="A272" s="17">
        <v>95</v>
      </c>
      <c r="B272" s="171">
        <v>2.78</v>
      </c>
      <c r="C272" s="17">
        <f t="shared" si="78"/>
        <v>2.82</v>
      </c>
      <c r="D272" s="17">
        <f t="shared" si="79"/>
        <v>13</v>
      </c>
      <c r="E272" s="45">
        <f t="shared" si="80"/>
        <v>36.659999999999997</v>
      </c>
      <c r="F272" s="17"/>
      <c r="G272" s="17">
        <v>95</v>
      </c>
      <c r="H272" s="17">
        <v>2.78</v>
      </c>
      <c r="I272" s="17">
        <f t="shared" si="81"/>
        <v>2.82</v>
      </c>
      <c r="J272" s="17">
        <f t="shared" si="82"/>
        <v>13</v>
      </c>
      <c r="K272" s="17">
        <f t="shared" si="83"/>
        <v>36.659999999999997</v>
      </c>
      <c r="L272" s="12"/>
    </row>
    <row r="273" spans="1:12">
      <c r="A273" s="17">
        <v>110</v>
      </c>
      <c r="B273" s="171">
        <v>2.74</v>
      </c>
      <c r="C273" s="17">
        <f t="shared" si="78"/>
        <v>2.76</v>
      </c>
      <c r="D273" s="17">
        <f t="shared" si="79"/>
        <v>15</v>
      </c>
      <c r="E273" s="45">
        <f t="shared" si="80"/>
        <v>41.4</v>
      </c>
      <c r="F273" s="17"/>
      <c r="G273" s="17">
        <v>110</v>
      </c>
      <c r="H273" s="17">
        <v>2.74</v>
      </c>
      <c r="I273" s="17">
        <f t="shared" si="81"/>
        <v>2.76</v>
      </c>
      <c r="J273" s="17">
        <f t="shared" si="82"/>
        <v>15</v>
      </c>
      <c r="K273" s="17">
        <f t="shared" si="83"/>
        <v>41.4</v>
      </c>
      <c r="L273" s="12"/>
    </row>
    <row r="274" spans="1:12">
      <c r="A274" s="17">
        <v>124</v>
      </c>
      <c r="B274" s="171">
        <v>2.69</v>
      </c>
      <c r="C274" s="17">
        <f t="shared" si="78"/>
        <v>2.7149999999999999</v>
      </c>
      <c r="D274" s="17">
        <f t="shared" si="79"/>
        <v>14</v>
      </c>
      <c r="E274" s="45">
        <f t="shared" si="80"/>
        <v>38.01</v>
      </c>
      <c r="F274" s="17"/>
      <c r="G274" s="17">
        <v>124</v>
      </c>
      <c r="H274" s="17">
        <v>2.69</v>
      </c>
      <c r="I274" s="17">
        <f t="shared" si="81"/>
        <v>2.7149999999999999</v>
      </c>
      <c r="J274" s="17">
        <f t="shared" si="82"/>
        <v>14</v>
      </c>
      <c r="K274" s="17">
        <f t="shared" si="83"/>
        <v>38.01</v>
      </c>
      <c r="L274" s="12"/>
    </row>
    <row r="275" spans="1:12">
      <c r="A275" s="17">
        <v>138</v>
      </c>
      <c r="B275" s="171">
        <v>2.68</v>
      </c>
      <c r="C275" s="17">
        <f t="shared" si="78"/>
        <v>2.6850000000000001</v>
      </c>
      <c r="D275" s="17">
        <f t="shared" si="79"/>
        <v>14</v>
      </c>
      <c r="E275" s="45">
        <f t="shared" si="80"/>
        <v>37.590000000000003</v>
      </c>
      <c r="F275" s="17" t="s">
        <v>65</v>
      </c>
      <c r="G275" s="17">
        <f>G276-(H276-H275)*3</f>
        <v>129.22</v>
      </c>
      <c r="H275" s="17">
        <v>2.69</v>
      </c>
      <c r="I275" s="17">
        <f t="shared" si="81"/>
        <v>2.69</v>
      </c>
      <c r="J275" s="17">
        <f t="shared" si="82"/>
        <v>5.2199999999999989</v>
      </c>
      <c r="K275" s="17">
        <f t="shared" si="83"/>
        <v>14.041799999999997</v>
      </c>
      <c r="L275" s="12"/>
    </row>
    <row r="276" spans="1:12">
      <c r="A276" s="17">
        <v>155</v>
      </c>
      <c r="B276" s="171">
        <v>2.68</v>
      </c>
      <c r="C276" s="17">
        <f t="shared" si="78"/>
        <v>2.68</v>
      </c>
      <c r="D276" s="17">
        <f t="shared" si="79"/>
        <v>17</v>
      </c>
      <c r="E276" s="45">
        <f t="shared" si="80"/>
        <v>45.56</v>
      </c>
      <c r="F276" s="17"/>
      <c r="G276" s="17">
        <f>G277-4.3/2</f>
        <v>135.85</v>
      </c>
      <c r="H276" s="17">
        <v>4.9000000000000004</v>
      </c>
      <c r="I276" s="17">
        <f t="shared" si="81"/>
        <v>3.7949999999999999</v>
      </c>
      <c r="J276" s="17">
        <f t="shared" si="82"/>
        <v>6.6299999999999955</v>
      </c>
      <c r="K276" s="17">
        <f t="shared" si="83"/>
        <v>25.160849999999982</v>
      </c>
      <c r="L276" s="12"/>
    </row>
    <row r="277" spans="1:12">
      <c r="A277" s="17"/>
      <c r="B277" s="171"/>
      <c r="C277" s="17"/>
      <c r="D277" s="17">
        <f>SUM(D264:D276)</f>
        <v>155</v>
      </c>
      <c r="E277" s="17">
        <f>SUM(E264:E276)</f>
        <v>442.70499999999998</v>
      </c>
      <c r="G277" s="17">
        <v>138</v>
      </c>
      <c r="H277" s="17">
        <v>4.9000000000000004</v>
      </c>
      <c r="I277" s="17">
        <f t="shared" si="81"/>
        <v>4.9000000000000004</v>
      </c>
      <c r="J277" s="17">
        <f t="shared" si="82"/>
        <v>2.1500000000000057</v>
      </c>
      <c r="K277" s="17">
        <f t="shared" si="83"/>
        <v>10.535000000000029</v>
      </c>
      <c r="L277" s="12"/>
    </row>
    <row r="278" spans="1:12">
      <c r="A278" s="17"/>
      <c r="B278" s="171"/>
      <c r="C278" s="17"/>
      <c r="D278" s="17"/>
      <c r="E278" s="45"/>
      <c r="F278" s="17"/>
      <c r="G278" s="17">
        <f>G277+4.3/2</f>
        <v>140.15</v>
      </c>
      <c r="H278" s="17">
        <v>4.9000000000000004</v>
      </c>
      <c r="I278" s="17">
        <f t="shared" si="81"/>
        <v>4.9000000000000004</v>
      </c>
      <c r="J278" s="17">
        <f t="shared" si="82"/>
        <v>2.1500000000000057</v>
      </c>
      <c r="K278" s="17">
        <f t="shared" si="83"/>
        <v>10.535000000000029</v>
      </c>
      <c r="L278" s="12"/>
    </row>
    <row r="279" spans="1:12">
      <c r="A279" s="17"/>
      <c r="B279" s="171"/>
      <c r="C279" s="17"/>
      <c r="D279" s="17"/>
      <c r="E279" s="45"/>
      <c r="F279" s="17"/>
      <c r="G279" s="17">
        <f>G278+(H278-H279)*3</f>
        <v>146.81</v>
      </c>
      <c r="H279" s="17">
        <v>2.68</v>
      </c>
      <c r="I279" s="17">
        <f t="shared" si="81"/>
        <v>3.79</v>
      </c>
      <c r="J279" s="17">
        <f t="shared" si="82"/>
        <v>6.6599999999999966</v>
      </c>
      <c r="K279" s="17">
        <f t="shared" si="83"/>
        <v>25.241399999999988</v>
      </c>
      <c r="L279" s="17"/>
    </row>
    <row r="280" spans="1:12">
      <c r="A280" s="17"/>
      <c r="B280" s="171"/>
      <c r="C280" s="17"/>
      <c r="F280" s="17"/>
      <c r="G280" s="17">
        <v>155</v>
      </c>
      <c r="H280" s="17">
        <v>2.68</v>
      </c>
      <c r="I280" s="17">
        <f t="shared" si="81"/>
        <v>2.68</v>
      </c>
      <c r="J280" s="17">
        <f t="shared" si="82"/>
        <v>8.1899999999999977</v>
      </c>
      <c r="K280" s="17">
        <f t="shared" si="83"/>
        <v>21.949199999999994</v>
      </c>
    </row>
    <row r="281" spans="1:12">
      <c r="A281" s="17"/>
      <c r="B281" s="171"/>
      <c r="C281" s="17"/>
      <c r="D281" s="17"/>
      <c r="E281" s="45"/>
      <c r="F281" s="17"/>
      <c r="G281" s="17"/>
      <c r="H281" s="17"/>
      <c r="I281" s="17"/>
      <c r="J281" s="17">
        <f>SUM(J264:J280)</f>
        <v>155</v>
      </c>
      <c r="K281" s="17">
        <f>SUM(K264:K280)</f>
        <v>467.01825000000002</v>
      </c>
    </row>
    <row r="282" spans="1:12">
      <c r="A282" s="17"/>
      <c r="B282" s="171"/>
      <c r="C282" s="17"/>
      <c r="E282" s="172" t="s">
        <v>66</v>
      </c>
      <c r="F282" s="17">
        <f>K281-E277</f>
        <v>24.313250000000039</v>
      </c>
      <c r="G282" s="44" t="s">
        <v>0</v>
      </c>
      <c r="H282" s="17"/>
      <c r="I282" s="17"/>
      <c r="J282" s="17"/>
      <c r="K282" s="17"/>
    </row>
    <row r="283" spans="1:12">
      <c r="A283" s="167" t="s">
        <v>67</v>
      </c>
      <c r="E283" s="168" t="s">
        <v>58</v>
      </c>
      <c r="F283" s="174">
        <v>10680</v>
      </c>
      <c r="G283" s="137" t="s">
        <v>25</v>
      </c>
      <c r="H283" s="167" t="s">
        <v>59</v>
      </c>
      <c r="I283" s="167"/>
    </row>
    <row r="284" spans="1:12">
      <c r="A284" s="169" t="s">
        <v>60</v>
      </c>
      <c r="B284" s="169" t="s">
        <v>61</v>
      </c>
      <c r="C284" s="169" t="s">
        <v>62</v>
      </c>
      <c r="D284" s="169" t="s">
        <v>63</v>
      </c>
      <c r="E284" s="169" t="s">
        <v>64</v>
      </c>
      <c r="F284" s="169"/>
      <c r="G284" s="169" t="s">
        <v>60</v>
      </c>
      <c r="H284" s="169" t="s">
        <v>61</v>
      </c>
      <c r="I284" s="169" t="s">
        <v>62</v>
      </c>
      <c r="J284" s="169" t="s">
        <v>63</v>
      </c>
      <c r="K284" s="169" t="s">
        <v>64</v>
      </c>
      <c r="L284" s="170"/>
    </row>
    <row r="285" spans="1:12">
      <c r="A285" s="17">
        <v>0</v>
      </c>
      <c r="B285" s="171">
        <v>2.75</v>
      </c>
      <c r="C285" s="17"/>
      <c r="D285" s="17"/>
      <c r="E285" s="45"/>
      <c r="F285" s="45"/>
      <c r="G285" s="45">
        <v>0</v>
      </c>
      <c r="H285" s="45">
        <v>2.75</v>
      </c>
      <c r="I285" s="45"/>
      <c r="J285" s="45"/>
      <c r="K285" s="170"/>
      <c r="L285" s="170"/>
    </row>
    <row r="286" spans="1:12">
      <c r="A286" s="17">
        <v>7</v>
      </c>
      <c r="B286" s="171">
        <v>2.86</v>
      </c>
      <c r="C286" s="17">
        <f>(B285+B286)/2</f>
        <v>2.8049999999999997</v>
      </c>
      <c r="D286" s="17">
        <f>A286-A285</f>
        <v>7</v>
      </c>
      <c r="E286" s="45">
        <f>C286*D286</f>
        <v>19.634999999999998</v>
      </c>
      <c r="F286" s="45"/>
      <c r="G286" s="45">
        <v>7</v>
      </c>
      <c r="H286" s="45">
        <v>2.86</v>
      </c>
      <c r="I286" s="45">
        <f>(H285+H286)/2</f>
        <v>2.8049999999999997</v>
      </c>
      <c r="J286" s="45">
        <f>G286-G285</f>
        <v>7</v>
      </c>
      <c r="K286" s="45">
        <f>I286*J286</f>
        <v>19.634999999999998</v>
      </c>
      <c r="L286" s="17"/>
    </row>
    <row r="287" spans="1:12">
      <c r="A287" s="17">
        <v>17</v>
      </c>
      <c r="B287" s="171">
        <v>2.84</v>
      </c>
      <c r="C287" s="17">
        <f t="shared" ref="C287:C295" si="84">(B286+B287)/2</f>
        <v>2.8499999999999996</v>
      </c>
      <c r="D287" s="17">
        <f t="shared" ref="D287:D295" si="85">A287-A286</f>
        <v>10</v>
      </c>
      <c r="E287" s="45">
        <f t="shared" ref="E287:E295" si="86">C287*D287</f>
        <v>28.499999999999996</v>
      </c>
      <c r="F287" s="45"/>
      <c r="G287" s="45">
        <v>17</v>
      </c>
      <c r="H287" s="45">
        <v>2.84</v>
      </c>
      <c r="I287" s="45">
        <f t="shared" ref="I287:I299" si="87">(H286+H287)/2</f>
        <v>2.8499999999999996</v>
      </c>
      <c r="J287" s="45">
        <f t="shared" ref="J287:J299" si="88">G287-G286</f>
        <v>10</v>
      </c>
      <c r="K287" s="45">
        <f t="shared" ref="K287:K299" si="89">I287*J287</f>
        <v>28.499999999999996</v>
      </c>
      <c r="L287" s="17"/>
    </row>
    <row r="288" spans="1:12">
      <c r="A288" s="17">
        <v>43</v>
      </c>
      <c r="B288" s="171">
        <v>2.84</v>
      </c>
      <c r="C288" s="17">
        <f t="shared" si="84"/>
        <v>2.84</v>
      </c>
      <c r="D288" s="17">
        <f t="shared" si="85"/>
        <v>26</v>
      </c>
      <c r="E288" s="45">
        <f t="shared" si="86"/>
        <v>73.84</v>
      </c>
      <c r="F288" s="45"/>
      <c r="G288" s="45">
        <v>43</v>
      </c>
      <c r="H288" s="45">
        <v>2.84</v>
      </c>
      <c r="I288" s="45">
        <f t="shared" si="87"/>
        <v>2.84</v>
      </c>
      <c r="J288" s="45">
        <f t="shared" si="88"/>
        <v>26</v>
      </c>
      <c r="K288" s="45">
        <f t="shared" si="89"/>
        <v>73.84</v>
      </c>
      <c r="L288" s="17"/>
    </row>
    <row r="289" spans="1:12">
      <c r="A289" s="17">
        <v>54</v>
      </c>
      <c r="B289" s="171">
        <v>2.84</v>
      </c>
      <c r="C289" s="17">
        <f t="shared" si="84"/>
        <v>2.84</v>
      </c>
      <c r="D289" s="17">
        <f t="shared" si="85"/>
        <v>11</v>
      </c>
      <c r="E289" s="45">
        <f t="shared" si="86"/>
        <v>31.24</v>
      </c>
      <c r="F289" s="45"/>
      <c r="G289" s="45">
        <v>54</v>
      </c>
      <c r="H289" s="45">
        <v>2.84</v>
      </c>
      <c r="I289" s="45">
        <f t="shared" si="87"/>
        <v>2.84</v>
      </c>
      <c r="J289" s="45">
        <f t="shared" si="88"/>
        <v>11</v>
      </c>
      <c r="K289" s="45">
        <f t="shared" si="89"/>
        <v>31.24</v>
      </c>
      <c r="L289" s="17"/>
    </row>
    <row r="290" spans="1:12">
      <c r="A290" s="17">
        <v>58</v>
      </c>
      <c r="B290" s="171">
        <v>2.85</v>
      </c>
      <c r="C290" s="17">
        <f t="shared" si="84"/>
        <v>2.8449999999999998</v>
      </c>
      <c r="D290" s="17">
        <f t="shared" si="85"/>
        <v>4</v>
      </c>
      <c r="E290" s="45">
        <f t="shared" si="86"/>
        <v>11.379999999999999</v>
      </c>
      <c r="F290" s="45"/>
      <c r="G290" s="45">
        <v>58</v>
      </c>
      <c r="H290" s="45">
        <v>2.85</v>
      </c>
      <c r="I290" s="45">
        <f t="shared" si="87"/>
        <v>2.8449999999999998</v>
      </c>
      <c r="J290" s="45">
        <f t="shared" si="88"/>
        <v>4</v>
      </c>
      <c r="K290" s="45">
        <f t="shared" si="89"/>
        <v>11.379999999999999</v>
      </c>
      <c r="L290" s="17"/>
    </row>
    <row r="291" spans="1:12">
      <c r="A291" s="17">
        <v>72</v>
      </c>
      <c r="B291" s="171">
        <v>2.78</v>
      </c>
      <c r="C291" s="17">
        <f t="shared" si="84"/>
        <v>2.8149999999999999</v>
      </c>
      <c r="D291" s="17">
        <f t="shared" si="85"/>
        <v>14</v>
      </c>
      <c r="E291" s="45">
        <f t="shared" si="86"/>
        <v>39.409999999999997</v>
      </c>
      <c r="F291" s="45"/>
      <c r="G291" s="45">
        <v>72</v>
      </c>
      <c r="H291" s="45">
        <v>2.78</v>
      </c>
      <c r="I291" s="45">
        <f t="shared" si="87"/>
        <v>2.8149999999999999</v>
      </c>
      <c r="J291" s="45">
        <f t="shared" si="88"/>
        <v>14</v>
      </c>
      <c r="K291" s="45">
        <f t="shared" si="89"/>
        <v>39.409999999999997</v>
      </c>
      <c r="L291" s="17"/>
    </row>
    <row r="292" spans="1:12">
      <c r="A292" s="17">
        <v>102</v>
      </c>
      <c r="B292" s="171">
        <v>2.77</v>
      </c>
      <c r="C292" s="17">
        <f t="shared" si="84"/>
        <v>2.7749999999999999</v>
      </c>
      <c r="D292" s="17">
        <f t="shared" si="85"/>
        <v>30</v>
      </c>
      <c r="E292" s="45">
        <f t="shared" si="86"/>
        <v>83.25</v>
      </c>
      <c r="F292" s="45"/>
      <c r="G292" s="45">
        <v>102</v>
      </c>
      <c r="H292" s="45">
        <v>2.77</v>
      </c>
      <c r="I292" s="45">
        <f t="shared" si="87"/>
        <v>2.7749999999999999</v>
      </c>
      <c r="J292" s="45">
        <f t="shared" si="88"/>
        <v>30</v>
      </c>
      <c r="K292" s="45">
        <f t="shared" si="89"/>
        <v>83.25</v>
      </c>
      <c r="L292" s="17"/>
    </row>
    <row r="293" spans="1:12">
      <c r="A293" s="174">
        <v>115</v>
      </c>
      <c r="B293" s="171">
        <v>2.77</v>
      </c>
      <c r="C293" s="17">
        <f t="shared" si="84"/>
        <v>2.77</v>
      </c>
      <c r="D293" s="17">
        <f t="shared" si="85"/>
        <v>13</v>
      </c>
      <c r="E293" s="45">
        <f t="shared" si="86"/>
        <v>36.01</v>
      </c>
      <c r="F293" s="45"/>
      <c r="G293" s="45">
        <v>115</v>
      </c>
      <c r="H293" s="45">
        <v>2.77</v>
      </c>
      <c r="I293" s="45">
        <f t="shared" si="87"/>
        <v>2.77</v>
      </c>
      <c r="J293" s="45">
        <f t="shared" si="88"/>
        <v>13</v>
      </c>
      <c r="K293" s="45">
        <f t="shared" si="89"/>
        <v>36.01</v>
      </c>
      <c r="L293" s="12"/>
    </row>
    <row r="294" spans="1:12">
      <c r="A294" s="174">
        <v>137</v>
      </c>
      <c r="B294" s="171">
        <v>2.73</v>
      </c>
      <c r="C294" s="17">
        <f t="shared" si="84"/>
        <v>2.75</v>
      </c>
      <c r="D294" s="17">
        <f t="shared" si="85"/>
        <v>22</v>
      </c>
      <c r="E294" s="45">
        <f t="shared" si="86"/>
        <v>60.5</v>
      </c>
      <c r="F294" s="45" t="s">
        <v>65</v>
      </c>
      <c r="G294" s="45">
        <f>G295-(H295-H294)*3</f>
        <v>128.31</v>
      </c>
      <c r="H294" s="45">
        <v>2.72</v>
      </c>
      <c r="I294" s="45">
        <f t="shared" si="87"/>
        <v>2.7450000000000001</v>
      </c>
      <c r="J294" s="45">
        <f t="shared" si="88"/>
        <v>13.310000000000002</v>
      </c>
      <c r="K294" s="45">
        <f t="shared" si="89"/>
        <v>36.535950000000007</v>
      </c>
      <c r="L294" s="17"/>
    </row>
    <row r="295" spans="1:12">
      <c r="A295" s="174">
        <v>166</v>
      </c>
      <c r="B295" s="171">
        <v>2.71</v>
      </c>
      <c r="C295" s="17">
        <f t="shared" si="84"/>
        <v>2.7199999999999998</v>
      </c>
      <c r="D295" s="17">
        <f t="shared" si="85"/>
        <v>29</v>
      </c>
      <c r="E295" s="45">
        <f t="shared" si="86"/>
        <v>78.88</v>
      </c>
      <c r="F295" s="45"/>
      <c r="G295" s="45">
        <f>G296-4.3/2</f>
        <v>134.85</v>
      </c>
      <c r="H295" s="45">
        <v>4.9000000000000004</v>
      </c>
      <c r="I295" s="45">
        <f t="shared" si="87"/>
        <v>3.8100000000000005</v>
      </c>
      <c r="J295" s="45">
        <f t="shared" si="88"/>
        <v>6.539999999999992</v>
      </c>
      <c r="K295" s="45">
        <f t="shared" si="89"/>
        <v>24.917399999999972</v>
      </c>
      <c r="L295" s="17"/>
    </row>
    <row r="296" spans="1:12">
      <c r="D296" s="17">
        <f>SUM(D286:D295)</f>
        <v>166</v>
      </c>
      <c r="E296" s="17">
        <f>SUM(E286:E295)</f>
        <v>462.64499999999998</v>
      </c>
      <c r="G296" s="45">
        <v>137</v>
      </c>
      <c r="H296" s="45">
        <v>4.9000000000000004</v>
      </c>
      <c r="I296" s="45">
        <f t="shared" si="87"/>
        <v>4.9000000000000004</v>
      </c>
      <c r="J296" s="45">
        <f t="shared" si="88"/>
        <v>2.1500000000000057</v>
      </c>
      <c r="K296" s="45">
        <f t="shared" si="89"/>
        <v>10.535000000000029</v>
      </c>
      <c r="L296" s="17"/>
    </row>
    <row r="297" spans="1:12">
      <c r="F297" s="45"/>
      <c r="G297" s="45">
        <f>G296+4.3/2</f>
        <v>139.15</v>
      </c>
      <c r="H297" s="45">
        <v>4.9000000000000004</v>
      </c>
      <c r="I297" s="45">
        <f t="shared" si="87"/>
        <v>4.9000000000000004</v>
      </c>
      <c r="J297" s="45">
        <f t="shared" si="88"/>
        <v>2.1500000000000057</v>
      </c>
      <c r="K297" s="45">
        <f t="shared" si="89"/>
        <v>10.535000000000029</v>
      </c>
      <c r="L297" s="17"/>
    </row>
    <row r="298" spans="1:12">
      <c r="F298" s="45"/>
      <c r="G298" s="45">
        <f>G297+(H297-H298)*3</f>
        <v>145.72</v>
      </c>
      <c r="H298" s="45">
        <v>2.71</v>
      </c>
      <c r="I298" s="45">
        <f t="shared" si="87"/>
        <v>3.8050000000000002</v>
      </c>
      <c r="J298" s="45">
        <f t="shared" si="88"/>
        <v>6.5699999999999932</v>
      </c>
      <c r="K298" s="45">
        <f t="shared" si="89"/>
        <v>24.998849999999976</v>
      </c>
    </row>
    <row r="299" spans="1:12">
      <c r="F299" s="45"/>
      <c r="G299" s="45">
        <v>166</v>
      </c>
      <c r="H299" s="45">
        <v>2.71</v>
      </c>
      <c r="I299" s="45">
        <f t="shared" si="87"/>
        <v>2.71</v>
      </c>
      <c r="J299" s="45">
        <f t="shared" si="88"/>
        <v>20.28</v>
      </c>
      <c r="K299" s="45">
        <f t="shared" si="89"/>
        <v>54.958800000000004</v>
      </c>
    </row>
    <row r="300" spans="1:12">
      <c r="F300" s="45"/>
      <c r="G300" s="45"/>
      <c r="H300" s="45"/>
      <c r="I300" s="45"/>
      <c r="J300" s="45">
        <f>SUM(J286:J299)</f>
        <v>166</v>
      </c>
      <c r="K300" s="17">
        <f>SUM(K286:K299)</f>
        <v>485.74599999999998</v>
      </c>
    </row>
    <row r="301" spans="1:12">
      <c r="E301" s="172" t="s">
        <v>66</v>
      </c>
      <c r="F301" s="46">
        <f>K300-E296</f>
        <v>23.100999999999999</v>
      </c>
      <c r="G301" s="137" t="s">
        <v>0</v>
      </c>
    </row>
    <row r="302" spans="1:12">
      <c r="A302" s="167" t="s">
        <v>67</v>
      </c>
      <c r="E302" s="168" t="s">
        <v>58</v>
      </c>
      <c r="F302" s="17">
        <v>10795</v>
      </c>
      <c r="G302" s="137" t="s">
        <v>25</v>
      </c>
      <c r="H302" s="167" t="s">
        <v>59</v>
      </c>
      <c r="I302" s="167"/>
    </row>
    <row r="303" spans="1:12">
      <c r="A303" s="169" t="s">
        <v>60</v>
      </c>
      <c r="B303" s="169" t="s">
        <v>61</v>
      </c>
      <c r="C303" s="169" t="s">
        <v>62</v>
      </c>
      <c r="D303" s="169" t="s">
        <v>63</v>
      </c>
      <c r="E303" s="169" t="s">
        <v>64</v>
      </c>
      <c r="F303" s="169"/>
      <c r="G303" s="169" t="s">
        <v>60</v>
      </c>
      <c r="H303" s="169" t="s">
        <v>61</v>
      </c>
      <c r="I303" s="169" t="s">
        <v>62</v>
      </c>
      <c r="J303" s="169" t="s">
        <v>63</v>
      </c>
      <c r="K303" s="169" t="s">
        <v>64</v>
      </c>
      <c r="L303" s="170"/>
    </row>
    <row r="304" spans="1:12">
      <c r="A304" s="17">
        <v>0</v>
      </c>
      <c r="B304" s="171">
        <v>2.77</v>
      </c>
      <c r="C304" s="17"/>
      <c r="D304" s="17"/>
      <c r="E304" s="45"/>
      <c r="F304" s="45"/>
      <c r="G304" s="45">
        <v>0</v>
      </c>
      <c r="H304" s="45">
        <v>2.77</v>
      </c>
      <c r="I304" s="45"/>
      <c r="J304" s="17"/>
      <c r="K304" s="45"/>
      <c r="L304" s="17"/>
    </row>
    <row r="305" spans="1:12">
      <c r="A305" s="17">
        <v>7</v>
      </c>
      <c r="B305" s="171">
        <v>2.69</v>
      </c>
      <c r="C305" s="17">
        <f>(B304+B305)/2</f>
        <v>2.73</v>
      </c>
      <c r="D305" s="17">
        <f>A305-A304</f>
        <v>7</v>
      </c>
      <c r="E305" s="45">
        <f>C305*D305</f>
        <v>19.11</v>
      </c>
      <c r="F305" s="45"/>
      <c r="G305" s="45">
        <v>7</v>
      </c>
      <c r="H305" s="45">
        <v>2.69</v>
      </c>
      <c r="I305" s="45">
        <f>(H304+H305)/2</f>
        <v>2.73</v>
      </c>
      <c r="J305" s="17">
        <f>G305-G304</f>
        <v>7</v>
      </c>
      <c r="K305" s="45">
        <f>I305*J305</f>
        <v>19.11</v>
      </c>
      <c r="L305" s="17"/>
    </row>
    <row r="306" spans="1:12">
      <c r="A306" s="17">
        <v>18</v>
      </c>
      <c r="B306" s="171">
        <v>2.84</v>
      </c>
      <c r="C306" s="17">
        <f t="shared" ref="C306:C315" si="90">(B305+B306)/2</f>
        <v>2.7649999999999997</v>
      </c>
      <c r="D306" s="17">
        <f t="shared" ref="D306:D315" si="91">A306-A305</f>
        <v>11</v>
      </c>
      <c r="E306" s="45">
        <f t="shared" ref="E306:E315" si="92">C306*D306</f>
        <v>30.414999999999996</v>
      </c>
      <c r="F306" s="45"/>
      <c r="G306" s="45">
        <v>18</v>
      </c>
      <c r="H306" s="45">
        <v>2.84</v>
      </c>
      <c r="I306" s="45">
        <f t="shared" ref="I306:I319" si="93">(H305+H306)/2</f>
        <v>2.7649999999999997</v>
      </c>
      <c r="J306" s="17">
        <f t="shared" ref="J306:J319" si="94">G306-G305</f>
        <v>11</v>
      </c>
      <c r="K306" s="45">
        <f t="shared" ref="K306:K319" si="95">I306*J306</f>
        <v>30.414999999999996</v>
      </c>
      <c r="L306" s="17"/>
    </row>
    <row r="307" spans="1:12">
      <c r="A307" s="17">
        <v>31</v>
      </c>
      <c r="B307" s="171">
        <v>2.97</v>
      </c>
      <c r="C307" s="17">
        <f t="shared" si="90"/>
        <v>2.9050000000000002</v>
      </c>
      <c r="D307" s="17">
        <f t="shared" si="91"/>
        <v>13</v>
      </c>
      <c r="E307" s="45">
        <f t="shared" si="92"/>
        <v>37.765000000000001</v>
      </c>
      <c r="F307" s="45"/>
      <c r="G307" s="45">
        <v>31</v>
      </c>
      <c r="H307" s="45">
        <v>2.97</v>
      </c>
      <c r="I307" s="45">
        <f t="shared" si="93"/>
        <v>2.9050000000000002</v>
      </c>
      <c r="J307" s="17">
        <f t="shared" si="94"/>
        <v>13</v>
      </c>
      <c r="K307" s="45">
        <f t="shared" si="95"/>
        <v>37.765000000000001</v>
      </c>
      <c r="L307" s="17"/>
    </row>
    <row r="308" spans="1:12">
      <c r="A308" s="17">
        <v>43</v>
      </c>
      <c r="B308" s="171">
        <v>3.02</v>
      </c>
      <c r="C308" s="17">
        <f t="shared" si="90"/>
        <v>2.9950000000000001</v>
      </c>
      <c r="D308" s="17">
        <f t="shared" si="91"/>
        <v>12</v>
      </c>
      <c r="E308" s="45">
        <f t="shared" si="92"/>
        <v>35.94</v>
      </c>
      <c r="F308" s="45"/>
      <c r="G308" s="45">
        <v>43</v>
      </c>
      <c r="H308" s="45">
        <v>3.02</v>
      </c>
      <c r="I308" s="45">
        <f t="shared" si="93"/>
        <v>2.9950000000000001</v>
      </c>
      <c r="J308" s="17">
        <f t="shared" si="94"/>
        <v>12</v>
      </c>
      <c r="K308" s="45">
        <f t="shared" si="95"/>
        <v>35.94</v>
      </c>
      <c r="L308" s="17"/>
    </row>
    <row r="309" spans="1:12">
      <c r="A309" s="17">
        <v>56</v>
      </c>
      <c r="B309" s="171">
        <v>2.84</v>
      </c>
      <c r="C309" s="17">
        <f t="shared" si="90"/>
        <v>2.9299999999999997</v>
      </c>
      <c r="D309" s="17">
        <f t="shared" si="91"/>
        <v>13</v>
      </c>
      <c r="E309" s="45">
        <f t="shared" si="92"/>
        <v>38.089999999999996</v>
      </c>
      <c r="F309" s="45"/>
      <c r="G309" s="45">
        <v>56</v>
      </c>
      <c r="H309" s="45">
        <v>2.84</v>
      </c>
      <c r="I309" s="45">
        <f t="shared" si="93"/>
        <v>2.9299999999999997</v>
      </c>
      <c r="J309" s="17">
        <f t="shared" si="94"/>
        <v>13</v>
      </c>
      <c r="K309" s="45">
        <f t="shared" si="95"/>
        <v>38.089999999999996</v>
      </c>
      <c r="L309" s="17"/>
    </row>
    <row r="310" spans="1:12">
      <c r="A310" s="17">
        <v>68</v>
      </c>
      <c r="B310" s="171">
        <v>2.88</v>
      </c>
      <c r="C310" s="17">
        <f t="shared" si="90"/>
        <v>2.86</v>
      </c>
      <c r="D310" s="17">
        <f t="shared" si="91"/>
        <v>12</v>
      </c>
      <c r="E310" s="45">
        <f t="shared" si="92"/>
        <v>34.32</v>
      </c>
      <c r="F310" s="45"/>
      <c r="G310" s="45">
        <v>68</v>
      </c>
      <c r="H310" s="45">
        <v>2.88</v>
      </c>
      <c r="I310" s="45">
        <f t="shared" si="93"/>
        <v>2.86</v>
      </c>
      <c r="J310" s="17">
        <f t="shared" si="94"/>
        <v>12</v>
      </c>
      <c r="K310" s="45">
        <f t="shared" si="95"/>
        <v>34.32</v>
      </c>
      <c r="L310" s="17"/>
    </row>
    <row r="311" spans="1:12">
      <c r="A311" s="17">
        <v>84</v>
      </c>
      <c r="B311" s="171">
        <v>2.86</v>
      </c>
      <c r="C311" s="17">
        <f t="shared" si="90"/>
        <v>2.87</v>
      </c>
      <c r="D311" s="17">
        <f t="shared" si="91"/>
        <v>16</v>
      </c>
      <c r="E311" s="45">
        <f t="shared" si="92"/>
        <v>45.92</v>
      </c>
      <c r="F311" s="45"/>
      <c r="G311" s="45">
        <v>84</v>
      </c>
      <c r="H311" s="45">
        <v>2.86</v>
      </c>
      <c r="I311" s="45">
        <f t="shared" si="93"/>
        <v>2.87</v>
      </c>
      <c r="J311" s="17">
        <f t="shared" si="94"/>
        <v>16</v>
      </c>
      <c r="K311" s="45">
        <f t="shared" si="95"/>
        <v>45.92</v>
      </c>
      <c r="L311" s="17"/>
    </row>
    <row r="312" spans="1:12">
      <c r="A312" s="17">
        <v>100</v>
      </c>
      <c r="B312" s="171">
        <v>2.84</v>
      </c>
      <c r="C312" s="17">
        <f t="shared" si="90"/>
        <v>2.8499999999999996</v>
      </c>
      <c r="D312" s="17">
        <f t="shared" si="91"/>
        <v>16</v>
      </c>
      <c r="E312" s="45">
        <f t="shared" si="92"/>
        <v>45.599999999999994</v>
      </c>
      <c r="F312" s="45"/>
      <c r="G312" s="45">
        <v>100</v>
      </c>
      <c r="H312" s="45">
        <v>2.84</v>
      </c>
      <c r="I312" s="45">
        <f t="shared" si="93"/>
        <v>2.8499999999999996</v>
      </c>
      <c r="J312" s="17">
        <f t="shared" si="94"/>
        <v>16</v>
      </c>
      <c r="K312" s="45">
        <f t="shared" si="95"/>
        <v>45.599999999999994</v>
      </c>
      <c r="L312" s="17"/>
    </row>
    <row r="313" spans="1:12">
      <c r="A313" s="17">
        <v>114</v>
      </c>
      <c r="B313" s="171">
        <v>2.84</v>
      </c>
      <c r="C313" s="17">
        <f t="shared" si="90"/>
        <v>2.84</v>
      </c>
      <c r="D313" s="17">
        <f t="shared" si="91"/>
        <v>14</v>
      </c>
      <c r="E313" s="45">
        <f t="shared" si="92"/>
        <v>39.76</v>
      </c>
      <c r="F313" s="45"/>
      <c r="G313" s="45">
        <v>114</v>
      </c>
      <c r="H313" s="45">
        <v>2.84</v>
      </c>
      <c r="I313" s="45">
        <f t="shared" si="93"/>
        <v>2.84</v>
      </c>
      <c r="J313" s="17">
        <f t="shared" si="94"/>
        <v>14</v>
      </c>
      <c r="K313" s="45">
        <f t="shared" si="95"/>
        <v>39.76</v>
      </c>
      <c r="L313" s="17"/>
    </row>
    <row r="314" spans="1:12">
      <c r="A314" s="17">
        <v>138</v>
      </c>
      <c r="B314" s="171">
        <v>2.72</v>
      </c>
      <c r="C314" s="17">
        <f t="shared" si="90"/>
        <v>2.7800000000000002</v>
      </c>
      <c r="D314" s="17">
        <f t="shared" si="91"/>
        <v>24</v>
      </c>
      <c r="E314" s="45">
        <f t="shared" si="92"/>
        <v>66.72</v>
      </c>
      <c r="F314" s="45" t="s">
        <v>65</v>
      </c>
      <c r="G314" s="45">
        <f>G315-(H315-H314)*3</f>
        <v>129.48999999999998</v>
      </c>
      <c r="H314" s="45">
        <v>2.78</v>
      </c>
      <c r="I314" s="45">
        <f t="shared" si="93"/>
        <v>2.8099999999999996</v>
      </c>
      <c r="J314" s="17">
        <f t="shared" si="94"/>
        <v>15.489999999999981</v>
      </c>
      <c r="K314" s="45">
        <f t="shared" si="95"/>
        <v>43.526899999999941</v>
      </c>
      <c r="L314" s="17"/>
    </row>
    <row r="315" spans="1:12">
      <c r="A315" s="17">
        <v>155</v>
      </c>
      <c r="B315" s="171">
        <v>2.72</v>
      </c>
      <c r="C315" s="17">
        <f t="shared" si="90"/>
        <v>2.72</v>
      </c>
      <c r="D315" s="17">
        <f t="shared" si="91"/>
        <v>17</v>
      </c>
      <c r="E315" s="45">
        <f t="shared" si="92"/>
        <v>46.24</v>
      </c>
      <c r="F315" s="45"/>
      <c r="G315" s="45">
        <f>G316-4.3/2</f>
        <v>135.85</v>
      </c>
      <c r="H315" s="45">
        <v>4.9000000000000004</v>
      </c>
      <c r="I315" s="45">
        <f t="shared" si="93"/>
        <v>3.84</v>
      </c>
      <c r="J315" s="17">
        <f t="shared" si="94"/>
        <v>6.3600000000000136</v>
      </c>
      <c r="K315" s="45">
        <f t="shared" si="95"/>
        <v>24.422400000000053</v>
      </c>
    </row>
    <row r="316" spans="1:12">
      <c r="D316" s="17">
        <f>SUM(D305:D315)</f>
        <v>155</v>
      </c>
      <c r="E316" s="17">
        <f>SUM(E305:E315)</f>
        <v>439.88</v>
      </c>
      <c r="G316" s="45">
        <v>138</v>
      </c>
      <c r="H316" s="45">
        <v>4.9000000000000004</v>
      </c>
      <c r="I316" s="45">
        <f t="shared" si="93"/>
        <v>4.9000000000000004</v>
      </c>
      <c r="J316" s="17">
        <f t="shared" si="94"/>
        <v>2.1500000000000057</v>
      </c>
      <c r="K316" s="45">
        <f t="shared" si="95"/>
        <v>10.535000000000029</v>
      </c>
    </row>
    <row r="317" spans="1:12">
      <c r="F317" s="45"/>
      <c r="G317" s="45">
        <f>G316+4.3/2</f>
        <v>140.15</v>
      </c>
      <c r="H317" s="45">
        <v>4.9000000000000004</v>
      </c>
      <c r="I317" s="45">
        <f t="shared" si="93"/>
        <v>4.9000000000000004</v>
      </c>
      <c r="J317" s="17">
        <f t="shared" si="94"/>
        <v>2.1500000000000057</v>
      </c>
      <c r="K317" s="45">
        <f t="shared" si="95"/>
        <v>10.535000000000029</v>
      </c>
    </row>
    <row r="318" spans="1:12">
      <c r="F318" s="45"/>
      <c r="G318" s="45">
        <f>G317+(H317-H318)*3</f>
        <v>146.69</v>
      </c>
      <c r="H318" s="45">
        <v>2.72</v>
      </c>
      <c r="I318" s="45">
        <f t="shared" si="93"/>
        <v>3.8100000000000005</v>
      </c>
      <c r="J318" s="17">
        <f t="shared" si="94"/>
        <v>6.539999999999992</v>
      </c>
      <c r="K318" s="45">
        <f t="shared" si="95"/>
        <v>24.917399999999972</v>
      </c>
    </row>
    <row r="319" spans="1:12">
      <c r="F319" s="45"/>
      <c r="G319" s="17">
        <v>155</v>
      </c>
      <c r="H319" s="171">
        <v>2.72</v>
      </c>
      <c r="I319" s="45">
        <f t="shared" si="93"/>
        <v>2.72</v>
      </c>
      <c r="J319" s="17">
        <f t="shared" si="94"/>
        <v>8.3100000000000023</v>
      </c>
      <c r="K319" s="45">
        <f t="shared" si="95"/>
        <v>22.603200000000008</v>
      </c>
    </row>
    <row r="320" spans="1:12">
      <c r="F320" s="45"/>
      <c r="G320" s="45"/>
      <c r="H320" s="45"/>
      <c r="I320" s="45"/>
      <c r="J320" s="17">
        <f>SUM(J305:J319)</f>
        <v>155</v>
      </c>
      <c r="K320" s="17">
        <f>SUM(K305:K319)</f>
        <v>463.4599</v>
      </c>
    </row>
    <row r="321" spans="1:12">
      <c r="E321" s="172" t="s">
        <v>66</v>
      </c>
      <c r="F321" s="46">
        <f>K320-E316</f>
        <v>23.579900000000009</v>
      </c>
      <c r="G321" s="137" t="s">
        <v>0</v>
      </c>
    </row>
    <row r="322" spans="1:12">
      <c r="A322" s="167" t="s">
        <v>67</v>
      </c>
      <c r="E322" s="168" t="s">
        <v>58</v>
      </c>
      <c r="F322" s="174">
        <v>10905</v>
      </c>
      <c r="G322" s="137" t="s">
        <v>25</v>
      </c>
      <c r="H322" s="167" t="s">
        <v>59</v>
      </c>
      <c r="I322" s="167"/>
    </row>
    <row r="323" spans="1:12">
      <c r="A323" s="169" t="s">
        <v>60</v>
      </c>
      <c r="B323" s="169" t="s">
        <v>61</v>
      </c>
      <c r="C323" s="169" t="s">
        <v>62</v>
      </c>
      <c r="D323" s="169" t="s">
        <v>63</v>
      </c>
      <c r="E323" s="169" t="s">
        <v>64</v>
      </c>
      <c r="F323" s="169"/>
      <c r="G323" s="169" t="s">
        <v>60</v>
      </c>
      <c r="H323" s="169" t="s">
        <v>61</v>
      </c>
      <c r="I323" s="169" t="s">
        <v>62</v>
      </c>
      <c r="J323" s="169" t="s">
        <v>63</v>
      </c>
      <c r="K323" s="169" t="s">
        <v>64</v>
      </c>
      <c r="L323" s="170"/>
    </row>
    <row r="324" spans="1:12">
      <c r="A324" s="17">
        <v>0</v>
      </c>
      <c r="B324" s="171">
        <v>2.8</v>
      </c>
      <c r="C324" s="17"/>
      <c r="D324" s="17"/>
      <c r="E324" s="45"/>
      <c r="F324" s="45"/>
      <c r="G324" s="45">
        <v>0</v>
      </c>
      <c r="H324" s="45">
        <v>2.8</v>
      </c>
      <c r="I324" s="17"/>
      <c r="J324" s="17"/>
      <c r="K324" s="45"/>
      <c r="L324" s="170"/>
    </row>
    <row r="325" spans="1:12">
      <c r="A325" s="17">
        <v>9</v>
      </c>
      <c r="B325" s="171">
        <v>2.85</v>
      </c>
      <c r="C325" s="17">
        <f>(B324+B325)/2</f>
        <v>2.8250000000000002</v>
      </c>
      <c r="D325" s="17">
        <f>A325-A324</f>
        <v>9</v>
      </c>
      <c r="E325" s="45">
        <f>C325*D325</f>
        <v>25.425000000000001</v>
      </c>
      <c r="F325" s="45"/>
      <c r="G325" s="45">
        <v>9</v>
      </c>
      <c r="H325" s="45">
        <v>2.85</v>
      </c>
      <c r="I325" s="17">
        <f>(H324+H325)/2</f>
        <v>2.8250000000000002</v>
      </c>
      <c r="J325" s="17">
        <f>G325-G324</f>
        <v>9</v>
      </c>
      <c r="K325" s="45">
        <f>I325*J325</f>
        <v>25.425000000000001</v>
      </c>
      <c r="L325" s="17"/>
    </row>
    <row r="326" spans="1:12">
      <c r="A326" s="17">
        <v>20</v>
      </c>
      <c r="B326" s="171">
        <v>3.06</v>
      </c>
      <c r="C326" s="17">
        <f t="shared" ref="C326:C337" si="96">(B325+B326)/2</f>
        <v>2.9550000000000001</v>
      </c>
      <c r="D326" s="17">
        <f t="shared" ref="D326:D337" si="97">A326-A325</f>
        <v>11</v>
      </c>
      <c r="E326" s="45">
        <f t="shared" ref="E326:E337" si="98">C326*D326</f>
        <v>32.505000000000003</v>
      </c>
      <c r="F326" s="45"/>
      <c r="G326" s="45">
        <v>20</v>
      </c>
      <c r="H326" s="45">
        <v>3.06</v>
      </c>
      <c r="I326" s="17">
        <f t="shared" ref="I326:I341" si="99">(H325+H326)/2</f>
        <v>2.9550000000000001</v>
      </c>
      <c r="J326" s="17">
        <f t="shared" ref="J326:J341" si="100">G326-G325</f>
        <v>11</v>
      </c>
      <c r="K326" s="45">
        <f t="shared" ref="K326:K341" si="101">I326*J326</f>
        <v>32.505000000000003</v>
      </c>
      <c r="L326" s="17"/>
    </row>
    <row r="327" spans="1:12">
      <c r="A327" s="17">
        <v>33</v>
      </c>
      <c r="B327" s="171">
        <v>3.17</v>
      </c>
      <c r="C327" s="17">
        <f t="shared" si="96"/>
        <v>3.1150000000000002</v>
      </c>
      <c r="D327" s="17">
        <f t="shared" si="97"/>
        <v>13</v>
      </c>
      <c r="E327" s="45">
        <f t="shared" si="98"/>
        <v>40.495000000000005</v>
      </c>
      <c r="F327" s="45"/>
      <c r="G327" s="45">
        <v>33</v>
      </c>
      <c r="H327" s="45">
        <v>3.17</v>
      </c>
      <c r="I327" s="17">
        <f t="shared" si="99"/>
        <v>3.1150000000000002</v>
      </c>
      <c r="J327" s="17">
        <f t="shared" si="100"/>
        <v>13</v>
      </c>
      <c r="K327" s="45">
        <f t="shared" si="101"/>
        <v>40.495000000000005</v>
      </c>
      <c r="L327" s="17"/>
    </row>
    <row r="328" spans="1:12">
      <c r="A328" s="17">
        <v>43</v>
      </c>
      <c r="B328" s="171">
        <v>3.11</v>
      </c>
      <c r="C328" s="17">
        <f t="shared" si="96"/>
        <v>3.1399999999999997</v>
      </c>
      <c r="D328" s="17">
        <f t="shared" si="97"/>
        <v>10</v>
      </c>
      <c r="E328" s="45">
        <f t="shared" si="98"/>
        <v>31.4</v>
      </c>
      <c r="F328" s="45"/>
      <c r="G328" s="45">
        <v>43</v>
      </c>
      <c r="H328" s="45">
        <v>3.11</v>
      </c>
      <c r="I328" s="17">
        <f t="shared" si="99"/>
        <v>3.1399999999999997</v>
      </c>
      <c r="J328" s="17">
        <f t="shared" si="100"/>
        <v>10</v>
      </c>
      <c r="K328" s="45">
        <f t="shared" si="101"/>
        <v>31.4</v>
      </c>
      <c r="L328" s="17"/>
    </row>
    <row r="329" spans="1:12">
      <c r="A329" s="17">
        <v>57</v>
      </c>
      <c r="B329" s="171">
        <v>2.73</v>
      </c>
      <c r="C329" s="17">
        <f t="shared" si="96"/>
        <v>2.92</v>
      </c>
      <c r="D329" s="17">
        <f t="shared" si="97"/>
        <v>14</v>
      </c>
      <c r="E329" s="45">
        <f t="shared" si="98"/>
        <v>40.879999999999995</v>
      </c>
      <c r="F329" s="45"/>
      <c r="G329" s="45">
        <v>57</v>
      </c>
      <c r="H329" s="45">
        <v>2.73</v>
      </c>
      <c r="I329" s="17">
        <f t="shared" si="99"/>
        <v>2.92</v>
      </c>
      <c r="J329" s="17">
        <f t="shared" si="100"/>
        <v>14</v>
      </c>
      <c r="K329" s="45">
        <f t="shared" si="101"/>
        <v>40.879999999999995</v>
      </c>
      <c r="L329" s="17"/>
    </row>
    <row r="330" spans="1:12">
      <c r="A330" s="17">
        <v>68</v>
      </c>
      <c r="B330" s="171">
        <v>2.87</v>
      </c>
      <c r="C330" s="17">
        <f t="shared" si="96"/>
        <v>2.8</v>
      </c>
      <c r="D330" s="17">
        <f t="shared" si="97"/>
        <v>11</v>
      </c>
      <c r="E330" s="45">
        <f t="shared" si="98"/>
        <v>30.799999999999997</v>
      </c>
      <c r="F330" s="45"/>
      <c r="G330" s="45">
        <v>68</v>
      </c>
      <c r="H330" s="45">
        <v>2.87</v>
      </c>
      <c r="I330" s="17">
        <f t="shared" si="99"/>
        <v>2.8</v>
      </c>
      <c r="J330" s="17">
        <f t="shared" si="100"/>
        <v>11</v>
      </c>
      <c r="K330" s="45">
        <f t="shared" si="101"/>
        <v>30.799999999999997</v>
      </c>
      <c r="L330" s="17"/>
    </row>
    <row r="331" spans="1:12">
      <c r="A331" s="17">
        <v>82</v>
      </c>
      <c r="B331" s="171">
        <v>2.93</v>
      </c>
      <c r="C331" s="17">
        <f t="shared" si="96"/>
        <v>2.9000000000000004</v>
      </c>
      <c r="D331" s="17">
        <f t="shared" si="97"/>
        <v>14</v>
      </c>
      <c r="E331" s="45">
        <f t="shared" si="98"/>
        <v>40.600000000000009</v>
      </c>
      <c r="F331" s="45"/>
      <c r="G331" s="45">
        <v>82</v>
      </c>
      <c r="H331" s="45">
        <v>2.93</v>
      </c>
      <c r="I331" s="17">
        <f t="shared" si="99"/>
        <v>2.9000000000000004</v>
      </c>
      <c r="J331" s="17">
        <f t="shared" si="100"/>
        <v>14</v>
      </c>
      <c r="K331" s="45">
        <f t="shared" si="101"/>
        <v>40.600000000000009</v>
      </c>
      <c r="L331" s="17"/>
    </row>
    <row r="332" spans="1:12">
      <c r="A332" s="17">
        <v>90</v>
      </c>
      <c r="B332" s="171">
        <v>3.09</v>
      </c>
      <c r="C332" s="17">
        <f t="shared" si="96"/>
        <v>3.01</v>
      </c>
      <c r="D332" s="17">
        <f t="shared" si="97"/>
        <v>8</v>
      </c>
      <c r="E332" s="45">
        <f t="shared" si="98"/>
        <v>24.08</v>
      </c>
      <c r="F332" s="45"/>
      <c r="G332" s="45">
        <v>90</v>
      </c>
      <c r="H332" s="45">
        <v>3.09</v>
      </c>
      <c r="I332" s="17">
        <f t="shared" si="99"/>
        <v>3.01</v>
      </c>
      <c r="J332" s="17">
        <f t="shared" si="100"/>
        <v>8</v>
      </c>
      <c r="K332" s="45">
        <f t="shared" si="101"/>
        <v>24.08</v>
      </c>
      <c r="L332" s="12"/>
    </row>
    <row r="333" spans="1:12">
      <c r="A333" s="17">
        <v>97</v>
      </c>
      <c r="B333" s="171">
        <v>3.34</v>
      </c>
      <c r="C333" s="17">
        <f t="shared" si="96"/>
        <v>3.2149999999999999</v>
      </c>
      <c r="D333" s="17">
        <f t="shared" si="97"/>
        <v>7</v>
      </c>
      <c r="E333" s="45">
        <f t="shared" si="98"/>
        <v>22.504999999999999</v>
      </c>
      <c r="F333" s="45"/>
      <c r="G333" s="45">
        <v>97</v>
      </c>
      <c r="H333" s="45">
        <v>3.34</v>
      </c>
      <c r="I333" s="17">
        <f t="shared" si="99"/>
        <v>3.2149999999999999</v>
      </c>
      <c r="J333" s="17">
        <f t="shared" si="100"/>
        <v>7</v>
      </c>
      <c r="K333" s="45">
        <f t="shared" si="101"/>
        <v>22.504999999999999</v>
      </c>
      <c r="L333" s="17"/>
    </row>
    <row r="334" spans="1:12">
      <c r="A334" s="17">
        <v>108</v>
      </c>
      <c r="B334" s="171">
        <v>3.37</v>
      </c>
      <c r="C334" s="17">
        <f t="shared" si="96"/>
        <v>3.355</v>
      </c>
      <c r="D334" s="17">
        <f t="shared" si="97"/>
        <v>11</v>
      </c>
      <c r="E334" s="45">
        <f t="shared" si="98"/>
        <v>36.905000000000001</v>
      </c>
      <c r="F334" s="45"/>
      <c r="G334" s="45">
        <v>108</v>
      </c>
      <c r="H334" s="45">
        <v>3.37</v>
      </c>
      <c r="I334" s="17">
        <f t="shared" si="99"/>
        <v>3.355</v>
      </c>
      <c r="J334" s="17">
        <f t="shared" si="100"/>
        <v>11</v>
      </c>
      <c r="K334" s="45">
        <f t="shared" si="101"/>
        <v>36.905000000000001</v>
      </c>
    </row>
    <row r="335" spans="1:12">
      <c r="A335" s="17">
        <v>122</v>
      </c>
      <c r="B335" s="171">
        <v>3.25</v>
      </c>
      <c r="C335" s="17">
        <f t="shared" si="96"/>
        <v>3.31</v>
      </c>
      <c r="D335" s="17">
        <f t="shared" si="97"/>
        <v>14</v>
      </c>
      <c r="E335" s="45">
        <f t="shared" si="98"/>
        <v>46.34</v>
      </c>
      <c r="F335" s="45"/>
      <c r="G335" s="45">
        <v>122</v>
      </c>
      <c r="H335" s="45">
        <v>3.25</v>
      </c>
      <c r="I335" s="17">
        <f t="shared" si="99"/>
        <v>3.31</v>
      </c>
      <c r="J335" s="17">
        <f t="shared" si="100"/>
        <v>14</v>
      </c>
      <c r="K335" s="45">
        <f t="shared" si="101"/>
        <v>46.34</v>
      </c>
    </row>
    <row r="336" spans="1:12">
      <c r="A336" s="17">
        <v>133</v>
      </c>
      <c r="B336" s="171">
        <v>3.2</v>
      </c>
      <c r="C336" s="17">
        <f t="shared" si="96"/>
        <v>3.2250000000000001</v>
      </c>
      <c r="D336" s="17">
        <f t="shared" si="97"/>
        <v>11</v>
      </c>
      <c r="E336" s="45">
        <f t="shared" si="98"/>
        <v>35.475000000000001</v>
      </c>
      <c r="F336" s="45" t="s">
        <v>65</v>
      </c>
      <c r="G336" s="45">
        <f>G337-(H337-H336)*3</f>
        <v>125.89999999999999</v>
      </c>
      <c r="H336" s="45">
        <v>3.25</v>
      </c>
      <c r="I336" s="17">
        <f t="shared" si="99"/>
        <v>3.25</v>
      </c>
      <c r="J336" s="17">
        <f t="shared" si="100"/>
        <v>3.8999999999999915</v>
      </c>
      <c r="K336" s="45">
        <f t="shared" si="101"/>
        <v>12.674999999999972</v>
      </c>
    </row>
    <row r="337" spans="1:12">
      <c r="A337" s="17">
        <v>143</v>
      </c>
      <c r="B337" s="171">
        <v>3.2</v>
      </c>
      <c r="C337" s="17">
        <f t="shared" si="96"/>
        <v>3.2</v>
      </c>
      <c r="D337" s="17">
        <f t="shared" si="97"/>
        <v>10</v>
      </c>
      <c r="E337" s="45">
        <f t="shared" si="98"/>
        <v>32</v>
      </c>
      <c r="F337" s="45"/>
      <c r="G337" s="45">
        <f>G338-4.3/2</f>
        <v>130.85</v>
      </c>
      <c r="H337" s="45">
        <v>4.9000000000000004</v>
      </c>
      <c r="I337" s="17">
        <f t="shared" si="99"/>
        <v>4.0750000000000002</v>
      </c>
      <c r="J337" s="17">
        <f t="shared" si="100"/>
        <v>4.9500000000000028</v>
      </c>
      <c r="K337" s="45">
        <f t="shared" si="101"/>
        <v>20.171250000000011</v>
      </c>
    </row>
    <row r="338" spans="1:12">
      <c r="D338" s="17">
        <f>SUM(D325:D337)</f>
        <v>143</v>
      </c>
      <c r="E338" s="17">
        <f>SUM(E325:E337)</f>
        <v>439.41000000000008</v>
      </c>
      <c r="G338" s="45">
        <v>133</v>
      </c>
      <c r="H338" s="45">
        <v>4.9000000000000004</v>
      </c>
      <c r="I338" s="17">
        <f t="shared" si="99"/>
        <v>4.9000000000000004</v>
      </c>
      <c r="J338" s="17">
        <f t="shared" si="100"/>
        <v>2.1500000000000057</v>
      </c>
      <c r="K338" s="45">
        <f t="shared" si="101"/>
        <v>10.535000000000029</v>
      </c>
    </row>
    <row r="339" spans="1:12">
      <c r="F339" s="45"/>
      <c r="G339" s="45">
        <f>G338+4.3/2</f>
        <v>135.15</v>
      </c>
      <c r="H339" s="45">
        <v>4.9000000000000004</v>
      </c>
      <c r="I339" s="17">
        <f t="shared" si="99"/>
        <v>4.9000000000000004</v>
      </c>
      <c r="J339" s="17">
        <f t="shared" si="100"/>
        <v>2.1500000000000057</v>
      </c>
      <c r="K339" s="45">
        <f t="shared" si="101"/>
        <v>10.535000000000029</v>
      </c>
    </row>
    <row r="340" spans="1:12">
      <c r="F340" s="45"/>
      <c r="G340" s="45">
        <f>G339+(H339-H340)*3</f>
        <v>140.25</v>
      </c>
      <c r="H340" s="45">
        <v>3.2</v>
      </c>
      <c r="I340" s="17">
        <f t="shared" si="99"/>
        <v>4.0500000000000007</v>
      </c>
      <c r="J340" s="17">
        <f t="shared" si="100"/>
        <v>5.0999999999999943</v>
      </c>
      <c r="K340" s="45">
        <f t="shared" si="101"/>
        <v>20.65499999999998</v>
      </c>
    </row>
    <row r="341" spans="1:12">
      <c r="F341" s="45"/>
      <c r="G341" s="45">
        <v>143</v>
      </c>
      <c r="H341" s="45">
        <v>3.2</v>
      </c>
      <c r="I341" s="17">
        <f t="shared" si="99"/>
        <v>3.2</v>
      </c>
      <c r="J341" s="17">
        <f t="shared" si="100"/>
        <v>2.75</v>
      </c>
      <c r="K341" s="45">
        <f t="shared" si="101"/>
        <v>8.8000000000000007</v>
      </c>
    </row>
    <row r="342" spans="1:12">
      <c r="J342" s="17">
        <f>SUM(J325:J341)</f>
        <v>143</v>
      </c>
      <c r="K342" s="17">
        <f>SUM(K325:K341)</f>
        <v>455.30625000000003</v>
      </c>
    </row>
    <row r="343" spans="1:12">
      <c r="E343" s="172" t="s">
        <v>66</v>
      </c>
      <c r="F343" s="46">
        <f>K342-E338</f>
        <v>15.896249999999952</v>
      </c>
      <c r="G343" s="137" t="s">
        <v>0</v>
      </c>
    </row>
    <row r="344" spans="1:12">
      <c r="A344" s="167" t="s">
        <v>67</v>
      </c>
      <c r="E344" s="168" t="s">
        <v>58</v>
      </c>
      <c r="F344" s="174">
        <v>10994</v>
      </c>
      <c r="G344" s="137" t="s">
        <v>25</v>
      </c>
      <c r="H344" s="167" t="s">
        <v>59</v>
      </c>
      <c r="I344" s="167"/>
    </row>
    <row r="345" spans="1:12">
      <c r="A345" s="169" t="s">
        <v>60</v>
      </c>
      <c r="B345" s="169" t="s">
        <v>61</v>
      </c>
      <c r="C345" s="169" t="s">
        <v>62</v>
      </c>
      <c r="D345" s="169" t="s">
        <v>63</v>
      </c>
      <c r="E345" s="169" t="s">
        <v>64</v>
      </c>
      <c r="F345" s="169"/>
      <c r="G345" s="169" t="s">
        <v>60</v>
      </c>
      <c r="H345" s="169" t="s">
        <v>61</v>
      </c>
      <c r="I345" s="169" t="s">
        <v>62</v>
      </c>
      <c r="J345" s="169" t="s">
        <v>63</v>
      </c>
      <c r="K345" s="169" t="s">
        <v>64</v>
      </c>
      <c r="L345" s="170"/>
    </row>
    <row r="346" spans="1:12">
      <c r="A346" s="17">
        <v>0</v>
      </c>
      <c r="B346" s="171">
        <v>3.31</v>
      </c>
      <c r="C346" s="17"/>
      <c r="D346" s="17"/>
      <c r="E346" s="45"/>
      <c r="F346" s="45"/>
      <c r="G346" s="17">
        <v>0</v>
      </c>
      <c r="H346" s="171">
        <v>3.31</v>
      </c>
      <c r="I346" s="17"/>
      <c r="J346" s="17"/>
      <c r="K346" s="45"/>
      <c r="L346" s="17"/>
    </row>
    <row r="347" spans="1:12">
      <c r="A347" s="17">
        <v>8</v>
      </c>
      <c r="B347" s="171">
        <v>3.47</v>
      </c>
      <c r="C347" s="17">
        <f>(B346+B347)/2</f>
        <v>3.39</v>
      </c>
      <c r="D347" s="17">
        <f>A347-A346</f>
        <v>8</v>
      </c>
      <c r="E347" s="45">
        <f>C347*D347</f>
        <v>27.12</v>
      </c>
      <c r="F347" s="45"/>
      <c r="G347" s="45">
        <v>8</v>
      </c>
      <c r="H347" s="45">
        <v>3.47</v>
      </c>
      <c r="I347" s="45">
        <f>(H346+H347)/2</f>
        <v>3.39</v>
      </c>
      <c r="J347" s="17">
        <f>G347-G346</f>
        <v>8</v>
      </c>
      <c r="K347" s="45">
        <f>I347*J347</f>
        <v>27.12</v>
      </c>
      <c r="L347" s="17"/>
    </row>
    <row r="348" spans="1:12">
      <c r="A348" s="17">
        <v>18</v>
      </c>
      <c r="B348" s="171">
        <v>3.68</v>
      </c>
      <c r="C348" s="17">
        <f t="shared" ref="C348:C358" si="102">(B347+B348)/2</f>
        <v>3.5750000000000002</v>
      </c>
      <c r="D348" s="17">
        <f t="shared" ref="D348:D358" si="103">A348-A347</f>
        <v>10</v>
      </c>
      <c r="E348" s="45">
        <f t="shared" ref="E348:E358" si="104">C348*D348</f>
        <v>35.75</v>
      </c>
      <c r="F348" s="45"/>
      <c r="G348" s="45">
        <v>18</v>
      </c>
      <c r="H348" s="45">
        <v>3.68</v>
      </c>
      <c r="I348" s="45">
        <f t="shared" ref="I348:I361" si="105">(H347+H348)/2</f>
        <v>3.5750000000000002</v>
      </c>
      <c r="J348" s="17">
        <f t="shared" ref="J348:J361" si="106">G348-G347</f>
        <v>10</v>
      </c>
      <c r="K348" s="45">
        <f t="shared" ref="K348:K361" si="107">I348*J348</f>
        <v>35.75</v>
      </c>
      <c r="L348" s="17"/>
    </row>
    <row r="349" spans="1:12">
      <c r="A349" s="17">
        <v>29</v>
      </c>
      <c r="B349" s="171">
        <v>3.81</v>
      </c>
      <c r="C349" s="17">
        <f t="shared" si="102"/>
        <v>3.7450000000000001</v>
      </c>
      <c r="D349" s="17">
        <f t="shared" si="103"/>
        <v>11</v>
      </c>
      <c r="E349" s="45">
        <f t="shared" si="104"/>
        <v>41.195</v>
      </c>
      <c r="F349" s="45"/>
      <c r="G349" s="45">
        <v>29</v>
      </c>
      <c r="H349" s="45">
        <v>3.81</v>
      </c>
      <c r="I349" s="45">
        <f t="shared" si="105"/>
        <v>3.7450000000000001</v>
      </c>
      <c r="J349" s="17">
        <f t="shared" si="106"/>
        <v>11</v>
      </c>
      <c r="K349" s="45">
        <f t="shared" si="107"/>
        <v>41.195</v>
      </c>
      <c r="L349" s="17"/>
    </row>
    <row r="350" spans="1:12">
      <c r="A350" s="17">
        <v>41</v>
      </c>
      <c r="B350" s="171">
        <v>3.82</v>
      </c>
      <c r="C350" s="17">
        <f t="shared" si="102"/>
        <v>3.8149999999999999</v>
      </c>
      <c r="D350" s="17">
        <f t="shared" si="103"/>
        <v>12</v>
      </c>
      <c r="E350" s="45">
        <f t="shared" si="104"/>
        <v>45.78</v>
      </c>
      <c r="F350" s="45"/>
      <c r="G350" s="45">
        <v>41</v>
      </c>
      <c r="H350" s="45">
        <v>3.82</v>
      </c>
      <c r="I350" s="45">
        <f t="shared" si="105"/>
        <v>3.8149999999999999</v>
      </c>
      <c r="J350" s="17">
        <f t="shared" si="106"/>
        <v>12</v>
      </c>
      <c r="K350" s="45">
        <f t="shared" si="107"/>
        <v>45.78</v>
      </c>
      <c r="L350" s="17"/>
    </row>
    <row r="351" spans="1:12">
      <c r="A351" s="17">
        <v>53</v>
      </c>
      <c r="B351" s="171">
        <v>3.61</v>
      </c>
      <c r="C351" s="17">
        <f t="shared" si="102"/>
        <v>3.7149999999999999</v>
      </c>
      <c r="D351" s="17">
        <f t="shared" si="103"/>
        <v>12</v>
      </c>
      <c r="E351" s="45">
        <f t="shared" si="104"/>
        <v>44.58</v>
      </c>
      <c r="F351" s="45"/>
      <c r="G351" s="45">
        <v>53</v>
      </c>
      <c r="H351" s="45">
        <v>3.61</v>
      </c>
      <c r="I351" s="45">
        <f t="shared" si="105"/>
        <v>3.7149999999999999</v>
      </c>
      <c r="J351" s="17">
        <f t="shared" si="106"/>
        <v>12</v>
      </c>
      <c r="K351" s="45">
        <f t="shared" si="107"/>
        <v>44.58</v>
      </c>
      <c r="L351" s="17"/>
    </row>
    <row r="352" spans="1:12">
      <c r="A352" s="17">
        <v>63</v>
      </c>
      <c r="B352" s="171">
        <v>3.54</v>
      </c>
      <c r="C352" s="17">
        <f t="shared" si="102"/>
        <v>3.5750000000000002</v>
      </c>
      <c r="D352" s="17">
        <f t="shared" si="103"/>
        <v>10</v>
      </c>
      <c r="E352" s="45">
        <f t="shared" si="104"/>
        <v>35.75</v>
      </c>
      <c r="F352" s="45"/>
      <c r="G352" s="45">
        <v>63</v>
      </c>
      <c r="H352" s="45">
        <v>3.54</v>
      </c>
      <c r="I352" s="45">
        <f t="shared" si="105"/>
        <v>3.5750000000000002</v>
      </c>
      <c r="J352" s="17">
        <f t="shared" si="106"/>
        <v>10</v>
      </c>
      <c r="K352" s="45">
        <f t="shared" si="107"/>
        <v>35.75</v>
      </c>
      <c r="L352" s="17"/>
    </row>
    <row r="353" spans="1:12">
      <c r="A353" s="17">
        <v>74</v>
      </c>
      <c r="B353" s="171">
        <v>3.43</v>
      </c>
      <c r="C353" s="17">
        <f t="shared" si="102"/>
        <v>3.4850000000000003</v>
      </c>
      <c r="D353" s="17">
        <f t="shared" si="103"/>
        <v>11</v>
      </c>
      <c r="E353" s="45">
        <f t="shared" si="104"/>
        <v>38.335000000000001</v>
      </c>
      <c r="F353" s="45"/>
      <c r="G353" s="45">
        <v>74</v>
      </c>
      <c r="H353" s="45">
        <v>3.43</v>
      </c>
      <c r="I353" s="45">
        <f t="shared" si="105"/>
        <v>3.4850000000000003</v>
      </c>
      <c r="J353" s="17">
        <f t="shared" si="106"/>
        <v>11</v>
      </c>
      <c r="K353" s="45">
        <f t="shared" si="107"/>
        <v>38.335000000000001</v>
      </c>
      <c r="L353" s="12"/>
    </row>
    <row r="354" spans="1:12">
      <c r="A354" s="17">
        <v>86</v>
      </c>
      <c r="B354" s="171">
        <v>3.52</v>
      </c>
      <c r="C354" s="17">
        <f t="shared" si="102"/>
        <v>3.4750000000000001</v>
      </c>
      <c r="D354" s="17">
        <f t="shared" si="103"/>
        <v>12</v>
      </c>
      <c r="E354" s="45">
        <f t="shared" si="104"/>
        <v>41.7</v>
      </c>
      <c r="F354" s="45"/>
      <c r="G354" s="45">
        <v>86</v>
      </c>
      <c r="H354" s="45">
        <v>3.52</v>
      </c>
      <c r="I354" s="45">
        <f t="shared" si="105"/>
        <v>3.4750000000000001</v>
      </c>
      <c r="J354" s="17">
        <f t="shared" si="106"/>
        <v>12</v>
      </c>
      <c r="K354" s="45">
        <f t="shared" si="107"/>
        <v>41.7</v>
      </c>
      <c r="L354" s="17"/>
    </row>
    <row r="355" spans="1:12">
      <c r="A355" s="17">
        <v>98</v>
      </c>
      <c r="B355" s="171">
        <v>3.5</v>
      </c>
      <c r="C355" s="17">
        <f t="shared" si="102"/>
        <v>3.51</v>
      </c>
      <c r="D355" s="17">
        <f t="shared" si="103"/>
        <v>12</v>
      </c>
      <c r="E355" s="45">
        <f t="shared" si="104"/>
        <v>42.12</v>
      </c>
      <c r="F355" s="45"/>
      <c r="G355" s="45">
        <v>98</v>
      </c>
      <c r="H355" s="45">
        <v>3.5</v>
      </c>
      <c r="I355" s="45">
        <f t="shared" si="105"/>
        <v>3.51</v>
      </c>
      <c r="J355" s="17">
        <f t="shared" si="106"/>
        <v>12</v>
      </c>
      <c r="K355" s="45">
        <f t="shared" si="107"/>
        <v>42.12</v>
      </c>
    </row>
    <row r="356" spans="1:12">
      <c r="A356" s="17">
        <v>110</v>
      </c>
      <c r="B356" s="171">
        <v>3.46</v>
      </c>
      <c r="C356" s="17">
        <f t="shared" si="102"/>
        <v>3.48</v>
      </c>
      <c r="D356" s="17">
        <f t="shared" si="103"/>
        <v>12</v>
      </c>
      <c r="E356" s="45">
        <f t="shared" si="104"/>
        <v>41.76</v>
      </c>
      <c r="F356" s="45"/>
      <c r="G356" s="45">
        <v>110</v>
      </c>
      <c r="H356" s="45">
        <v>3.46</v>
      </c>
      <c r="I356" s="45">
        <f t="shared" si="105"/>
        <v>3.48</v>
      </c>
      <c r="J356" s="17">
        <f t="shared" si="106"/>
        <v>12</v>
      </c>
      <c r="K356" s="45">
        <f t="shared" si="107"/>
        <v>41.76</v>
      </c>
    </row>
    <row r="357" spans="1:12">
      <c r="A357" s="17">
        <v>123</v>
      </c>
      <c r="B357" s="171">
        <v>3.45</v>
      </c>
      <c r="C357" s="17">
        <f t="shared" si="102"/>
        <v>3.4550000000000001</v>
      </c>
      <c r="D357" s="17">
        <f t="shared" si="103"/>
        <v>13</v>
      </c>
      <c r="E357" s="45">
        <f t="shared" si="104"/>
        <v>44.914999999999999</v>
      </c>
      <c r="F357" s="45" t="s">
        <v>65</v>
      </c>
      <c r="G357" s="45">
        <f>G358-(H358-H357)*3</f>
        <v>116.52999999999999</v>
      </c>
      <c r="H357" s="45">
        <v>3.46</v>
      </c>
      <c r="I357" s="45">
        <f t="shared" si="105"/>
        <v>3.46</v>
      </c>
      <c r="J357" s="17">
        <f t="shared" si="106"/>
        <v>6.5299999999999869</v>
      </c>
      <c r="K357" s="45">
        <f t="shared" si="107"/>
        <v>22.593799999999955</v>
      </c>
    </row>
    <row r="358" spans="1:12">
      <c r="A358" s="17">
        <v>133</v>
      </c>
      <c r="B358" s="171">
        <v>3.45</v>
      </c>
      <c r="C358" s="17">
        <f t="shared" si="102"/>
        <v>3.45</v>
      </c>
      <c r="D358" s="17">
        <f t="shared" si="103"/>
        <v>10</v>
      </c>
      <c r="E358" s="45">
        <f t="shared" si="104"/>
        <v>34.5</v>
      </c>
      <c r="F358" s="45"/>
      <c r="G358" s="45">
        <f>G359-4.3/2</f>
        <v>120.85</v>
      </c>
      <c r="H358" s="45">
        <v>4.9000000000000004</v>
      </c>
      <c r="I358" s="45">
        <f t="shared" si="105"/>
        <v>4.18</v>
      </c>
      <c r="J358" s="17">
        <f t="shared" si="106"/>
        <v>4.3200000000000074</v>
      </c>
      <c r="K358" s="45">
        <f t="shared" si="107"/>
        <v>18.057600000000029</v>
      </c>
    </row>
    <row r="359" spans="1:12">
      <c r="D359" s="17">
        <f>SUM(D347:D358)</f>
        <v>133</v>
      </c>
      <c r="E359" s="45">
        <f>SUM(E347:E358)</f>
        <v>473.505</v>
      </c>
      <c r="G359" s="45">
        <v>123</v>
      </c>
      <c r="H359" s="45">
        <v>4.9000000000000004</v>
      </c>
      <c r="I359" s="45">
        <f t="shared" si="105"/>
        <v>4.9000000000000004</v>
      </c>
      <c r="J359" s="17">
        <f t="shared" si="106"/>
        <v>2.1500000000000057</v>
      </c>
      <c r="K359" s="45">
        <f t="shared" si="107"/>
        <v>10.535000000000029</v>
      </c>
    </row>
    <row r="360" spans="1:12">
      <c r="E360" s="45"/>
      <c r="F360" s="45"/>
      <c r="G360" s="45">
        <f>G359+4.3/2</f>
        <v>125.15</v>
      </c>
      <c r="H360" s="45">
        <v>4.9000000000000004</v>
      </c>
      <c r="I360" s="45">
        <f t="shared" si="105"/>
        <v>4.9000000000000004</v>
      </c>
      <c r="J360" s="17">
        <f t="shared" si="106"/>
        <v>2.1500000000000057</v>
      </c>
      <c r="K360" s="45">
        <f t="shared" si="107"/>
        <v>10.535000000000029</v>
      </c>
    </row>
    <row r="361" spans="1:12">
      <c r="E361" s="45"/>
      <c r="F361" s="45"/>
      <c r="G361" s="45">
        <f>G360+(H360-H361)*3</f>
        <v>129.5</v>
      </c>
      <c r="H361" s="45">
        <v>3.45</v>
      </c>
      <c r="I361" s="45">
        <f t="shared" si="105"/>
        <v>4.1750000000000007</v>
      </c>
      <c r="J361" s="17">
        <f t="shared" si="106"/>
        <v>4.3499999999999943</v>
      </c>
      <c r="K361" s="45">
        <f t="shared" si="107"/>
        <v>18.161249999999978</v>
      </c>
    </row>
    <row r="362" spans="1:12">
      <c r="E362" s="45"/>
      <c r="F362" s="45"/>
      <c r="G362" s="45">
        <v>133</v>
      </c>
      <c r="H362" s="45">
        <v>3.45</v>
      </c>
      <c r="I362" s="45">
        <f>(H361+H362)/2</f>
        <v>3.45</v>
      </c>
      <c r="J362" s="17">
        <f>G362-G361</f>
        <v>3.5</v>
      </c>
      <c r="K362" s="45">
        <f>I362*J362</f>
        <v>12.075000000000001</v>
      </c>
    </row>
    <row r="363" spans="1:12">
      <c r="J363" s="17">
        <f>SUM(J347:J362)</f>
        <v>133</v>
      </c>
      <c r="K363" s="17">
        <f>SUM(K347:K362)</f>
        <v>486.04764999999998</v>
      </c>
    </row>
    <row r="364" spans="1:12">
      <c r="E364" s="172" t="s">
        <v>66</v>
      </c>
      <c r="F364" s="46">
        <f>K363-E359</f>
        <v>12.542649999999981</v>
      </c>
      <c r="G364" s="137" t="s">
        <v>0</v>
      </c>
    </row>
    <row r="365" spans="1:12">
      <c r="A365" s="167" t="s">
        <v>67</v>
      </c>
      <c r="E365" s="168" t="s">
        <v>58</v>
      </c>
      <c r="F365" s="174">
        <v>11076</v>
      </c>
      <c r="G365" s="137" t="s">
        <v>25</v>
      </c>
      <c r="H365" s="167" t="s">
        <v>59</v>
      </c>
      <c r="I365" s="167"/>
    </row>
    <row r="366" spans="1:12">
      <c r="A366" s="169" t="s">
        <v>60</v>
      </c>
      <c r="B366" s="169" t="s">
        <v>61</v>
      </c>
      <c r="C366" s="169" t="s">
        <v>62</v>
      </c>
      <c r="D366" s="169" t="s">
        <v>63</v>
      </c>
      <c r="E366" s="169" t="s">
        <v>64</v>
      </c>
      <c r="F366" s="169"/>
      <c r="G366" s="169" t="s">
        <v>60</v>
      </c>
      <c r="H366" s="169" t="s">
        <v>61</v>
      </c>
      <c r="I366" s="169" t="s">
        <v>62</v>
      </c>
      <c r="J366" s="169" t="s">
        <v>63</v>
      </c>
      <c r="K366" s="169" t="s">
        <v>64</v>
      </c>
      <c r="L366" s="170"/>
    </row>
    <row r="367" spans="1:12">
      <c r="A367" s="17">
        <v>0</v>
      </c>
      <c r="B367" s="171">
        <v>3.28</v>
      </c>
      <c r="C367" s="17"/>
      <c r="D367" s="17"/>
      <c r="E367" s="45"/>
      <c r="F367" s="45"/>
      <c r="G367" s="17">
        <v>0</v>
      </c>
      <c r="H367" s="171">
        <v>3.28</v>
      </c>
      <c r="I367" s="17"/>
      <c r="J367" s="17"/>
      <c r="K367" s="45"/>
      <c r="L367" s="17"/>
    </row>
    <row r="368" spans="1:12">
      <c r="A368" s="17">
        <v>7</v>
      </c>
      <c r="B368" s="171">
        <v>3.34</v>
      </c>
      <c r="C368" s="17">
        <f>(B367+B368)/2</f>
        <v>3.3099999999999996</v>
      </c>
      <c r="D368" s="17">
        <f>A368-A367</f>
        <v>7</v>
      </c>
      <c r="E368" s="45">
        <f>C368*D368</f>
        <v>23.169999999999998</v>
      </c>
      <c r="F368" s="45"/>
      <c r="G368" s="45">
        <v>7</v>
      </c>
      <c r="H368" s="45">
        <v>3.34</v>
      </c>
      <c r="I368" s="45">
        <f>(H367+H368)/2</f>
        <v>3.3099999999999996</v>
      </c>
      <c r="J368" s="17">
        <f>G368-G367</f>
        <v>7</v>
      </c>
      <c r="K368" s="45">
        <f>I368*J368</f>
        <v>23.169999999999998</v>
      </c>
      <c r="L368" s="17"/>
    </row>
    <row r="369" spans="1:12">
      <c r="A369" s="17">
        <v>16</v>
      </c>
      <c r="B369" s="171">
        <v>3.56</v>
      </c>
      <c r="C369" s="17">
        <f t="shared" ref="C369:C378" si="108">(B368+B369)/2</f>
        <v>3.45</v>
      </c>
      <c r="D369" s="17">
        <f t="shared" ref="D369:D378" si="109">A369-A368</f>
        <v>9</v>
      </c>
      <c r="E369" s="45">
        <f t="shared" ref="E369:E378" si="110">C369*D369</f>
        <v>31.05</v>
      </c>
      <c r="F369" s="45"/>
      <c r="G369" s="45">
        <v>16</v>
      </c>
      <c r="H369" s="45">
        <v>3.56</v>
      </c>
      <c r="I369" s="45">
        <f t="shared" ref="I369:I382" si="111">(H368+H369)/2</f>
        <v>3.45</v>
      </c>
      <c r="J369" s="17">
        <f t="shared" ref="J369:J382" si="112">G369-G368</f>
        <v>9</v>
      </c>
      <c r="K369" s="45">
        <f t="shared" ref="K369:K382" si="113">I369*J369</f>
        <v>31.05</v>
      </c>
      <c r="L369" s="17"/>
    </row>
    <row r="370" spans="1:12">
      <c r="A370" s="17">
        <v>29</v>
      </c>
      <c r="B370" s="171">
        <v>3.61</v>
      </c>
      <c r="C370" s="17">
        <f t="shared" si="108"/>
        <v>3.585</v>
      </c>
      <c r="D370" s="17">
        <f t="shared" si="109"/>
        <v>13</v>
      </c>
      <c r="E370" s="45">
        <f t="shared" si="110"/>
        <v>46.604999999999997</v>
      </c>
      <c r="F370" s="45"/>
      <c r="G370" s="45">
        <v>29</v>
      </c>
      <c r="H370" s="45">
        <v>3.61</v>
      </c>
      <c r="I370" s="45">
        <f t="shared" si="111"/>
        <v>3.585</v>
      </c>
      <c r="J370" s="17">
        <f t="shared" si="112"/>
        <v>13</v>
      </c>
      <c r="K370" s="45">
        <f t="shared" si="113"/>
        <v>46.604999999999997</v>
      </c>
      <c r="L370" s="17"/>
    </row>
    <row r="371" spans="1:12">
      <c r="A371" s="17">
        <v>41</v>
      </c>
      <c r="B371" s="171">
        <v>3.65</v>
      </c>
      <c r="C371" s="17">
        <f t="shared" si="108"/>
        <v>3.63</v>
      </c>
      <c r="D371" s="17">
        <f t="shared" si="109"/>
        <v>12</v>
      </c>
      <c r="E371" s="45">
        <f t="shared" si="110"/>
        <v>43.56</v>
      </c>
      <c r="F371" s="45"/>
      <c r="G371" s="45">
        <v>41</v>
      </c>
      <c r="H371" s="45">
        <v>3.65</v>
      </c>
      <c r="I371" s="45">
        <f t="shared" si="111"/>
        <v>3.63</v>
      </c>
      <c r="J371" s="17">
        <f t="shared" si="112"/>
        <v>12</v>
      </c>
      <c r="K371" s="45">
        <f t="shared" si="113"/>
        <v>43.56</v>
      </c>
      <c r="L371" s="17"/>
    </row>
    <row r="372" spans="1:12">
      <c r="A372" s="17">
        <v>55</v>
      </c>
      <c r="B372" s="171">
        <v>3.67</v>
      </c>
      <c r="C372" s="17">
        <f t="shared" si="108"/>
        <v>3.66</v>
      </c>
      <c r="D372" s="17">
        <f t="shared" si="109"/>
        <v>14</v>
      </c>
      <c r="E372" s="45">
        <f t="shared" si="110"/>
        <v>51.24</v>
      </c>
      <c r="F372" s="45"/>
      <c r="G372" s="45">
        <v>55</v>
      </c>
      <c r="H372" s="45">
        <v>3.67</v>
      </c>
      <c r="I372" s="45">
        <f t="shared" si="111"/>
        <v>3.66</v>
      </c>
      <c r="J372" s="17">
        <f t="shared" si="112"/>
        <v>14</v>
      </c>
      <c r="K372" s="45">
        <f t="shared" si="113"/>
        <v>51.24</v>
      </c>
      <c r="L372" s="17"/>
    </row>
    <row r="373" spans="1:12">
      <c r="A373" s="17">
        <v>68</v>
      </c>
      <c r="B373" s="171">
        <v>3.71</v>
      </c>
      <c r="C373" s="17">
        <f t="shared" si="108"/>
        <v>3.69</v>
      </c>
      <c r="D373" s="17">
        <f t="shared" si="109"/>
        <v>13</v>
      </c>
      <c r="E373" s="45">
        <f t="shared" si="110"/>
        <v>47.97</v>
      </c>
      <c r="F373" s="45"/>
      <c r="G373" s="45">
        <v>68</v>
      </c>
      <c r="H373" s="45">
        <v>3.71</v>
      </c>
      <c r="I373" s="45">
        <f t="shared" si="111"/>
        <v>3.69</v>
      </c>
      <c r="J373" s="17">
        <f t="shared" si="112"/>
        <v>13</v>
      </c>
      <c r="K373" s="45">
        <f t="shared" si="113"/>
        <v>47.97</v>
      </c>
      <c r="L373" s="17"/>
    </row>
    <row r="374" spans="1:12">
      <c r="A374" s="17">
        <v>82</v>
      </c>
      <c r="B374" s="171">
        <v>3.77</v>
      </c>
      <c r="C374" s="17">
        <f t="shared" si="108"/>
        <v>3.74</v>
      </c>
      <c r="D374" s="17">
        <f t="shared" si="109"/>
        <v>14</v>
      </c>
      <c r="E374" s="45">
        <f t="shared" si="110"/>
        <v>52.36</v>
      </c>
      <c r="F374" s="45"/>
      <c r="G374" s="45">
        <v>82</v>
      </c>
      <c r="H374" s="45">
        <v>3.77</v>
      </c>
      <c r="I374" s="45">
        <f t="shared" si="111"/>
        <v>3.74</v>
      </c>
      <c r="J374" s="17">
        <f t="shared" si="112"/>
        <v>14</v>
      </c>
      <c r="K374" s="45">
        <f t="shared" si="113"/>
        <v>52.36</v>
      </c>
    </row>
    <row r="375" spans="1:12">
      <c r="A375" s="17">
        <v>95</v>
      </c>
      <c r="B375" s="171">
        <v>3.67</v>
      </c>
      <c r="C375" s="17">
        <f t="shared" si="108"/>
        <v>3.7199999999999998</v>
      </c>
      <c r="D375" s="17">
        <f t="shared" si="109"/>
        <v>13</v>
      </c>
      <c r="E375" s="45">
        <f t="shared" si="110"/>
        <v>48.36</v>
      </c>
      <c r="F375" s="45"/>
      <c r="G375" s="45">
        <v>95</v>
      </c>
      <c r="H375" s="45">
        <v>3.67</v>
      </c>
      <c r="I375" s="45">
        <f t="shared" si="111"/>
        <v>3.7199999999999998</v>
      </c>
      <c r="J375" s="17">
        <f t="shared" si="112"/>
        <v>13</v>
      </c>
      <c r="K375" s="45">
        <f t="shared" si="113"/>
        <v>48.36</v>
      </c>
    </row>
    <row r="376" spans="1:12">
      <c r="A376" s="17">
        <v>109</v>
      </c>
      <c r="B376" s="171">
        <v>3.63</v>
      </c>
      <c r="C376" s="17">
        <f t="shared" si="108"/>
        <v>3.65</v>
      </c>
      <c r="D376" s="17">
        <f t="shared" si="109"/>
        <v>14</v>
      </c>
      <c r="E376" s="45">
        <f t="shared" si="110"/>
        <v>51.1</v>
      </c>
      <c r="F376" s="45"/>
      <c r="G376" s="45">
        <v>109</v>
      </c>
      <c r="H376" s="45">
        <v>3.63</v>
      </c>
      <c r="I376" s="45">
        <f t="shared" si="111"/>
        <v>3.65</v>
      </c>
      <c r="J376" s="17">
        <f t="shared" si="112"/>
        <v>14</v>
      </c>
      <c r="K376" s="45">
        <f t="shared" si="113"/>
        <v>51.1</v>
      </c>
    </row>
    <row r="377" spans="1:12">
      <c r="A377" s="17">
        <v>123</v>
      </c>
      <c r="B377" s="171">
        <v>3.49</v>
      </c>
      <c r="C377" s="17">
        <f t="shared" si="108"/>
        <v>3.56</v>
      </c>
      <c r="D377" s="17">
        <f t="shared" si="109"/>
        <v>14</v>
      </c>
      <c r="E377" s="45">
        <f t="shared" si="110"/>
        <v>49.84</v>
      </c>
      <c r="F377" s="45" t="s">
        <v>65</v>
      </c>
      <c r="G377" s="45">
        <f>G378-(H378-H377)*3</f>
        <v>116.91999999999999</v>
      </c>
      <c r="H377" s="45">
        <v>3.59</v>
      </c>
      <c r="I377" s="45">
        <f t="shared" si="111"/>
        <v>3.61</v>
      </c>
      <c r="J377" s="17">
        <f t="shared" si="112"/>
        <v>7.9199999999999875</v>
      </c>
      <c r="K377" s="45">
        <f t="shared" si="113"/>
        <v>28.591199999999954</v>
      </c>
    </row>
    <row r="378" spans="1:12">
      <c r="A378" s="17">
        <v>139</v>
      </c>
      <c r="B378" s="171">
        <v>3.49</v>
      </c>
      <c r="C378" s="17">
        <f t="shared" si="108"/>
        <v>3.49</v>
      </c>
      <c r="D378" s="17">
        <f t="shared" si="109"/>
        <v>16</v>
      </c>
      <c r="E378" s="45">
        <f t="shared" si="110"/>
        <v>55.84</v>
      </c>
      <c r="F378" s="45"/>
      <c r="G378" s="45">
        <f>G379-4.3/2</f>
        <v>120.85</v>
      </c>
      <c r="H378" s="45">
        <v>4.9000000000000004</v>
      </c>
      <c r="I378" s="45">
        <f t="shared" si="111"/>
        <v>4.2450000000000001</v>
      </c>
      <c r="J378" s="17">
        <f t="shared" si="112"/>
        <v>3.9300000000000068</v>
      </c>
      <c r="K378" s="45">
        <f t="shared" si="113"/>
        <v>16.68285000000003</v>
      </c>
    </row>
    <row r="379" spans="1:12">
      <c r="D379" s="17">
        <f>SUM(D368:D378)</f>
        <v>139</v>
      </c>
      <c r="E379" s="45">
        <f>SUM(E368:E378)</f>
        <v>501.09500000000003</v>
      </c>
      <c r="F379" s="45"/>
      <c r="G379" s="45">
        <v>123</v>
      </c>
      <c r="H379" s="45">
        <v>4.9000000000000004</v>
      </c>
      <c r="I379" s="45">
        <f t="shared" si="111"/>
        <v>4.9000000000000004</v>
      </c>
      <c r="J379" s="17">
        <f t="shared" si="112"/>
        <v>2.1500000000000057</v>
      </c>
      <c r="K379" s="45">
        <f t="shared" si="113"/>
        <v>10.535000000000029</v>
      </c>
    </row>
    <row r="380" spans="1:12">
      <c r="F380" s="45"/>
      <c r="G380" s="45">
        <f>G379+4.3/2</f>
        <v>125.15</v>
      </c>
      <c r="H380" s="45">
        <v>4.9000000000000004</v>
      </c>
      <c r="I380" s="45">
        <f t="shared" si="111"/>
        <v>4.9000000000000004</v>
      </c>
      <c r="J380" s="17">
        <f t="shared" si="112"/>
        <v>2.1500000000000057</v>
      </c>
      <c r="K380" s="45">
        <f t="shared" si="113"/>
        <v>10.535000000000029</v>
      </c>
    </row>
    <row r="381" spans="1:12">
      <c r="F381" s="45"/>
      <c r="G381" s="45">
        <f>G380+(H380-H381)*3</f>
        <v>129.38</v>
      </c>
      <c r="H381" s="171">
        <v>3.49</v>
      </c>
      <c r="I381" s="45">
        <f t="shared" si="111"/>
        <v>4.1950000000000003</v>
      </c>
      <c r="J381" s="17">
        <f t="shared" si="112"/>
        <v>4.2299999999999898</v>
      </c>
      <c r="K381" s="45">
        <f t="shared" si="113"/>
        <v>17.744849999999957</v>
      </c>
    </row>
    <row r="382" spans="1:12">
      <c r="F382" s="45"/>
      <c r="G382" s="45">
        <v>139</v>
      </c>
      <c r="H382" s="171">
        <v>3.49</v>
      </c>
      <c r="I382" s="45">
        <f t="shared" si="111"/>
        <v>3.49</v>
      </c>
      <c r="J382" s="17">
        <f t="shared" si="112"/>
        <v>9.6200000000000045</v>
      </c>
      <c r="K382" s="45">
        <f t="shared" si="113"/>
        <v>33.57380000000002</v>
      </c>
    </row>
    <row r="383" spans="1:12">
      <c r="J383" s="17">
        <f>SUM(J368:J382)</f>
        <v>139</v>
      </c>
      <c r="K383" s="17">
        <f>SUM(K368:K382)</f>
        <v>513.07770000000005</v>
      </c>
    </row>
    <row r="384" spans="1:12">
      <c r="E384" s="172" t="s">
        <v>66</v>
      </c>
      <c r="F384" s="46">
        <f>K383-E379</f>
        <v>11.982700000000023</v>
      </c>
      <c r="G384" s="137" t="s">
        <v>0</v>
      </c>
    </row>
    <row r="385" spans="1:12">
      <c r="A385" s="167" t="s">
        <v>67</v>
      </c>
      <c r="E385" s="168" t="s">
        <v>58</v>
      </c>
      <c r="F385" s="174">
        <v>11142</v>
      </c>
      <c r="G385" s="137" t="s">
        <v>25</v>
      </c>
      <c r="H385" s="167" t="s">
        <v>59</v>
      </c>
      <c r="I385" s="167"/>
    </row>
    <row r="386" spans="1:12">
      <c r="A386" s="169" t="s">
        <v>60</v>
      </c>
      <c r="B386" s="169" t="s">
        <v>61</v>
      </c>
      <c r="C386" s="169" t="s">
        <v>62</v>
      </c>
      <c r="D386" s="169" t="s">
        <v>63</v>
      </c>
      <c r="E386" s="169" t="s">
        <v>64</v>
      </c>
      <c r="F386" s="169"/>
      <c r="G386" s="169" t="s">
        <v>60</v>
      </c>
      <c r="H386" s="169" t="s">
        <v>61</v>
      </c>
      <c r="I386" s="169" t="s">
        <v>62</v>
      </c>
      <c r="J386" s="169" t="s">
        <v>63</v>
      </c>
      <c r="K386" s="169" t="s">
        <v>64</v>
      </c>
      <c r="L386" s="170"/>
    </row>
    <row r="387" spans="1:12">
      <c r="A387" s="17">
        <v>0</v>
      </c>
      <c r="B387" s="171">
        <v>3.03</v>
      </c>
      <c r="C387" s="17"/>
      <c r="D387" s="17"/>
      <c r="E387" s="45"/>
      <c r="F387" s="45"/>
      <c r="G387" s="17">
        <v>0</v>
      </c>
      <c r="H387" s="171">
        <v>3.03</v>
      </c>
      <c r="I387" s="17"/>
      <c r="J387" s="17"/>
      <c r="K387" s="45"/>
      <c r="L387" s="170"/>
    </row>
    <row r="388" spans="1:12">
      <c r="A388" s="17">
        <v>14</v>
      </c>
      <c r="B388" s="171">
        <v>3.15</v>
      </c>
      <c r="C388" s="17">
        <f>(B387+B388)/2</f>
        <v>3.09</v>
      </c>
      <c r="D388" s="17">
        <f>A388-A387</f>
        <v>14</v>
      </c>
      <c r="E388" s="45">
        <f>C388*D388</f>
        <v>43.26</v>
      </c>
      <c r="F388" s="45"/>
      <c r="G388" s="17">
        <v>14</v>
      </c>
      <c r="H388" s="171">
        <v>3.15</v>
      </c>
      <c r="I388" s="17">
        <f>(H387+H388)/2</f>
        <v>3.09</v>
      </c>
      <c r="J388" s="17">
        <f>G388-G387</f>
        <v>14</v>
      </c>
      <c r="K388" s="45">
        <f>I388*J388</f>
        <v>43.26</v>
      </c>
      <c r="L388" s="170"/>
    </row>
    <row r="389" spans="1:12">
      <c r="A389" s="17">
        <v>30</v>
      </c>
      <c r="B389" s="171">
        <v>3.21</v>
      </c>
      <c r="C389" s="17">
        <f t="shared" ref="C389:C397" si="114">(B388+B389)/2</f>
        <v>3.1799999999999997</v>
      </c>
      <c r="D389" s="17">
        <f t="shared" ref="D389:D397" si="115">A389-A388</f>
        <v>16</v>
      </c>
      <c r="E389" s="45">
        <f t="shared" ref="E389:E397" si="116">C389*D389</f>
        <v>50.879999999999995</v>
      </c>
      <c r="F389" s="17"/>
      <c r="G389" s="17">
        <v>30</v>
      </c>
      <c r="H389" s="17">
        <v>3.21</v>
      </c>
      <c r="I389" s="17">
        <f t="shared" ref="I389:I401" si="117">(H388+H389)/2</f>
        <v>3.1799999999999997</v>
      </c>
      <c r="J389" s="17">
        <f t="shared" ref="J389:J401" si="118">G389-G388</f>
        <v>16</v>
      </c>
      <c r="K389" s="45">
        <f t="shared" ref="K389:K401" si="119">I389*J389</f>
        <v>50.879999999999995</v>
      </c>
      <c r="L389" s="170"/>
    </row>
    <row r="390" spans="1:12">
      <c r="A390" s="17">
        <v>39</v>
      </c>
      <c r="B390" s="171">
        <v>3.29</v>
      </c>
      <c r="C390" s="17">
        <f t="shared" si="114"/>
        <v>3.25</v>
      </c>
      <c r="D390" s="17">
        <f t="shared" si="115"/>
        <v>9</v>
      </c>
      <c r="E390" s="45">
        <f t="shared" si="116"/>
        <v>29.25</v>
      </c>
      <c r="F390" s="17"/>
      <c r="G390" s="17">
        <v>39</v>
      </c>
      <c r="H390" s="17">
        <v>3.29</v>
      </c>
      <c r="I390" s="17">
        <f t="shared" si="117"/>
        <v>3.25</v>
      </c>
      <c r="J390" s="17">
        <f t="shared" si="118"/>
        <v>9</v>
      </c>
      <c r="K390" s="45">
        <f t="shared" si="119"/>
        <v>29.25</v>
      </c>
      <c r="L390" s="17"/>
    </row>
    <row r="391" spans="1:12">
      <c r="A391" s="17">
        <v>52</v>
      </c>
      <c r="B391" s="171">
        <v>3.34</v>
      </c>
      <c r="C391" s="17">
        <f t="shared" si="114"/>
        <v>3.3149999999999999</v>
      </c>
      <c r="D391" s="17">
        <f t="shared" si="115"/>
        <v>13</v>
      </c>
      <c r="E391" s="45">
        <f t="shared" si="116"/>
        <v>43.094999999999999</v>
      </c>
      <c r="F391" s="17"/>
      <c r="G391" s="17">
        <v>52</v>
      </c>
      <c r="H391" s="17">
        <v>3.34</v>
      </c>
      <c r="I391" s="17">
        <f t="shared" si="117"/>
        <v>3.3149999999999999</v>
      </c>
      <c r="J391" s="17">
        <f t="shared" si="118"/>
        <v>13</v>
      </c>
      <c r="K391" s="45">
        <f t="shared" si="119"/>
        <v>43.094999999999999</v>
      </c>
      <c r="L391" s="17"/>
    </row>
    <row r="392" spans="1:12">
      <c r="A392" s="17">
        <v>71</v>
      </c>
      <c r="B392" s="171">
        <v>3.23</v>
      </c>
      <c r="C392" s="17">
        <f t="shared" si="114"/>
        <v>3.2850000000000001</v>
      </c>
      <c r="D392" s="17">
        <f t="shared" si="115"/>
        <v>19</v>
      </c>
      <c r="E392" s="45">
        <f t="shared" si="116"/>
        <v>62.415000000000006</v>
      </c>
      <c r="F392" s="17"/>
      <c r="G392" s="17">
        <v>71</v>
      </c>
      <c r="H392" s="17">
        <v>3.23</v>
      </c>
      <c r="I392" s="17">
        <f t="shared" si="117"/>
        <v>3.2850000000000001</v>
      </c>
      <c r="J392" s="17">
        <f t="shared" si="118"/>
        <v>19</v>
      </c>
      <c r="K392" s="45">
        <f t="shared" si="119"/>
        <v>62.415000000000006</v>
      </c>
      <c r="L392" s="17"/>
    </row>
    <row r="393" spans="1:12">
      <c r="A393" s="17">
        <v>86</v>
      </c>
      <c r="B393" s="171">
        <v>3.23</v>
      </c>
      <c r="C393" s="17">
        <f t="shared" si="114"/>
        <v>3.23</v>
      </c>
      <c r="D393" s="17">
        <f t="shared" si="115"/>
        <v>15</v>
      </c>
      <c r="E393" s="45">
        <f t="shared" si="116"/>
        <v>48.45</v>
      </c>
      <c r="F393" s="17"/>
      <c r="G393" s="17">
        <v>86</v>
      </c>
      <c r="H393" s="17">
        <v>3.23</v>
      </c>
      <c r="I393" s="17">
        <f t="shared" si="117"/>
        <v>3.23</v>
      </c>
      <c r="J393" s="17">
        <f t="shared" si="118"/>
        <v>15</v>
      </c>
      <c r="K393" s="45">
        <f t="shared" si="119"/>
        <v>48.45</v>
      </c>
      <c r="L393" s="17"/>
    </row>
    <row r="394" spans="1:12">
      <c r="A394" s="17">
        <v>91</v>
      </c>
      <c r="B394" s="171">
        <v>3.19</v>
      </c>
      <c r="C394" s="17">
        <f t="shared" si="114"/>
        <v>3.21</v>
      </c>
      <c r="D394" s="17">
        <f t="shared" si="115"/>
        <v>5</v>
      </c>
      <c r="E394" s="45">
        <f t="shared" si="116"/>
        <v>16.05</v>
      </c>
      <c r="F394" s="17"/>
      <c r="G394" s="17">
        <v>91</v>
      </c>
      <c r="H394" s="17">
        <v>3.19</v>
      </c>
      <c r="I394" s="17">
        <f t="shared" si="117"/>
        <v>3.21</v>
      </c>
      <c r="J394" s="17">
        <f t="shared" si="118"/>
        <v>5</v>
      </c>
      <c r="K394" s="45">
        <f t="shared" si="119"/>
        <v>16.05</v>
      </c>
      <c r="L394" s="17"/>
    </row>
    <row r="395" spans="1:12">
      <c r="A395" s="17">
        <v>112</v>
      </c>
      <c r="B395" s="171">
        <v>3.16</v>
      </c>
      <c r="C395" s="17">
        <f t="shared" si="114"/>
        <v>3.1749999999999998</v>
      </c>
      <c r="D395" s="17">
        <f t="shared" si="115"/>
        <v>21</v>
      </c>
      <c r="E395" s="45">
        <f t="shared" si="116"/>
        <v>66.674999999999997</v>
      </c>
      <c r="F395" s="17"/>
      <c r="G395" s="17">
        <v>112</v>
      </c>
      <c r="H395" s="17">
        <v>3.16</v>
      </c>
      <c r="I395" s="17">
        <f t="shared" si="117"/>
        <v>3.1749999999999998</v>
      </c>
      <c r="J395" s="17">
        <f t="shared" si="118"/>
        <v>21</v>
      </c>
      <c r="K395" s="45">
        <f t="shared" si="119"/>
        <v>66.674999999999997</v>
      </c>
      <c r="L395" s="12"/>
    </row>
    <row r="396" spans="1:12">
      <c r="A396" s="17">
        <v>129</v>
      </c>
      <c r="B396" s="171">
        <v>3.24</v>
      </c>
      <c r="C396" s="17">
        <f t="shared" si="114"/>
        <v>3.2</v>
      </c>
      <c r="D396" s="17">
        <f t="shared" si="115"/>
        <v>17</v>
      </c>
      <c r="E396" s="45">
        <f t="shared" si="116"/>
        <v>54.400000000000006</v>
      </c>
      <c r="F396" s="17" t="s">
        <v>65</v>
      </c>
      <c r="G396" s="17">
        <f>G397-(H397-H396)*3</f>
        <v>121.75</v>
      </c>
      <c r="H396" s="17">
        <v>3.2</v>
      </c>
      <c r="I396" s="17">
        <f t="shared" si="117"/>
        <v>3.18</v>
      </c>
      <c r="J396" s="17">
        <f t="shared" si="118"/>
        <v>9.75</v>
      </c>
      <c r="K396" s="45">
        <f t="shared" si="119"/>
        <v>31.005000000000003</v>
      </c>
      <c r="L396" s="17"/>
    </row>
    <row r="397" spans="1:12">
      <c r="A397" s="17">
        <v>153</v>
      </c>
      <c r="B397" s="171">
        <v>3.24</v>
      </c>
      <c r="C397" s="17">
        <f t="shared" si="114"/>
        <v>3.24</v>
      </c>
      <c r="D397" s="17">
        <f t="shared" si="115"/>
        <v>24</v>
      </c>
      <c r="E397" s="45">
        <f t="shared" si="116"/>
        <v>77.760000000000005</v>
      </c>
      <c r="F397" s="17"/>
      <c r="G397" s="17">
        <f>G398-4.3/2</f>
        <v>126.85</v>
      </c>
      <c r="H397" s="17">
        <v>4.9000000000000004</v>
      </c>
      <c r="I397" s="17">
        <f t="shared" si="117"/>
        <v>4.0500000000000007</v>
      </c>
      <c r="J397" s="17">
        <f t="shared" si="118"/>
        <v>5.0999999999999943</v>
      </c>
      <c r="K397" s="45">
        <f t="shared" si="119"/>
        <v>20.65499999999998</v>
      </c>
    </row>
    <row r="398" spans="1:12">
      <c r="A398" s="17"/>
      <c r="B398" s="171"/>
      <c r="C398" s="17"/>
      <c r="D398" s="17">
        <f>SUM(D388:D397)</f>
        <v>153</v>
      </c>
      <c r="E398" s="45">
        <f>SUM(E388:E397)</f>
        <v>492.23500000000001</v>
      </c>
      <c r="G398" s="17">
        <v>129</v>
      </c>
      <c r="H398" s="17">
        <v>4.9000000000000004</v>
      </c>
      <c r="I398" s="17">
        <f t="shared" si="117"/>
        <v>4.9000000000000004</v>
      </c>
      <c r="J398" s="17">
        <f t="shared" si="118"/>
        <v>2.1500000000000057</v>
      </c>
      <c r="K398" s="45">
        <f t="shared" si="119"/>
        <v>10.535000000000029</v>
      </c>
    </row>
    <row r="399" spans="1:12">
      <c r="F399" s="17"/>
      <c r="G399" s="17">
        <f>G398+4.3/2</f>
        <v>131.15</v>
      </c>
      <c r="H399" s="17">
        <v>4.9000000000000004</v>
      </c>
      <c r="I399" s="17">
        <f t="shared" si="117"/>
        <v>4.9000000000000004</v>
      </c>
      <c r="J399" s="17">
        <f t="shared" si="118"/>
        <v>2.1500000000000057</v>
      </c>
      <c r="K399" s="45">
        <f t="shared" si="119"/>
        <v>10.535000000000029</v>
      </c>
    </row>
    <row r="400" spans="1:12">
      <c r="F400" s="17"/>
      <c r="G400" s="17">
        <f>G399+(H399-H400)*3</f>
        <v>136.13</v>
      </c>
      <c r="H400" s="17">
        <v>3.24</v>
      </c>
      <c r="I400" s="17">
        <f t="shared" si="117"/>
        <v>4.07</v>
      </c>
      <c r="J400" s="17">
        <f t="shared" si="118"/>
        <v>4.9799999999999898</v>
      </c>
      <c r="K400" s="45">
        <f t="shared" si="119"/>
        <v>20.26859999999996</v>
      </c>
    </row>
    <row r="401" spans="1:12">
      <c r="F401" s="17"/>
      <c r="G401" s="17">
        <v>153</v>
      </c>
      <c r="H401" s="17">
        <v>3.24</v>
      </c>
      <c r="I401" s="17">
        <f t="shared" si="117"/>
        <v>3.24</v>
      </c>
      <c r="J401" s="17">
        <f t="shared" si="118"/>
        <v>16.870000000000005</v>
      </c>
      <c r="K401" s="45">
        <f t="shared" si="119"/>
        <v>54.658800000000021</v>
      </c>
    </row>
    <row r="402" spans="1:12">
      <c r="F402" s="17"/>
      <c r="G402" s="17"/>
      <c r="H402" s="17"/>
      <c r="I402" s="17"/>
      <c r="J402" s="17">
        <f>SUM(J388:J401)</f>
        <v>153</v>
      </c>
      <c r="K402" s="17">
        <f>SUM(K388:K401)</f>
        <v>507.73239999999998</v>
      </c>
    </row>
    <row r="403" spans="1:12">
      <c r="E403" s="172" t="s">
        <v>66</v>
      </c>
      <c r="F403" s="46">
        <f>K402-E398</f>
        <v>15.497399999999971</v>
      </c>
      <c r="G403" s="137" t="s">
        <v>0</v>
      </c>
    </row>
    <row r="404" spans="1:12">
      <c r="A404" s="167" t="s">
        <v>67</v>
      </c>
      <c r="E404" s="168" t="s">
        <v>58</v>
      </c>
      <c r="F404" s="17">
        <v>11194</v>
      </c>
      <c r="G404" s="137" t="s">
        <v>25</v>
      </c>
      <c r="H404" s="167" t="s">
        <v>59</v>
      </c>
      <c r="I404" s="167"/>
    </row>
    <row r="405" spans="1:12">
      <c r="A405" s="169" t="s">
        <v>60</v>
      </c>
      <c r="B405" s="169" t="s">
        <v>61</v>
      </c>
      <c r="C405" s="169" t="s">
        <v>62</v>
      </c>
      <c r="D405" s="169" t="s">
        <v>63</v>
      </c>
      <c r="E405" s="169" t="s">
        <v>64</v>
      </c>
      <c r="F405" s="169"/>
      <c r="G405" s="169" t="s">
        <v>60</v>
      </c>
      <c r="H405" s="169" t="s">
        <v>61</v>
      </c>
      <c r="I405" s="169" t="s">
        <v>62</v>
      </c>
      <c r="J405" s="169" t="s">
        <v>63</v>
      </c>
      <c r="K405" s="169" t="s">
        <v>64</v>
      </c>
      <c r="L405" s="170"/>
    </row>
    <row r="406" spans="1:12">
      <c r="A406" s="17">
        <v>0</v>
      </c>
      <c r="B406" s="171">
        <v>3.1</v>
      </c>
      <c r="C406" s="17"/>
      <c r="D406" s="17"/>
      <c r="E406" s="45"/>
      <c r="F406" s="45"/>
      <c r="G406" s="17">
        <v>0</v>
      </c>
      <c r="H406" s="171">
        <v>3.1</v>
      </c>
      <c r="I406" s="17"/>
      <c r="J406" s="17"/>
      <c r="K406" s="45"/>
      <c r="L406" s="17"/>
    </row>
    <row r="407" spans="1:12">
      <c r="A407" s="17">
        <v>19</v>
      </c>
      <c r="B407" s="171">
        <v>3.03</v>
      </c>
      <c r="C407" s="17">
        <f>(B406+B407)/2</f>
        <v>3.0649999999999999</v>
      </c>
      <c r="D407" s="17">
        <f>A407-A406</f>
        <v>19</v>
      </c>
      <c r="E407" s="45">
        <f>C407*D407</f>
        <v>58.234999999999999</v>
      </c>
      <c r="F407" s="171"/>
      <c r="G407" s="171">
        <v>19</v>
      </c>
      <c r="H407" s="171">
        <v>3.03</v>
      </c>
      <c r="I407" s="171">
        <f>(H406+H407)/2</f>
        <v>3.0649999999999999</v>
      </c>
      <c r="J407" s="17">
        <f>G407-G406</f>
        <v>19</v>
      </c>
      <c r="K407" s="45">
        <f>I407*J407</f>
        <v>58.234999999999999</v>
      </c>
      <c r="L407" s="17"/>
    </row>
    <row r="408" spans="1:12">
      <c r="A408" s="17">
        <v>32</v>
      </c>
      <c r="B408" s="171">
        <v>2.99</v>
      </c>
      <c r="C408" s="17">
        <f t="shared" ref="C408:C413" si="120">(B407+B408)/2</f>
        <v>3.01</v>
      </c>
      <c r="D408" s="17">
        <f t="shared" ref="D408:D413" si="121">A408-A407</f>
        <v>13</v>
      </c>
      <c r="E408" s="45">
        <f t="shared" ref="E408:E413" si="122">C408*D408</f>
        <v>39.129999999999995</v>
      </c>
      <c r="F408" s="171"/>
      <c r="G408" s="171">
        <v>32</v>
      </c>
      <c r="H408" s="171">
        <v>2.99</v>
      </c>
      <c r="I408" s="171">
        <f t="shared" ref="I408:I417" si="123">(H407+H408)/2</f>
        <v>3.01</v>
      </c>
      <c r="J408" s="17">
        <f t="shared" ref="J408:J417" si="124">G408-G407</f>
        <v>13</v>
      </c>
      <c r="K408" s="45">
        <f t="shared" ref="K408:K417" si="125">I408*J408</f>
        <v>39.129999999999995</v>
      </c>
      <c r="L408" s="17"/>
    </row>
    <row r="409" spans="1:12">
      <c r="A409" s="17">
        <v>48</v>
      </c>
      <c r="B409" s="171">
        <v>3.1</v>
      </c>
      <c r="C409" s="17">
        <f t="shared" si="120"/>
        <v>3.0449999999999999</v>
      </c>
      <c r="D409" s="17">
        <f t="shared" si="121"/>
        <v>16</v>
      </c>
      <c r="E409" s="45">
        <f t="shared" si="122"/>
        <v>48.72</v>
      </c>
      <c r="F409" s="171"/>
      <c r="G409" s="171">
        <v>48</v>
      </c>
      <c r="H409" s="171">
        <v>3.1</v>
      </c>
      <c r="I409" s="171">
        <f t="shared" si="123"/>
        <v>3.0449999999999999</v>
      </c>
      <c r="J409" s="17">
        <f t="shared" si="124"/>
        <v>16</v>
      </c>
      <c r="K409" s="45">
        <f t="shared" si="125"/>
        <v>48.72</v>
      </c>
      <c r="L409" s="17"/>
    </row>
    <row r="410" spans="1:12">
      <c r="A410" s="17">
        <v>66</v>
      </c>
      <c r="B410" s="171">
        <v>3.16</v>
      </c>
      <c r="C410" s="17">
        <f t="shared" si="120"/>
        <v>3.13</v>
      </c>
      <c r="D410" s="17">
        <f t="shared" si="121"/>
        <v>18</v>
      </c>
      <c r="E410" s="45">
        <f t="shared" si="122"/>
        <v>56.339999999999996</v>
      </c>
      <c r="F410" s="171"/>
      <c r="G410" s="171">
        <v>66</v>
      </c>
      <c r="H410" s="171">
        <v>3.16</v>
      </c>
      <c r="I410" s="171">
        <f t="shared" si="123"/>
        <v>3.13</v>
      </c>
      <c r="J410" s="17">
        <f t="shared" si="124"/>
        <v>18</v>
      </c>
      <c r="K410" s="45">
        <f t="shared" si="125"/>
        <v>56.339999999999996</v>
      </c>
      <c r="L410" s="17"/>
    </row>
    <row r="411" spans="1:12">
      <c r="A411" s="17">
        <v>79</v>
      </c>
      <c r="B411" s="171">
        <v>3.09</v>
      </c>
      <c r="C411" s="17">
        <f t="shared" si="120"/>
        <v>3.125</v>
      </c>
      <c r="D411" s="17">
        <f t="shared" si="121"/>
        <v>13</v>
      </c>
      <c r="E411" s="45">
        <f t="shared" si="122"/>
        <v>40.625</v>
      </c>
      <c r="F411" s="171"/>
      <c r="G411" s="171">
        <v>79</v>
      </c>
      <c r="H411" s="171">
        <v>3.09</v>
      </c>
      <c r="I411" s="171">
        <f t="shared" si="123"/>
        <v>3.125</v>
      </c>
      <c r="J411" s="17">
        <f t="shared" si="124"/>
        <v>13</v>
      </c>
      <c r="K411" s="45">
        <f t="shared" si="125"/>
        <v>40.625</v>
      </c>
      <c r="L411" s="17"/>
    </row>
    <row r="412" spans="1:12">
      <c r="A412" s="17">
        <v>130</v>
      </c>
      <c r="B412" s="171">
        <v>3.44</v>
      </c>
      <c r="C412" s="17">
        <f t="shared" si="120"/>
        <v>3.2649999999999997</v>
      </c>
      <c r="D412" s="17">
        <f t="shared" si="121"/>
        <v>51</v>
      </c>
      <c r="E412" s="45">
        <f t="shared" si="122"/>
        <v>166.51499999999999</v>
      </c>
      <c r="F412" s="171" t="s">
        <v>65</v>
      </c>
      <c r="G412" s="171">
        <f>G413-(H413-H412)*3</f>
        <v>123.47</v>
      </c>
      <c r="H412" s="171">
        <v>3.44</v>
      </c>
      <c r="I412" s="171">
        <f t="shared" si="123"/>
        <v>3.2649999999999997</v>
      </c>
      <c r="J412" s="17">
        <f t="shared" si="124"/>
        <v>44.47</v>
      </c>
      <c r="K412" s="45">
        <f t="shared" si="125"/>
        <v>145.19454999999999</v>
      </c>
      <c r="L412" s="17"/>
    </row>
    <row r="413" spans="1:12">
      <c r="A413" s="17">
        <v>151</v>
      </c>
      <c r="B413" s="171">
        <v>3.44</v>
      </c>
      <c r="C413" s="17">
        <f t="shared" si="120"/>
        <v>3.44</v>
      </c>
      <c r="D413" s="17">
        <f t="shared" si="121"/>
        <v>21</v>
      </c>
      <c r="E413" s="45">
        <f t="shared" si="122"/>
        <v>72.239999999999995</v>
      </c>
      <c r="F413" s="171"/>
      <c r="G413" s="171">
        <f>G414-4.3/2</f>
        <v>127.85</v>
      </c>
      <c r="H413" s="171">
        <v>4.9000000000000004</v>
      </c>
      <c r="I413" s="171">
        <f t="shared" si="123"/>
        <v>4.17</v>
      </c>
      <c r="J413" s="17">
        <f t="shared" si="124"/>
        <v>4.3799999999999955</v>
      </c>
      <c r="K413" s="45">
        <f t="shared" si="125"/>
        <v>18.26459999999998</v>
      </c>
      <c r="L413" s="17"/>
    </row>
    <row r="414" spans="1:12">
      <c r="A414" s="17"/>
      <c r="B414" s="171"/>
      <c r="C414" s="17"/>
      <c r="D414" s="17">
        <f>SUM(D407:D413)</f>
        <v>151</v>
      </c>
      <c r="E414" s="45">
        <f>SUM(E407:E413)</f>
        <v>481.80499999999995</v>
      </c>
      <c r="G414" s="171">
        <v>130</v>
      </c>
      <c r="H414" s="171">
        <v>4.9000000000000004</v>
      </c>
      <c r="I414" s="171">
        <f t="shared" si="123"/>
        <v>4.9000000000000004</v>
      </c>
      <c r="J414" s="17">
        <f t="shared" si="124"/>
        <v>2.1500000000000057</v>
      </c>
      <c r="K414" s="45">
        <f t="shared" si="125"/>
        <v>10.535000000000029</v>
      </c>
      <c r="L414" s="17"/>
    </row>
    <row r="415" spans="1:12">
      <c r="F415" s="171"/>
      <c r="G415" s="171">
        <f>G414+4.3/2</f>
        <v>132.15</v>
      </c>
      <c r="H415" s="171">
        <v>4.9000000000000004</v>
      </c>
      <c r="I415" s="171">
        <f t="shared" si="123"/>
        <v>4.9000000000000004</v>
      </c>
      <c r="J415" s="17">
        <f t="shared" si="124"/>
        <v>2.1500000000000057</v>
      </c>
      <c r="K415" s="45">
        <f t="shared" si="125"/>
        <v>10.535000000000029</v>
      </c>
    </row>
    <row r="416" spans="1:12">
      <c r="F416" s="171"/>
      <c r="G416" s="171">
        <f>G415+(H415-H416)*3</f>
        <v>136.53</v>
      </c>
      <c r="H416" s="171">
        <v>3.44</v>
      </c>
      <c r="I416" s="171">
        <f t="shared" si="123"/>
        <v>4.17</v>
      </c>
      <c r="J416" s="17">
        <f t="shared" si="124"/>
        <v>4.3799999999999955</v>
      </c>
      <c r="K416" s="45">
        <f t="shared" si="125"/>
        <v>18.26459999999998</v>
      </c>
    </row>
    <row r="417" spans="1:12">
      <c r="F417" s="171"/>
      <c r="G417" s="171">
        <v>151</v>
      </c>
      <c r="H417" s="171">
        <v>3.44</v>
      </c>
      <c r="I417" s="171">
        <f t="shared" si="123"/>
        <v>3.44</v>
      </c>
      <c r="J417" s="17">
        <f t="shared" si="124"/>
        <v>14.469999999999999</v>
      </c>
      <c r="K417" s="45">
        <f t="shared" si="125"/>
        <v>49.776799999999994</v>
      </c>
    </row>
    <row r="418" spans="1:12">
      <c r="G418" s="17"/>
      <c r="H418" s="171"/>
      <c r="I418" s="17"/>
      <c r="J418" s="17">
        <f>SUM(J407:J417)</f>
        <v>151</v>
      </c>
      <c r="K418" s="17">
        <f>SUM(K407:K417)</f>
        <v>495.62054999999998</v>
      </c>
    </row>
    <row r="419" spans="1:12">
      <c r="E419" s="172" t="s">
        <v>66</v>
      </c>
      <c r="F419" s="46">
        <f>K418-E414</f>
        <v>13.81555000000003</v>
      </c>
      <c r="G419" s="137" t="s">
        <v>0</v>
      </c>
    </row>
    <row r="420" spans="1:12">
      <c r="A420" s="167" t="s">
        <v>67</v>
      </c>
      <c r="E420" s="168" t="s">
        <v>58</v>
      </c>
      <c r="F420" s="17">
        <v>11260</v>
      </c>
      <c r="G420" s="137" t="s">
        <v>25</v>
      </c>
      <c r="H420" s="167" t="s">
        <v>59</v>
      </c>
      <c r="I420" s="167"/>
    </row>
    <row r="421" spans="1:12">
      <c r="A421" s="169" t="s">
        <v>60</v>
      </c>
      <c r="B421" s="169" t="s">
        <v>61</v>
      </c>
      <c r="C421" s="169" t="s">
        <v>62</v>
      </c>
      <c r="D421" s="169" t="s">
        <v>63</v>
      </c>
      <c r="E421" s="169" t="s">
        <v>64</v>
      </c>
      <c r="F421" s="169"/>
      <c r="G421" s="169" t="s">
        <v>60</v>
      </c>
      <c r="H421" s="169" t="s">
        <v>61</v>
      </c>
      <c r="I421" s="169" t="s">
        <v>62</v>
      </c>
      <c r="J421" s="169" t="s">
        <v>63</v>
      </c>
      <c r="K421" s="169" t="s">
        <v>64</v>
      </c>
      <c r="L421" s="170"/>
    </row>
    <row r="422" spans="1:12">
      <c r="A422" s="17">
        <v>0</v>
      </c>
      <c r="B422" s="171">
        <v>3.01</v>
      </c>
      <c r="C422" s="17"/>
      <c r="D422" s="17"/>
      <c r="E422" s="45"/>
      <c r="G422" s="17">
        <v>0</v>
      </c>
      <c r="H422" s="17">
        <v>3.01</v>
      </c>
      <c r="I422" s="17"/>
      <c r="J422" s="17"/>
      <c r="K422" s="45"/>
      <c r="L422" s="170"/>
    </row>
    <row r="423" spans="1:12">
      <c r="A423" s="17">
        <v>14</v>
      </c>
      <c r="B423" s="171">
        <v>3.02</v>
      </c>
      <c r="C423" s="17">
        <f>(B422+B423)/2</f>
        <v>3.0149999999999997</v>
      </c>
      <c r="D423" s="17">
        <f>A423-A422</f>
        <v>14</v>
      </c>
      <c r="E423" s="45">
        <f>C423*D423</f>
        <v>42.209999999999994</v>
      </c>
      <c r="G423" s="17">
        <v>14</v>
      </c>
      <c r="H423" s="17">
        <v>3.02</v>
      </c>
      <c r="I423" s="17">
        <f>(H422+H423)/2</f>
        <v>3.0149999999999997</v>
      </c>
      <c r="J423" s="17">
        <f>G423-G422</f>
        <v>14</v>
      </c>
      <c r="K423" s="45">
        <f>I423*J423</f>
        <v>42.209999999999994</v>
      </c>
      <c r="L423" s="17"/>
    </row>
    <row r="424" spans="1:12">
      <c r="A424" s="17">
        <v>28</v>
      </c>
      <c r="B424" s="171">
        <v>3.04</v>
      </c>
      <c r="C424" s="17">
        <f t="shared" ref="C424:C432" si="126">(B423+B424)/2</f>
        <v>3.0300000000000002</v>
      </c>
      <c r="D424" s="17">
        <f t="shared" ref="D424:D432" si="127">A424-A423</f>
        <v>14</v>
      </c>
      <c r="E424" s="45">
        <f t="shared" ref="E424:E432" si="128">C424*D424</f>
        <v>42.42</v>
      </c>
      <c r="G424" s="17">
        <v>28</v>
      </c>
      <c r="H424" s="17">
        <v>3.04</v>
      </c>
      <c r="I424" s="17">
        <f t="shared" ref="I424:I436" si="129">(H423+H424)/2</f>
        <v>3.0300000000000002</v>
      </c>
      <c r="J424" s="17">
        <f t="shared" ref="J424:J436" si="130">G424-G423</f>
        <v>14</v>
      </c>
      <c r="K424" s="45">
        <f t="shared" ref="K424:K436" si="131">I424*J424</f>
        <v>42.42</v>
      </c>
      <c r="L424" s="17"/>
    </row>
    <row r="425" spans="1:12">
      <c r="A425" s="17">
        <v>42</v>
      </c>
      <c r="B425" s="171">
        <v>3.11</v>
      </c>
      <c r="C425" s="17">
        <f t="shared" si="126"/>
        <v>3.0750000000000002</v>
      </c>
      <c r="D425" s="17">
        <f t="shared" si="127"/>
        <v>14</v>
      </c>
      <c r="E425" s="45">
        <f t="shared" si="128"/>
        <v>43.050000000000004</v>
      </c>
      <c r="G425" s="17">
        <v>42</v>
      </c>
      <c r="H425" s="17">
        <v>3.11</v>
      </c>
      <c r="I425" s="17">
        <f t="shared" si="129"/>
        <v>3.0750000000000002</v>
      </c>
      <c r="J425" s="17">
        <f t="shared" si="130"/>
        <v>14</v>
      </c>
      <c r="K425" s="45">
        <f t="shared" si="131"/>
        <v>43.050000000000004</v>
      </c>
      <c r="L425" s="17"/>
    </row>
    <row r="426" spans="1:12">
      <c r="A426" s="17">
        <v>60</v>
      </c>
      <c r="B426" s="171">
        <v>3.24</v>
      </c>
      <c r="C426" s="17">
        <f t="shared" si="126"/>
        <v>3.1749999999999998</v>
      </c>
      <c r="D426" s="17">
        <f t="shared" si="127"/>
        <v>18</v>
      </c>
      <c r="E426" s="45">
        <f t="shared" si="128"/>
        <v>57.15</v>
      </c>
      <c r="G426" s="17">
        <v>60</v>
      </c>
      <c r="H426" s="17">
        <v>3.24</v>
      </c>
      <c r="I426" s="17">
        <f t="shared" si="129"/>
        <v>3.1749999999999998</v>
      </c>
      <c r="J426" s="17">
        <f t="shared" si="130"/>
        <v>18</v>
      </c>
      <c r="K426" s="45">
        <f t="shared" si="131"/>
        <v>57.15</v>
      </c>
      <c r="L426" s="17"/>
    </row>
    <row r="427" spans="1:12">
      <c r="A427" s="17">
        <v>76</v>
      </c>
      <c r="B427" s="171">
        <v>3.4</v>
      </c>
      <c r="C427" s="17">
        <f t="shared" si="126"/>
        <v>3.3200000000000003</v>
      </c>
      <c r="D427" s="17">
        <f t="shared" si="127"/>
        <v>16</v>
      </c>
      <c r="E427" s="45">
        <f t="shared" si="128"/>
        <v>53.120000000000005</v>
      </c>
      <c r="G427" s="17">
        <v>76</v>
      </c>
      <c r="H427" s="17">
        <v>3.4</v>
      </c>
      <c r="I427" s="17">
        <f t="shared" si="129"/>
        <v>3.3200000000000003</v>
      </c>
      <c r="J427" s="17">
        <f t="shared" si="130"/>
        <v>16</v>
      </c>
      <c r="K427" s="45">
        <f t="shared" si="131"/>
        <v>53.120000000000005</v>
      </c>
      <c r="L427" s="17"/>
    </row>
    <row r="428" spans="1:12">
      <c r="A428" s="17">
        <v>93</v>
      </c>
      <c r="B428" s="171">
        <v>3.36</v>
      </c>
      <c r="C428" s="17">
        <f t="shared" si="126"/>
        <v>3.38</v>
      </c>
      <c r="D428" s="17">
        <f t="shared" si="127"/>
        <v>17</v>
      </c>
      <c r="E428" s="45">
        <f t="shared" si="128"/>
        <v>57.46</v>
      </c>
      <c r="G428" s="17">
        <v>93</v>
      </c>
      <c r="H428" s="17">
        <v>3.36</v>
      </c>
      <c r="I428" s="17">
        <f t="shared" si="129"/>
        <v>3.38</v>
      </c>
      <c r="J428" s="17">
        <f t="shared" si="130"/>
        <v>17</v>
      </c>
      <c r="K428" s="45">
        <f t="shared" si="131"/>
        <v>57.46</v>
      </c>
      <c r="L428" s="12"/>
    </row>
    <row r="429" spans="1:12">
      <c r="A429" s="17">
        <v>104</v>
      </c>
      <c r="B429" s="171">
        <v>3.42</v>
      </c>
      <c r="C429" s="17">
        <f t="shared" si="126"/>
        <v>3.3899999999999997</v>
      </c>
      <c r="D429" s="17">
        <f t="shared" si="127"/>
        <v>11</v>
      </c>
      <c r="E429" s="45">
        <f t="shared" si="128"/>
        <v>37.29</v>
      </c>
      <c r="G429" s="17">
        <v>104</v>
      </c>
      <c r="H429" s="17">
        <v>3.42</v>
      </c>
      <c r="I429" s="17">
        <f t="shared" si="129"/>
        <v>3.3899999999999997</v>
      </c>
      <c r="J429" s="17">
        <f t="shared" si="130"/>
        <v>11</v>
      </c>
      <c r="K429" s="45">
        <f t="shared" si="131"/>
        <v>37.29</v>
      </c>
      <c r="L429" s="17"/>
    </row>
    <row r="430" spans="1:12">
      <c r="A430" s="17">
        <v>111</v>
      </c>
      <c r="B430" s="171">
        <v>3.38</v>
      </c>
      <c r="C430" s="17">
        <f t="shared" si="126"/>
        <v>3.4</v>
      </c>
      <c r="D430" s="17">
        <f t="shared" si="127"/>
        <v>7</v>
      </c>
      <c r="E430" s="45">
        <f t="shared" si="128"/>
        <v>23.8</v>
      </c>
      <c r="G430" s="17">
        <v>111</v>
      </c>
      <c r="H430" s="17">
        <v>3.38</v>
      </c>
      <c r="I430" s="17">
        <f t="shared" si="129"/>
        <v>3.4</v>
      </c>
      <c r="J430" s="17">
        <f t="shared" si="130"/>
        <v>7</v>
      </c>
      <c r="K430" s="45">
        <f t="shared" si="131"/>
        <v>23.8</v>
      </c>
      <c r="L430" s="17"/>
    </row>
    <row r="431" spans="1:12">
      <c r="A431" s="17">
        <v>124</v>
      </c>
      <c r="B431" s="171">
        <v>3.39</v>
      </c>
      <c r="C431" s="17">
        <f t="shared" si="126"/>
        <v>3.3849999999999998</v>
      </c>
      <c r="D431" s="17">
        <f t="shared" si="127"/>
        <v>13</v>
      </c>
      <c r="E431" s="45">
        <f t="shared" si="128"/>
        <v>44.004999999999995</v>
      </c>
      <c r="G431" s="17">
        <f>G432-(H432-H431)*3</f>
        <v>117.32</v>
      </c>
      <c r="H431" s="17">
        <v>3.39</v>
      </c>
      <c r="I431" s="17">
        <f t="shared" si="129"/>
        <v>3.3849999999999998</v>
      </c>
      <c r="J431" s="17">
        <f t="shared" si="130"/>
        <v>6.3199999999999932</v>
      </c>
      <c r="K431" s="45">
        <f t="shared" si="131"/>
        <v>21.393199999999975</v>
      </c>
      <c r="L431" s="17"/>
    </row>
    <row r="432" spans="1:12">
      <c r="A432" s="17">
        <v>131</v>
      </c>
      <c r="B432" s="171">
        <v>3.39</v>
      </c>
      <c r="C432" s="17">
        <f t="shared" si="126"/>
        <v>3.39</v>
      </c>
      <c r="D432" s="17">
        <f t="shared" si="127"/>
        <v>7</v>
      </c>
      <c r="E432" s="45">
        <f t="shared" si="128"/>
        <v>23.73</v>
      </c>
      <c r="G432" s="17">
        <f>G433-4.3/2</f>
        <v>121.85</v>
      </c>
      <c r="H432" s="17">
        <v>4.9000000000000004</v>
      </c>
      <c r="I432" s="17">
        <f t="shared" si="129"/>
        <v>4.1450000000000005</v>
      </c>
      <c r="J432" s="17">
        <f t="shared" si="130"/>
        <v>4.5300000000000011</v>
      </c>
      <c r="K432" s="45">
        <f t="shared" si="131"/>
        <v>18.776850000000007</v>
      </c>
    </row>
    <row r="433" spans="1:12">
      <c r="D433" s="17">
        <f>SUM(D423:D432)</f>
        <v>131</v>
      </c>
      <c r="E433" s="45">
        <f>SUM(E423:E432)</f>
        <v>424.23500000000007</v>
      </c>
      <c r="F433" s="175" t="s">
        <v>65</v>
      </c>
      <c r="G433" s="17">
        <v>124</v>
      </c>
      <c r="H433" s="17">
        <v>4.9000000000000004</v>
      </c>
      <c r="I433" s="17">
        <f t="shared" si="129"/>
        <v>4.9000000000000004</v>
      </c>
      <c r="J433" s="17">
        <f t="shared" si="130"/>
        <v>2.1500000000000057</v>
      </c>
      <c r="K433" s="45">
        <f t="shared" si="131"/>
        <v>10.535000000000029</v>
      </c>
    </row>
    <row r="434" spans="1:12">
      <c r="E434" s="172"/>
      <c r="G434" s="17">
        <f>G433+4.3/2</f>
        <v>126.15</v>
      </c>
      <c r="H434" s="17">
        <v>4.9000000000000004</v>
      </c>
      <c r="I434" s="17">
        <f t="shared" si="129"/>
        <v>4.9000000000000004</v>
      </c>
      <c r="J434" s="17">
        <f t="shared" si="130"/>
        <v>2.1500000000000057</v>
      </c>
      <c r="K434" s="45">
        <f t="shared" si="131"/>
        <v>10.535000000000029</v>
      </c>
    </row>
    <row r="435" spans="1:12">
      <c r="E435" s="172"/>
      <c r="G435" s="17">
        <f>G434+(H434-H435)*3</f>
        <v>130.68</v>
      </c>
      <c r="H435" s="171">
        <v>3.39</v>
      </c>
      <c r="I435" s="17">
        <f t="shared" si="129"/>
        <v>4.1450000000000005</v>
      </c>
      <c r="J435" s="17">
        <f t="shared" si="130"/>
        <v>4.5300000000000011</v>
      </c>
      <c r="K435" s="45">
        <f t="shared" si="131"/>
        <v>18.776850000000007</v>
      </c>
    </row>
    <row r="436" spans="1:12">
      <c r="E436" s="172"/>
      <c r="G436" s="17">
        <v>131</v>
      </c>
      <c r="H436" s="171">
        <v>3.39</v>
      </c>
      <c r="I436" s="17">
        <f t="shared" si="129"/>
        <v>3.39</v>
      </c>
      <c r="J436" s="17">
        <f t="shared" si="130"/>
        <v>0.31999999999999318</v>
      </c>
      <c r="K436" s="45">
        <f t="shared" si="131"/>
        <v>1.0847999999999769</v>
      </c>
    </row>
    <row r="437" spans="1:12">
      <c r="E437" s="172"/>
      <c r="F437" s="46"/>
      <c r="G437" s="17"/>
      <c r="H437" s="171"/>
      <c r="I437" s="17"/>
      <c r="J437" s="17">
        <f>SUM(J423:J436)</f>
        <v>131</v>
      </c>
      <c r="K437" s="17">
        <f>SUM(K423:K436)</f>
        <v>437.60170000000011</v>
      </c>
    </row>
    <row r="438" spans="1:12">
      <c r="E438" s="172" t="s">
        <v>66</v>
      </c>
      <c r="F438" s="46">
        <f>K437-E433</f>
        <v>13.366700000000037</v>
      </c>
      <c r="G438" s="137" t="s">
        <v>0</v>
      </c>
    </row>
    <row r="439" spans="1:12">
      <c r="A439" s="167" t="s">
        <v>67</v>
      </c>
      <c r="E439" s="168" t="s">
        <v>58</v>
      </c>
      <c r="F439" s="174">
        <v>11468</v>
      </c>
      <c r="G439" s="137" t="s">
        <v>25</v>
      </c>
      <c r="H439" s="167" t="s">
        <v>59</v>
      </c>
      <c r="I439" s="167"/>
    </row>
    <row r="440" spans="1:12">
      <c r="A440" s="169" t="s">
        <v>60</v>
      </c>
      <c r="B440" s="169" t="s">
        <v>61</v>
      </c>
      <c r="C440" s="169" t="s">
        <v>62</v>
      </c>
      <c r="D440" s="169" t="s">
        <v>63</v>
      </c>
      <c r="E440" s="169" t="s">
        <v>64</v>
      </c>
      <c r="F440" s="169"/>
      <c r="G440" s="169" t="s">
        <v>60</v>
      </c>
      <c r="H440" s="169" t="s">
        <v>61</v>
      </c>
      <c r="I440" s="169" t="s">
        <v>62</v>
      </c>
      <c r="J440" s="169" t="s">
        <v>63</v>
      </c>
      <c r="K440" s="169" t="s">
        <v>64</v>
      </c>
      <c r="L440" s="170"/>
    </row>
    <row r="441" spans="1:12">
      <c r="A441" s="17">
        <v>0</v>
      </c>
      <c r="B441" s="171">
        <v>3.73</v>
      </c>
      <c r="C441" s="17"/>
      <c r="D441" s="17"/>
      <c r="E441" s="45"/>
      <c r="F441" s="17"/>
      <c r="G441" s="17">
        <v>0</v>
      </c>
      <c r="H441" s="171">
        <v>3.73</v>
      </c>
      <c r="I441" s="17"/>
      <c r="J441" s="17"/>
      <c r="K441" s="45"/>
      <c r="L441" s="170"/>
    </row>
    <row r="442" spans="1:12">
      <c r="A442" s="17">
        <v>11</v>
      </c>
      <c r="B442" s="171">
        <v>3.76</v>
      </c>
      <c r="C442" s="17">
        <f>(B441+B442)/2</f>
        <v>3.7450000000000001</v>
      </c>
      <c r="D442" s="17">
        <f>A442-A441</f>
        <v>11</v>
      </c>
      <c r="E442" s="45">
        <f>C442*D442</f>
        <v>41.195</v>
      </c>
      <c r="F442" s="17"/>
      <c r="G442" s="17">
        <v>11</v>
      </c>
      <c r="H442" s="17">
        <v>3.76</v>
      </c>
      <c r="I442" s="17">
        <f>(H441+H442)/2</f>
        <v>3.7450000000000001</v>
      </c>
      <c r="J442" s="17">
        <f>G442-G441</f>
        <v>11</v>
      </c>
      <c r="K442" s="45">
        <f>I442*J442</f>
        <v>41.195</v>
      </c>
      <c r="L442" s="170"/>
    </row>
    <row r="443" spans="1:12">
      <c r="A443" s="17">
        <v>24</v>
      </c>
      <c r="B443" s="171">
        <v>3.98</v>
      </c>
      <c r="C443" s="17">
        <f t="shared" ref="C443:C452" si="132">(B442+B443)/2</f>
        <v>3.87</v>
      </c>
      <c r="D443" s="17">
        <f t="shared" ref="D443:D452" si="133">A443-A442</f>
        <v>13</v>
      </c>
      <c r="E443" s="45">
        <f t="shared" ref="E443:E452" si="134">C443*D443</f>
        <v>50.31</v>
      </c>
      <c r="F443" s="17"/>
      <c r="G443" s="17">
        <v>24</v>
      </c>
      <c r="H443" s="17">
        <v>3.98</v>
      </c>
      <c r="I443" s="17">
        <f t="shared" ref="I443:I455" si="135">(H442+H443)/2</f>
        <v>3.87</v>
      </c>
      <c r="J443" s="17">
        <f t="shared" ref="J443:J455" si="136">G443-G442</f>
        <v>13</v>
      </c>
      <c r="K443" s="45">
        <f t="shared" ref="K443:K455" si="137">I443*J443</f>
        <v>50.31</v>
      </c>
      <c r="L443" s="17"/>
    </row>
    <row r="444" spans="1:12">
      <c r="A444" s="17">
        <v>36</v>
      </c>
      <c r="B444" s="171">
        <v>4.3600000000000003</v>
      </c>
      <c r="C444" s="17">
        <f t="shared" si="132"/>
        <v>4.17</v>
      </c>
      <c r="D444" s="17">
        <f t="shared" si="133"/>
        <v>12</v>
      </c>
      <c r="E444" s="45">
        <f t="shared" si="134"/>
        <v>50.04</v>
      </c>
      <c r="F444" s="17"/>
      <c r="G444" s="17">
        <v>36</v>
      </c>
      <c r="H444" s="17">
        <v>4.3600000000000003</v>
      </c>
      <c r="I444" s="17">
        <f t="shared" si="135"/>
        <v>4.17</v>
      </c>
      <c r="J444" s="17">
        <f t="shared" si="136"/>
        <v>12</v>
      </c>
      <c r="K444" s="45">
        <f t="shared" si="137"/>
        <v>50.04</v>
      </c>
      <c r="L444" s="17"/>
    </row>
    <row r="445" spans="1:12">
      <c r="A445" s="17">
        <v>50</v>
      </c>
      <c r="B445" s="171">
        <v>4.3099999999999996</v>
      </c>
      <c r="C445" s="17">
        <f t="shared" si="132"/>
        <v>4.335</v>
      </c>
      <c r="D445" s="17">
        <f t="shared" si="133"/>
        <v>14</v>
      </c>
      <c r="E445" s="45">
        <f t="shared" si="134"/>
        <v>60.69</v>
      </c>
      <c r="F445" s="17"/>
      <c r="G445" s="17">
        <v>50</v>
      </c>
      <c r="H445" s="17">
        <v>4.3099999999999996</v>
      </c>
      <c r="I445" s="17">
        <f t="shared" si="135"/>
        <v>4.335</v>
      </c>
      <c r="J445" s="17">
        <f t="shared" si="136"/>
        <v>14</v>
      </c>
      <c r="K445" s="45">
        <f t="shared" si="137"/>
        <v>60.69</v>
      </c>
      <c r="L445" s="17"/>
    </row>
    <row r="446" spans="1:12">
      <c r="A446" s="17">
        <v>65</v>
      </c>
      <c r="B446" s="171">
        <v>4.0999999999999996</v>
      </c>
      <c r="C446" s="17">
        <f t="shared" si="132"/>
        <v>4.2050000000000001</v>
      </c>
      <c r="D446" s="17">
        <f t="shared" si="133"/>
        <v>15</v>
      </c>
      <c r="E446" s="45">
        <f t="shared" si="134"/>
        <v>63.075000000000003</v>
      </c>
      <c r="F446" s="17"/>
      <c r="G446" s="17">
        <v>65</v>
      </c>
      <c r="H446" s="17">
        <v>4.0999999999999996</v>
      </c>
      <c r="I446" s="17">
        <f t="shared" si="135"/>
        <v>4.2050000000000001</v>
      </c>
      <c r="J446" s="17">
        <f t="shared" si="136"/>
        <v>15</v>
      </c>
      <c r="K446" s="45">
        <f t="shared" si="137"/>
        <v>63.075000000000003</v>
      </c>
      <c r="L446" s="17"/>
    </row>
    <row r="447" spans="1:12">
      <c r="A447" s="17">
        <v>81</v>
      </c>
      <c r="B447" s="171">
        <v>3.8</v>
      </c>
      <c r="C447" s="17">
        <f t="shared" si="132"/>
        <v>3.9499999999999997</v>
      </c>
      <c r="D447" s="17">
        <f t="shared" si="133"/>
        <v>16</v>
      </c>
      <c r="E447" s="45">
        <f t="shared" si="134"/>
        <v>63.199999999999996</v>
      </c>
      <c r="F447" s="17"/>
      <c r="G447" s="17">
        <v>81</v>
      </c>
      <c r="H447" s="17">
        <v>3.8</v>
      </c>
      <c r="I447" s="17">
        <f t="shared" si="135"/>
        <v>3.9499999999999997</v>
      </c>
      <c r="J447" s="17">
        <f t="shared" si="136"/>
        <v>16</v>
      </c>
      <c r="K447" s="45">
        <f t="shared" si="137"/>
        <v>63.199999999999996</v>
      </c>
      <c r="L447" s="17"/>
    </row>
    <row r="448" spans="1:12">
      <c r="A448" s="17">
        <v>97</v>
      </c>
      <c r="B448" s="171">
        <v>3.6</v>
      </c>
      <c r="C448" s="17">
        <f t="shared" si="132"/>
        <v>3.7</v>
      </c>
      <c r="D448" s="17">
        <f t="shared" si="133"/>
        <v>16</v>
      </c>
      <c r="E448" s="45">
        <f t="shared" si="134"/>
        <v>59.2</v>
      </c>
      <c r="F448" s="17"/>
      <c r="G448" s="17">
        <v>97</v>
      </c>
      <c r="H448" s="17">
        <v>3.6</v>
      </c>
      <c r="I448" s="17">
        <f t="shared" si="135"/>
        <v>3.7</v>
      </c>
      <c r="J448" s="17">
        <f t="shared" si="136"/>
        <v>16</v>
      </c>
      <c r="K448" s="45">
        <f t="shared" si="137"/>
        <v>59.2</v>
      </c>
      <c r="L448" s="12"/>
    </row>
    <row r="449" spans="1:12">
      <c r="A449" s="17">
        <v>110</v>
      </c>
      <c r="B449" s="171">
        <v>3.54</v>
      </c>
      <c r="C449" s="17">
        <f t="shared" si="132"/>
        <v>3.5700000000000003</v>
      </c>
      <c r="D449" s="17">
        <f t="shared" si="133"/>
        <v>13</v>
      </c>
      <c r="E449" s="45">
        <f t="shared" si="134"/>
        <v>46.410000000000004</v>
      </c>
      <c r="F449" s="17"/>
      <c r="G449" s="17">
        <v>110</v>
      </c>
      <c r="H449" s="17">
        <v>3.54</v>
      </c>
      <c r="I449" s="17">
        <f t="shared" si="135"/>
        <v>3.5700000000000003</v>
      </c>
      <c r="J449" s="17">
        <f t="shared" si="136"/>
        <v>13</v>
      </c>
      <c r="K449" s="45">
        <f t="shared" si="137"/>
        <v>46.410000000000004</v>
      </c>
      <c r="L449" s="17"/>
    </row>
    <row r="450" spans="1:12">
      <c r="A450" s="17">
        <v>127</v>
      </c>
      <c r="B450" s="171">
        <v>3.56</v>
      </c>
      <c r="C450" s="17">
        <f t="shared" si="132"/>
        <v>3.55</v>
      </c>
      <c r="D450" s="17">
        <f t="shared" si="133"/>
        <v>17</v>
      </c>
      <c r="E450" s="45">
        <f t="shared" si="134"/>
        <v>60.349999999999994</v>
      </c>
      <c r="F450" s="17" t="s">
        <v>65</v>
      </c>
      <c r="G450" s="17">
        <f>G451-(H451-H450)*3</f>
        <v>120.8</v>
      </c>
      <c r="H450" s="17">
        <v>3.55</v>
      </c>
      <c r="I450" s="17">
        <f t="shared" si="135"/>
        <v>3.5449999999999999</v>
      </c>
      <c r="J450" s="17">
        <f t="shared" si="136"/>
        <v>10.799999999999997</v>
      </c>
      <c r="K450" s="45">
        <f t="shared" si="137"/>
        <v>38.285999999999987</v>
      </c>
      <c r="L450" s="17"/>
    </row>
    <row r="451" spans="1:12">
      <c r="A451" s="174">
        <f>G454</f>
        <v>133.44</v>
      </c>
      <c r="B451" s="137">
        <v>3.47</v>
      </c>
      <c r="C451" s="17">
        <f t="shared" si="132"/>
        <v>3.5150000000000001</v>
      </c>
      <c r="D451" s="17">
        <f t="shared" si="133"/>
        <v>6.4399999999999977</v>
      </c>
      <c r="E451" s="45">
        <f t="shared" si="134"/>
        <v>22.636599999999994</v>
      </c>
      <c r="F451" s="17"/>
      <c r="G451" s="17">
        <f>G452-4.3/2</f>
        <v>124.85</v>
      </c>
      <c r="H451" s="17">
        <v>4.9000000000000004</v>
      </c>
      <c r="I451" s="17">
        <f t="shared" si="135"/>
        <v>4.2249999999999996</v>
      </c>
      <c r="J451" s="17">
        <f t="shared" si="136"/>
        <v>4.0499999999999972</v>
      </c>
      <c r="K451" s="45">
        <f t="shared" si="137"/>
        <v>17.111249999999988</v>
      </c>
      <c r="L451" s="17"/>
    </row>
    <row r="452" spans="1:12">
      <c r="A452" s="17">
        <v>143</v>
      </c>
      <c r="B452" s="171">
        <v>3.47</v>
      </c>
      <c r="C452" s="17">
        <f t="shared" si="132"/>
        <v>3.47</v>
      </c>
      <c r="D452" s="17">
        <f t="shared" si="133"/>
        <v>9.5600000000000023</v>
      </c>
      <c r="E452" s="45">
        <f t="shared" si="134"/>
        <v>33.173200000000008</v>
      </c>
      <c r="G452" s="17">
        <v>127</v>
      </c>
      <c r="H452" s="17">
        <v>4.9000000000000004</v>
      </c>
      <c r="I452" s="17">
        <f t="shared" si="135"/>
        <v>4.9000000000000004</v>
      </c>
      <c r="J452" s="17">
        <f t="shared" si="136"/>
        <v>2.1500000000000057</v>
      </c>
      <c r="K452" s="45">
        <f t="shared" si="137"/>
        <v>10.535000000000029</v>
      </c>
    </row>
    <row r="453" spans="1:12">
      <c r="D453" s="17">
        <f>SUM(D442:D452)</f>
        <v>143</v>
      </c>
      <c r="E453" s="45">
        <f>SUM(E442:E452)</f>
        <v>550.27980000000002</v>
      </c>
      <c r="F453" s="17"/>
      <c r="G453" s="17">
        <f>G452+4.3/2</f>
        <v>129.15</v>
      </c>
      <c r="H453" s="17">
        <v>4.9000000000000004</v>
      </c>
      <c r="I453" s="17">
        <f t="shared" si="135"/>
        <v>4.9000000000000004</v>
      </c>
      <c r="J453" s="17">
        <f t="shared" si="136"/>
        <v>2.1500000000000057</v>
      </c>
      <c r="K453" s="45">
        <f t="shared" si="137"/>
        <v>10.535000000000029</v>
      </c>
    </row>
    <row r="454" spans="1:12">
      <c r="F454" s="17"/>
      <c r="G454" s="17">
        <f>G453+(H453-H454)*3</f>
        <v>133.44</v>
      </c>
      <c r="H454" s="17">
        <f>B451</f>
        <v>3.47</v>
      </c>
      <c r="I454" s="17">
        <f t="shared" si="135"/>
        <v>4.1850000000000005</v>
      </c>
      <c r="J454" s="17">
        <f t="shared" si="136"/>
        <v>4.289999999999992</v>
      </c>
      <c r="K454" s="45">
        <f t="shared" si="137"/>
        <v>17.953649999999968</v>
      </c>
    </row>
    <row r="455" spans="1:12">
      <c r="F455" s="17"/>
      <c r="G455" s="17">
        <v>143</v>
      </c>
      <c r="H455" s="17">
        <v>3.47</v>
      </c>
      <c r="I455" s="17">
        <f t="shared" si="135"/>
        <v>3.47</v>
      </c>
      <c r="J455" s="17">
        <f t="shared" si="136"/>
        <v>9.5600000000000023</v>
      </c>
      <c r="K455" s="45">
        <f t="shared" si="137"/>
        <v>33.173200000000008</v>
      </c>
    </row>
    <row r="456" spans="1:12">
      <c r="F456" s="17"/>
      <c r="G456" s="17"/>
      <c r="H456" s="17"/>
      <c r="I456" s="17"/>
      <c r="J456" s="17">
        <f>SUM(J442:J455)</f>
        <v>143</v>
      </c>
      <c r="K456" s="17">
        <f>SUM(K442:K455)</f>
        <v>561.71409999999992</v>
      </c>
    </row>
    <row r="457" spans="1:12">
      <c r="E457" s="172" t="s">
        <v>66</v>
      </c>
      <c r="F457" s="46">
        <f>K456-E453</f>
        <v>11.434299999999894</v>
      </c>
      <c r="G457" s="137" t="s">
        <v>0</v>
      </c>
    </row>
    <row r="458" spans="1:12">
      <c r="A458" s="167" t="s">
        <v>67</v>
      </c>
      <c r="E458" s="168" t="s">
        <v>58</v>
      </c>
      <c r="F458" s="174">
        <v>11576</v>
      </c>
      <c r="G458" s="137" t="s">
        <v>25</v>
      </c>
      <c r="H458" s="167" t="s">
        <v>59</v>
      </c>
      <c r="I458" s="167"/>
    </row>
    <row r="459" spans="1:12">
      <c r="A459" s="169" t="s">
        <v>60</v>
      </c>
      <c r="B459" s="169" t="s">
        <v>61</v>
      </c>
      <c r="C459" s="169" t="s">
        <v>62</v>
      </c>
      <c r="D459" s="169" t="s">
        <v>63</v>
      </c>
      <c r="E459" s="169" t="s">
        <v>64</v>
      </c>
      <c r="F459" s="169">
        <v>5805</v>
      </c>
      <c r="G459" s="169" t="s">
        <v>60</v>
      </c>
      <c r="H459" s="169" t="s">
        <v>61</v>
      </c>
      <c r="I459" s="169" t="s">
        <v>62</v>
      </c>
      <c r="J459" s="169" t="s">
        <v>63</v>
      </c>
      <c r="K459" s="169" t="s">
        <v>64</v>
      </c>
      <c r="L459" s="170"/>
    </row>
    <row r="460" spans="1:12">
      <c r="A460" s="17">
        <v>0</v>
      </c>
      <c r="B460" s="171">
        <v>4.1900000000000004</v>
      </c>
      <c r="C460" s="17"/>
      <c r="D460" s="17"/>
      <c r="E460" s="45"/>
      <c r="F460" s="45"/>
      <c r="G460" s="45">
        <v>0</v>
      </c>
      <c r="H460" s="45">
        <v>4.1900000000000004</v>
      </c>
      <c r="I460" s="45"/>
      <c r="J460" s="17"/>
      <c r="K460" s="45"/>
      <c r="L460" s="170"/>
    </row>
    <row r="461" spans="1:12">
      <c r="A461" s="17">
        <v>9</v>
      </c>
      <c r="B461" s="171">
        <v>4.3099999999999996</v>
      </c>
      <c r="C461" s="17">
        <f>(B460+B461)/2</f>
        <v>4.25</v>
      </c>
      <c r="D461" s="17">
        <f>A461-A460</f>
        <v>9</v>
      </c>
      <c r="E461" s="45">
        <f>C461*D461</f>
        <v>38.25</v>
      </c>
      <c r="F461" s="45"/>
      <c r="G461" s="45">
        <v>9</v>
      </c>
      <c r="H461" s="45">
        <v>4.3099999999999996</v>
      </c>
      <c r="I461" s="45">
        <f>(H460+H461)/2</f>
        <v>4.25</v>
      </c>
      <c r="J461" s="17">
        <f>G461-G460</f>
        <v>9</v>
      </c>
      <c r="K461" s="45">
        <f>I461*J461</f>
        <v>38.25</v>
      </c>
      <c r="L461" s="170"/>
    </row>
    <row r="462" spans="1:12">
      <c r="A462" s="17">
        <v>25</v>
      </c>
      <c r="B462" s="171">
        <v>4.33</v>
      </c>
      <c r="C462" s="17">
        <f t="shared" ref="C462:C469" si="138">(B461+B462)/2</f>
        <v>4.32</v>
      </c>
      <c r="D462" s="17">
        <f t="shared" ref="D462:D469" si="139">A462-A461</f>
        <v>16</v>
      </c>
      <c r="E462" s="45">
        <f t="shared" ref="E462:E469" si="140">C462*D462</f>
        <v>69.12</v>
      </c>
      <c r="F462" s="45"/>
      <c r="G462" s="45">
        <v>25</v>
      </c>
      <c r="H462" s="45">
        <v>4.33</v>
      </c>
      <c r="I462" s="45">
        <f t="shared" ref="I462:I474" si="141">(H461+H462)/2</f>
        <v>4.32</v>
      </c>
      <c r="J462" s="17">
        <f t="shared" ref="J462:J474" si="142">G462-G461</f>
        <v>16</v>
      </c>
      <c r="K462" s="45">
        <f t="shared" ref="K462:K474" si="143">I462*J462</f>
        <v>69.12</v>
      </c>
      <c r="L462" s="17"/>
    </row>
    <row r="463" spans="1:12">
      <c r="A463" s="17">
        <v>32</v>
      </c>
      <c r="B463" s="171">
        <v>4.33</v>
      </c>
      <c r="C463" s="17">
        <f t="shared" si="138"/>
        <v>4.33</v>
      </c>
      <c r="D463" s="17">
        <f t="shared" si="139"/>
        <v>7</v>
      </c>
      <c r="E463" s="45">
        <f t="shared" si="140"/>
        <v>30.310000000000002</v>
      </c>
      <c r="F463" s="45"/>
      <c r="G463" s="45">
        <v>32</v>
      </c>
      <c r="H463" s="45">
        <v>4.33</v>
      </c>
      <c r="I463" s="45">
        <f t="shared" si="141"/>
        <v>4.33</v>
      </c>
      <c r="J463" s="17">
        <f t="shared" si="142"/>
        <v>7</v>
      </c>
      <c r="K463" s="45">
        <f t="shared" si="143"/>
        <v>30.310000000000002</v>
      </c>
      <c r="L463" s="17"/>
    </row>
    <row r="464" spans="1:12">
      <c r="A464" s="17">
        <v>44</v>
      </c>
      <c r="B464" s="171">
        <v>4.49</v>
      </c>
      <c r="C464" s="17">
        <f t="shared" si="138"/>
        <v>4.41</v>
      </c>
      <c r="D464" s="17">
        <f t="shared" si="139"/>
        <v>12</v>
      </c>
      <c r="E464" s="45">
        <f t="shared" si="140"/>
        <v>52.92</v>
      </c>
      <c r="F464" s="45"/>
      <c r="G464" s="45">
        <v>44</v>
      </c>
      <c r="H464" s="45">
        <v>4.49</v>
      </c>
      <c r="I464" s="45">
        <f t="shared" si="141"/>
        <v>4.41</v>
      </c>
      <c r="J464" s="17">
        <f t="shared" si="142"/>
        <v>12</v>
      </c>
      <c r="K464" s="45">
        <f t="shared" si="143"/>
        <v>52.92</v>
      </c>
      <c r="L464" s="17"/>
    </row>
    <row r="465" spans="1:12">
      <c r="A465" s="17">
        <v>59</v>
      </c>
      <c r="B465" s="171">
        <v>4.4000000000000004</v>
      </c>
      <c r="C465" s="17">
        <f t="shared" si="138"/>
        <v>4.4450000000000003</v>
      </c>
      <c r="D465" s="17">
        <f t="shared" si="139"/>
        <v>15</v>
      </c>
      <c r="E465" s="45">
        <f t="shared" si="140"/>
        <v>66.675000000000011</v>
      </c>
      <c r="F465" s="45"/>
      <c r="G465" s="45">
        <v>59</v>
      </c>
      <c r="H465" s="45">
        <v>4.4000000000000004</v>
      </c>
      <c r="I465" s="45">
        <f t="shared" si="141"/>
        <v>4.4450000000000003</v>
      </c>
      <c r="J465" s="17">
        <f t="shared" si="142"/>
        <v>15</v>
      </c>
      <c r="K465" s="45">
        <f t="shared" si="143"/>
        <v>66.675000000000011</v>
      </c>
      <c r="L465" s="17"/>
    </row>
    <row r="466" spans="1:12">
      <c r="A466" s="17">
        <v>74</v>
      </c>
      <c r="B466" s="171">
        <v>4.1900000000000004</v>
      </c>
      <c r="C466" s="17">
        <f t="shared" si="138"/>
        <v>4.2949999999999999</v>
      </c>
      <c r="D466" s="17">
        <f t="shared" si="139"/>
        <v>15</v>
      </c>
      <c r="E466" s="45">
        <f t="shared" si="140"/>
        <v>64.424999999999997</v>
      </c>
      <c r="F466" s="45"/>
      <c r="G466" s="45">
        <v>74</v>
      </c>
      <c r="H466" s="45">
        <v>4.1900000000000004</v>
      </c>
      <c r="I466" s="45">
        <f t="shared" si="141"/>
        <v>4.2949999999999999</v>
      </c>
      <c r="J466" s="17">
        <f t="shared" si="142"/>
        <v>15</v>
      </c>
      <c r="K466" s="45">
        <f t="shared" si="143"/>
        <v>64.424999999999997</v>
      </c>
      <c r="L466" s="17"/>
    </row>
    <row r="467" spans="1:12">
      <c r="A467" s="17">
        <v>90</v>
      </c>
      <c r="B467" s="171">
        <v>4.17</v>
      </c>
      <c r="C467" s="17">
        <f t="shared" si="138"/>
        <v>4.18</v>
      </c>
      <c r="D467" s="17">
        <f t="shared" si="139"/>
        <v>16</v>
      </c>
      <c r="E467" s="45">
        <f t="shared" si="140"/>
        <v>66.88</v>
      </c>
      <c r="F467" s="45"/>
      <c r="G467" s="45">
        <v>90</v>
      </c>
      <c r="H467" s="45">
        <v>4.17</v>
      </c>
      <c r="I467" s="45">
        <f t="shared" si="141"/>
        <v>4.18</v>
      </c>
      <c r="J467" s="17">
        <f t="shared" si="142"/>
        <v>16</v>
      </c>
      <c r="K467" s="45">
        <f t="shared" si="143"/>
        <v>66.88</v>
      </c>
      <c r="L467" s="12"/>
    </row>
    <row r="468" spans="1:12">
      <c r="A468" s="174">
        <v>104</v>
      </c>
      <c r="B468" s="171">
        <v>4.0599999999999996</v>
      </c>
      <c r="C468" s="17">
        <f t="shared" si="138"/>
        <v>4.1150000000000002</v>
      </c>
      <c r="D468" s="17">
        <f t="shared" si="139"/>
        <v>14</v>
      </c>
      <c r="E468" s="45">
        <f t="shared" si="140"/>
        <v>57.61</v>
      </c>
      <c r="F468" s="45"/>
      <c r="G468" s="45">
        <v>104</v>
      </c>
      <c r="H468" s="45">
        <v>4.0599999999999996</v>
      </c>
      <c r="I468" s="45">
        <f t="shared" si="141"/>
        <v>4.1150000000000002</v>
      </c>
      <c r="J468" s="17">
        <f t="shared" si="142"/>
        <v>14</v>
      </c>
      <c r="K468" s="45">
        <f t="shared" si="143"/>
        <v>57.61</v>
      </c>
      <c r="L468" s="17"/>
    </row>
    <row r="469" spans="1:12">
      <c r="A469" s="174">
        <v>123</v>
      </c>
      <c r="B469" s="171">
        <v>4.0999999999999996</v>
      </c>
      <c r="C469" s="17">
        <f t="shared" si="138"/>
        <v>4.08</v>
      </c>
      <c r="D469" s="17">
        <f t="shared" si="139"/>
        <v>19</v>
      </c>
      <c r="E469" s="45">
        <f t="shared" si="140"/>
        <v>77.52</v>
      </c>
      <c r="F469" s="45" t="s">
        <v>65</v>
      </c>
      <c r="G469" s="45">
        <f>G470-(H470-H469)*3</f>
        <v>118.38999999999999</v>
      </c>
      <c r="H469" s="45">
        <v>4.08</v>
      </c>
      <c r="I469" s="45">
        <f t="shared" si="141"/>
        <v>4.07</v>
      </c>
      <c r="J469" s="17">
        <f t="shared" si="142"/>
        <v>14.389999999999986</v>
      </c>
      <c r="K469" s="45">
        <f t="shared" si="143"/>
        <v>58.567299999999946</v>
      </c>
    </row>
    <row r="470" spans="1:12">
      <c r="A470" s="174">
        <v>148</v>
      </c>
      <c r="B470" s="171">
        <v>4.0999999999999996</v>
      </c>
      <c r="C470" s="17">
        <f>(B469+B470)/2</f>
        <v>4.0999999999999996</v>
      </c>
      <c r="D470" s="17">
        <f>A470-A469</f>
        <v>25</v>
      </c>
      <c r="E470" s="45">
        <f>C470*D470</f>
        <v>102.49999999999999</v>
      </c>
      <c r="F470" s="45"/>
      <c r="G470" s="45">
        <f>G471-4.3/2</f>
        <v>120.85</v>
      </c>
      <c r="H470" s="45">
        <v>4.9000000000000004</v>
      </c>
      <c r="I470" s="45">
        <f t="shared" si="141"/>
        <v>4.49</v>
      </c>
      <c r="J470" s="17">
        <f t="shared" si="142"/>
        <v>2.460000000000008</v>
      </c>
      <c r="K470" s="45">
        <f t="shared" si="143"/>
        <v>11.045400000000036</v>
      </c>
    </row>
    <row r="471" spans="1:12">
      <c r="A471" s="174"/>
      <c r="B471" s="171"/>
      <c r="C471" s="17"/>
      <c r="D471" s="17">
        <f>SUM(D461:D470)</f>
        <v>148</v>
      </c>
      <c r="E471" s="45">
        <f>SUM(E461:E470)</f>
        <v>626.21</v>
      </c>
      <c r="G471" s="45">
        <v>123</v>
      </c>
      <c r="H471" s="45">
        <v>4.9000000000000004</v>
      </c>
      <c r="I471" s="45">
        <f t="shared" si="141"/>
        <v>4.9000000000000004</v>
      </c>
      <c r="J471" s="17">
        <f t="shared" si="142"/>
        <v>2.1500000000000057</v>
      </c>
      <c r="K471" s="45">
        <f t="shared" si="143"/>
        <v>10.535000000000029</v>
      </c>
    </row>
    <row r="472" spans="1:12">
      <c r="A472" s="174"/>
      <c r="B472" s="171"/>
      <c r="C472" s="17"/>
      <c r="D472" s="17"/>
      <c r="E472" s="45"/>
      <c r="F472" s="45"/>
      <c r="G472" s="45">
        <f>G471+4.3/2</f>
        <v>125.15</v>
      </c>
      <c r="H472" s="45">
        <v>4.9000000000000004</v>
      </c>
      <c r="I472" s="45">
        <f t="shared" si="141"/>
        <v>4.9000000000000004</v>
      </c>
      <c r="J472" s="17">
        <f t="shared" si="142"/>
        <v>2.1500000000000057</v>
      </c>
      <c r="K472" s="45">
        <f t="shared" si="143"/>
        <v>10.535000000000029</v>
      </c>
    </row>
    <row r="473" spans="1:12">
      <c r="A473" s="174"/>
      <c r="B473" s="171"/>
      <c r="C473" s="17"/>
      <c r="D473" s="17"/>
      <c r="E473" s="45"/>
      <c r="F473" s="45"/>
      <c r="G473" s="45">
        <f>G472+(H472-H473)*3</f>
        <v>127.55000000000001</v>
      </c>
      <c r="H473" s="45">
        <v>4.0999999999999996</v>
      </c>
      <c r="I473" s="45">
        <f t="shared" si="141"/>
        <v>4.5</v>
      </c>
      <c r="J473" s="17">
        <f t="shared" si="142"/>
        <v>2.4000000000000057</v>
      </c>
      <c r="K473" s="45">
        <f t="shared" si="143"/>
        <v>10.800000000000026</v>
      </c>
    </row>
    <row r="474" spans="1:12">
      <c r="A474" s="174"/>
      <c r="B474" s="171"/>
      <c r="C474" s="17"/>
      <c r="D474" s="17"/>
      <c r="E474" s="45"/>
      <c r="F474" s="45"/>
      <c r="G474" s="45">
        <v>148</v>
      </c>
      <c r="H474" s="45">
        <v>4.0999999999999996</v>
      </c>
      <c r="I474" s="45">
        <f t="shared" si="141"/>
        <v>4.0999999999999996</v>
      </c>
      <c r="J474" s="17">
        <f t="shared" si="142"/>
        <v>20.449999999999989</v>
      </c>
      <c r="K474" s="45">
        <f t="shared" si="143"/>
        <v>83.844999999999942</v>
      </c>
    </row>
    <row r="475" spans="1:12">
      <c r="A475" s="174"/>
      <c r="B475" s="171"/>
      <c r="C475" s="17"/>
      <c r="D475" s="17"/>
      <c r="E475" s="45"/>
      <c r="F475" s="46"/>
      <c r="G475" s="17"/>
      <c r="H475" s="171"/>
      <c r="I475" s="17"/>
      <c r="J475" s="17">
        <f>SUM(J461:J474)</f>
        <v>148</v>
      </c>
      <c r="K475" s="17">
        <f>SUM(K461:K474)</f>
        <v>631.51770000000022</v>
      </c>
    </row>
    <row r="476" spans="1:12">
      <c r="E476" s="172" t="s">
        <v>66</v>
      </c>
      <c r="F476" s="46">
        <f>K475-E471</f>
        <v>5.3077000000001817</v>
      </c>
      <c r="G476" s="137" t="s">
        <v>0</v>
      </c>
      <c r="H476" s="171"/>
    </row>
    <row r="477" spans="1:12">
      <c r="A477" s="167" t="s">
        <v>67</v>
      </c>
      <c r="E477" s="168" t="s">
        <v>58</v>
      </c>
      <c r="F477" s="174">
        <v>11800</v>
      </c>
      <c r="G477" s="137" t="s">
        <v>25</v>
      </c>
      <c r="H477" s="167" t="s">
        <v>59</v>
      </c>
      <c r="I477" s="167"/>
    </row>
    <row r="478" spans="1:12">
      <c r="A478" s="169" t="s">
        <v>60</v>
      </c>
      <c r="B478" s="169" t="s">
        <v>61</v>
      </c>
      <c r="C478" s="169" t="s">
        <v>62</v>
      </c>
      <c r="D478" s="169" t="s">
        <v>63</v>
      </c>
      <c r="E478" s="169" t="s">
        <v>64</v>
      </c>
      <c r="F478" s="169"/>
      <c r="G478" s="169" t="s">
        <v>60</v>
      </c>
      <c r="H478" s="169" t="s">
        <v>61</v>
      </c>
      <c r="I478" s="169" t="s">
        <v>62</v>
      </c>
      <c r="J478" s="169" t="s">
        <v>63</v>
      </c>
      <c r="K478" s="169" t="s">
        <v>64</v>
      </c>
      <c r="L478" s="170"/>
    </row>
    <row r="479" spans="1:12">
      <c r="A479" s="17">
        <v>0</v>
      </c>
      <c r="B479" s="171">
        <v>4.5</v>
      </c>
      <c r="C479" s="17"/>
      <c r="D479" s="17"/>
      <c r="E479" s="45"/>
      <c r="F479" s="17"/>
      <c r="G479" s="17">
        <v>0</v>
      </c>
      <c r="H479" s="17">
        <v>4.5</v>
      </c>
      <c r="I479" s="17"/>
      <c r="J479" s="17"/>
      <c r="K479" s="45"/>
      <c r="L479" s="170"/>
    </row>
    <row r="480" spans="1:12">
      <c r="A480" s="17">
        <v>18</v>
      </c>
      <c r="B480" s="171">
        <v>4.68</v>
      </c>
      <c r="C480" s="17">
        <f>(B479+B480)/2</f>
        <v>4.59</v>
      </c>
      <c r="D480" s="17">
        <f>A480-A479</f>
        <v>18</v>
      </c>
      <c r="E480" s="17">
        <f>C480*D480</f>
        <v>82.62</v>
      </c>
      <c r="F480" s="17"/>
      <c r="G480" s="17">
        <v>18</v>
      </c>
      <c r="H480" s="17">
        <v>4.68</v>
      </c>
      <c r="I480" s="17">
        <f>(H479+H480)/2</f>
        <v>4.59</v>
      </c>
      <c r="J480" s="17">
        <f>G480-G479</f>
        <v>18</v>
      </c>
      <c r="K480" s="45">
        <f>I480*J480</f>
        <v>82.62</v>
      </c>
      <c r="L480" s="17"/>
    </row>
    <row r="481" spans="1:12">
      <c r="A481" s="17">
        <v>31</v>
      </c>
      <c r="B481" s="171">
        <v>4.6399999999999997</v>
      </c>
      <c r="C481" s="17">
        <f t="shared" ref="C481:C488" si="144">(B480+B481)/2</f>
        <v>4.66</v>
      </c>
      <c r="D481" s="17">
        <f t="shared" ref="D481:D488" si="145">A481-A480</f>
        <v>13</v>
      </c>
      <c r="E481" s="17">
        <f t="shared" ref="E481:E488" si="146">C481*D481</f>
        <v>60.58</v>
      </c>
      <c r="F481" s="17"/>
      <c r="G481" s="17">
        <v>31</v>
      </c>
      <c r="H481" s="17">
        <v>4.6399999999999997</v>
      </c>
      <c r="I481" s="17">
        <f t="shared" ref="I481:I491" si="147">(H480+H481)/2</f>
        <v>4.66</v>
      </c>
      <c r="J481" s="17">
        <f t="shared" ref="J481:J491" si="148">G481-G480</f>
        <v>13</v>
      </c>
      <c r="K481" s="45">
        <f t="shared" ref="K481:K491" si="149">I481*J481</f>
        <v>60.58</v>
      </c>
      <c r="L481" s="17"/>
    </row>
    <row r="482" spans="1:12">
      <c r="A482" s="17">
        <v>47</v>
      </c>
      <c r="B482" s="171">
        <v>4.45</v>
      </c>
      <c r="C482" s="17">
        <f t="shared" si="144"/>
        <v>4.5449999999999999</v>
      </c>
      <c r="D482" s="17">
        <f t="shared" si="145"/>
        <v>16</v>
      </c>
      <c r="E482" s="17">
        <f t="shared" si="146"/>
        <v>72.72</v>
      </c>
      <c r="F482" s="17"/>
      <c r="G482" s="17">
        <v>47</v>
      </c>
      <c r="H482" s="17">
        <v>4.45</v>
      </c>
      <c r="I482" s="17">
        <f t="shared" si="147"/>
        <v>4.5449999999999999</v>
      </c>
      <c r="J482" s="17">
        <f t="shared" si="148"/>
        <v>16</v>
      </c>
      <c r="K482" s="45">
        <f t="shared" si="149"/>
        <v>72.72</v>
      </c>
      <c r="L482" s="17"/>
    </row>
    <row r="483" spans="1:12">
      <c r="A483" s="17">
        <v>62</v>
      </c>
      <c r="B483" s="171">
        <v>4.4000000000000004</v>
      </c>
      <c r="C483" s="17">
        <f t="shared" si="144"/>
        <v>4.4250000000000007</v>
      </c>
      <c r="D483" s="17">
        <f t="shared" si="145"/>
        <v>15</v>
      </c>
      <c r="E483" s="17">
        <f t="shared" si="146"/>
        <v>66.375000000000014</v>
      </c>
      <c r="F483" s="17"/>
      <c r="G483" s="17">
        <v>62</v>
      </c>
      <c r="H483" s="17">
        <v>4.4000000000000004</v>
      </c>
      <c r="I483" s="17">
        <f t="shared" si="147"/>
        <v>4.4250000000000007</v>
      </c>
      <c r="J483" s="17">
        <f t="shared" si="148"/>
        <v>15</v>
      </c>
      <c r="K483" s="45">
        <f t="shared" si="149"/>
        <v>66.375000000000014</v>
      </c>
      <c r="L483" s="17"/>
    </row>
    <row r="484" spans="1:12">
      <c r="A484" s="17">
        <v>79</v>
      </c>
      <c r="B484" s="171">
        <v>4.3499999999999996</v>
      </c>
      <c r="C484" s="17">
        <f t="shared" si="144"/>
        <v>4.375</v>
      </c>
      <c r="D484" s="17">
        <f t="shared" si="145"/>
        <v>17</v>
      </c>
      <c r="E484" s="17">
        <f t="shared" si="146"/>
        <v>74.375</v>
      </c>
      <c r="F484" s="17"/>
      <c r="G484" s="17">
        <v>79</v>
      </c>
      <c r="H484" s="17">
        <v>4.3499999999999996</v>
      </c>
      <c r="I484" s="17">
        <f t="shared" si="147"/>
        <v>4.375</v>
      </c>
      <c r="J484" s="17">
        <f t="shared" si="148"/>
        <v>17</v>
      </c>
      <c r="K484" s="45">
        <f t="shared" si="149"/>
        <v>74.375</v>
      </c>
      <c r="L484" s="17"/>
    </row>
    <row r="485" spans="1:12">
      <c r="A485" s="17">
        <v>94</v>
      </c>
      <c r="B485" s="171">
        <v>4.3499999999999996</v>
      </c>
      <c r="C485" s="17">
        <f t="shared" si="144"/>
        <v>4.3499999999999996</v>
      </c>
      <c r="D485" s="17">
        <f t="shared" si="145"/>
        <v>15</v>
      </c>
      <c r="E485" s="17">
        <f t="shared" si="146"/>
        <v>65.25</v>
      </c>
      <c r="F485" s="17"/>
      <c r="G485" s="17">
        <v>94</v>
      </c>
      <c r="H485" s="17">
        <v>4.3499999999999996</v>
      </c>
      <c r="I485" s="17">
        <f t="shared" si="147"/>
        <v>4.3499999999999996</v>
      </c>
      <c r="J485" s="17">
        <f t="shared" si="148"/>
        <v>15</v>
      </c>
      <c r="K485" s="45">
        <f t="shared" si="149"/>
        <v>65.25</v>
      </c>
      <c r="L485" s="12"/>
    </row>
    <row r="486" spans="1:12">
      <c r="A486" s="17">
        <v>120</v>
      </c>
      <c r="B486" s="171">
        <v>4.38</v>
      </c>
      <c r="C486" s="17">
        <f t="shared" si="144"/>
        <v>4.3650000000000002</v>
      </c>
      <c r="D486" s="17">
        <f t="shared" si="145"/>
        <v>26</v>
      </c>
      <c r="E486" s="17">
        <f t="shared" si="146"/>
        <v>113.49000000000001</v>
      </c>
      <c r="F486" s="17"/>
      <c r="G486" s="17">
        <v>120</v>
      </c>
      <c r="H486" s="17">
        <v>4.38</v>
      </c>
      <c r="I486" s="17">
        <f t="shared" si="147"/>
        <v>4.3650000000000002</v>
      </c>
      <c r="J486" s="17">
        <f t="shared" si="148"/>
        <v>26</v>
      </c>
      <c r="K486" s="45">
        <f t="shared" si="149"/>
        <v>113.49000000000001</v>
      </c>
      <c r="L486" s="17"/>
    </row>
    <row r="487" spans="1:12">
      <c r="A487" s="174">
        <v>138</v>
      </c>
      <c r="B487" s="171">
        <v>4.3499999999999996</v>
      </c>
      <c r="C487" s="17">
        <f t="shared" si="144"/>
        <v>4.3650000000000002</v>
      </c>
      <c r="D487" s="17">
        <f t="shared" si="145"/>
        <v>18</v>
      </c>
      <c r="E487" s="17">
        <f t="shared" si="146"/>
        <v>78.570000000000007</v>
      </c>
      <c r="F487" s="17" t="s">
        <v>65</v>
      </c>
      <c r="G487" s="17">
        <f>G488-(H488-H487)*3</f>
        <v>134.32</v>
      </c>
      <c r="H487" s="17">
        <v>4.3899999999999997</v>
      </c>
      <c r="I487" s="17">
        <f t="shared" si="147"/>
        <v>4.3849999999999998</v>
      </c>
      <c r="J487" s="17">
        <f t="shared" si="148"/>
        <v>14.319999999999993</v>
      </c>
      <c r="K487" s="45">
        <f t="shared" si="149"/>
        <v>62.79319999999997</v>
      </c>
    </row>
    <row r="488" spans="1:12">
      <c r="A488" s="174">
        <v>154</v>
      </c>
      <c r="B488" s="171">
        <v>4.3499999999999996</v>
      </c>
      <c r="C488" s="17">
        <f t="shared" si="144"/>
        <v>4.3499999999999996</v>
      </c>
      <c r="D488" s="17">
        <f t="shared" si="145"/>
        <v>16</v>
      </c>
      <c r="E488" s="17">
        <f t="shared" si="146"/>
        <v>69.599999999999994</v>
      </c>
      <c r="F488" s="17"/>
      <c r="G488" s="17">
        <f>G489-4.3/2</f>
        <v>135.85</v>
      </c>
      <c r="H488" s="17">
        <v>4.9000000000000004</v>
      </c>
      <c r="I488" s="17">
        <f t="shared" si="147"/>
        <v>4.6449999999999996</v>
      </c>
      <c r="J488" s="17">
        <f t="shared" si="148"/>
        <v>1.5300000000000011</v>
      </c>
      <c r="K488" s="45">
        <f t="shared" si="149"/>
        <v>7.106850000000005</v>
      </c>
    </row>
    <row r="489" spans="1:12">
      <c r="A489" s="174"/>
      <c r="B489" s="171"/>
      <c r="C489" s="17"/>
      <c r="D489" s="17">
        <f>SUM(D480:D488)</f>
        <v>154</v>
      </c>
      <c r="E489" s="17">
        <f>SUM(E480:E488)</f>
        <v>683.58000000000015</v>
      </c>
      <c r="G489" s="17">
        <v>138</v>
      </c>
      <c r="H489" s="17">
        <v>4.9000000000000004</v>
      </c>
      <c r="I489" s="17">
        <f t="shared" si="147"/>
        <v>4.9000000000000004</v>
      </c>
      <c r="J489" s="17">
        <f t="shared" si="148"/>
        <v>2.1500000000000057</v>
      </c>
      <c r="K489" s="45">
        <f t="shared" si="149"/>
        <v>10.535000000000029</v>
      </c>
    </row>
    <row r="490" spans="1:12">
      <c r="A490" s="174"/>
      <c r="B490" s="171"/>
      <c r="E490" s="17"/>
      <c r="F490" s="17"/>
      <c r="G490" s="17">
        <f>G489+4.3/2</f>
        <v>140.15</v>
      </c>
      <c r="H490" s="17">
        <v>4.9000000000000004</v>
      </c>
      <c r="I490" s="17">
        <f t="shared" si="147"/>
        <v>4.9000000000000004</v>
      </c>
      <c r="J490" s="17">
        <f t="shared" si="148"/>
        <v>2.1500000000000057</v>
      </c>
      <c r="K490" s="45">
        <f t="shared" si="149"/>
        <v>10.535000000000029</v>
      </c>
    </row>
    <row r="491" spans="1:12">
      <c r="A491" s="174"/>
      <c r="B491" s="171"/>
      <c r="E491" s="17"/>
      <c r="F491" s="17"/>
      <c r="G491" s="17">
        <f>G490+(H490-H491)*3</f>
        <v>141.80000000000001</v>
      </c>
      <c r="H491" s="171">
        <v>4.3499999999999996</v>
      </c>
      <c r="I491" s="17">
        <f t="shared" si="147"/>
        <v>4.625</v>
      </c>
      <c r="J491" s="17">
        <f t="shared" si="148"/>
        <v>1.6500000000000057</v>
      </c>
      <c r="K491" s="45">
        <f t="shared" si="149"/>
        <v>7.6312500000000263</v>
      </c>
    </row>
    <row r="492" spans="1:12">
      <c r="E492" s="17"/>
      <c r="F492" s="17"/>
      <c r="G492" s="17">
        <v>154</v>
      </c>
      <c r="H492" s="171">
        <v>4.3499999999999996</v>
      </c>
      <c r="I492" s="17">
        <f>(H491+H492)/2</f>
        <v>4.3499999999999996</v>
      </c>
      <c r="J492" s="17">
        <f>G492-G491</f>
        <v>12.199999999999989</v>
      </c>
      <c r="K492" s="45">
        <f>I492*J492</f>
        <v>53.069999999999943</v>
      </c>
    </row>
    <row r="493" spans="1:12">
      <c r="E493" s="172"/>
      <c r="F493" s="46"/>
      <c r="G493" s="17"/>
      <c r="H493" s="171"/>
      <c r="I493" s="17"/>
      <c r="J493" s="17">
        <f>SUM(J480:J492)</f>
        <v>154</v>
      </c>
      <c r="K493" s="17">
        <f>SUM(K480:K492)</f>
        <v>687.08130000000017</v>
      </c>
    </row>
    <row r="494" spans="1:12">
      <c r="E494" s="172" t="s">
        <v>66</v>
      </c>
      <c r="F494" s="46">
        <f>K493-E489</f>
        <v>3.5013000000000147</v>
      </c>
      <c r="G494" s="137" t="s">
        <v>0</v>
      </c>
      <c r="J494" s="17"/>
      <c r="K494" s="17"/>
    </row>
    <row r="495" spans="1:12">
      <c r="A495" s="167" t="s">
        <v>67</v>
      </c>
      <c r="E495" s="168" t="s">
        <v>58</v>
      </c>
      <c r="F495" s="174">
        <v>12770</v>
      </c>
      <c r="G495" s="137" t="s">
        <v>25</v>
      </c>
      <c r="H495" s="167" t="s">
        <v>59</v>
      </c>
      <c r="I495" s="167"/>
    </row>
    <row r="496" spans="1:12">
      <c r="A496" s="169" t="s">
        <v>60</v>
      </c>
      <c r="B496" s="169" t="s">
        <v>61</v>
      </c>
      <c r="C496" s="169" t="s">
        <v>62</v>
      </c>
      <c r="D496" s="169" t="s">
        <v>63</v>
      </c>
      <c r="E496" s="169" t="s">
        <v>64</v>
      </c>
      <c r="F496" s="169"/>
      <c r="G496" s="169" t="s">
        <v>60</v>
      </c>
      <c r="H496" s="169" t="s">
        <v>61</v>
      </c>
      <c r="I496" s="169" t="s">
        <v>62</v>
      </c>
      <c r="J496" s="169" t="s">
        <v>63</v>
      </c>
      <c r="K496" s="169" t="s">
        <v>64</v>
      </c>
      <c r="L496" s="170"/>
    </row>
    <row r="497" spans="1:12">
      <c r="A497" s="17">
        <v>0</v>
      </c>
      <c r="B497" s="17">
        <v>3.98</v>
      </c>
      <c r="C497" s="17"/>
      <c r="D497" s="17"/>
      <c r="E497" s="17"/>
      <c r="F497" s="17"/>
      <c r="G497" s="17">
        <v>0</v>
      </c>
      <c r="H497" s="17">
        <v>3.98</v>
      </c>
      <c r="I497" s="17"/>
      <c r="J497" s="17"/>
      <c r="K497" s="45"/>
      <c r="L497" s="170"/>
    </row>
    <row r="498" spans="1:12">
      <c r="A498" s="17">
        <v>10</v>
      </c>
      <c r="B498" s="17">
        <v>4.3</v>
      </c>
      <c r="C498" s="17">
        <f>(B497+B498)/2</f>
        <v>4.1399999999999997</v>
      </c>
      <c r="D498" s="17">
        <f>A498-A497</f>
        <v>10</v>
      </c>
      <c r="E498" s="17">
        <f>C498*D498</f>
        <v>41.4</v>
      </c>
      <c r="F498" s="17" t="s">
        <v>65</v>
      </c>
      <c r="G498" s="17">
        <f>G499-(H499-H498)*3</f>
        <v>5.6</v>
      </c>
      <c r="H498" s="17">
        <v>4.1500000000000004</v>
      </c>
      <c r="I498" s="17">
        <f>(H497+H498)/2</f>
        <v>4.0650000000000004</v>
      </c>
      <c r="J498" s="17">
        <f>G498-G497</f>
        <v>5.6</v>
      </c>
      <c r="K498" s="45">
        <f>I498*J498</f>
        <v>22.763999999999999</v>
      </c>
      <c r="L498" s="170"/>
    </row>
    <row r="499" spans="1:12">
      <c r="A499" s="17">
        <f>G502</f>
        <v>13.350000000000001</v>
      </c>
      <c r="B499" s="17">
        <f>H502</f>
        <v>4.5</v>
      </c>
      <c r="C499" s="17">
        <f>(B498+B499)/2</f>
        <v>4.4000000000000004</v>
      </c>
      <c r="D499" s="17">
        <f>A499-A498</f>
        <v>3.3500000000000014</v>
      </c>
      <c r="E499" s="17">
        <f>C499*D499</f>
        <v>14.740000000000007</v>
      </c>
      <c r="G499" s="17">
        <f>G500-4.3/2</f>
        <v>7.85</v>
      </c>
      <c r="H499" s="17">
        <v>4.9000000000000004</v>
      </c>
      <c r="I499" s="17">
        <f t="shared" ref="I499:I504" si="150">(H498+H499)/2</f>
        <v>4.5250000000000004</v>
      </c>
      <c r="J499" s="17">
        <f t="shared" ref="J499:J504" si="151">G499-G498</f>
        <v>2.25</v>
      </c>
      <c r="K499" s="45">
        <f t="shared" ref="K499:K504" si="152">I499*J499</f>
        <v>10.18125</v>
      </c>
      <c r="L499" s="17"/>
    </row>
    <row r="500" spans="1:12">
      <c r="A500" s="17">
        <v>19</v>
      </c>
      <c r="B500" s="17">
        <v>4.88</v>
      </c>
      <c r="C500" s="17">
        <f>(B499+B500)/2</f>
        <v>4.6899999999999995</v>
      </c>
      <c r="D500" s="17">
        <f>A500-A499</f>
        <v>5.6499999999999986</v>
      </c>
      <c r="E500" s="17">
        <f>C500*D500</f>
        <v>26.498499999999989</v>
      </c>
      <c r="G500" s="17">
        <f>A498</f>
        <v>10</v>
      </c>
      <c r="H500" s="17">
        <v>4.9000000000000004</v>
      </c>
      <c r="I500" s="17">
        <f t="shared" si="150"/>
        <v>4.9000000000000004</v>
      </c>
      <c r="J500" s="17">
        <f t="shared" si="151"/>
        <v>2.1500000000000004</v>
      </c>
      <c r="K500" s="45">
        <f t="shared" si="152"/>
        <v>10.535000000000002</v>
      </c>
      <c r="L500" s="17"/>
    </row>
    <row r="501" spans="1:12">
      <c r="A501" s="17">
        <v>30</v>
      </c>
      <c r="B501" s="17">
        <v>4.8899999999999997</v>
      </c>
      <c r="C501" s="17">
        <f>(B500+B501)/2</f>
        <v>4.8849999999999998</v>
      </c>
      <c r="D501" s="17">
        <f>A501-A500</f>
        <v>11</v>
      </c>
      <c r="E501" s="17">
        <f>C501*D501</f>
        <v>53.734999999999999</v>
      </c>
      <c r="F501" s="17"/>
      <c r="G501" s="17">
        <f>G500+4.3/2</f>
        <v>12.15</v>
      </c>
      <c r="H501" s="17">
        <v>4.9000000000000004</v>
      </c>
      <c r="I501" s="17">
        <f t="shared" si="150"/>
        <v>4.9000000000000004</v>
      </c>
      <c r="J501" s="17">
        <f t="shared" si="151"/>
        <v>2.1500000000000004</v>
      </c>
      <c r="K501" s="45">
        <f t="shared" si="152"/>
        <v>10.535000000000002</v>
      </c>
      <c r="L501" s="17"/>
    </row>
    <row r="502" spans="1:12">
      <c r="A502" s="17"/>
      <c r="B502" s="17"/>
      <c r="C502" s="17"/>
      <c r="D502" s="17">
        <f>SUM(D498:D501)</f>
        <v>30</v>
      </c>
      <c r="E502" s="17">
        <f>SUM(E498:E501)</f>
        <v>136.37349999999998</v>
      </c>
      <c r="F502" s="17"/>
      <c r="G502" s="17">
        <f>G501+(H501-H502)*3</f>
        <v>13.350000000000001</v>
      </c>
      <c r="H502" s="17">
        <v>4.5</v>
      </c>
      <c r="I502" s="17">
        <f t="shared" si="150"/>
        <v>4.7</v>
      </c>
      <c r="J502" s="17">
        <f t="shared" si="151"/>
        <v>1.2000000000000011</v>
      </c>
      <c r="K502" s="45">
        <f t="shared" si="152"/>
        <v>5.640000000000005</v>
      </c>
      <c r="L502" s="17"/>
    </row>
    <row r="503" spans="1:12">
      <c r="A503" s="17"/>
      <c r="B503" s="17"/>
      <c r="C503" s="17"/>
      <c r="D503" s="17"/>
      <c r="E503" s="17"/>
      <c r="F503" s="17"/>
      <c r="G503" s="17">
        <v>19</v>
      </c>
      <c r="H503" s="17">
        <v>4.88</v>
      </c>
      <c r="I503" s="17">
        <f t="shared" si="150"/>
        <v>4.6899999999999995</v>
      </c>
      <c r="J503" s="17">
        <f t="shared" si="151"/>
        <v>5.6499999999999986</v>
      </c>
      <c r="K503" s="45">
        <f t="shared" si="152"/>
        <v>26.498499999999989</v>
      </c>
      <c r="L503" s="17"/>
    </row>
    <row r="504" spans="1:12">
      <c r="A504" s="174"/>
      <c r="B504" s="171"/>
      <c r="C504" s="17"/>
      <c r="D504" s="17"/>
      <c r="E504" s="17"/>
      <c r="F504" s="17"/>
      <c r="G504" s="17">
        <v>30</v>
      </c>
      <c r="H504" s="17">
        <v>4.8899999999999997</v>
      </c>
      <c r="I504" s="17">
        <f t="shared" si="150"/>
        <v>4.8849999999999998</v>
      </c>
      <c r="J504" s="17">
        <f t="shared" si="151"/>
        <v>11</v>
      </c>
      <c r="K504" s="45">
        <f t="shared" si="152"/>
        <v>53.734999999999999</v>
      </c>
      <c r="L504" s="12"/>
    </row>
    <row r="505" spans="1:12">
      <c r="A505" s="174"/>
      <c r="B505" s="171"/>
      <c r="C505" s="17"/>
      <c r="D505" s="17"/>
      <c r="E505" s="17"/>
      <c r="F505" s="17"/>
      <c r="G505" s="17"/>
      <c r="H505" s="17"/>
      <c r="I505" s="17"/>
      <c r="J505" s="17">
        <f>SUM(J498:J504)</f>
        <v>30</v>
      </c>
      <c r="K505" s="17">
        <f>SUM(K498:K504)</f>
        <v>139.88875000000002</v>
      </c>
      <c r="L505" s="17"/>
    </row>
    <row r="506" spans="1:12">
      <c r="E506" s="172" t="s">
        <v>66</v>
      </c>
      <c r="F506" s="46">
        <f>K505-E502</f>
        <v>3.5152500000000373</v>
      </c>
      <c r="G506" s="137" t="s">
        <v>0</v>
      </c>
    </row>
    <row r="507" spans="1:12">
      <c r="A507" s="167" t="s">
        <v>67</v>
      </c>
      <c r="E507" s="168" t="s">
        <v>58</v>
      </c>
      <c r="F507" s="174">
        <v>12844</v>
      </c>
      <c r="G507" s="137" t="s">
        <v>25</v>
      </c>
      <c r="H507" s="167" t="s">
        <v>59</v>
      </c>
      <c r="I507" s="167"/>
    </row>
    <row r="508" spans="1:12">
      <c r="A508" s="169" t="s">
        <v>60</v>
      </c>
      <c r="B508" s="169" t="s">
        <v>61</v>
      </c>
      <c r="C508" s="169" t="s">
        <v>62</v>
      </c>
      <c r="D508" s="169" t="s">
        <v>63</v>
      </c>
      <c r="E508" s="169" t="s">
        <v>64</v>
      </c>
      <c r="F508" s="169"/>
      <c r="G508" s="169" t="s">
        <v>60</v>
      </c>
      <c r="H508" s="169" t="s">
        <v>61</v>
      </c>
      <c r="I508" s="169" t="s">
        <v>62</v>
      </c>
      <c r="J508" s="169" t="s">
        <v>63</v>
      </c>
      <c r="K508" s="169" t="s">
        <v>64</v>
      </c>
      <c r="L508" s="170"/>
    </row>
    <row r="509" spans="1:12">
      <c r="A509" s="17">
        <v>0</v>
      </c>
      <c r="B509" s="17">
        <v>3.92</v>
      </c>
      <c r="C509" s="17"/>
      <c r="D509" s="17"/>
      <c r="E509" s="17"/>
      <c r="F509" s="17"/>
      <c r="G509" s="17">
        <v>0</v>
      </c>
      <c r="H509" s="17">
        <v>3.92</v>
      </c>
      <c r="I509" s="17"/>
      <c r="J509" s="17"/>
      <c r="K509" s="17"/>
      <c r="L509" s="170"/>
    </row>
    <row r="510" spans="1:12">
      <c r="A510" s="17">
        <v>6</v>
      </c>
      <c r="B510" s="17">
        <v>5.67</v>
      </c>
      <c r="C510" s="17">
        <f>(B509+B510)/2</f>
        <v>4.7949999999999999</v>
      </c>
      <c r="D510" s="17">
        <f>A510-A509</f>
        <v>6</v>
      </c>
      <c r="E510" s="17">
        <f>C510*D510</f>
        <v>28.77</v>
      </c>
      <c r="F510" s="17"/>
      <c r="G510" s="17">
        <v>6</v>
      </c>
      <c r="H510" s="17">
        <v>5.67</v>
      </c>
      <c r="I510" s="17">
        <f>(H509+H510)/2</f>
        <v>4.7949999999999999</v>
      </c>
      <c r="J510" s="17">
        <f>G510-G509</f>
        <v>6</v>
      </c>
      <c r="K510" s="17">
        <f>I510*J510</f>
        <v>28.77</v>
      </c>
      <c r="L510" s="17"/>
    </row>
    <row r="511" spans="1:12">
      <c r="A511" s="17">
        <v>12</v>
      </c>
      <c r="B511" s="17">
        <v>5.4</v>
      </c>
      <c r="C511" s="17">
        <f t="shared" ref="C511:C521" si="153">(B510+B511)/2</f>
        <v>5.5350000000000001</v>
      </c>
      <c r="D511" s="17">
        <f t="shared" ref="D511:D521" si="154">A511-A510</f>
        <v>6</v>
      </c>
      <c r="E511" s="17">
        <f t="shared" ref="E511:E521" si="155">C511*D511</f>
        <v>33.21</v>
      </c>
      <c r="F511" s="17"/>
      <c r="G511" s="17">
        <v>12</v>
      </c>
      <c r="H511" s="17">
        <v>5.4</v>
      </c>
      <c r="I511" s="17">
        <f t="shared" ref="I511:I521" si="156">(H510+H511)/2</f>
        <v>5.5350000000000001</v>
      </c>
      <c r="J511" s="17">
        <f t="shared" ref="J511:J521" si="157">G511-G510</f>
        <v>6</v>
      </c>
      <c r="K511" s="17">
        <f t="shared" ref="K511:K521" si="158">I511*J511</f>
        <v>33.21</v>
      </c>
      <c r="L511" s="17"/>
    </row>
    <row r="512" spans="1:12">
      <c r="A512" s="17">
        <v>18</v>
      </c>
      <c r="B512" s="17">
        <v>5.14</v>
      </c>
      <c r="C512" s="17">
        <f t="shared" si="153"/>
        <v>5.27</v>
      </c>
      <c r="D512" s="17">
        <f t="shared" si="154"/>
        <v>6</v>
      </c>
      <c r="E512" s="17">
        <f t="shared" si="155"/>
        <v>31.619999999999997</v>
      </c>
      <c r="F512" s="17"/>
      <c r="G512" s="17">
        <v>18</v>
      </c>
      <c r="H512" s="17">
        <v>5.14</v>
      </c>
      <c r="I512" s="17">
        <f t="shared" si="156"/>
        <v>5.27</v>
      </c>
      <c r="J512" s="17">
        <f t="shared" si="157"/>
        <v>6</v>
      </c>
      <c r="K512" s="17">
        <f t="shared" si="158"/>
        <v>31.619999999999997</v>
      </c>
      <c r="L512" s="17"/>
    </row>
    <row r="513" spans="1:12">
      <c r="A513" s="17">
        <v>25</v>
      </c>
      <c r="B513" s="17">
        <v>5.24</v>
      </c>
      <c r="C513" s="17">
        <f t="shared" si="153"/>
        <v>5.1899999999999995</v>
      </c>
      <c r="D513" s="17">
        <f t="shared" si="154"/>
        <v>7</v>
      </c>
      <c r="E513" s="17">
        <f t="shared" si="155"/>
        <v>36.33</v>
      </c>
      <c r="F513" s="17"/>
      <c r="G513" s="17">
        <v>25</v>
      </c>
      <c r="H513" s="17">
        <v>5.24</v>
      </c>
      <c r="I513" s="17">
        <f t="shared" si="156"/>
        <v>5.1899999999999995</v>
      </c>
      <c r="J513" s="17">
        <f t="shared" si="157"/>
        <v>7</v>
      </c>
      <c r="K513" s="17">
        <f t="shared" si="158"/>
        <v>36.33</v>
      </c>
      <c r="L513" s="17"/>
    </row>
    <row r="514" spans="1:12">
      <c r="A514" s="17">
        <v>39</v>
      </c>
      <c r="B514" s="17">
        <v>5.01</v>
      </c>
      <c r="C514" s="17">
        <f t="shared" si="153"/>
        <v>5.125</v>
      </c>
      <c r="D514" s="17">
        <f t="shared" si="154"/>
        <v>14</v>
      </c>
      <c r="E514" s="17">
        <f t="shared" si="155"/>
        <v>71.75</v>
      </c>
      <c r="F514" s="17"/>
      <c r="G514" s="17">
        <v>39</v>
      </c>
      <c r="H514" s="17">
        <v>5.01</v>
      </c>
      <c r="I514" s="17">
        <f t="shared" si="156"/>
        <v>5.125</v>
      </c>
      <c r="J514" s="17">
        <f t="shared" si="157"/>
        <v>14</v>
      </c>
      <c r="K514" s="17">
        <f t="shared" si="158"/>
        <v>71.75</v>
      </c>
      <c r="L514" s="17"/>
    </row>
    <row r="515" spans="1:12">
      <c r="A515" s="17">
        <v>51</v>
      </c>
      <c r="B515" s="17">
        <v>5.05</v>
      </c>
      <c r="C515" s="17">
        <f t="shared" si="153"/>
        <v>5.0299999999999994</v>
      </c>
      <c r="D515" s="17">
        <f t="shared" si="154"/>
        <v>12</v>
      </c>
      <c r="E515" s="17">
        <f t="shared" si="155"/>
        <v>60.359999999999992</v>
      </c>
      <c r="F515" s="17"/>
      <c r="G515" s="17">
        <v>51</v>
      </c>
      <c r="H515" s="17">
        <v>5.05</v>
      </c>
      <c r="I515" s="17">
        <f t="shared" si="156"/>
        <v>5.0299999999999994</v>
      </c>
      <c r="J515" s="17">
        <f t="shared" si="157"/>
        <v>12</v>
      </c>
      <c r="K515" s="17">
        <f t="shared" si="158"/>
        <v>60.359999999999992</v>
      </c>
      <c r="L515" s="17"/>
    </row>
    <row r="516" spans="1:12">
      <c r="A516" s="17">
        <v>65</v>
      </c>
      <c r="B516" s="17">
        <v>5.3</v>
      </c>
      <c r="C516" s="17">
        <f t="shared" si="153"/>
        <v>5.1749999999999998</v>
      </c>
      <c r="D516" s="17">
        <f t="shared" si="154"/>
        <v>14</v>
      </c>
      <c r="E516" s="17">
        <f t="shared" si="155"/>
        <v>72.45</v>
      </c>
      <c r="F516" s="17"/>
      <c r="G516" s="17">
        <v>65</v>
      </c>
      <c r="H516" s="17">
        <v>5.3</v>
      </c>
      <c r="I516" s="17">
        <f t="shared" si="156"/>
        <v>5.1749999999999998</v>
      </c>
      <c r="J516" s="17">
        <f t="shared" si="157"/>
        <v>14</v>
      </c>
      <c r="K516" s="17">
        <f t="shared" si="158"/>
        <v>72.45</v>
      </c>
      <c r="L516" s="17"/>
    </row>
    <row r="517" spans="1:12">
      <c r="A517" s="17">
        <v>81</v>
      </c>
      <c r="B517" s="17">
        <v>4.53</v>
      </c>
      <c r="C517" s="17">
        <f t="shared" si="153"/>
        <v>4.915</v>
      </c>
      <c r="D517" s="17">
        <f t="shared" si="154"/>
        <v>16</v>
      </c>
      <c r="E517" s="17">
        <f t="shared" si="155"/>
        <v>78.64</v>
      </c>
      <c r="F517" s="17"/>
      <c r="G517" s="17">
        <v>81</v>
      </c>
      <c r="H517" s="17">
        <v>4.53</v>
      </c>
      <c r="I517" s="17">
        <f t="shared" si="156"/>
        <v>4.915</v>
      </c>
      <c r="J517" s="17">
        <f t="shared" si="157"/>
        <v>16</v>
      </c>
      <c r="K517" s="17">
        <f t="shared" si="158"/>
        <v>78.64</v>
      </c>
      <c r="L517" s="12"/>
    </row>
    <row r="518" spans="1:12">
      <c r="A518" s="17">
        <v>87</v>
      </c>
      <c r="B518" s="17">
        <v>5.19</v>
      </c>
      <c r="C518" s="17">
        <f t="shared" si="153"/>
        <v>4.8600000000000003</v>
      </c>
      <c r="D518" s="17">
        <f t="shared" si="154"/>
        <v>6</v>
      </c>
      <c r="E518" s="17">
        <f t="shared" si="155"/>
        <v>29.160000000000004</v>
      </c>
      <c r="F518" s="17"/>
      <c r="G518" s="17">
        <v>87</v>
      </c>
      <c r="H518" s="17">
        <v>5.19</v>
      </c>
      <c r="I518" s="17">
        <f t="shared" si="156"/>
        <v>4.8600000000000003</v>
      </c>
      <c r="J518" s="17">
        <f t="shared" si="157"/>
        <v>6</v>
      </c>
      <c r="K518" s="17">
        <f t="shared" si="158"/>
        <v>29.160000000000004</v>
      </c>
      <c r="L518" s="17"/>
    </row>
    <row r="519" spans="1:12">
      <c r="A519" s="17">
        <v>117</v>
      </c>
      <c r="B519" s="17">
        <v>5.1100000000000003</v>
      </c>
      <c r="C519" s="17">
        <f t="shared" si="153"/>
        <v>5.15</v>
      </c>
      <c r="D519" s="17">
        <f t="shared" si="154"/>
        <v>30</v>
      </c>
      <c r="E519" s="17">
        <f t="shared" si="155"/>
        <v>154.5</v>
      </c>
      <c r="F519" s="17"/>
      <c r="G519" s="17">
        <v>117</v>
      </c>
      <c r="H519" s="17">
        <v>5.1100000000000003</v>
      </c>
      <c r="I519" s="17">
        <f t="shared" si="156"/>
        <v>5.15</v>
      </c>
      <c r="J519" s="17">
        <f t="shared" si="157"/>
        <v>30</v>
      </c>
      <c r="K519" s="17">
        <f t="shared" si="158"/>
        <v>154.5</v>
      </c>
    </row>
    <row r="520" spans="1:12">
      <c r="A520" s="17">
        <v>120</v>
      </c>
      <c r="B520" s="17">
        <v>5.1310000000000002</v>
      </c>
      <c r="C520" s="17">
        <f t="shared" si="153"/>
        <v>5.1204999999999998</v>
      </c>
      <c r="D520" s="17">
        <f t="shared" si="154"/>
        <v>3</v>
      </c>
      <c r="E520" s="17">
        <f t="shared" si="155"/>
        <v>15.361499999999999</v>
      </c>
      <c r="F520" s="17"/>
      <c r="G520" s="17">
        <v>120</v>
      </c>
      <c r="H520" s="17">
        <v>5.1310000000000002</v>
      </c>
      <c r="I520" s="17">
        <f t="shared" si="156"/>
        <v>5.1204999999999998</v>
      </c>
      <c r="J520" s="17">
        <f t="shared" si="157"/>
        <v>3</v>
      </c>
      <c r="K520" s="17">
        <f t="shared" si="158"/>
        <v>15.361499999999999</v>
      </c>
    </row>
    <row r="521" spans="1:12">
      <c r="A521" s="17">
        <v>154</v>
      </c>
      <c r="B521" s="17">
        <v>4.63</v>
      </c>
      <c r="C521" s="17">
        <f t="shared" si="153"/>
        <v>4.8804999999999996</v>
      </c>
      <c r="D521" s="17">
        <f t="shared" si="154"/>
        <v>34</v>
      </c>
      <c r="E521" s="17">
        <f t="shared" si="155"/>
        <v>165.93699999999998</v>
      </c>
      <c r="F521" s="17"/>
      <c r="G521" s="17">
        <v>154</v>
      </c>
      <c r="H521" s="17">
        <v>4.63</v>
      </c>
      <c r="I521" s="17">
        <f t="shared" si="156"/>
        <v>4.8804999999999996</v>
      </c>
      <c r="J521" s="17">
        <f t="shared" si="157"/>
        <v>34</v>
      </c>
      <c r="K521" s="17">
        <f t="shared" si="158"/>
        <v>165.93699999999998</v>
      </c>
    </row>
    <row r="522" spans="1:12">
      <c r="A522" s="17"/>
      <c r="B522" s="17"/>
      <c r="C522" s="17"/>
      <c r="D522" s="179">
        <f>SUM(D510:D521)</f>
        <v>154</v>
      </c>
      <c r="E522" s="17">
        <f>SUM(E510:E521)</f>
        <v>778.08849999999995</v>
      </c>
      <c r="F522" s="17"/>
      <c r="G522" s="17"/>
      <c r="H522" s="17"/>
      <c r="I522" s="17"/>
      <c r="J522" s="179">
        <f>SUM(J510:J521)</f>
        <v>154</v>
      </c>
      <c r="K522" s="17">
        <f>SUM(K510:K521)</f>
        <v>778.08849999999995</v>
      </c>
    </row>
    <row r="523" spans="1:12">
      <c r="E523" s="172" t="s">
        <v>66</v>
      </c>
      <c r="F523" s="46">
        <f>K522-E522</f>
        <v>0</v>
      </c>
      <c r="G523" s="137" t="s">
        <v>0</v>
      </c>
    </row>
    <row r="524" spans="1:12">
      <c r="A524" s="167" t="s">
        <v>67</v>
      </c>
      <c r="E524" s="168" t="s">
        <v>58</v>
      </c>
      <c r="F524" s="174">
        <v>12950</v>
      </c>
      <c r="G524" s="137" t="s">
        <v>25</v>
      </c>
      <c r="H524" s="167" t="s">
        <v>59</v>
      </c>
      <c r="I524" s="167"/>
    </row>
    <row r="525" spans="1:12">
      <c r="A525" s="169" t="s">
        <v>60</v>
      </c>
      <c r="B525" s="169" t="s">
        <v>61</v>
      </c>
      <c r="C525" s="169" t="s">
        <v>62</v>
      </c>
      <c r="D525" s="169" t="s">
        <v>63</v>
      </c>
      <c r="E525" s="169" t="s">
        <v>64</v>
      </c>
      <c r="F525" s="169"/>
      <c r="G525" s="169" t="s">
        <v>60</v>
      </c>
      <c r="H525" s="169" t="s">
        <v>61</v>
      </c>
      <c r="I525" s="169" t="s">
        <v>62</v>
      </c>
      <c r="J525" s="169" t="s">
        <v>63</v>
      </c>
      <c r="K525" s="169" t="s">
        <v>64</v>
      </c>
      <c r="L525" s="170"/>
    </row>
    <row r="526" spans="1:12">
      <c r="A526" s="17">
        <v>0</v>
      </c>
      <c r="B526" s="17">
        <v>3.79</v>
      </c>
      <c r="C526" s="17"/>
      <c r="D526" s="17"/>
      <c r="E526" s="17"/>
      <c r="F526" s="17"/>
      <c r="G526" s="17">
        <v>0</v>
      </c>
      <c r="H526" s="17">
        <v>3.79</v>
      </c>
      <c r="I526" s="17"/>
      <c r="J526" s="17"/>
      <c r="K526" s="17"/>
      <c r="L526" s="170"/>
    </row>
    <row r="527" spans="1:12">
      <c r="A527" s="17">
        <v>5</v>
      </c>
      <c r="B527" s="17">
        <v>4.79</v>
      </c>
      <c r="C527" s="17">
        <f>(B526+B527)/2</f>
        <v>4.29</v>
      </c>
      <c r="D527" s="17">
        <f>A527-A526</f>
        <v>5</v>
      </c>
      <c r="E527" s="17">
        <f>C527*D527</f>
        <v>21.45</v>
      </c>
      <c r="F527" s="17"/>
      <c r="G527" s="17">
        <v>5</v>
      </c>
      <c r="H527" s="17">
        <v>4.79</v>
      </c>
      <c r="I527" s="17">
        <f>(H526+H527)/2</f>
        <v>4.29</v>
      </c>
      <c r="J527" s="17">
        <f>G527-G526</f>
        <v>5</v>
      </c>
      <c r="K527" s="17">
        <f>I527*J527</f>
        <v>21.45</v>
      </c>
      <c r="L527" s="170"/>
    </row>
    <row r="528" spans="1:12">
      <c r="A528" s="17">
        <v>16</v>
      </c>
      <c r="B528" s="17">
        <v>4.83</v>
      </c>
      <c r="C528" s="17">
        <f t="shared" ref="C528:C533" si="159">(B527+B528)/2</f>
        <v>4.8100000000000005</v>
      </c>
      <c r="D528" s="17">
        <f t="shared" ref="D528:D533" si="160">A528-A527</f>
        <v>11</v>
      </c>
      <c r="E528" s="17">
        <f t="shared" ref="E528:E533" si="161">C528*D528</f>
        <v>52.910000000000004</v>
      </c>
      <c r="F528" s="17"/>
      <c r="G528" s="17">
        <v>16</v>
      </c>
      <c r="H528" s="17">
        <v>4.83</v>
      </c>
      <c r="I528" s="17">
        <f t="shared" ref="I528:I537" si="162">(H527+H528)/2</f>
        <v>4.8100000000000005</v>
      </c>
      <c r="J528" s="17">
        <f t="shared" ref="J528:J537" si="163">G528-G527</f>
        <v>11</v>
      </c>
      <c r="K528" s="17">
        <f t="shared" ref="K528:K537" si="164">I528*J528</f>
        <v>52.910000000000004</v>
      </c>
      <c r="L528" s="17"/>
    </row>
    <row r="529" spans="1:12">
      <c r="A529" s="17">
        <v>37</v>
      </c>
      <c r="B529" s="17">
        <v>4.8499999999999996</v>
      </c>
      <c r="C529" s="17">
        <f t="shared" si="159"/>
        <v>4.84</v>
      </c>
      <c r="D529" s="17">
        <f t="shared" si="160"/>
        <v>21</v>
      </c>
      <c r="E529" s="17">
        <f t="shared" si="161"/>
        <v>101.64</v>
      </c>
      <c r="F529" s="17"/>
      <c r="G529" s="17">
        <v>37</v>
      </c>
      <c r="H529" s="17">
        <v>4.8499999999999996</v>
      </c>
      <c r="I529" s="17">
        <f t="shared" si="162"/>
        <v>4.84</v>
      </c>
      <c r="J529" s="17">
        <f t="shared" si="163"/>
        <v>21</v>
      </c>
      <c r="K529" s="17">
        <f t="shared" si="164"/>
        <v>101.64</v>
      </c>
      <c r="L529" s="17"/>
    </row>
    <row r="530" spans="1:12">
      <c r="A530" s="17">
        <v>57</v>
      </c>
      <c r="B530" s="17">
        <v>4.84</v>
      </c>
      <c r="C530" s="17">
        <f t="shared" si="159"/>
        <v>4.8449999999999998</v>
      </c>
      <c r="D530" s="17">
        <f t="shared" si="160"/>
        <v>20</v>
      </c>
      <c r="E530" s="17">
        <f t="shared" si="161"/>
        <v>96.899999999999991</v>
      </c>
      <c r="F530" s="17"/>
      <c r="G530" s="17">
        <v>57</v>
      </c>
      <c r="H530" s="17">
        <v>4.84</v>
      </c>
      <c r="I530" s="17">
        <f t="shared" si="162"/>
        <v>4.8449999999999998</v>
      </c>
      <c r="J530" s="17">
        <f t="shared" si="163"/>
        <v>20</v>
      </c>
      <c r="K530" s="17">
        <f t="shared" si="164"/>
        <v>96.899999999999991</v>
      </c>
      <c r="L530" s="17"/>
    </row>
    <row r="531" spans="1:12">
      <c r="A531" s="17">
        <v>79</v>
      </c>
      <c r="B531" s="17">
        <v>4.3099999999999996</v>
      </c>
      <c r="C531" s="17">
        <f t="shared" si="159"/>
        <v>4.5749999999999993</v>
      </c>
      <c r="D531" s="17">
        <f t="shared" si="160"/>
        <v>22</v>
      </c>
      <c r="E531" s="17">
        <f t="shared" si="161"/>
        <v>100.64999999999998</v>
      </c>
      <c r="F531" s="17"/>
      <c r="G531" s="17">
        <v>79</v>
      </c>
      <c r="H531" s="17">
        <v>4.3099999999999996</v>
      </c>
      <c r="I531" s="17">
        <f t="shared" si="162"/>
        <v>4.5749999999999993</v>
      </c>
      <c r="J531" s="17">
        <f t="shared" si="163"/>
        <v>22</v>
      </c>
      <c r="K531" s="17">
        <f t="shared" si="164"/>
        <v>100.64999999999998</v>
      </c>
      <c r="L531" s="17"/>
    </row>
    <row r="532" spans="1:12">
      <c r="A532" s="17">
        <v>94</v>
      </c>
      <c r="B532" s="17">
        <v>4.4000000000000004</v>
      </c>
      <c r="C532" s="17">
        <f t="shared" si="159"/>
        <v>4.3550000000000004</v>
      </c>
      <c r="D532" s="17">
        <f t="shared" si="160"/>
        <v>15</v>
      </c>
      <c r="E532" s="17">
        <f t="shared" si="161"/>
        <v>65.325000000000003</v>
      </c>
      <c r="F532" s="17" t="s">
        <v>65</v>
      </c>
      <c r="G532" s="17">
        <f>G533-(H533-H532)*3</f>
        <v>90.47</v>
      </c>
      <c r="H532" s="17">
        <v>4.4400000000000004</v>
      </c>
      <c r="I532" s="17">
        <f t="shared" si="162"/>
        <v>4.375</v>
      </c>
      <c r="J532" s="17">
        <f t="shared" si="163"/>
        <v>11.469999999999999</v>
      </c>
      <c r="K532" s="17">
        <f t="shared" si="164"/>
        <v>50.181249999999991</v>
      </c>
      <c r="L532" s="17"/>
    </row>
    <row r="533" spans="1:12">
      <c r="A533" s="17">
        <v>116</v>
      </c>
      <c r="B533" s="17">
        <v>4.4000000000000004</v>
      </c>
      <c r="C533" s="17">
        <f t="shared" si="159"/>
        <v>4.4000000000000004</v>
      </c>
      <c r="D533" s="17">
        <f t="shared" si="160"/>
        <v>22</v>
      </c>
      <c r="E533" s="17">
        <f t="shared" si="161"/>
        <v>96.800000000000011</v>
      </c>
      <c r="F533" s="17"/>
      <c r="G533" s="17">
        <f>G534-4.3/2</f>
        <v>91.85</v>
      </c>
      <c r="H533" s="17">
        <v>4.9000000000000004</v>
      </c>
      <c r="I533" s="17">
        <f t="shared" si="162"/>
        <v>4.67</v>
      </c>
      <c r="J533" s="17">
        <f t="shared" si="163"/>
        <v>1.3799999999999955</v>
      </c>
      <c r="K533" s="17">
        <f t="shared" si="164"/>
        <v>6.444599999999979</v>
      </c>
      <c r="L533" s="12"/>
    </row>
    <row r="534" spans="1:12">
      <c r="A534" s="17"/>
      <c r="B534" s="17"/>
      <c r="C534" s="17"/>
      <c r="D534" s="17">
        <f>SUM(D527:D533)</f>
        <v>116</v>
      </c>
      <c r="E534" s="17">
        <f>SUM(E527:E533)</f>
        <v>535.67499999999995</v>
      </c>
      <c r="G534" s="17">
        <v>94</v>
      </c>
      <c r="H534" s="17">
        <v>4.9000000000000004</v>
      </c>
      <c r="I534" s="17">
        <f t="shared" si="162"/>
        <v>4.9000000000000004</v>
      </c>
      <c r="J534" s="17">
        <f t="shared" si="163"/>
        <v>2.1500000000000057</v>
      </c>
      <c r="K534" s="17">
        <f t="shared" si="164"/>
        <v>10.535000000000029</v>
      </c>
      <c r="L534" s="17"/>
    </row>
    <row r="535" spans="1:12">
      <c r="A535" s="17"/>
      <c r="B535" s="17"/>
      <c r="C535" s="17"/>
      <c r="D535" s="17"/>
      <c r="E535" s="17"/>
      <c r="F535" s="17"/>
      <c r="G535" s="17">
        <f>G534+4.3/2</f>
        <v>96.15</v>
      </c>
      <c r="H535" s="17">
        <v>4.9000000000000004</v>
      </c>
      <c r="I535" s="17">
        <f t="shared" si="162"/>
        <v>4.9000000000000004</v>
      </c>
      <c r="J535" s="17">
        <f t="shared" si="163"/>
        <v>2.1500000000000057</v>
      </c>
      <c r="K535" s="17">
        <f t="shared" si="164"/>
        <v>10.535000000000029</v>
      </c>
    </row>
    <row r="536" spans="1:12">
      <c r="A536" s="17"/>
      <c r="B536" s="17"/>
      <c r="C536" s="17"/>
      <c r="D536" s="17"/>
      <c r="E536" s="17"/>
      <c r="F536" s="17"/>
      <c r="G536" s="17">
        <f>G535+(H535-H536)*3</f>
        <v>97.65</v>
      </c>
      <c r="H536" s="17">
        <v>4.4000000000000004</v>
      </c>
      <c r="I536" s="17">
        <f t="shared" si="162"/>
        <v>4.6500000000000004</v>
      </c>
      <c r="J536" s="17">
        <f t="shared" si="163"/>
        <v>1.5</v>
      </c>
      <c r="K536" s="17">
        <f t="shared" si="164"/>
        <v>6.9750000000000005</v>
      </c>
    </row>
    <row r="537" spans="1:12">
      <c r="A537" s="17"/>
      <c r="B537" s="17"/>
      <c r="C537" s="17"/>
      <c r="D537" s="17"/>
      <c r="E537" s="17"/>
      <c r="F537" s="17"/>
      <c r="G537" s="17">
        <v>116</v>
      </c>
      <c r="H537" s="17">
        <v>4.4000000000000004</v>
      </c>
      <c r="I537" s="17">
        <f t="shared" si="162"/>
        <v>4.4000000000000004</v>
      </c>
      <c r="J537" s="17">
        <f t="shared" si="163"/>
        <v>18.349999999999994</v>
      </c>
      <c r="K537" s="17">
        <f t="shared" si="164"/>
        <v>80.739999999999981</v>
      </c>
    </row>
    <row r="538" spans="1:12">
      <c r="A538" s="17"/>
      <c r="B538" s="17"/>
      <c r="C538" s="17"/>
      <c r="D538" s="17"/>
      <c r="E538" s="17"/>
      <c r="F538" s="17"/>
      <c r="G538" s="17"/>
      <c r="H538" s="17"/>
      <c r="I538" s="17"/>
      <c r="J538" s="17">
        <f>SUM(J527:J537)</f>
        <v>116</v>
      </c>
      <c r="K538" s="17">
        <f>SUM(K527:K537)</f>
        <v>538.96084999999994</v>
      </c>
    </row>
    <row r="539" spans="1:12">
      <c r="A539" s="17"/>
      <c r="B539" s="17"/>
      <c r="C539" s="17"/>
      <c r="D539" s="17"/>
      <c r="E539" s="17" t="s">
        <v>66</v>
      </c>
      <c r="F539" s="17">
        <f>K538-E534</f>
        <v>3.2858499999999822</v>
      </c>
      <c r="G539" s="17" t="s">
        <v>0</v>
      </c>
      <c r="H539" s="17"/>
      <c r="I539" s="17"/>
      <c r="J539" s="17"/>
      <c r="K539" s="17"/>
    </row>
    <row r="540" spans="1:12">
      <c r="A540" s="167" t="s">
        <v>67</v>
      </c>
      <c r="E540" s="168" t="s">
        <v>58</v>
      </c>
      <c r="F540" s="174">
        <v>13021</v>
      </c>
      <c r="G540" s="137" t="s">
        <v>25</v>
      </c>
      <c r="H540" s="167" t="s">
        <v>59</v>
      </c>
      <c r="I540" s="167"/>
    </row>
    <row r="541" spans="1:12">
      <c r="A541" s="169" t="s">
        <v>60</v>
      </c>
      <c r="B541" s="169" t="s">
        <v>61</v>
      </c>
      <c r="C541" s="169" t="s">
        <v>62</v>
      </c>
      <c r="D541" s="169" t="s">
        <v>63</v>
      </c>
      <c r="E541" s="169" t="s">
        <v>64</v>
      </c>
      <c r="F541" s="169"/>
      <c r="G541" s="169" t="s">
        <v>60</v>
      </c>
      <c r="H541" s="169" t="s">
        <v>61</v>
      </c>
      <c r="I541" s="169" t="s">
        <v>62</v>
      </c>
      <c r="J541" s="169" t="s">
        <v>63</v>
      </c>
      <c r="K541" s="169" t="s">
        <v>64</v>
      </c>
      <c r="L541" s="170"/>
    </row>
    <row r="542" spans="1:12">
      <c r="A542" s="17">
        <v>0</v>
      </c>
      <c r="B542" s="171">
        <v>4.24</v>
      </c>
      <c r="C542" s="17"/>
      <c r="D542" s="17"/>
      <c r="E542" s="45"/>
      <c r="F542" s="17"/>
      <c r="G542" s="17">
        <v>0</v>
      </c>
      <c r="H542" s="17">
        <v>4.24</v>
      </c>
      <c r="I542" s="17"/>
      <c r="J542" s="17"/>
      <c r="K542" s="45"/>
      <c r="L542" s="170"/>
    </row>
    <row r="543" spans="1:12">
      <c r="A543" s="17">
        <v>8</v>
      </c>
      <c r="B543" s="171">
        <v>5.01</v>
      </c>
      <c r="C543" s="17">
        <f>(B542+B543)/2</f>
        <v>4.625</v>
      </c>
      <c r="D543" s="17">
        <f>A543-A542</f>
        <v>8</v>
      </c>
      <c r="E543" s="45">
        <f>C543*D543</f>
        <v>37</v>
      </c>
      <c r="F543" s="17"/>
      <c r="G543" s="17">
        <v>8</v>
      </c>
      <c r="H543" s="17">
        <v>5.01</v>
      </c>
      <c r="I543" s="17">
        <f>(H542+H543)/2</f>
        <v>4.625</v>
      </c>
      <c r="J543" s="17">
        <f>G543-G542</f>
        <v>8</v>
      </c>
      <c r="K543" s="45">
        <f>I543*J543</f>
        <v>37</v>
      </c>
      <c r="L543" s="170"/>
    </row>
    <row r="544" spans="1:12">
      <c r="A544" s="17">
        <v>18</v>
      </c>
      <c r="B544" s="171">
        <v>5.0999999999999996</v>
      </c>
      <c r="C544" s="17">
        <f t="shared" ref="C544:C549" si="165">(B543+B544)/2</f>
        <v>5.0549999999999997</v>
      </c>
      <c r="D544" s="17">
        <f t="shared" ref="D544:D549" si="166">A544-A543</f>
        <v>10</v>
      </c>
      <c r="E544" s="45">
        <f t="shared" ref="E544:E549" si="167">C544*D544</f>
        <v>50.55</v>
      </c>
      <c r="F544" s="17"/>
      <c r="G544" s="17">
        <v>18</v>
      </c>
      <c r="H544" s="17">
        <v>5.0999999999999996</v>
      </c>
      <c r="I544" s="17">
        <f t="shared" ref="I544:I553" si="168">(H543+H544)/2</f>
        <v>5.0549999999999997</v>
      </c>
      <c r="J544" s="17">
        <f t="shared" ref="J544:J553" si="169">G544-G543</f>
        <v>10</v>
      </c>
      <c r="K544" s="45">
        <f t="shared" ref="K544:K553" si="170">I544*J544</f>
        <v>50.55</v>
      </c>
      <c r="L544" s="17"/>
    </row>
    <row r="545" spans="1:12">
      <c r="A545" s="17">
        <v>43</v>
      </c>
      <c r="B545" s="171">
        <v>4.47</v>
      </c>
      <c r="C545" s="17">
        <f t="shared" si="165"/>
        <v>4.7850000000000001</v>
      </c>
      <c r="D545" s="17">
        <f t="shared" si="166"/>
        <v>25</v>
      </c>
      <c r="E545" s="45">
        <f t="shared" si="167"/>
        <v>119.625</v>
      </c>
      <c r="F545" s="17"/>
      <c r="G545" s="17">
        <v>43</v>
      </c>
      <c r="H545" s="17">
        <v>4.47</v>
      </c>
      <c r="I545" s="17">
        <f t="shared" si="168"/>
        <v>4.7850000000000001</v>
      </c>
      <c r="J545" s="17">
        <f t="shared" si="169"/>
        <v>25</v>
      </c>
      <c r="K545" s="45">
        <f t="shared" si="170"/>
        <v>119.625</v>
      </c>
      <c r="L545" s="17"/>
    </row>
    <row r="546" spans="1:12">
      <c r="A546" s="17">
        <v>63</v>
      </c>
      <c r="B546" s="171">
        <v>4.18</v>
      </c>
      <c r="C546" s="17">
        <f t="shared" si="165"/>
        <v>4.3249999999999993</v>
      </c>
      <c r="D546" s="17">
        <f t="shared" si="166"/>
        <v>20</v>
      </c>
      <c r="E546" s="45">
        <f t="shared" si="167"/>
        <v>86.499999999999986</v>
      </c>
      <c r="F546" s="17"/>
      <c r="G546" s="17">
        <v>63</v>
      </c>
      <c r="H546" s="17">
        <v>4.18</v>
      </c>
      <c r="I546" s="17">
        <f t="shared" si="168"/>
        <v>4.3249999999999993</v>
      </c>
      <c r="J546" s="17">
        <f t="shared" si="169"/>
        <v>20</v>
      </c>
      <c r="K546" s="45">
        <f t="shared" si="170"/>
        <v>86.499999999999986</v>
      </c>
      <c r="L546" s="17"/>
    </row>
    <row r="547" spans="1:12">
      <c r="A547" s="174">
        <v>82</v>
      </c>
      <c r="B547" s="171">
        <v>3.7</v>
      </c>
      <c r="C547" s="17">
        <f t="shared" si="165"/>
        <v>3.94</v>
      </c>
      <c r="D547" s="17">
        <f t="shared" si="166"/>
        <v>19</v>
      </c>
      <c r="E547" s="45">
        <f t="shared" si="167"/>
        <v>74.86</v>
      </c>
      <c r="F547" s="17"/>
      <c r="G547" s="17">
        <v>82</v>
      </c>
      <c r="H547" s="17">
        <v>3.7</v>
      </c>
      <c r="I547" s="17">
        <f t="shared" si="168"/>
        <v>3.94</v>
      </c>
      <c r="J547" s="17">
        <f t="shared" si="169"/>
        <v>19</v>
      </c>
      <c r="K547" s="45">
        <f t="shared" si="170"/>
        <v>74.86</v>
      </c>
      <c r="L547" s="17"/>
    </row>
    <row r="548" spans="1:12">
      <c r="A548" s="174">
        <v>107</v>
      </c>
      <c r="B548" s="171">
        <v>3.74</v>
      </c>
      <c r="C548" s="17">
        <f t="shared" si="165"/>
        <v>3.72</v>
      </c>
      <c r="D548" s="17">
        <f t="shared" si="166"/>
        <v>25</v>
      </c>
      <c r="E548" s="45">
        <f t="shared" si="167"/>
        <v>93</v>
      </c>
      <c r="F548" s="17" t="s">
        <v>65</v>
      </c>
      <c r="G548" s="17">
        <f>G549-(H549-H548)*3</f>
        <v>101.30999999999999</v>
      </c>
      <c r="H548" s="17">
        <v>3.72</v>
      </c>
      <c r="I548" s="17">
        <f t="shared" si="168"/>
        <v>3.71</v>
      </c>
      <c r="J548" s="17">
        <f t="shared" si="169"/>
        <v>19.309999999999988</v>
      </c>
      <c r="K548" s="45">
        <f t="shared" si="170"/>
        <v>71.640099999999961</v>
      </c>
      <c r="L548" s="17"/>
    </row>
    <row r="549" spans="1:12">
      <c r="A549" s="17">
        <v>118</v>
      </c>
      <c r="B549" s="171">
        <v>3.74</v>
      </c>
      <c r="C549" s="17">
        <f t="shared" si="165"/>
        <v>3.74</v>
      </c>
      <c r="D549" s="17">
        <f t="shared" si="166"/>
        <v>11</v>
      </c>
      <c r="E549" s="45">
        <f t="shared" si="167"/>
        <v>41.14</v>
      </c>
      <c r="F549" s="17"/>
      <c r="G549" s="17">
        <f>G550-4.3/2</f>
        <v>104.85</v>
      </c>
      <c r="H549" s="17">
        <v>4.9000000000000004</v>
      </c>
      <c r="I549" s="17">
        <f t="shared" si="168"/>
        <v>4.3100000000000005</v>
      </c>
      <c r="J549" s="17">
        <f t="shared" si="169"/>
        <v>3.5400000000000063</v>
      </c>
      <c r="K549" s="45">
        <f t="shared" si="170"/>
        <v>15.257400000000029</v>
      </c>
      <c r="L549" s="17"/>
    </row>
    <row r="550" spans="1:12">
      <c r="A550" s="174"/>
      <c r="B550" s="171"/>
      <c r="C550" s="17"/>
      <c r="D550" s="17">
        <f>SUM(D543:D549)</f>
        <v>118</v>
      </c>
      <c r="E550" s="45">
        <f>SUM(E543:E549)</f>
        <v>502.67500000000001</v>
      </c>
      <c r="G550" s="17">
        <v>107</v>
      </c>
      <c r="H550" s="17">
        <v>4.9000000000000004</v>
      </c>
      <c r="I550" s="17">
        <f t="shared" si="168"/>
        <v>4.9000000000000004</v>
      </c>
      <c r="J550" s="17">
        <f t="shared" si="169"/>
        <v>2.1500000000000057</v>
      </c>
      <c r="K550" s="45">
        <f t="shared" si="170"/>
        <v>10.535000000000029</v>
      </c>
      <c r="L550" s="17"/>
    </row>
    <row r="551" spans="1:12">
      <c r="A551" s="174"/>
      <c r="B551" s="171"/>
      <c r="C551" s="17"/>
      <c r="D551" s="17"/>
      <c r="E551" s="45"/>
      <c r="F551" s="17"/>
      <c r="G551" s="17">
        <f>G550+4.3/2</f>
        <v>109.15</v>
      </c>
      <c r="H551" s="17">
        <v>4.9000000000000004</v>
      </c>
      <c r="I551" s="17">
        <f t="shared" si="168"/>
        <v>4.9000000000000004</v>
      </c>
      <c r="J551" s="17">
        <f t="shared" si="169"/>
        <v>2.1500000000000057</v>
      </c>
      <c r="K551" s="45">
        <f t="shared" si="170"/>
        <v>10.535000000000029</v>
      </c>
      <c r="L551" s="17"/>
    </row>
    <row r="552" spans="1:12">
      <c r="A552" s="174"/>
      <c r="B552" s="171"/>
      <c r="C552" s="17"/>
      <c r="D552" s="17"/>
      <c r="E552" s="45"/>
      <c r="F552" s="17"/>
      <c r="G552" s="17">
        <f>G551+(H551-H552)*3</f>
        <v>112.63000000000001</v>
      </c>
      <c r="H552" s="171">
        <v>3.74</v>
      </c>
      <c r="I552" s="17">
        <f t="shared" si="168"/>
        <v>4.32</v>
      </c>
      <c r="J552" s="17">
        <f t="shared" si="169"/>
        <v>3.480000000000004</v>
      </c>
      <c r="K552" s="45">
        <f t="shared" si="170"/>
        <v>15.033600000000018</v>
      </c>
      <c r="L552" s="174"/>
    </row>
    <row r="553" spans="1:12">
      <c r="A553" s="174"/>
      <c r="B553" s="171"/>
      <c r="C553" s="17"/>
      <c r="D553" s="17"/>
      <c r="E553" s="45"/>
      <c r="F553" s="17"/>
      <c r="G553" s="17">
        <v>118</v>
      </c>
      <c r="H553" s="171">
        <v>3.74</v>
      </c>
      <c r="I553" s="17">
        <f t="shared" si="168"/>
        <v>3.74</v>
      </c>
      <c r="J553" s="17">
        <f t="shared" si="169"/>
        <v>5.3699999999999903</v>
      </c>
      <c r="K553" s="45">
        <f t="shared" si="170"/>
        <v>20.083799999999965</v>
      </c>
    </row>
    <row r="554" spans="1:12">
      <c r="A554" s="174"/>
      <c r="B554" s="171"/>
      <c r="C554" s="17"/>
      <c r="D554" s="17"/>
      <c r="E554" s="45"/>
      <c r="G554" s="17"/>
      <c r="H554" s="17"/>
      <c r="I554" s="17"/>
      <c r="J554" s="17">
        <f>SUM(J543:J553)</f>
        <v>118</v>
      </c>
      <c r="K554" s="17">
        <f>SUM(K543:K553)</f>
        <v>511.61990000000003</v>
      </c>
    </row>
    <row r="555" spans="1:12">
      <c r="E555" s="172" t="s">
        <v>66</v>
      </c>
      <c r="F555" s="46">
        <f>K554-E550</f>
        <v>8.9449000000000183</v>
      </c>
      <c r="G555" s="137" t="s">
        <v>0</v>
      </c>
    </row>
    <row r="556" spans="1:12">
      <c r="A556" s="167" t="s">
        <v>67</v>
      </c>
      <c r="E556" s="168" t="s">
        <v>58</v>
      </c>
      <c r="F556" s="174">
        <v>13076</v>
      </c>
      <c r="G556" s="137" t="s">
        <v>25</v>
      </c>
      <c r="H556" s="167" t="s">
        <v>59</v>
      </c>
      <c r="I556" s="167"/>
    </row>
    <row r="557" spans="1:12">
      <c r="A557" s="169" t="s">
        <v>60</v>
      </c>
      <c r="B557" s="169" t="s">
        <v>61</v>
      </c>
      <c r="C557" s="169" t="s">
        <v>62</v>
      </c>
      <c r="D557" s="169" t="s">
        <v>63</v>
      </c>
      <c r="E557" s="169" t="s">
        <v>64</v>
      </c>
      <c r="F557" s="169"/>
      <c r="G557" s="169" t="s">
        <v>60</v>
      </c>
      <c r="H557" s="169" t="s">
        <v>61</v>
      </c>
      <c r="I557" s="169" t="s">
        <v>62</v>
      </c>
      <c r="J557" s="169" t="s">
        <v>63</v>
      </c>
      <c r="K557" s="169" t="s">
        <v>64</v>
      </c>
      <c r="L557" s="170"/>
    </row>
    <row r="558" spans="1:12">
      <c r="A558" s="17">
        <v>0</v>
      </c>
      <c r="B558" s="17">
        <v>4.88</v>
      </c>
      <c r="C558" s="17"/>
      <c r="D558" s="17"/>
      <c r="E558" s="45"/>
      <c r="F558" s="17"/>
      <c r="G558" s="17">
        <v>0</v>
      </c>
      <c r="H558" s="17">
        <v>4.88</v>
      </c>
      <c r="I558" s="17"/>
      <c r="J558" s="17"/>
      <c r="K558" s="17"/>
      <c r="L558" s="170"/>
    </row>
    <row r="559" spans="1:12">
      <c r="A559" s="17">
        <v>13</v>
      </c>
      <c r="B559" s="17">
        <v>4.9000000000000004</v>
      </c>
      <c r="C559" s="17">
        <f>(B558+B559)/2</f>
        <v>4.8900000000000006</v>
      </c>
      <c r="D559" s="17">
        <f>A559-A558</f>
        <v>13</v>
      </c>
      <c r="E559" s="45">
        <f>C559*D559</f>
        <v>63.570000000000007</v>
      </c>
      <c r="F559" s="17"/>
      <c r="G559" s="17">
        <v>13</v>
      </c>
      <c r="H559" s="17">
        <v>4.9000000000000004</v>
      </c>
      <c r="I559" s="17">
        <f>(H559+H558)/2</f>
        <v>4.8900000000000006</v>
      </c>
      <c r="J559" s="17">
        <f>G559-G558</f>
        <v>13</v>
      </c>
      <c r="K559" s="17">
        <f>I559*J559</f>
        <v>63.570000000000007</v>
      </c>
      <c r="L559" s="17"/>
    </row>
    <row r="560" spans="1:12">
      <c r="A560" s="17">
        <v>19</v>
      </c>
      <c r="B560" s="17">
        <v>4.8899999999999997</v>
      </c>
      <c r="C560" s="17">
        <f t="shared" ref="C560:C568" si="171">(B559+B560)/2</f>
        <v>4.8949999999999996</v>
      </c>
      <c r="D560" s="17">
        <f t="shared" ref="D560:D568" si="172">A560-A559</f>
        <v>6</v>
      </c>
      <c r="E560" s="45">
        <f t="shared" ref="E560:E568" si="173">C560*D560</f>
        <v>29.369999999999997</v>
      </c>
      <c r="F560" s="17"/>
      <c r="G560" s="17">
        <v>19</v>
      </c>
      <c r="H560" s="17">
        <v>4.8899999999999997</v>
      </c>
      <c r="I560" s="17">
        <f t="shared" ref="I560:I572" si="174">(H560+H559)/2</f>
        <v>4.8949999999999996</v>
      </c>
      <c r="J560" s="17">
        <f t="shared" ref="J560:J572" si="175">G560-G559</f>
        <v>6</v>
      </c>
      <c r="K560" s="17">
        <f t="shared" ref="K560:K572" si="176">I560*J560</f>
        <v>29.369999999999997</v>
      </c>
      <c r="L560" s="17"/>
    </row>
    <row r="561" spans="1:12">
      <c r="A561" s="17">
        <v>23</v>
      </c>
      <c r="B561" s="17">
        <v>4.72</v>
      </c>
      <c r="C561" s="17">
        <f t="shared" si="171"/>
        <v>4.8049999999999997</v>
      </c>
      <c r="D561" s="17">
        <f t="shared" si="172"/>
        <v>4</v>
      </c>
      <c r="E561" s="45">
        <f t="shared" si="173"/>
        <v>19.22</v>
      </c>
      <c r="F561" s="17"/>
      <c r="G561" s="17">
        <v>23</v>
      </c>
      <c r="H561" s="17">
        <v>4.72</v>
      </c>
      <c r="I561" s="17">
        <f t="shared" si="174"/>
        <v>4.8049999999999997</v>
      </c>
      <c r="J561" s="17">
        <f t="shared" si="175"/>
        <v>4</v>
      </c>
      <c r="K561" s="17">
        <f t="shared" si="176"/>
        <v>19.22</v>
      </c>
      <c r="L561" s="17"/>
    </row>
    <row r="562" spans="1:12">
      <c r="A562" s="17">
        <v>43</v>
      </c>
      <c r="B562" s="17">
        <v>4.37</v>
      </c>
      <c r="C562" s="17">
        <f t="shared" si="171"/>
        <v>4.5449999999999999</v>
      </c>
      <c r="D562" s="17">
        <f t="shared" si="172"/>
        <v>20</v>
      </c>
      <c r="E562" s="45">
        <f t="shared" si="173"/>
        <v>90.9</v>
      </c>
      <c r="F562" s="17"/>
      <c r="G562" s="17">
        <v>43</v>
      </c>
      <c r="H562" s="17">
        <v>4.37</v>
      </c>
      <c r="I562" s="17">
        <f t="shared" si="174"/>
        <v>4.5449999999999999</v>
      </c>
      <c r="J562" s="17">
        <f t="shared" si="175"/>
        <v>20</v>
      </c>
      <c r="K562" s="17">
        <f t="shared" si="176"/>
        <v>90.9</v>
      </c>
      <c r="L562" s="17"/>
    </row>
    <row r="563" spans="1:12">
      <c r="A563" s="17">
        <v>50</v>
      </c>
      <c r="B563" s="17">
        <v>4.2699999999999996</v>
      </c>
      <c r="C563" s="17">
        <f t="shared" si="171"/>
        <v>4.32</v>
      </c>
      <c r="D563" s="17">
        <f t="shared" si="172"/>
        <v>7</v>
      </c>
      <c r="E563" s="45">
        <f t="shared" si="173"/>
        <v>30.240000000000002</v>
      </c>
      <c r="F563" s="17"/>
      <c r="G563" s="17">
        <v>50</v>
      </c>
      <c r="H563" s="17">
        <v>4.2699999999999996</v>
      </c>
      <c r="I563" s="17">
        <f t="shared" si="174"/>
        <v>4.32</v>
      </c>
      <c r="J563" s="17">
        <f t="shared" si="175"/>
        <v>7</v>
      </c>
      <c r="K563" s="17">
        <f t="shared" si="176"/>
        <v>30.240000000000002</v>
      </c>
      <c r="L563" s="17"/>
    </row>
    <row r="564" spans="1:12">
      <c r="A564" s="17">
        <v>65</v>
      </c>
      <c r="B564" s="17">
        <v>4.21</v>
      </c>
      <c r="C564" s="17">
        <f t="shared" si="171"/>
        <v>4.24</v>
      </c>
      <c r="D564" s="17">
        <f t="shared" si="172"/>
        <v>15</v>
      </c>
      <c r="E564" s="45">
        <f t="shared" si="173"/>
        <v>63.6</v>
      </c>
      <c r="F564" s="17"/>
      <c r="G564" s="17">
        <v>65</v>
      </c>
      <c r="H564" s="17">
        <v>4.21</v>
      </c>
      <c r="I564" s="17">
        <f t="shared" si="174"/>
        <v>4.24</v>
      </c>
      <c r="J564" s="17">
        <f t="shared" si="175"/>
        <v>15</v>
      </c>
      <c r="K564" s="17">
        <f t="shared" si="176"/>
        <v>63.6</v>
      </c>
      <c r="L564" s="17"/>
    </row>
    <row r="565" spans="1:12">
      <c r="A565" s="174">
        <v>80</v>
      </c>
      <c r="B565" s="175">
        <v>3.61</v>
      </c>
      <c r="C565" s="17">
        <f t="shared" si="171"/>
        <v>3.91</v>
      </c>
      <c r="D565" s="17">
        <f t="shared" si="172"/>
        <v>15</v>
      </c>
      <c r="E565" s="45">
        <f t="shared" si="173"/>
        <v>58.650000000000006</v>
      </c>
      <c r="F565" s="17"/>
      <c r="G565" s="17">
        <v>80</v>
      </c>
      <c r="H565" s="17">
        <v>3.61</v>
      </c>
      <c r="I565" s="17">
        <f t="shared" si="174"/>
        <v>3.91</v>
      </c>
      <c r="J565" s="17">
        <f t="shared" si="175"/>
        <v>15</v>
      </c>
      <c r="K565" s="17">
        <f t="shared" si="176"/>
        <v>58.650000000000006</v>
      </c>
      <c r="L565" s="17"/>
    </row>
    <row r="566" spans="1:12">
      <c r="A566" s="174">
        <v>87</v>
      </c>
      <c r="B566" s="175">
        <v>3.27</v>
      </c>
      <c r="C566" s="17">
        <f t="shared" si="171"/>
        <v>3.44</v>
      </c>
      <c r="D566" s="17">
        <f t="shared" si="172"/>
        <v>7</v>
      </c>
      <c r="E566" s="45">
        <f t="shared" si="173"/>
        <v>24.08</v>
      </c>
      <c r="G566" s="17">
        <v>87</v>
      </c>
      <c r="H566" s="17">
        <v>3.27</v>
      </c>
      <c r="I566" s="17">
        <f t="shared" si="174"/>
        <v>3.44</v>
      </c>
      <c r="J566" s="17">
        <f t="shared" si="175"/>
        <v>7</v>
      </c>
      <c r="K566" s="17">
        <f t="shared" si="176"/>
        <v>24.08</v>
      </c>
      <c r="L566" s="17"/>
    </row>
    <row r="567" spans="1:12">
      <c r="A567" s="174">
        <v>118</v>
      </c>
      <c r="B567" s="175">
        <v>3.32</v>
      </c>
      <c r="C567" s="17">
        <f t="shared" si="171"/>
        <v>3.2949999999999999</v>
      </c>
      <c r="D567" s="17">
        <f t="shared" si="172"/>
        <v>31</v>
      </c>
      <c r="E567" s="45">
        <f t="shared" si="173"/>
        <v>102.145</v>
      </c>
      <c r="F567" s="17" t="s">
        <v>65</v>
      </c>
      <c r="G567" s="17">
        <f>G568-(H568-H567)*3</f>
        <v>111.05</v>
      </c>
      <c r="H567" s="17">
        <v>3.3</v>
      </c>
      <c r="I567" s="17">
        <f t="shared" si="174"/>
        <v>3.2850000000000001</v>
      </c>
      <c r="J567" s="17">
        <f t="shared" si="175"/>
        <v>24.049999999999997</v>
      </c>
      <c r="K567" s="17">
        <f t="shared" si="176"/>
        <v>79.004249999999999</v>
      </c>
      <c r="L567" s="17"/>
    </row>
    <row r="568" spans="1:12">
      <c r="A568" s="174">
        <v>133</v>
      </c>
      <c r="B568" s="175">
        <v>3.32</v>
      </c>
      <c r="C568" s="17">
        <f t="shared" si="171"/>
        <v>3.32</v>
      </c>
      <c r="D568" s="17">
        <f t="shared" si="172"/>
        <v>15</v>
      </c>
      <c r="E568" s="45">
        <f t="shared" si="173"/>
        <v>49.8</v>
      </c>
      <c r="F568" s="17"/>
      <c r="G568" s="17">
        <f>G569-4.3/2</f>
        <v>115.85</v>
      </c>
      <c r="H568" s="17">
        <v>4.9000000000000004</v>
      </c>
      <c r="I568" s="17">
        <f t="shared" si="174"/>
        <v>4.0999999999999996</v>
      </c>
      <c r="J568" s="17">
        <f t="shared" si="175"/>
        <v>4.7999999999999972</v>
      </c>
      <c r="K568" s="17">
        <f t="shared" si="176"/>
        <v>19.679999999999986</v>
      </c>
    </row>
    <row r="569" spans="1:12">
      <c r="D569" s="17">
        <f>SUM(D559:D568)</f>
        <v>133</v>
      </c>
      <c r="E569" s="45">
        <f>SUM(E559:E568)</f>
        <v>531.57500000000005</v>
      </c>
      <c r="F569" s="17"/>
      <c r="G569" s="17">
        <v>118</v>
      </c>
      <c r="H569" s="17">
        <v>4.9000000000000004</v>
      </c>
      <c r="I569" s="17">
        <f t="shared" si="174"/>
        <v>4.9000000000000004</v>
      </c>
      <c r="J569" s="17">
        <f t="shared" si="175"/>
        <v>2.1500000000000057</v>
      </c>
      <c r="K569" s="17">
        <f t="shared" si="176"/>
        <v>10.535000000000029</v>
      </c>
    </row>
    <row r="570" spans="1:12">
      <c r="F570" s="17"/>
      <c r="G570" s="17">
        <f>G569+4.3/2</f>
        <v>120.15</v>
      </c>
      <c r="H570" s="17">
        <v>4.9000000000000004</v>
      </c>
      <c r="I570" s="17">
        <f t="shared" si="174"/>
        <v>4.9000000000000004</v>
      </c>
      <c r="J570" s="17">
        <f t="shared" si="175"/>
        <v>2.1500000000000057</v>
      </c>
      <c r="K570" s="17">
        <f t="shared" si="176"/>
        <v>10.535000000000029</v>
      </c>
    </row>
    <row r="571" spans="1:12">
      <c r="F571" s="17"/>
      <c r="G571" s="17">
        <f>G570+(H570-H571)*3</f>
        <v>124.89000000000001</v>
      </c>
      <c r="H571" s="175">
        <v>3.32</v>
      </c>
      <c r="I571" s="17">
        <f t="shared" si="174"/>
        <v>4.1100000000000003</v>
      </c>
      <c r="J571" s="17">
        <f t="shared" si="175"/>
        <v>4.7400000000000091</v>
      </c>
      <c r="K571" s="17">
        <f t="shared" si="176"/>
        <v>19.48140000000004</v>
      </c>
    </row>
    <row r="572" spans="1:12">
      <c r="F572" s="17"/>
      <c r="G572" s="17">
        <v>133</v>
      </c>
      <c r="H572" s="175">
        <v>3.32</v>
      </c>
      <c r="I572" s="17">
        <f t="shared" si="174"/>
        <v>3.32</v>
      </c>
      <c r="J572" s="17">
        <f t="shared" si="175"/>
        <v>8.1099999999999852</v>
      </c>
      <c r="K572" s="17">
        <f t="shared" si="176"/>
        <v>26.925199999999951</v>
      </c>
    </row>
    <row r="573" spans="1:12">
      <c r="G573" s="174"/>
      <c r="H573" s="175"/>
      <c r="I573" s="17"/>
      <c r="J573" s="17">
        <f>SUM(J559:J572)</f>
        <v>133</v>
      </c>
      <c r="K573" s="17">
        <f>SUM(K559:K572)</f>
        <v>545.79085000000009</v>
      </c>
    </row>
    <row r="574" spans="1:12">
      <c r="E574" s="172" t="s">
        <v>66</v>
      </c>
      <c r="F574" s="46">
        <f>K573-E569</f>
        <v>14.215850000000046</v>
      </c>
      <c r="G574" s="137" t="s">
        <v>0</v>
      </c>
    </row>
    <row r="575" spans="1:12">
      <c r="A575" s="167" t="s">
        <v>67</v>
      </c>
      <c r="E575" s="168" t="s">
        <v>58</v>
      </c>
      <c r="F575" s="174">
        <v>13172</v>
      </c>
      <c r="G575" s="137" t="s">
        <v>25</v>
      </c>
      <c r="H575" s="167" t="s">
        <v>59</v>
      </c>
      <c r="I575" s="167"/>
    </row>
    <row r="576" spans="1:12">
      <c r="A576" s="169" t="s">
        <v>60</v>
      </c>
      <c r="B576" s="169" t="s">
        <v>61</v>
      </c>
      <c r="C576" s="169" t="s">
        <v>62</v>
      </c>
      <c r="D576" s="169" t="s">
        <v>63</v>
      </c>
      <c r="E576" s="169" t="s">
        <v>64</v>
      </c>
      <c r="F576" s="169"/>
      <c r="G576" s="169" t="s">
        <v>60</v>
      </c>
      <c r="H576" s="169" t="s">
        <v>61</v>
      </c>
      <c r="I576" s="169" t="s">
        <v>62</v>
      </c>
      <c r="J576" s="169" t="s">
        <v>63</v>
      </c>
      <c r="K576" s="169" t="s">
        <v>64</v>
      </c>
      <c r="L576" s="170"/>
    </row>
    <row r="577" spans="1:12">
      <c r="A577" s="17">
        <v>0</v>
      </c>
      <c r="B577" s="17">
        <v>4.75</v>
      </c>
      <c r="C577" s="17"/>
      <c r="D577" s="17"/>
      <c r="E577" s="17"/>
      <c r="F577" s="17"/>
      <c r="G577" s="17">
        <v>0</v>
      </c>
      <c r="H577" s="17">
        <v>4.75</v>
      </c>
      <c r="I577" s="17"/>
      <c r="J577" s="17"/>
      <c r="K577" s="17"/>
      <c r="L577" s="17"/>
    </row>
    <row r="578" spans="1:12">
      <c r="A578" s="17">
        <v>23</v>
      </c>
      <c r="B578" s="17">
        <v>4.2699999999999996</v>
      </c>
      <c r="C578" s="17">
        <f>(B577+B578)/2</f>
        <v>4.51</v>
      </c>
      <c r="D578" s="17">
        <f>A578-A577</f>
        <v>23</v>
      </c>
      <c r="E578" s="17">
        <f>C578*D578</f>
        <v>103.72999999999999</v>
      </c>
      <c r="F578" s="17"/>
      <c r="G578" s="17">
        <v>23</v>
      </c>
      <c r="H578" s="17">
        <v>4.2699999999999996</v>
      </c>
      <c r="I578" s="17">
        <f>(H578+H577)/2</f>
        <v>4.51</v>
      </c>
      <c r="J578" s="17">
        <f>G578-G577</f>
        <v>23</v>
      </c>
      <c r="K578" s="17">
        <f>I578*J578</f>
        <v>103.72999999999999</v>
      </c>
      <c r="L578" s="17"/>
    </row>
    <row r="579" spans="1:12">
      <c r="A579" s="17">
        <v>37</v>
      </c>
      <c r="B579" s="17">
        <v>4.9800000000000004</v>
      </c>
      <c r="C579" s="17">
        <f t="shared" ref="C579:C587" si="177">(B578+B579)/2</f>
        <v>4.625</v>
      </c>
      <c r="D579" s="17">
        <f t="shared" ref="D579:D587" si="178">A579-A578</f>
        <v>14</v>
      </c>
      <c r="E579" s="17">
        <f t="shared" ref="E579:E587" si="179">C579*D579</f>
        <v>64.75</v>
      </c>
      <c r="F579" s="17"/>
      <c r="G579" s="17">
        <v>37</v>
      </c>
      <c r="H579" s="17">
        <v>4.9800000000000004</v>
      </c>
      <c r="I579" s="17">
        <f t="shared" ref="I579:I590" si="180">(H579+H578)/2</f>
        <v>4.625</v>
      </c>
      <c r="J579" s="17">
        <f t="shared" ref="J579:J590" si="181">G579-G578</f>
        <v>14</v>
      </c>
      <c r="K579" s="17">
        <f t="shared" ref="K579:K590" si="182">I579*J579</f>
        <v>64.75</v>
      </c>
      <c r="L579" s="17"/>
    </row>
    <row r="580" spans="1:12">
      <c r="A580" s="17">
        <v>59</v>
      </c>
      <c r="B580" s="17">
        <v>4.38</v>
      </c>
      <c r="C580" s="17">
        <f t="shared" si="177"/>
        <v>4.68</v>
      </c>
      <c r="D580" s="17">
        <f t="shared" si="178"/>
        <v>22</v>
      </c>
      <c r="E580" s="17">
        <f t="shared" si="179"/>
        <v>102.96</v>
      </c>
      <c r="F580" s="17"/>
      <c r="G580" s="17">
        <v>59</v>
      </c>
      <c r="H580" s="17">
        <v>4.38</v>
      </c>
      <c r="I580" s="17">
        <f t="shared" si="180"/>
        <v>4.68</v>
      </c>
      <c r="J580" s="17">
        <f t="shared" si="181"/>
        <v>22</v>
      </c>
      <c r="K580" s="17">
        <f t="shared" si="182"/>
        <v>102.96</v>
      </c>
      <c r="L580" s="17"/>
    </row>
    <row r="581" spans="1:12">
      <c r="A581" s="17">
        <v>81</v>
      </c>
      <c r="B581" s="17">
        <v>4.25</v>
      </c>
      <c r="C581" s="17">
        <f t="shared" si="177"/>
        <v>4.3149999999999995</v>
      </c>
      <c r="D581" s="17">
        <f t="shared" si="178"/>
        <v>22</v>
      </c>
      <c r="E581" s="17">
        <f t="shared" si="179"/>
        <v>94.929999999999993</v>
      </c>
      <c r="F581" s="17"/>
      <c r="G581" s="17">
        <v>81</v>
      </c>
      <c r="H581" s="17">
        <v>4.25</v>
      </c>
      <c r="I581" s="17">
        <f t="shared" si="180"/>
        <v>4.3149999999999995</v>
      </c>
      <c r="J581" s="17">
        <f t="shared" si="181"/>
        <v>22</v>
      </c>
      <c r="K581" s="17">
        <f t="shared" si="182"/>
        <v>94.929999999999993</v>
      </c>
      <c r="L581" s="17"/>
    </row>
    <row r="582" spans="1:12">
      <c r="A582" s="17">
        <v>104</v>
      </c>
      <c r="B582" s="17">
        <v>4.13</v>
      </c>
      <c r="C582" s="17">
        <f t="shared" si="177"/>
        <v>4.1899999999999995</v>
      </c>
      <c r="D582" s="17">
        <f t="shared" si="178"/>
        <v>23</v>
      </c>
      <c r="E582" s="17">
        <f t="shared" si="179"/>
        <v>96.36999999999999</v>
      </c>
      <c r="F582" s="17"/>
      <c r="G582" s="17">
        <v>104</v>
      </c>
      <c r="H582" s="17">
        <v>4.13</v>
      </c>
      <c r="I582" s="17">
        <f t="shared" si="180"/>
        <v>4.1899999999999995</v>
      </c>
      <c r="J582" s="17">
        <f t="shared" si="181"/>
        <v>23</v>
      </c>
      <c r="K582" s="17">
        <f t="shared" si="182"/>
        <v>96.36999999999999</v>
      </c>
      <c r="L582" s="17"/>
    </row>
    <row r="583" spans="1:12">
      <c r="A583" s="17">
        <v>116</v>
      </c>
      <c r="B583" s="17">
        <v>3.62</v>
      </c>
      <c r="C583" s="17">
        <f t="shared" si="177"/>
        <v>3.875</v>
      </c>
      <c r="D583" s="17">
        <f t="shared" si="178"/>
        <v>12</v>
      </c>
      <c r="E583" s="17">
        <f t="shared" si="179"/>
        <v>46.5</v>
      </c>
      <c r="F583" s="17"/>
      <c r="G583" s="17">
        <v>116</v>
      </c>
      <c r="H583" s="17">
        <v>3.62</v>
      </c>
      <c r="I583" s="17">
        <f t="shared" si="180"/>
        <v>3.875</v>
      </c>
      <c r="J583" s="17">
        <f t="shared" si="181"/>
        <v>12</v>
      </c>
      <c r="K583" s="17">
        <f t="shared" si="182"/>
        <v>46.5</v>
      </c>
      <c r="L583" s="17"/>
    </row>
    <row r="584" spans="1:12">
      <c r="A584" s="17">
        <v>132</v>
      </c>
      <c r="B584" s="17">
        <v>3.63</v>
      </c>
      <c r="C584" s="17">
        <f t="shared" si="177"/>
        <v>3.625</v>
      </c>
      <c r="D584" s="17">
        <f t="shared" si="178"/>
        <v>16</v>
      </c>
      <c r="E584" s="17">
        <f t="shared" si="179"/>
        <v>58</v>
      </c>
      <c r="F584" s="17"/>
      <c r="G584" s="17">
        <v>132</v>
      </c>
      <c r="H584" s="17">
        <v>3.63</v>
      </c>
      <c r="I584" s="17">
        <f t="shared" si="180"/>
        <v>3.625</v>
      </c>
      <c r="J584" s="17">
        <f t="shared" si="181"/>
        <v>16</v>
      </c>
      <c r="K584" s="17">
        <f t="shared" si="182"/>
        <v>58</v>
      </c>
      <c r="L584" s="12"/>
    </row>
    <row r="585" spans="1:12">
      <c r="A585" s="174">
        <f>G585</f>
        <v>134.65</v>
      </c>
      <c r="B585" s="175">
        <v>3.5</v>
      </c>
      <c r="C585" s="17">
        <f t="shared" si="177"/>
        <v>3.5649999999999999</v>
      </c>
      <c r="D585" s="17">
        <f t="shared" si="178"/>
        <v>2.6500000000000057</v>
      </c>
      <c r="E585" s="17">
        <f t="shared" si="179"/>
        <v>9.4472500000000199</v>
      </c>
      <c r="G585" s="17">
        <f>G586-(H586-H585)*3</f>
        <v>134.65</v>
      </c>
      <c r="H585" s="17">
        <v>3.5</v>
      </c>
      <c r="I585" s="17">
        <f t="shared" si="180"/>
        <v>3.5649999999999999</v>
      </c>
      <c r="J585" s="17">
        <f t="shared" si="181"/>
        <v>2.6500000000000057</v>
      </c>
      <c r="K585" s="17">
        <f t="shared" si="182"/>
        <v>9.4472500000000199</v>
      </c>
      <c r="L585" s="17"/>
    </row>
    <row r="586" spans="1:12">
      <c r="A586" s="17">
        <v>141</v>
      </c>
      <c r="B586" s="17">
        <v>2.99</v>
      </c>
      <c r="C586" s="17">
        <f t="shared" si="177"/>
        <v>3.2450000000000001</v>
      </c>
      <c r="D586" s="17">
        <f t="shared" si="178"/>
        <v>6.3499999999999943</v>
      </c>
      <c r="E586" s="17">
        <f t="shared" si="179"/>
        <v>20.605749999999983</v>
      </c>
      <c r="F586" s="17" t="s">
        <v>65</v>
      </c>
      <c r="G586" s="17">
        <f>G587-4.3/2</f>
        <v>138.85</v>
      </c>
      <c r="H586" s="17">
        <v>4.9000000000000004</v>
      </c>
      <c r="I586" s="17">
        <f t="shared" si="180"/>
        <v>4.2</v>
      </c>
      <c r="J586" s="17">
        <f t="shared" si="181"/>
        <v>4.1999999999999886</v>
      </c>
      <c r="K586" s="17">
        <f t="shared" si="182"/>
        <v>17.639999999999954</v>
      </c>
    </row>
    <row r="587" spans="1:12">
      <c r="A587" s="17">
        <v>160</v>
      </c>
      <c r="B587" s="17">
        <v>2.99</v>
      </c>
      <c r="C587" s="17">
        <f t="shared" si="177"/>
        <v>2.99</v>
      </c>
      <c r="D587" s="17">
        <f t="shared" si="178"/>
        <v>19</v>
      </c>
      <c r="E587" s="17">
        <f t="shared" si="179"/>
        <v>56.81</v>
      </c>
      <c r="F587" s="17"/>
      <c r="G587" s="17">
        <v>141</v>
      </c>
      <c r="H587" s="17">
        <v>4.9000000000000004</v>
      </c>
      <c r="I587" s="17">
        <f t="shared" si="180"/>
        <v>4.9000000000000004</v>
      </c>
      <c r="J587" s="17">
        <f t="shared" si="181"/>
        <v>2.1500000000000057</v>
      </c>
      <c r="K587" s="17">
        <f t="shared" si="182"/>
        <v>10.535000000000029</v>
      </c>
    </row>
    <row r="588" spans="1:12">
      <c r="A588" s="17"/>
      <c r="B588" s="17"/>
      <c r="C588" s="17"/>
      <c r="D588" s="17">
        <f>SUM(D578:D587)</f>
        <v>160</v>
      </c>
      <c r="E588" s="17">
        <f>SUM(E578:E587)</f>
        <v>654.10300000000007</v>
      </c>
      <c r="F588" s="17"/>
      <c r="G588" s="17">
        <f>G587+4.3/2</f>
        <v>143.15</v>
      </c>
      <c r="H588" s="17">
        <v>4.9000000000000004</v>
      </c>
      <c r="I588" s="17">
        <f t="shared" si="180"/>
        <v>4.9000000000000004</v>
      </c>
      <c r="J588" s="17">
        <f t="shared" si="181"/>
        <v>2.1500000000000057</v>
      </c>
      <c r="K588" s="17">
        <f t="shared" si="182"/>
        <v>10.535000000000029</v>
      </c>
    </row>
    <row r="589" spans="1:12">
      <c r="A589" s="17"/>
      <c r="B589" s="17"/>
      <c r="C589" s="17"/>
      <c r="D589" s="17"/>
      <c r="E589" s="17"/>
      <c r="F589" s="17"/>
      <c r="G589" s="17">
        <f>G588+(H588-H589)*3</f>
        <v>148.88</v>
      </c>
      <c r="H589" s="17">
        <v>2.99</v>
      </c>
      <c r="I589" s="17">
        <f t="shared" si="180"/>
        <v>3.9450000000000003</v>
      </c>
      <c r="J589" s="17">
        <f t="shared" si="181"/>
        <v>5.7299999999999898</v>
      </c>
      <c r="K589" s="17">
        <f t="shared" si="182"/>
        <v>22.60484999999996</v>
      </c>
    </row>
    <row r="590" spans="1:12">
      <c r="A590" s="17"/>
      <c r="B590" s="17"/>
      <c r="C590" s="17"/>
      <c r="D590" s="17"/>
      <c r="E590" s="17"/>
      <c r="F590" s="17"/>
      <c r="G590" s="17">
        <v>160</v>
      </c>
      <c r="H590" s="17">
        <v>2.99</v>
      </c>
      <c r="I590" s="17">
        <f t="shared" si="180"/>
        <v>2.99</v>
      </c>
      <c r="J590" s="17">
        <f t="shared" si="181"/>
        <v>11.120000000000005</v>
      </c>
      <c r="K590" s="17">
        <f t="shared" si="182"/>
        <v>33.248800000000017</v>
      </c>
    </row>
    <row r="591" spans="1:12">
      <c r="G591" s="174"/>
      <c r="H591" s="175"/>
      <c r="I591" s="17"/>
      <c r="J591" s="17">
        <f>SUM(J578:J590)</f>
        <v>160</v>
      </c>
      <c r="K591" s="17">
        <f>SUM(K578:K590)</f>
        <v>671.25090000000023</v>
      </c>
    </row>
    <row r="592" spans="1:12">
      <c r="E592" s="172" t="s">
        <v>66</v>
      </c>
      <c r="F592" s="46">
        <f>K591-E588</f>
        <v>17.147900000000163</v>
      </c>
      <c r="G592" s="137" t="s">
        <v>0</v>
      </c>
    </row>
    <row r="593" spans="1:12">
      <c r="A593" s="167" t="s">
        <v>67</v>
      </c>
      <c r="E593" s="168" t="s">
        <v>58</v>
      </c>
      <c r="F593" s="17">
        <v>13249</v>
      </c>
      <c r="G593" s="137" t="s">
        <v>25</v>
      </c>
      <c r="H593" s="167" t="s">
        <v>59</v>
      </c>
      <c r="I593" s="167"/>
    </row>
    <row r="594" spans="1:12">
      <c r="A594" s="169" t="s">
        <v>60</v>
      </c>
      <c r="B594" s="169" t="s">
        <v>61</v>
      </c>
      <c r="C594" s="169" t="s">
        <v>62</v>
      </c>
      <c r="D594" s="169" t="s">
        <v>63</v>
      </c>
      <c r="E594" s="169" t="s">
        <v>64</v>
      </c>
      <c r="F594" s="169"/>
      <c r="G594" s="169" t="s">
        <v>60</v>
      </c>
      <c r="H594" s="169" t="s">
        <v>61</v>
      </c>
      <c r="I594" s="169" t="s">
        <v>62</v>
      </c>
      <c r="J594" s="169" t="s">
        <v>63</v>
      </c>
      <c r="K594" s="169" t="s">
        <v>64</v>
      </c>
      <c r="L594" s="170"/>
    </row>
    <row r="595" spans="1:12">
      <c r="A595" s="17">
        <v>0</v>
      </c>
      <c r="B595" s="17">
        <v>4.4800000000000004</v>
      </c>
      <c r="C595" s="17"/>
      <c r="D595" s="17"/>
      <c r="E595" s="45"/>
      <c r="F595" s="17"/>
      <c r="G595" s="17">
        <v>0</v>
      </c>
      <c r="H595" s="17">
        <v>4.4800000000000004</v>
      </c>
      <c r="I595" s="17"/>
      <c r="J595" s="17"/>
      <c r="K595" s="17"/>
      <c r="L595" s="17"/>
    </row>
    <row r="596" spans="1:12">
      <c r="A596" s="17">
        <v>22</v>
      </c>
      <c r="B596" s="17">
        <v>5.07</v>
      </c>
      <c r="C596" s="17">
        <f>(B595+B596)/2</f>
        <v>4.7750000000000004</v>
      </c>
      <c r="D596" s="17">
        <f>A596-A595</f>
        <v>22</v>
      </c>
      <c r="E596" s="45">
        <f>C596*D596</f>
        <v>105.05000000000001</v>
      </c>
      <c r="F596" s="17"/>
      <c r="G596" s="17">
        <v>22</v>
      </c>
      <c r="H596" s="17">
        <v>5.07</v>
      </c>
      <c r="I596" s="17">
        <f>(H596+H595)/2</f>
        <v>4.7750000000000004</v>
      </c>
      <c r="J596" s="17">
        <f>G596-G595</f>
        <v>22</v>
      </c>
      <c r="K596" s="17">
        <f>I596*J596</f>
        <v>105.05000000000001</v>
      </c>
      <c r="L596" s="17"/>
    </row>
    <row r="597" spans="1:12">
      <c r="A597" s="17">
        <v>39</v>
      </c>
      <c r="B597" s="17">
        <v>4.92</v>
      </c>
      <c r="C597" s="17">
        <f t="shared" ref="C597:C605" si="183">(B596+B597)/2</f>
        <v>4.9950000000000001</v>
      </c>
      <c r="D597" s="17">
        <f t="shared" ref="D597:D605" si="184">A597-A596</f>
        <v>17</v>
      </c>
      <c r="E597" s="45">
        <f t="shared" ref="E597:E605" si="185">C597*D597</f>
        <v>84.915000000000006</v>
      </c>
      <c r="F597" s="17"/>
      <c r="G597" s="17">
        <v>39</v>
      </c>
      <c r="H597" s="17">
        <v>4.92</v>
      </c>
      <c r="I597" s="17">
        <f t="shared" ref="I597:I609" si="186">(H597+H596)/2</f>
        <v>4.9950000000000001</v>
      </c>
      <c r="J597" s="17">
        <f t="shared" ref="J597:J609" si="187">G597-G596</f>
        <v>17</v>
      </c>
      <c r="K597" s="17">
        <f t="shared" ref="K597:K609" si="188">I597*J597</f>
        <v>84.915000000000006</v>
      </c>
      <c r="L597" s="17"/>
    </row>
    <row r="598" spans="1:12">
      <c r="A598" s="17">
        <v>50</v>
      </c>
      <c r="B598" s="17">
        <v>4.82</v>
      </c>
      <c r="C598" s="17">
        <f t="shared" si="183"/>
        <v>4.87</v>
      </c>
      <c r="D598" s="17">
        <f t="shared" si="184"/>
        <v>11</v>
      </c>
      <c r="E598" s="45">
        <f t="shared" si="185"/>
        <v>53.57</v>
      </c>
      <c r="F598" s="17"/>
      <c r="G598" s="17">
        <v>50</v>
      </c>
      <c r="H598" s="17">
        <v>4.82</v>
      </c>
      <c r="I598" s="17">
        <f t="shared" si="186"/>
        <v>4.87</v>
      </c>
      <c r="J598" s="17">
        <f t="shared" si="187"/>
        <v>11</v>
      </c>
      <c r="K598" s="17">
        <f t="shared" si="188"/>
        <v>53.57</v>
      </c>
      <c r="L598" s="17"/>
    </row>
    <row r="599" spans="1:12">
      <c r="A599" s="17">
        <v>61</v>
      </c>
      <c r="B599" s="17">
        <v>4.8099999999999996</v>
      </c>
      <c r="C599" s="17">
        <f t="shared" si="183"/>
        <v>4.8149999999999995</v>
      </c>
      <c r="D599" s="17">
        <f t="shared" si="184"/>
        <v>11</v>
      </c>
      <c r="E599" s="45">
        <f t="shared" si="185"/>
        <v>52.964999999999996</v>
      </c>
      <c r="F599" s="17"/>
      <c r="G599" s="17">
        <v>61</v>
      </c>
      <c r="H599" s="17">
        <v>4.8099999999999996</v>
      </c>
      <c r="I599" s="17">
        <f t="shared" si="186"/>
        <v>4.8149999999999995</v>
      </c>
      <c r="J599" s="17">
        <f t="shared" si="187"/>
        <v>11</v>
      </c>
      <c r="K599" s="17">
        <f t="shared" si="188"/>
        <v>52.964999999999996</v>
      </c>
      <c r="L599" s="17"/>
    </row>
    <row r="600" spans="1:12">
      <c r="A600" s="17">
        <v>84</v>
      </c>
      <c r="B600" s="17">
        <v>4.45</v>
      </c>
      <c r="C600" s="17">
        <f t="shared" si="183"/>
        <v>4.63</v>
      </c>
      <c r="D600" s="17">
        <f t="shared" si="184"/>
        <v>23</v>
      </c>
      <c r="E600" s="45">
        <f t="shared" si="185"/>
        <v>106.49</v>
      </c>
      <c r="F600" s="17"/>
      <c r="G600" s="17">
        <v>84</v>
      </c>
      <c r="H600" s="17">
        <v>4.45</v>
      </c>
      <c r="I600" s="17">
        <f t="shared" si="186"/>
        <v>4.63</v>
      </c>
      <c r="J600" s="17">
        <f t="shared" si="187"/>
        <v>23</v>
      </c>
      <c r="K600" s="17">
        <f t="shared" si="188"/>
        <v>106.49</v>
      </c>
      <c r="L600" s="12"/>
    </row>
    <row r="601" spans="1:12">
      <c r="A601" s="17">
        <v>104</v>
      </c>
      <c r="B601" s="17">
        <v>4.32</v>
      </c>
      <c r="C601" s="17">
        <f t="shared" si="183"/>
        <v>4.3849999999999998</v>
      </c>
      <c r="D601" s="17">
        <f t="shared" si="184"/>
        <v>20</v>
      </c>
      <c r="E601" s="45">
        <f t="shared" si="185"/>
        <v>87.699999999999989</v>
      </c>
      <c r="F601" s="17"/>
      <c r="G601" s="17">
        <v>104</v>
      </c>
      <c r="H601" s="17">
        <v>4.32</v>
      </c>
      <c r="I601" s="17">
        <f t="shared" si="186"/>
        <v>4.3849999999999998</v>
      </c>
      <c r="J601" s="17">
        <f t="shared" si="187"/>
        <v>20</v>
      </c>
      <c r="K601" s="17">
        <f t="shared" si="188"/>
        <v>87.699999999999989</v>
      </c>
      <c r="L601" s="17"/>
    </row>
    <row r="602" spans="1:12">
      <c r="A602" s="174">
        <v>119</v>
      </c>
      <c r="B602" s="175">
        <v>4.2300000000000004</v>
      </c>
      <c r="C602" s="17">
        <f t="shared" si="183"/>
        <v>4.2750000000000004</v>
      </c>
      <c r="D602" s="17">
        <f t="shared" si="184"/>
        <v>15</v>
      </c>
      <c r="E602" s="45">
        <f t="shared" si="185"/>
        <v>64.125</v>
      </c>
      <c r="F602" s="17"/>
      <c r="G602" s="17">
        <v>119</v>
      </c>
      <c r="H602" s="17">
        <v>4.2300000000000004</v>
      </c>
      <c r="I602" s="17">
        <f t="shared" si="186"/>
        <v>4.2750000000000004</v>
      </c>
      <c r="J602" s="17">
        <f t="shared" si="187"/>
        <v>15</v>
      </c>
      <c r="K602" s="17">
        <f t="shared" si="188"/>
        <v>64.125</v>
      </c>
    </row>
    <row r="603" spans="1:12">
      <c r="A603" s="174">
        <v>128</v>
      </c>
      <c r="B603" s="175">
        <v>4.21</v>
      </c>
      <c r="C603" s="17">
        <f t="shared" si="183"/>
        <v>4.2200000000000006</v>
      </c>
      <c r="D603" s="17">
        <f t="shared" si="184"/>
        <v>9</v>
      </c>
      <c r="E603" s="45">
        <f t="shared" si="185"/>
        <v>37.980000000000004</v>
      </c>
      <c r="F603" s="17"/>
      <c r="G603" s="17">
        <v>128</v>
      </c>
      <c r="H603" s="17">
        <v>4.21</v>
      </c>
      <c r="I603" s="17">
        <f t="shared" si="186"/>
        <v>4.2200000000000006</v>
      </c>
      <c r="J603" s="17">
        <f t="shared" si="187"/>
        <v>9</v>
      </c>
      <c r="K603" s="17">
        <f t="shared" si="188"/>
        <v>37.980000000000004</v>
      </c>
    </row>
    <row r="604" spans="1:12">
      <c r="A604" s="174">
        <v>151</v>
      </c>
      <c r="B604" s="175">
        <v>4.04</v>
      </c>
      <c r="C604" s="17">
        <f t="shared" si="183"/>
        <v>4.125</v>
      </c>
      <c r="D604" s="17">
        <f t="shared" si="184"/>
        <v>23</v>
      </c>
      <c r="E604" s="45">
        <f t="shared" si="185"/>
        <v>94.875</v>
      </c>
      <c r="F604" s="17" t="s">
        <v>65</v>
      </c>
      <c r="G604" s="17">
        <f>G605-(H605-H604)*3</f>
        <v>146.41999999999999</v>
      </c>
      <c r="H604" s="17">
        <v>4.09</v>
      </c>
      <c r="I604" s="17">
        <f t="shared" si="186"/>
        <v>4.1500000000000004</v>
      </c>
      <c r="J604" s="17">
        <f t="shared" si="187"/>
        <v>18.419999999999987</v>
      </c>
      <c r="K604" s="17">
        <f t="shared" si="188"/>
        <v>76.442999999999955</v>
      </c>
    </row>
    <row r="605" spans="1:12">
      <c r="A605" s="174">
        <v>171</v>
      </c>
      <c r="B605" s="17">
        <v>3.5</v>
      </c>
      <c r="C605" s="17">
        <f t="shared" si="183"/>
        <v>3.77</v>
      </c>
      <c r="D605" s="17">
        <f t="shared" si="184"/>
        <v>20</v>
      </c>
      <c r="E605" s="45">
        <f t="shared" si="185"/>
        <v>75.400000000000006</v>
      </c>
      <c r="G605" s="17">
        <f>G606-4.3/2</f>
        <v>148.85</v>
      </c>
      <c r="H605" s="17">
        <v>4.9000000000000004</v>
      </c>
      <c r="I605" s="17">
        <f t="shared" si="186"/>
        <v>4.4950000000000001</v>
      </c>
      <c r="J605" s="17">
        <f t="shared" si="187"/>
        <v>2.4300000000000068</v>
      </c>
      <c r="K605" s="17">
        <f t="shared" si="188"/>
        <v>10.922850000000031</v>
      </c>
    </row>
    <row r="606" spans="1:12">
      <c r="D606" s="17">
        <f>SUM(D596:D605)</f>
        <v>171</v>
      </c>
      <c r="E606" s="45">
        <f>SUM(E596:E605)</f>
        <v>763.07</v>
      </c>
      <c r="F606" s="17"/>
      <c r="G606" s="17">
        <v>151</v>
      </c>
      <c r="H606" s="17">
        <v>4.9000000000000004</v>
      </c>
      <c r="I606" s="17">
        <f t="shared" si="186"/>
        <v>4.9000000000000004</v>
      </c>
      <c r="J606" s="17">
        <f t="shared" si="187"/>
        <v>2.1500000000000057</v>
      </c>
      <c r="K606" s="17">
        <f t="shared" si="188"/>
        <v>10.535000000000029</v>
      </c>
    </row>
    <row r="607" spans="1:12">
      <c r="E607" s="172"/>
      <c r="F607" s="17"/>
      <c r="G607" s="17">
        <f>G606+4.3/2</f>
        <v>153.15</v>
      </c>
      <c r="H607" s="17">
        <v>4.9000000000000004</v>
      </c>
      <c r="I607" s="17">
        <f t="shared" si="186"/>
        <v>4.9000000000000004</v>
      </c>
      <c r="J607" s="17">
        <f t="shared" si="187"/>
        <v>2.1500000000000057</v>
      </c>
      <c r="K607" s="17">
        <f t="shared" si="188"/>
        <v>10.535000000000029</v>
      </c>
    </row>
    <row r="608" spans="1:12">
      <c r="E608" s="172"/>
      <c r="F608" s="17"/>
      <c r="G608" s="17">
        <f>G607+(H607-H608)*3</f>
        <v>156.15</v>
      </c>
      <c r="H608" s="17">
        <v>3.9</v>
      </c>
      <c r="I608" s="17">
        <f t="shared" si="186"/>
        <v>4.4000000000000004</v>
      </c>
      <c r="J608" s="17">
        <f t="shared" si="187"/>
        <v>3</v>
      </c>
      <c r="K608" s="17">
        <f t="shared" si="188"/>
        <v>13.200000000000001</v>
      </c>
    </row>
    <row r="609" spans="1:12">
      <c r="E609" s="172"/>
      <c r="F609" s="17"/>
      <c r="G609" s="17">
        <v>171</v>
      </c>
      <c r="H609" s="17">
        <v>3.5</v>
      </c>
      <c r="I609" s="17">
        <f t="shared" si="186"/>
        <v>3.7</v>
      </c>
      <c r="J609" s="17">
        <f t="shared" si="187"/>
        <v>14.849999999999994</v>
      </c>
      <c r="K609" s="17">
        <f t="shared" si="188"/>
        <v>54.944999999999979</v>
      </c>
    </row>
    <row r="610" spans="1:12">
      <c r="E610" s="172"/>
      <c r="F610" s="46"/>
      <c r="G610" s="174"/>
      <c r="H610" s="175"/>
      <c r="I610" s="17"/>
      <c r="J610" s="17">
        <f>SUM(J596:J609)</f>
        <v>171</v>
      </c>
      <c r="K610" s="17">
        <f>SUM(K596:K609)</f>
        <v>769.37585000000024</v>
      </c>
    </row>
    <row r="611" spans="1:12">
      <c r="E611" s="172" t="s">
        <v>66</v>
      </c>
      <c r="F611" s="46">
        <f>K610-E606</f>
        <v>6.3058500000001914</v>
      </c>
      <c r="G611" s="137" t="s">
        <v>0</v>
      </c>
    </row>
    <row r="612" spans="1:12">
      <c r="A612" s="167" t="s">
        <v>67</v>
      </c>
      <c r="E612" s="168" t="s">
        <v>58</v>
      </c>
      <c r="F612" s="17">
        <v>13365</v>
      </c>
      <c r="G612" s="137" t="s">
        <v>25</v>
      </c>
      <c r="H612" s="167" t="s">
        <v>59</v>
      </c>
      <c r="I612" s="167"/>
    </row>
    <row r="613" spans="1:12">
      <c r="A613" s="169" t="s">
        <v>60</v>
      </c>
      <c r="B613" s="169" t="s">
        <v>61</v>
      </c>
      <c r="C613" s="169" t="s">
        <v>62</v>
      </c>
      <c r="D613" s="169" t="s">
        <v>63</v>
      </c>
      <c r="E613" s="169" t="s">
        <v>64</v>
      </c>
      <c r="F613" s="169"/>
      <c r="G613" s="169" t="s">
        <v>60</v>
      </c>
      <c r="H613" s="169" t="s">
        <v>61</v>
      </c>
      <c r="I613" s="169" t="s">
        <v>62</v>
      </c>
      <c r="J613" s="169" t="s">
        <v>63</v>
      </c>
      <c r="K613" s="169" t="s">
        <v>64</v>
      </c>
      <c r="L613" s="170"/>
    </row>
    <row r="614" spans="1:12">
      <c r="A614" s="17">
        <v>0</v>
      </c>
      <c r="B614" s="17">
        <v>4.12</v>
      </c>
      <c r="C614" s="17"/>
      <c r="D614" s="17"/>
      <c r="E614" s="45"/>
      <c r="F614" s="17"/>
      <c r="G614" s="17">
        <v>0</v>
      </c>
      <c r="H614" s="17">
        <v>4.12</v>
      </c>
      <c r="I614" s="17"/>
      <c r="J614" s="17"/>
      <c r="K614" s="17"/>
      <c r="L614" s="17"/>
    </row>
    <row r="615" spans="1:12">
      <c r="A615" s="17">
        <v>26</v>
      </c>
      <c r="B615" s="17">
        <v>4.78</v>
      </c>
      <c r="C615" s="17">
        <f>(B614+B615)/2</f>
        <v>4.45</v>
      </c>
      <c r="D615" s="17">
        <f>A615-A614</f>
        <v>26</v>
      </c>
      <c r="E615" s="45">
        <f>C615*D615</f>
        <v>115.7</v>
      </c>
      <c r="F615" s="17"/>
      <c r="G615" s="17">
        <v>26</v>
      </c>
      <c r="H615" s="17">
        <v>4.78</v>
      </c>
      <c r="I615" s="17">
        <f>(H615+H614)/2</f>
        <v>4.45</v>
      </c>
      <c r="J615" s="17">
        <f>G615-G614</f>
        <v>26</v>
      </c>
      <c r="K615" s="17">
        <f>I615*J615</f>
        <v>115.7</v>
      </c>
      <c r="L615" s="17"/>
    </row>
    <row r="616" spans="1:12">
      <c r="A616" s="17">
        <v>53</v>
      </c>
      <c r="B616" s="17">
        <v>4.8</v>
      </c>
      <c r="C616" s="17">
        <f t="shared" ref="C616:C622" si="189">(B615+B616)/2</f>
        <v>4.79</v>
      </c>
      <c r="D616" s="17">
        <f t="shared" ref="D616:D622" si="190">A616-A615</f>
        <v>27</v>
      </c>
      <c r="E616" s="45">
        <f t="shared" ref="E616:E622" si="191">C616*D616</f>
        <v>129.33000000000001</v>
      </c>
      <c r="F616" s="17"/>
      <c r="G616" s="17">
        <v>53</v>
      </c>
      <c r="H616" s="17">
        <v>4.8</v>
      </c>
      <c r="I616" s="17">
        <f t="shared" ref="I616:I624" si="192">(H616+H615)/2</f>
        <v>4.79</v>
      </c>
      <c r="J616" s="17">
        <f t="shared" ref="J616:J624" si="193">G616-G615</f>
        <v>27</v>
      </c>
      <c r="K616" s="17">
        <f t="shared" ref="K616:K624" si="194">I616*J616</f>
        <v>129.33000000000001</v>
      </c>
      <c r="L616" s="17"/>
    </row>
    <row r="617" spans="1:12">
      <c r="A617" s="17">
        <v>67</v>
      </c>
      <c r="B617" s="17">
        <v>4.76</v>
      </c>
      <c r="C617" s="17">
        <f t="shared" si="189"/>
        <v>4.7799999999999994</v>
      </c>
      <c r="D617" s="17">
        <f t="shared" si="190"/>
        <v>14</v>
      </c>
      <c r="E617" s="45">
        <f t="shared" si="191"/>
        <v>66.919999999999987</v>
      </c>
      <c r="F617" s="17"/>
      <c r="G617" s="17">
        <v>67</v>
      </c>
      <c r="H617" s="17">
        <v>4.76</v>
      </c>
      <c r="I617" s="17">
        <f t="shared" si="192"/>
        <v>4.7799999999999994</v>
      </c>
      <c r="J617" s="17">
        <f t="shared" si="193"/>
        <v>14</v>
      </c>
      <c r="K617" s="17">
        <f t="shared" si="194"/>
        <v>66.919999999999987</v>
      </c>
      <c r="L617" s="17"/>
    </row>
    <row r="618" spans="1:12">
      <c r="A618" s="17">
        <v>102</v>
      </c>
      <c r="B618" s="17">
        <v>4.4800000000000004</v>
      </c>
      <c r="C618" s="17">
        <f t="shared" si="189"/>
        <v>4.62</v>
      </c>
      <c r="D618" s="17">
        <f t="shared" si="190"/>
        <v>35</v>
      </c>
      <c r="E618" s="45">
        <f t="shared" si="191"/>
        <v>161.70000000000002</v>
      </c>
      <c r="F618" s="17"/>
      <c r="G618" s="17">
        <v>102</v>
      </c>
      <c r="H618" s="17">
        <v>4.4800000000000004</v>
      </c>
      <c r="I618" s="17">
        <f t="shared" si="192"/>
        <v>4.62</v>
      </c>
      <c r="J618" s="17">
        <f t="shared" si="193"/>
        <v>35</v>
      </c>
      <c r="K618" s="17">
        <f t="shared" si="194"/>
        <v>161.70000000000002</v>
      </c>
      <c r="L618" s="17"/>
    </row>
    <row r="619" spans="1:12">
      <c r="A619" s="17">
        <f>G619</f>
        <v>129.35</v>
      </c>
      <c r="B619" s="17">
        <v>4.4000000000000004</v>
      </c>
      <c r="C619" s="17">
        <f t="shared" si="189"/>
        <v>4.4400000000000004</v>
      </c>
      <c r="D619" s="17">
        <f t="shared" si="190"/>
        <v>27.349999999999994</v>
      </c>
      <c r="E619" s="45">
        <f t="shared" si="191"/>
        <v>121.43399999999998</v>
      </c>
      <c r="G619" s="17">
        <f>G620-(H620-H619)*3</f>
        <v>129.35</v>
      </c>
      <c r="H619" s="17">
        <f>B619</f>
        <v>4.4000000000000004</v>
      </c>
      <c r="I619" s="17">
        <f t="shared" si="192"/>
        <v>4.4400000000000004</v>
      </c>
      <c r="J619" s="17">
        <f t="shared" si="193"/>
        <v>27.349999999999994</v>
      </c>
      <c r="K619" s="17">
        <f t="shared" si="194"/>
        <v>121.43399999999998</v>
      </c>
      <c r="L619" s="17"/>
    </row>
    <row r="620" spans="1:12">
      <c r="A620" s="17">
        <v>133</v>
      </c>
      <c r="B620" s="17">
        <v>4.4000000000000004</v>
      </c>
      <c r="C620" s="17">
        <f t="shared" si="189"/>
        <v>4.4000000000000004</v>
      </c>
      <c r="D620" s="17">
        <f t="shared" si="190"/>
        <v>3.6500000000000057</v>
      </c>
      <c r="E620" s="45">
        <f t="shared" si="191"/>
        <v>16.060000000000027</v>
      </c>
      <c r="F620" s="17" t="s">
        <v>65</v>
      </c>
      <c r="G620" s="17">
        <f>G621-4.3/2</f>
        <v>130.85</v>
      </c>
      <c r="H620" s="17">
        <v>4.9000000000000004</v>
      </c>
      <c r="I620" s="17">
        <f t="shared" si="192"/>
        <v>4.6500000000000004</v>
      </c>
      <c r="J620" s="17">
        <f t="shared" si="193"/>
        <v>1.5</v>
      </c>
      <c r="K620" s="17">
        <f t="shared" si="194"/>
        <v>6.9750000000000005</v>
      </c>
      <c r="L620" s="17"/>
    </row>
    <row r="621" spans="1:12">
      <c r="A621" s="17">
        <f>G623</f>
        <v>137.85</v>
      </c>
      <c r="B621" s="17">
        <v>4</v>
      </c>
      <c r="C621" s="17">
        <f t="shared" si="189"/>
        <v>4.2</v>
      </c>
      <c r="D621" s="17">
        <f t="shared" si="190"/>
        <v>4.8499999999999943</v>
      </c>
      <c r="E621" s="45">
        <f t="shared" si="191"/>
        <v>20.369999999999976</v>
      </c>
      <c r="F621" s="17"/>
      <c r="G621" s="17">
        <v>133</v>
      </c>
      <c r="H621" s="17">
        <v>4.9000000000000004</v>
      </c>
      <c r="I621" s="17">
        <f t="shared" si="192"/>
        <v>4.9000000000000004</v>
      </c>
      <c r="J621" s="17">
        <f t="shared" si="193"/>
        <v>2.1500000000000057</v>
      </c>
      <c r="K621" s="17">
        <f t="shared" si="194"/>
        <v>10.535000000000029</v>
      </c>
      <c r="L621" s="12"/>
    </row>
    <row r="622" spans="1:12">
      <c r="A622" s="17">
        <v>176</v>
      </c>
      <c r="B622" s="17">
        <v>3.77</v>
      </c>
      <c r="C622" s="17">
        <f t="shared" si="189"/>
        <v>3.8849999999999998</v>
      </c>
      <c r="D622" s="17">
        <f t="shared" si="190"/>
        <v>38.150000000000006</v>
      </c>
      <c r="E622" s="45">
        <f t="shared" si="191"/>
        <v>148.21275</v>
      </c>
      <c r="G622" s="17">
        <f>G621+4.3/2</f>
        <v>135.15</v>
      </c>
      <c r="H622" s="17">
        <v>4.9000000000000004</v>
      </c>
      <c r="I622" s="17">
        <f t="shared" si="192"/>
        <v>4.9000000000000004</v>
      </c>
      <c r="J622" s="17">
        <f t="shared" si="193"/>
        <v>2.1500000000000057</v>
      </c>
      <c r="K622" s="17">
        <f t="shared" si="194"/>
        <v>10.535000000000029</v>
      </c>
      <c r="L622" s="17"/>
    </row>
    <row r="623" spans="1:12">
      <c r="A623" s="17"/>
      <c r="B623" s="17"/>
      <c r="C623" s="17"/>
      <c r="D623" s="17">
        <f>SUM(D615:D622)</f>
        <v>176</v>
      </c>
      <c r="E623" s="17">
        <f>SUM(E615:E622)</f>
        <v>779.72675000000015</v>
      </c>
      <c r="F623" s="17"/>
      <c r="G623" s="17">
        <f>G622+(H622-H623)*3</f>
        <v>137.85</v>
      </c>
      <c r="H623" s="17">
        <v>4</v>
      </c>
      <c r="I623" s="17">
        <f t="shared" si="192"/>
        <v>4.45</v>
      </c>
      <c r="J623" s="17">
        <f t="shared" si="193"/>
        <v>2.6999999999999886</v>
      </c>
      <c r="K623" s="17">
        <f t="shared" si="194"/>
        <v>12.014999999999949</v>
      </c>
    </row>
    <row r="624" spans="1:12">
      <c r="F624" s="17"/>
      <c r="G624" s="17">
        <v>176</v>
      </c>
      <c r="H624" s="17">
        <v>3.77</v>
      </c>
      <c r="I624" s="17">
        <f t="shared" si="192"/>
        <v>3.8849999999999998</v>
      </c>
      <c r="J624" s="17">
        <f t="shared" si="193"/>
        <v>38.150000000000006</v>
      </c>
      <c r="K624" s="17">
        <f t="shared" si="194"/>
        <v>148.21275</v>
      </c>
    </row>
    <row r="625" spans="1:12">
      <c r="F625" s="17"/>
      <c r="G625" s="17"/>
      <c r="H625" s="17"/>
      <c r="I625" s="17"/>
      <c r="J625" s="17">
        <f>SUM(J615:J624)</f>
        <v>176</v>
      </c>
      <c r="K625" s="17">
        <f>SUM(K615:K624)</f>
        <v>783.35675000000026</v>
      </c>
    </row>
    <row r="626" spans="1:12">
      <c r="E626" s="172" t="s">
        <v>66</v>
      </c>
      <c r="F626" s="46">
        <f>K625-E623</f>
        <v>3.6300000000001091</v>
      </c>
      <c r="G626" s="137" t="s">
        <v>0</v>
      </c>
    </row>
    <row r="627" spans="1:12">
      <c r="A627" s="167" t="s">
        <v>67</v>
      </c>
      <c r="E627" s="168" t="s">
        <v>58</v>
      </c>
      <c r="F627" s="17">
        <v>13436</v>
      </c>
      <c r="G627" s="137" t="s">
        <v>25</v>
      </c>
      <c r="H627" s="167" t="s">
        <v>59</v>
      </c>
      <c r="I627" s="167"/>
    </row>
    <row r="628" spans="1:12">
      <c r="A628" s="169" t="s">
        <v>60</v>
      </c>
      <c r="B628" s="169" t="s">
        <v>61</v>
      </c>
      <c r="C628" s="169" t="s">
        <v>62</v>
      </c>
      <c r="D628" s="169" t="s">
        <v>63</v>
      </c>
      <c r="E628" s="169" t="s">
        <v>64</v>
      </c>
      <c r="F628" s="169"/>
      <c r="G628" s="169" t="s">
        <v>60</v>
      </c>
      <c r="H628" s="169" t="s">
        <v>61</v>
      </c>
      <c r="I628" s="169" t="s">
        <v>62</v>
      </c>
      <c r="J628" s="169" t="s">
        <v>63</v>
      </c>
      <c r="K628" s="169" t="s">
        <v>64</v>
      </c>
      <c r="L628" s="170"/>
    </row>
    <row r="629" spans="1:12">
      <c r="A629" s="17">
        <v>0</v>
      </c>
      <c r="B629" s="17">
        <v>4.16</v>
      </c>
      <c r="C629" s="17"/>
      <c r="D629" s="17"/>
      <c r="E629" s="45"/>
      <c r="F629" s="17"/>
      <c r="G629" s="17">
        <v>0</v>
      </c>
      <c r="H629" s="17">
        <v>4.16</v>
      </c>
      <c r="I629" s="17"/>
      <c r="J629" s="17"/>
      <c r="K629" s="17"/>
      <c r="L629" s="17"/>
    </row>
    <row r="630" spans="1:12">
      <c r="A630" s="17">
        <v>31</v>
      </c>
      <c r="B630" s="17">
        <v>4.6500000000000004</v>
      </c>
      <c r="C630" s="17">
        <f>(B629+B630)/2</f>
        <v>4.4050000000000002</v>
      </c>
      <c r="D630" s="17">
        <f>A630-A629</f>
        <v>31</v>
      </c>
      <c r="E630" s="45">
        <f>C630*D630</f>
        <v>136.55500000000001</v>
      </c>
      <c r="F630" s="17"/>
      <c r="G630" s="17">
        <v>31</v>
      </c>
      <c r="H630" s="17">
        <v>4.6500000000000004</v>
      </c>
      <c r="I630" s="17">
        <f>(H630+H629)/2</f>
        <v>4.4050000000000002</v>
      </c>
      <c r="J630" s="17">
        <f>G630-G629</f>
        <v>31</v>
      </c>
      <c r="K630" s="17">
        <f>I630*J630</f>
        <v>136.55500000000001</v>
      </c>
      <c r="L630" s="17"/>
    </row>
    <row r="631" spans="1:12">
      <c r="A631" s="17">
        <v>48</v>
      </c>
      <c r="B631" s="17">
        <v>4.6500000000000004</v>
      </c>
      <c r="C631" s="17">
        <f t="shared" ref="C631:C636" si="195">(B630+B631)/2</f>
        <v>4.6500000000000004</v>
      </c>
      <c r="D631" s="17">
        <f t="shared" ref="D631:D636" si="196">A631-A630</f>
        <v>17</v>
      </c>
      <c r="E631" s="45">
        <f t="shared" ref="E631:E636" si="197">C631*D631</f>
        <v>79.050000000000011</v>
      </c>
      <c r="F631" s="17"/>
      <c r="G631" s="17">
        <v>48</v>
      </c>
      <c r="H631" s="17">
        <v>4.6500000000000004</v>
      </c>
      <c r="I631" s="17">
        <f t="shared" ref="I631:I640" si="198">(H631+H630)/2</f>
        <v>4.6500000000000004</v>
      </c>
      <c r="J631" s="17">
        <f t="shared" ref="J631:J640" si="199">G631-G630</f>
        <v>17</v>
      </c>
      <c r="K631" s="17">
        <f t="shared" ref="K631:K640" si="200">I631*J631</f>
        <v>79.050000000000011</v>
      </c>
      <c r="L631" s="17"/>
    </row>
    <row r="632" spans="1:12">
      <c r="A632" s="17">
        <v>64</v>
      </c>
      <c r="B632" s="17">
        <v>4.6500000000000004</v>
      </c>
      <c r="C632" s="17">
        <f t="shared" si="195"/>
        <v>4.6500000000000004</v>
      </c>
      <c r="D632" s="17">
        <f t="shared" si="196"/>
        <v>16</v>
      </c>
      <c r="E632" s="45">
        <f t="shared" si="197"/>
        <v>74.400000000000006</v>
      </c>
      <c r="F632" s="17"/>
      <c r="G632" s="17">
        <v>64</v>
      </c>
      <c r="H632" s="17">
        <v>4.6500000000000004</v>
      </c>
      <c r="I632" s="17">
        <f t="shared" si="198"/>
        <v>4.6500000000000004</v>
      </c>
      <c r="J632" s="17">
        <f t="shared" si="199"/>
        <v>16</v>
      </c>
      <c r="K632" s="17">
        <f t="shared" si="200"/>
        <v>74.400000000000006</v>
      </c>
      <c r="L632" s="17"/>
    </row>
    <row r="633" spans="1:12">
      <c r="A633" s="17">
        <v>93</v>
      </c>
      <c r="B633" s="17">
        <v>4.53</v>
      </c>
      <c r="C633" s="17">
        <f t="shared" si="195"/>
        <v>4.59</v>
      </c>
      <c r="D633" s="17">
        <f t="shared" si="196"/>
        <v>29</v>
      </c>
      <c r="E633" s="45">
        <f t="shared" si="197"/>
        <v>133.10999999999999</v>
      </c>
      <c r="F633" s="17"/>
      <c r="G633" s="17">
        <v>93</v>
      </c>
      <c r="H633" s="17">
        <v>4.53</v>
      </c>
      <c r="I633" s="17">
        <f t="shared" si="198"/>
        <v>4.59</v>
      </c>
      <c r="J633" s="17">
        <f t="shared" si="199"/>
        <v>29</v>
      </c>
      <c r="K633" s="17">
        <f t="shared" si="200"/>
        <v>133.10999999999999</v>
      </c>
      <c r="L633" s="17"/>
    </row>
    <row r="634" spans="1:12">
      <c r="A634" s="17">
        <v>122</v>
      </c>
      <c r="B634" s="17">
        <v>3.87</v>
      </c>
      <c r="C634" s="17">
        <f t="shared" si="195"/>
        <v>4.2</v>
      </c>
      <c r="D634" s="17">
        <f t="shared" si="196"/>
        <v>29</v>
      </c>
      <c r="E634" s="45">
        <f t="shared" si="197"/>
        <v>121.80000000000001</v>
      </c>
      <c r="F634" s="17"/>
      <c r="G634" s="17">
        <v>122</v>
      </c>
      <c r="H634" s="17">
        <v>3.87</v>
      </c>
      <c r="I634" s="17">
        <f t="shared" si="198"/>
        <v>4.2</v>
      </c>
      <c r="J634" s="17">
        <f t="shared" si="199"/>
        <v>29</v>
      </c>
      <c r="K634" s="17">
        <f t="shared" si="200"/>
        <v>121.80000000000001</v>
      </c>
      <c r="L634" s="17"/>
    </row>
    <row r="635" spans="1:12">
      <c r="A635" s="17">
        <v>148</v>
      </c>
      <c r="B635" s="17">
        <v>3.85</v>
      </c>
      <c r="C635" s="17">
        <f t="shared" si="195"/>
        <v>3.8600000000000003</v>
      </c>
      <c r="D635" s="17">
        <f t="shared" si="196"/>
        <v>26</v>
      </c>
      <c r="E635" s="45">
        <f t="shared" si="197"/>
        <v>100.36000000000001</v>
      </c>
      <c r="F635" s="17" t="s">
        <v>65</v>
      </c>
      <c r="G635" s="17">
        <f>G636-(H636-H635)*3</f>
        <v>142.69999999999999</v>
      </c>
      <c r="H635" s="17">
        <v>3.85</v>
      </c>
      <c r="I635" s="17">
        <f t="shared" si="198"/>
        <v>3.8600000000000003</v>
      </c>
      <c r="J635" s="17">
        <f t="shared" si="199"/>
        <v>20.699999999999989</v>
      </c>
      <c r="K635" s="17">
        <f t="shared" si="200"/>
        <v>79.901999999999958</v>
      </c>
      <c r="L635" s="17"/>
    </row>
    <row r="636" spans="1:12">
      <c r="A636" s="174">
        <v>155</v>
      </c>
      <c r="B636" s="17">
        <v>3.85</v>
      </c>
      <c r="C636" s="17">
        <f t="shared" si="195"/>
        <v>3.85</v>
      </c>
      <c r="D636" s="17">
        <f t="shared" si="196"/>
        <v>7</v>
      </c>
      <c r="E636" s="45">
        <f t="shared" si="197"/>
        <v>26.95</v>
      </c>
      <c r="F636" s="17"/>
      <c r="G636" s="17">
        <f>G637-4.3/2</f>
        <v>145.85</v>
      </c>
      <c r="H636" s="17">
        <v>4.9000000000000004</v>
      </c>
      <c r="I636" s="17">
        <f t="shared" si="198"/>
        <v>4.375</v>
      </c>
      <c r="J636" s="17">
        <f t="shared" si="199"/>
        <v>3.1500000000000057</v>
      </c>
      <c r="K636" s="17">
        <f t="shared" si="200"/>
        <v>13.781250000000025</v>
      </c>
      <c r="L636" s="12"/>
    </row>
    <row r="637" spans="1:12">
      <c r="D637" s="17">
        <f>SUM(D630:D636)</f>
        <v>155</v>
      </c>
      <c r="E637" s="17">
        <f>SUM(E630:E636)</f>
        <v>672.22500000000002</v>
      </c>
      <c r="G637" s="17">
        <v>148</v>
      </c>
      <c r="H637" s="17">
        <v>4.9000000000000004</v>
      </c>
      <c r="I637" s="17">
        <f t="shared" si="198"/>
        <v>4.9000000000000004</v>
      </c>
      <c r="J637" s="17">
        <f t="shared" si="199"/>
        <v>2.1500000000000057</v>
      </c>
      <c r="K637" s="17">
        <f t="shared" si="200"/>
        <v>10.535000000000029</v>
      </c>
      <c r="L637" s="17"/>
    </row>
    <row r="638" spans="1:12">
      <c r="F638" s="17"/>
      <c r="G638" s="17">
        <f>G637+4.3/2</f>
        <v>150.15</v>
      </c>
      <c r="H638" s="17">
        <v>4.9000000000000004</v>
      </c>
      <c r="I638" s="17">
        <f t="shared" si="198"/>
        <v>4.9000000000000004</v>
      </c>
      <c r="J638" s="17">
        <f t="shared" si="199"/>
        <v>2.1500000000000057</v>
      </c>
      <c r="K638" s="17">
        <f t="shared" si="200"/>
        <v>10.535000000000029</v>
      </c>
    </row>
    <row r="639" spans="1:12">
      <c r="E639" s="172"/>
      <c r="F639" s="17"/>
      <c r="G639" s="17">
        <f>G638+(H638-H639)*3</f>
        <v>153.30000000000001</v>
      </c>
      <c r="H639" s="17">
        <v>3.85</v>
      </c>
      <c r="I639" s="17">
        <f t="shared" si="198"/>
        <v>4.375</v>
      </c>
      <c r="J639" s="17">
        <f t="shared" si="199"/>
        <v>3.1500000000000057</v>
      </c>
      <c r="K639" s="17">
        <f t="shared" si="200"/>
        <v>13.781250000000025</v>
      </c>
    </row>
    <row r="640" spans="1:12">
      <c r="F640" s="17"/>
      <c r="G640" s="17">
        <v>155</v>
      </c>
      <c r="H640" s="17">
        <v>3.85</v>
      </c>
      <c r="I640" s="17">
        <f t="shared" si="198"/>
        <v>3.85</v>
      </c>
      <c r="J640" s="17">
        <f t="shared" si="199"/>
        <v>1.6999999999999886</v>
      </c>
      <c r="K640" s="17">
        <f t="shared" si="200"/>
        <v>6.5449999999999564</v>
      </c>
    </row>
    <row r="641" spans="1:12">
      <c r="E641" s="172"/>
      <c r="F641" s="17"/>
      <c r="G641" s="17"/>
      <c r="H641" s="17"/>
      <c r="I641" s="17"/>
      <c r="J641" s="17">
        <f>SUM(J630:J640)</f>
        <v>155</v>
      </c>
      <c r="K641" s="17">
        <f>SUM(K630:K640)</f>
        <v>679.99450000000002</v>
      </c>
    </row>
    <row r="642" spans="1:12">
      <c r="E642" s="172" t="s">
        <v>66</v>
      </c>
      <c r="F642" s="46">
        <f>K641-E637</f>
        <v>7.7694999999999936</v>
      </c>
      <c r="G642" s="137" t="s">
        <v>0</v>
      </c>
    </row>
    <row r="643" spans="1:12">
      <c r="A643" s="167" t="s">
        <v>67</v>
      </c>
      <c r="E643" s="168" t="s">
        <v>58</v>
      </c>
      <c r="F643" s="17">
        <v>13520</v>
      </c>
      <c r="G643" s="137" t="s">
        <v>25</v>
      </c>
      <c r="H643" s="167" t="s">
        <v>59</v>
      </c>
      <c r="I643" s="167"/>
    </row>
    <row r="644" spans="1:12">
      <c r="A644" s="169" t="s">
        <v>60</v>
      </c>
      <c r="B644" s="169" t="s">
        <v>61</v>
      </c>
      <c r="C644" s="169" t="s">
        <v>62</v>
      </c>
      <c r="D644" s="169" t="s">
        <v>63</v>
      </c>
      <c r="E644" s="169" t="s">
        <v>64</v>
      </c>
      <c r="F644" s="169"/>
      <c r="G644" s="169" t="s">
        <v>60</v>
      </c>
      <c r="H644" s="169" t="s">
        <v>61</v>
      </c>
      <c r="I644" s="169" t="s">
        <v>62</v>
      </c>
      <c r="J644" s="169" t="s">
        <v>63</v>
      </c>
      <c r="K644" s="169" t="s">
        <v>64</v>
      </c>
      <c r="L644" s="170"/>
    </row>
    <row r="645" spans="1:12">
      <c r="A645" s="17">
        <v>0</v>
      </c>
      <c r="B645" s="171">
        <v>4.2</v>
      </c>
      <c r="C645" s="17"/>
      <c r="D645" s="17"/>
      <c r="E645" s="45"/>
      <c r="F645" s="17"/>
      <c r="G645" s="17">
        <v>0</v>
      </c>
      <c r="H645" s="17">
        <v>4.2</v>
      </c>
      <c r="I645" s="17"/>
      <c r="J645" s="17"/>
      <c r="K645" s="17"/>
      <c r="L645" s="17"/>
    </row>
    <row r="646" spans="1:12">
      <c r="A646" s="17">
        <v>28</v>
      </c>
      <c r="B646" s="171">
        <v>4.4400000000000004</v>
      </c>
      <c r="C646" s="17">
        <f>(B645+B646)/2</f>
        <v>4.32</v>
      </c>
      <c r="D646" s="17">
        <f>A646-A645</f>
        <v>28</v>
      </c>
      <c r="E646" s="45">
        <f>C646*D646</f>
        <v>120.96000000000001</v>
      </c>
      <c r="F646" s="17"/>
      <c r="G646" s="17">
        <v>28</v>
      </c>
      <c r="H646" s="17">
        <v>4.4400000000000004</v>
      </c>
      <c r="I646" s="17">
        <f>(H646+H645)/2</f>
        <v>4.32</v>
      </c>
      <c r="J646" s="17">
        <f>G646-G645</f>
        <v>28</v>
      </c>
      <c r="K646" s="17">
        <f>I646*J646</f>
        <v>120.96000000000001</v>
      </c>
      <c r="L646" s="17"/>
    </row>
    <row r="647" spans="1:12">
      <c r="A647" s="17">
        <v>46</v>
      </c>
      <c r="B647" s="171">
        <v>4.4000000000000004</v>
      </c>
      <c r="C647" s="17">
        <f t="shared" ref="C647:C655" si="201">(B646+B647)/2</f>
        <v>4.42</v>
      </c>
      <c r="D647" s="17">
        <f t="shared" ref="D647:D655" si="202">A647-A646</f>
        <v>18</v>
      </c>
      <c r="E647" s="45">
        <f t="shared" ref="E647:E655" si="203">C647*D647</f>
        <v>79.56</v>
      </c>
      <c r="F647" s="17"/>
      <c r="G647" s="17">
        <v>46</v>
      </c>
      <c r="H647" s="17">
        <v>4.4000000000000004</v>
      </c>
      <c r="I647" s="17">
        <f t="shared" ref="I647:I659" si="204">(H647+H646)/2</f>
        <v>4.42</v>
      </c>
      <c r="J647" s="17">
        <f t="shared" ref="J647:J659" si="205">G647-G646</f>
        <v>18</v>
      </c>
      <c r="K647" s="17">
        <f t="shared" ref="K647:K659" si="206">I647*J647</f>
        <v>79.56</v>
      </c>
      <c r="L647" s="17"/>
    </row>
    <row r="648" spans="1:12">
      <c r="A648" s="17">
        <v>62</v>
      </c>
      <c r="B648" s="171">
        <v>4.4400000000000004</v>
      </c>
      <c r="C648" s="17">
        <f t="shared" si="201"/>
        <v>4.42</v>
      </c>
      <c r="D648" s="17">
        <f t="shared" si="202"/>
        <v>16</v>
      </c>
      <c r="E648" s="45">
        <f t="shared" si="203"/>
        <v>70.72</v>
      </c>
      <c r="F648" s="17"/>
      <c r="G648" s="17">
        <v>62</v>
      </c>
      <c r="H648" s="17">
        <v>4.4400000000000004</v>
      </c>
      <c r="I648" s="17">
        <f t="shared" si="204"/>
        <v>4.42</v>
      </c>
      <c r="J648" s="17">
        <f t="shared" si="205"/>
        <v>16</v>
      </c>
      <c r="K648" s="17">
        <f t="shared" si="206"/>
        <v>70.72</v>
      </c>
      <c r="L648" s="17"/>
    </row>
    <row r="649" spans="1:12">
      <c r="A649" s="17">
        <v>67</v>
      </c>
      <c r="B649" s="171">
        <v>4.38</v>
      </c>
      <c r="C649" s="17">
        <f t="shared" si="201"/>
        <v>4.41</v>
      </c>
      <c r="D649" s="17">
        <f t="shared" si="202"/>
        <v>5</v>
      </c>
      <c r="E649" s="45">
        <f t="shared" si="203"/>
        <v>22.05</v>
      </c>
      <c r="F649" s="17"/>
      <c r="G649" s="17">
        <v>67</v>
      </c>
      <c r="H649" s="17">
        <v>4.38</v>
      </c>
      <c r="I649" s="17">
        <f t="shared" si="204"/>
        <v>4.41</v>
      </c>
      <c r="J649" s="17">
        <f t="shared" si="205"/>
        <v>5</v>
      </c>
      <c r="K649" s="17">
        <f t="shared" si="206"/>
        <v>22.05</v>
      </c>
      <c r="L649" s="17"/>
    </row>
    <row r="650" spans="1:12">
      <c r="A650" s="17">
        <v>73</v>
      </c>
      <c r="B650" s="171">
        <v>4.25</v>
      </c>
      <c r="C650" s="17">
        <f t="shared" si="201"/>
        <v>4.3149999999999995</v>
      </c>
      <c r="D650" s="17">
        <f t="shared" si="202"/>
        <v>6</v>
      </c>
      <c r="E650" s="45">
        <f t="shared" si="203"/>
        <v>25.889999999999997</v>
      </c>
      <c r="F650" s="17"/>
      <c r="G650" s="17">
        <v>73</v>
      </c>
      <c r="H650" s="17">
        <v>4.25</v>
      </c>
      <c r="I650" s="17">
        <f t="shared" si="204"/>
        <v>4.3149999999999995</v>
      </c>
      <c r="J650" s="17">
        <f t="shared" si="205"/>
        <v>6</v>
      </c>
      <c r="K650" s="17">
        <f t="shared" si="206"/>
        <v>25.889999999999997</v>
      </c>
      <c r="L650" s="17"/>
    </row>
    <row r="651" spans="1:12">
      <c r="A651" s="17">
        <v>80</v>
      </c>
      <c r="B651" s="171">
        <v>4.24</v>
      </c>
      <c r="C651" s="17">
        <f t="shared" si="201"/>
        <v>4.2450000000000001</v>
      </c>
      <c r="D651" s="17">
        <f t="shared" si="202"/>
        <v>7</v>
      </c>
      <c r="E651" s="45">
        <f t="shared" si="203"/>
        <v>29.715</v>
      </c>
      <c r="G651" s="17">
        <v>80</v>
      </c>
      <c r="H651" s="17">
        <v>4.24</v>
      </c>
      <c r="I651" s="17">
        <f t="shared" si="204"/>
        <v>4.2450000000000001</v>
      </c>
      <c r="J651" s="17">
        <f t="shared" si="205"/>
        <v>7</v>
      </c>
      <c r="K651" s="17">
        <f t="shared" si="206"/>
        <v>29.715</v>
      </c>
      <c r="L651" s="17"/>
    </row>
    <row r="652" spans="1:12">
      <c r="A652" s="174">
        <v>102</v>
      </c>
      <c r="B652" s="171">
        <v>4.2</v>
      </c>
      <c r="C652" s="17">
        <f t="shared" si="201"/>
        <v>4.2200000000000006</v>
      </c>
      <c r="D652" s="17">
        <f t="shared" si="202"/>
        <v>22</v>
      </c>
      <c r="E652" s="45">
        <f t="shared" si="203"/>
        <v>92.840000000000018</v>
      </c>
      <c r="F652" s="17"/>
      <c r="G652" s="17">
        <v>102</v>
      </c>
      <c r="H652" s="17">
        <v>4.2</v>
      </c>
      <c r="I652" s="17">
        <f t="shared" si="204"/>
        <v>4.2200000000000006</v>
      </c>
      <c r="J652" s="17">
        <f t="shared" si="205"/>
        <v>22</v>
      </c>
      <c r="K652" s="17">
        <f t="shared" si="206"/>
        <v>92.840000000000018</v>
      </c>
      <c r="L652" s="12"/>
    </row>
    <row r="653" spans="1:12">
      <c r="A653" s="17">
        <v>124</v>
      </c>
      <c r="B653" s="171">
        <v>4.28</v>
      </c>
      <c r="C653" s="17">
        <f t="shared" si="201"/>
        <v>4.24</v>
      </c>
      <c r="D653" s="17">
        <f t="shared" si="202"/>
        <v>22</v>
      </c>
      <c r="E653" s="45">
        <f t="shared" si="203"/>
        <v>93.28</v>
      </c>
      <c r="F653" s="17"/>
      <c r="G653" s="17">
        <v>124</v>
      </c>
      <c r="H653" s="17">
        <v>4.28</v>
      </c>
      <c r="I653" s="17">
        <f t="shared" si="204"/>
        <v>4.24</v>
      </c>
      <c r="J653" s="17">
        <f t="shared" si="205"/>
        <v>22</v>
      </c>
      <c r="K653" s="17">
        <f t="shared" si="206"/>
        <v>93.28</v>
      </c>
      <c r="L653" s="17"/>
    </row>
    <row r="654" spans="1:12">
      <c r="A654" s="17">
        <v>139</v>
      </c>
      <c r="B654" s="171">
        <v>4.07</v>
      </c>
      <c r="C654" s="17">
        <f t="shared" si="201"/>
        <v>4.1750000000000007</v>
      </c>
      <c r="D654" s="17">
        <f t="shared" si="202"/>
        <v>15</v>
      </c>
      <c r="E654" s="45">
        <f t="shared" si="203"/>
        <v>62.625000000000014</v>
      </c>
      <c r="F654" s="17" t="s">
        <v>65</v>
      </c>
      <c r="G654" s="17">
        <f>G655-(H655-H654)*3</f>
        <v>134.57</v>
      </c>
      <c r="H654" s="17">
        <v>4.1399999999999997</v>
      </c>
      <c r="I654" s="17">
        <f t="shared" si="204"/>
        <v>4.21</v>
      </c>
      <c r="J654" s="17">
        <f t="shared" si="205"/>
        <v>10.569999999999993</v>
      </c>
      <c r="K654" s="17">
        <f t="shared" si="206"/>
        <v>44.499699999999969</v>
      </c>
    </row>
    <row r="655" spans="1:12">
      <c r="A655" s="17">
        <v>153</v>
      </c>
      <c r="B655" s="171">
        <v>4.07</v>
      </c>
      <c r="C655" s="17">
        <f t="shared" si="201"/>
        <v>4.07</v>
      </c>
      <c r="D655" s="17">
        <f t="shared" si="202"/>
        <v>14</v>
      </c>
      <c r="E655" s="45">
        <f t="shared" si="203"/>
        <v>56.980000000000004</v>
      </c>
      <c r="F655" s="17"/>
      <c r="G655" s="17">
        <f>G656-4.3/2</f>
        <v>136.85</v>
      </c>
      <c r="H655" s="17">
        <v>4.9000000000000004</v>
      </c>
      <c r="I655" s="17">
        <f t="shared" si="204"/>
        <v>4.5199999999999996</v>
      </c>
      <c r="J655" s="17">
        <f t="shared" si="205"/>
        <v>2.2800000000000011</v>
      </c>
      <c r="K655" s="17">
        <f t="shared" si="206"/>
        <v>10.305600000000004</v>
      </c>
    </row>
    <row r="656" spans="1:12">
      <c r="D656" s="17">
        <f>SUM(D646:D655)</f>
        <v>153</v>
      </c>
      <c r="E656" s="17">
        <f>SUM(E646:E655)</f>
        <v>654.62</v>
      </c>
      <c r="F656" s="17"/>
      <c r="G656" s="17">
        <v>139</v>
      </c>
      <c r="H656" s="17">
        <v>4.9000000000000004</v>
      </c>
      <c r="I656" s="17">
        <f t="shared" si="204"/>
        <v>4.9000000000000004</v>
      </c>
      <c r="J656" s="17">
        <f t="shared" si="205"/>
        <v>2.1500000000000057</v>
      </c>
      <c r="K656" s="17">
        <f t="shared" si="206"/>
        <v>10.535000000000029</v>
      </c>
    </row>
    <row r="657" spans="1:12">
      <c r="F657" s="17"/>
      <c r="G657" s="17">
        <f>G656+4.3/2</f>
        <v>141.15</v>
      </c>
      <c r="H657" s="17">
        <v>4.9000000000000004</v>
      </c>
      <c r="I657" s="17">
        <f t="shared" si="204"/>
        <v>4.9000000000000004</v>
      </c>
      <c r="J657" s="17">
        <f t="shared" si="205"/>
        <v>2.1500000000000057</v>
      </c>
      <c r="K657" s="17">
        <f t="shared" si="206"/>
        <v>10.535000000000029</v>
      </c>
    </row>
    <row r="658" spans="1:12">
      <c r="E658" s="172"/>
      <c r="F658" s="17"/>
      <c r="G658" s="17">
        <f>G657+(H657-H658)*3</f>
        <v>143.64000000000001</v>
      </c>
      <c r="H658" s="171">
        <v>4.07</v>
      </c>
      <c r="I658" s="17">
        <f t="shared" si="204"/>
        <v>4.4850000000000003</v>
      </c>
      <c r="J658" s="17">
        <f t="shared" si="205"/>
        <v>2.4900000000000091</v>
      </c>
      <c r="K658" s="17">
        <f t="shared" si="206"/>
        <v>11.167650000000041</v>
      </c>
    </row>
    <row r="659" spans="1:12">
      <c r="E659" s="172"/>
      <c r="F659" s="17"/>
      <c r="G659" s="17">
        <v>153</v>
      </c>
      <c r="H659" s="171">
        <v>4.07</v>
      </c>
      <c r="I659" s="17">
        <f t="shared" si="204"/>
        <v>4.07</v>
      </c>
      <c r="J659" s="17">
        <f t="shared" si="205"/>
        <v>9.3599999999999852</v>
      </c>
      <c r="K659" s="17">
        <f t="shared" si="206"/>
        <v>38.095199999999942</v>
      </c>
    </row>
    <row r="660" spans="1:12">
      <c r="G660" s="174"/>
      <c r="H660" s="175"/>
      <c r="I660" s="17"/>
      <c r="J660" s="17">
        <f>SUM(J646:J659)</f>
        <v>153</v>
      </c>
      <c r="K660" s="17">
        <f>SUM(K646:K659)</f>
        <v>660.15315000000021</v>
      </c>
    </row>
    <row r="661" spans="1:12">
      <c r="E661" s="172" t="s">
        <v>66</v>
      </c>
      <c r="F661" s="46">
        <f>K660-E656</f>
        <v>5.5331500000002052</v>
      </c>
      <c r="G661" s="137" t="s">
        <v>0</v>
      </c>
    </row>
    <row r="662" spans="1:12">
      <c r="A662" s="167" t="s">
        <v>67</v>
      </c>
      <c r="E662" s="168" t="s">
        <v>58</v>
      </c>
      <c r="F662" s="17">
        <v>13598</v>
      </c>
      <c r="G662" s="137" t="s">
        <v>25</v>
      </c>
      <c r="H662" s="167" t="s">
        <v>59</v>
      </c>
      <c r="I662" s="167"/>
    </row>
    <row r="663" spans="1:12">
      <c r="A663" s="169" t="s">
        <v>60</v>
      </c>
      <c r="B663" s="169" t="s">
        <v>61</v>
      </c>
      <c r="C663" s="169" t="s">
        <v>62</v>
      </c>
      <c r="D663" s="169" t="s">
        <v>63</v>
      </c>
      <c r="E663" s="169" t="s">
        <v>64</v>
      </c>
      <c r="F663" s="169"/>
      <c r="G663" s="169" t="s">
        <v>60</v>
      </c>
      <c r="H663" s="169" t="s">
        <v>61</v>
      </c>
      <c r="I663" s="169" t="s">
        <v>62</v>
      </c>
      <c r="J663" s="169" t="s">
        <v>63</v>
      </c>
      <c r="K663" s="169" t="s">
        <v>64</v>
      </c>
      <c r="L663" s="170"/>
    </row>
    <row r="664" spans="1:12">
      <c r="A664" s="17">
        <v>0</v>
      </c>
      <c r="B664" s="17">
        <v>4.46</v>
      </c>
      <c r="C664" s="17"/>
      <c r="D664" s="17"/>
      <c r="E664" s="17"/>
      <c r="F664" s="17"/>
      <c r="G664" s="17">
        <v>0</v>
      </c>
      <c r="H664" s="17">
        <v>4.46</v>
      </c>
      <c r="I664" s="17"/>
      <c r="J664" s="17"/>
      <c r="K664" s="17"/>
      <c r="L664" s="17"/>
    </row>
    <row r="665" spans="1:12">
      <c r="A665" s="17">
        <v>19</v>
      </c>
      <c r="B665" s="17">
        <v>4.55</v>
      </c>
      <c r="C665" s="17">
        <f>(B664+B665)/2</f>
        <v>4.5049999999999999</v>
      </c>
      <c r="D665" s="17">
        <f>A665-A664</f>
        <v>19</v>
      </c>
      <c r="E665" s="17">
        <f>C665*D665</f>
        <v>85.594999999999999</v>
      </c>
      <c r="F665" s="17"/>
      <c r="G665" s="17">
        <v>19</v>
      </c>
      <c r="H665" s="17">
        <v>4.55</v>
      </c>
      <c r="I665" s="17">
        <f>(H665+H664)/2</f>
        <v>4.5049999999999999</v>
      </c>
      <c r="J665" s="17">
        <f>G665-G664</f>
        <v>19</v>
      </c>
      <c r="K665" s="17">
        <f>I665*J665</f>
        <v>85.594999999999999</v>
      </c>
      <c r="L665" s="17"/>
    </row>
    <row r="666" spans="1:12">
      <c r="A666" s="17">
        <v>28</v>
      </c>
      <c r="B666" s="17">
        <v>4.46</v>
      </c>
      <c r="C666" s="17">
        <f t="shared" ref="C666:C677" si="207">(B665+B666)/2</f>
        <v>4.5049999999999999</v>
      </c>
      <c r="D666" s="17">
        <f t="shared" ref="D666:D677" si="208">A666-A665</f>
        <v>9</v>
      </c>
      <c r="E666" s="17">
        <f t="shared" ref="E666:E677" si="209">C666*D666</f>
        <v>40.545000000000002</v>
      </c>
      <c r="F666" s="17"/>
      <c r="G666" s="17">
        <v>28</v>
      </c>
      <c r="H666" s="17">
        <v>4.46</v>
      </c>
      <c r="I666" s="17">
        <f t="shared" ref="I666:I681" si="210">(H666+H665)/2</f>
        <v>4.5049999999999999</v>
      </c>
      <c r="J666" s="17">
        <f t="shared" ref="J666:J681" si="211">G666-G665</f>
        <v>9</v>
      </c>
      <c r="K666" s="17">
        <f t="shared" ref="K666:K681" si="212">I666*J666</f>
        <v>40.545000000000002</v>
      </c>
      <c r="L666" s="17"/>
    </row>
    <row r="667" spans="1:12">
      <c r="A667" s="17">
        <v>32</v>
      </c>
      <c r="B667" s="17">
        <v>4.38</v>
      </c>
      <c r="C667" s="17">
        <f t="shared" si="207"/>
        <v>4.42</v>
      </c>
      <c r="D667" s="17">
        <f t="shared" si="208"/>
        <v>4</v>
      </c>
      <c r="E667" s="17">
        <f t="shared" si="209"/>
        <v>17.68</v>
      </c>
      <c r="F667" s="17"/>
      <c r="G667" s="17">
        <v>32</v>
      </c>
      <c r="H667" s="17">
        <v>4.38</v>
      </c>
      <c r="I667" s="17">
        <f t="shared" si="210"/>
        <v>4.42</v>
      </c>
      <c r="J667" s="17">
        <f t="shared" si="211"/>
        <v>4</v>
      </c>
      <c r="K667" s="17">
        <f t="shared" si="212"/>
        <v>17.68</v>
      </c>
      <c r="L667" s="17"/>
    </row>
    <row r="668" spans="1:12">
      <c r="A668" s="17">
        <v>53</v>
      </c>
      <c r="B668" s="17">
        <v>4.42</v>
      </c>
      <c r="C668" s="17">
        <f t="shared" si="207"/>
        <v>4.4000000000000004</v>
      </c>
      <c r="D668" s="17">
        <f t="shared" si="208"/>
        <v>21</v>
      </c>
      <c r="E668" s="17">
        <f t="shared" si="209"/>
        <v>92.4</v>
      </c>
      <c r="F668" s="17"/>
      <c r="G668" s="17">
        <v>53</v>
      </c>
      <c r="H668" s="17">
        <v>4.42</v>
      </c>
      <c r="I668" s="17">
        <f t="shared" si="210"/>
        <v>4.4000000000000004</v>
      </c>
      <c r="J668" s="17">
        <f t="shared" si="211"/>
        <v>21</v>
      </c>
      <c r="K668" s="17">
        <f t="shared" si="212"/>
        <v>92.4</v>
      </c>
      <c r="L668" s="17"/>
    </row>
    <row r="669" spans="1:12">
      <c r="A669" s="17">
        <v>65</v>
      </c>
      <c r="B669" s="17">
        <v>4.49</v>
      </c>
      <c r="C669" s="17">
        <f t="shared" si="207"/>
        <v>4.4550000000000001</v>
      </c>
      <c r="D669" s="17">
        <f t="shared" si="208"/>
        <v>12</v>
      </c>
      <c r="E669" s="17">
        <f t="shared" si="209"/>
        <v>53.46</v>
      </c>
      <c r="F669" s="17"/>
      <c r="G669" s="17">
        <v>65</v>
      </c>
      <c r="H669" s="17">
        <v>4.49</v>
      </c>
      <c r="I669" s="17">
        <f t="shared" si="210"/>
        <v>4.4550000000000001</v>
      </c>
      <c r="J669" s="17">
        <f t="shared" si="211"/>
        <v>12</v>
      </c>
      <c r="K669" s="17">
        <f t="shared" si="212"/>
        <v>53.46</v>
      </c>
      <c r="L669" s="17"/>
    </row>
    <row r="670" spans="1:12">
      <c r="A670" s="17">
        <v>73</v>
      </c>
      <c r="B670" s="17">
        <v>4.3899999999999997</v>
      </c>
      <c r="C670" s="17">
        <f t="shared" si="207"/>
        <v>4.4399999999999995</v>
      </c>
      <c r="D670" s="17">
        <f t="shared" si="208"/>
        <v>8</v>
      </c>
      <c r="E670" s="17">
        <f t="shared" si="209"/>
        <v>35.519999999999996</v>
      </c>
      <c r="F670" s="17"/>
      <c r="G670" s="17">
        <v>73</v>
      </c>
      <c r="H670" s="17">
        <v>4.3899999999999997</v>
      </c>
      <c r="I670" s="17">
        <f t="shared" si="210"/>
        <v>4.4399999999999995</v>
      </c>
      <c r="J670" s="17">
        <f t="shared" si="211"/>
        <v>8</v>
      </c>
      <c r="K670" s="17">
        <f t="shared" si="212"/>
        <v>35.519999999999996</v>
      </c>
      <c r="L670" s="17"/>
    </row>
    <row r="671" spans="1:12">
      <c r="A671" s="17">
        <v>83</v>
      </c>
      <c r="B671" s="17">
        <v>4.3</v>
      </c>
      <c r="C671" s="17">
        <f t="shared" si="207"/>
        <v>4.3449999999999998</v>
      </c>
      <c r="D671" s="17">
        <f t="shared" si="208"/>
        <v>10</v>
      </c>
      <c r="E671" s="17">
        <f t="shared" si="209"/>
        <v>43.449999999999996</v>
      </c>
      <c r="F671" s="17"/>
      <c r="G671" s="17">
        <v>83</v>
      </c>
      <c r="H671" s="17">
        <v>4.3</v>
      </c>
      <c r="I671" s="17">
        <f t="shared" si="210"/>
        <v>4.3449999999999998</v>
      </c>
      <c r="J671" s="17">
        <f t="shared" si="211"/>
        <v>10</v>
      </c>
      <c r="K671" s="17">
        <f t="shared" si="212"/>
        <v>43.449999999999996</v>
      </c>
      <c r="L671" s="12"/>
    </row>
    <row r="672" spans="1:12">
      <c r="A672" s="17">
        <v>93</v>
      </c>
      <c r="B672" s="17">
        <v>4.3</v>
      </c>
      <c r="C672" s="17">
        <f t="shared" si="207"/>
        <v>4.3</v>
      </c>
      <c r="D672" s="17">
        <f t="shared" si="208"/>
        <v>10</v>
      </c>
      <c r="E672" s="17">
        <f t="shared" si="209"/>
        <v>43</v>
      </c>
      <c r="F672" s="17"/>
      <c r="G672" s="17">
        <v>93</v>
      </c>
      <c r="H672" s="17">
        <v>4.3</v>
      </c>
      <c r="I672" s="17">
        <f t="shared" si="210"/>
        <v>4.3</v>
      </c>
      <c r="J672" s="17">
        <f t="shared" si="211"/>
        <v>10</v>
      </c>
      <c r="K672" s="17">
        <f t="shared" si="212"/>
        <v>43</v>
      </c>
      <c r="L672" s="17"/>
    </row>
    <row r="673" spans="1:12">
      <c r="A673" s="17">
        <v>100</v>
      </c>
      <c r="B673" s="17">
        <v>4.32</v>
      </c>
      <c r="C673" s="17">
        <f t="shared" si="207"/>
        <v>4.3100000000000005</v>
      </c>
      <c r="D673" s="17">
        <f t="shared" si="208"/>
        <v>7</v>
      </c>
      <c r="E673" s="17">
        <f t="shared" si="209"/>
        <v>30.17</v>
      </c>
      <c r="F673" s="17"/>
      <c r="G673" s="17">
        <v>100</v>
      </c>
      <c r="H673" s="17">
        <v>4.32</v>
      </c>
      <c r="I673" s="17">
        <f t="shared" si="210"/>
        <v>4.3100000000000005</v>
      </c>
      <c r="J673" s="17">
        <f t="shared" si="211"/>
        <v>7</v>
      </c>
      <c r="K673" s="17">
        <f t="shared" si="212"/>
        <v>30.17</v>
      </c>
    </row>
    <row r="674" spans="1:12">
      <c r="A674" s="17">
        <v>113</v>
      </c>
      <c r="B674" s="17">
        <v>4.33</v>
      </c>
      <c r="C674" s="17">
        <f t="shared" si="207"/>
        <v>4.3250000000000002</v>
      </c>
      <c r="D674" s="17">
        <f t="shared" si="208"/>
        <v>13</v>
      </c>
      <c r="E674" s="17">
        <f t="shared" si="209"/>
        <v>56.225000000000001</v>
      </c>
      <c r="F674" s="17"/>
      <c r="G674" s="17">
        <v>113</v>
      </c>
      <c r="H674" s="17">
        <v>4.33</v>
      </c>
      <c r="I674" s="17">
        <f t="shared" si="210"/>
        <v>4.3250000000000002</v>
      </c>
      <c r="J674" s="17">
        <f t="shared" si="211"/>
        <v>13</v>
      </c>
      <c r="K674" s="17">
        <f t="shared" si="212"/>
        <v>56.225000000000001</v>
      </c>
    </row>
    <row r="675" spans="1:12">
      <c r="A675" s="17">
        <v>121</v>
      </c>
      <c r="B675" s="17">
        <v>4.33</v>
      </c>
      <c r="C675" s="17">
        <f t="shared" si="207"/>
        <v>4.33</v>
      </c>
      <c r="D675" s="17">
        <f t="shared" si="208"/>
        <v>8</v>
      </c>
      <c r="E675" s="17">
        <f t="shared" si="209"/>
        <v>34.64</v>
      </c>
      <c r="F675" s="17"/>
      <c r="G675" s="17">
        <v>121</v>
      </c>
      <c r="H675" s="17">
        <v>4.33</v>
      </c>
      <c r="I675" s="17">
        <f t="shared" si="210"/>
        <v>4.33</v>
      </c>
      <c r="J675" s="17">
        <f t="shared" si="211"/>
        <v>8</v>
      </c>
      <c r="K675" s="17">
        <f t="shared" si="212"/>
        <v>34.64</v>
      </c>
    </row>
    <row r="676" spans="1:12">
      <c r="A676" s="17">
        <v>130</v>
      </c>
      <c r="B676" s="17">
        <v>4.2</v>
      </c>
      <c r="C676" s="17">
        <f t="shared" si="207"/>
        <v>4.2650000000000006</v>
      </c>
      <c r="D676" s="17">
        <f t="shared" si="208"/>
        <v>9</v>
      </c>
      <c r="E676" s="17">
        <f t="shared" si="209"/>
        <v>38.385000000000005</v>
      </c>
      <c r="F676" s="17" t="s">
        <v>65</v>
      </c>
      <c r="G676" s="17">
        <f>G677-(H677-H676)*3</f>
        <v>125.89999999999999</v>
      </c>
      <c r="H676" s="17">
        <v>4.25</v>
      </c>
      <c r="I676" s="17">
        <f t="shared" si="210"/>
        <v>4.29</v>
      </c>
      <c r="J676" s="17">
        <f t="shared" si="211"/>
        <v>4.8999999999999915</v>
      </c>
      <c r="K676" s="17">
        <f t="shared" si="212"/>
        <v>21.020999999999965</v>
      </c>
    </row>
    <row r="677" spans="1:12">
      <c r="A677" s="17">
        <v>140</v>
      </c>
      <c r="B677" s="17">
        <v>4.2</v>
      </c>
      <c r="C677" s="17">
        <f t="shared" si="207"/>
        <v>4.2</v>
      </c>
      <c r="D677" s="17">
        <f t="shared" si="208"/>
        <v>10</v>
      </c>
      <c r="E677" s="17">
        <f t="shared" si="209"/>
        <v>42</v>
      </c>
      <c r="F677" s="17"/>
      <c r="G677" s="17">
        <f>G678-4.3/2</f>
        <v>127.85</v>
      </c>
      <c r="H677" s="17">
        <v>4.9000000000000004</v>
      </c>
      <c r="I677" s="17">
        <f t="shared" si="210"/>
        <v>4.5750000000000002</v>
      </c>
      <c r="J677" s="17">
        <f t="shared" si="211"/>
        <v>1.9500000000000028</v>
      </c>
      <c r="K677" s="17">
        <f t="shared" si="212"/>
        <v>8.921250000000013</v>
      </c>
    </row>
    <row r="678" spans="1:12">
      <c r="A678" s="17"/>
      <c r="B678" s="17"/>
      <c r="C678" s="17"/>
      <c r="D678" s="17">
        <f>SUM(D665:D677)</f>
        <v>140</v>
      </c>
      <c r="E678" s="17">
        <f>SUM(E665:E677)</f>
        <v>613.07000000000005</v>
      </c>
      <c r="G678" s="17">
        <v>130</v>
      </c>
      <c r="H678" s="17">
        <v>4.9000000000000004</v>
      </c>
      <c r="I678" s="17">
        <f t="shared" si="210"/>
        <v>4.9000000000000004</v>
      </c>
      <c r="J678" s="17">
        <f t="shared" si="211"/>
        <v>2.1500000000000057</v>
      </c>
      <c r="K678" s="17">
        <f t="shared" si="212"/>
        <v>10.535000000000029</v>
      </c>
    </row>
    <row r="679" spans="1:12">
      <c r="A679" s="17"/>
      <c r="B679" s="17"/>
      <c r="C679" s="17"/>
      <c r="D679" s="17"/>
      <c r="E679" s="17"/>
      <c r="F679" s="17"/>
      <c r="G679" s="17">
        <f>G678+4.3/2</f>
        <v>132.15</v>
      </c>
      <c r="H679" s="17">
        <v>4.9000000000000004</v>
      </c>
      <c r="I679" s="17">
        <f t="shared" si="210"/>
        <v>4.9000000000000004</v>
      </c>
      <c r="J679" s="17">
        <f t="shared" si="211"/>
        <v>2.1500000000000057</v>
      </c>
      <c r="K679" s="17">
        <f t="shared" si="212"/>
        <v>10.535000000000029</v>
      </c>
    </row>
    <row r="680" spans="1:12">
      <c r="A680" s="17"/>
      <c r="B680" s="17"/>
      <c r="C680" s="17"/>
      <c r="D680" s="17"/>
      <c r="E680" s="17"/>
      <c r="F680" s="17"/>
      <c r="G680" s="17">
        <f>G679+(H679-H680)*3</f>
        <v>134.25</v>
      </c>
      <c r="H680" s="17">
        <v>4.2</v>
      </c>
      <c r="I680" s="17">
        <f t="shared" si="210"/>
        <v>4.5500000000000007</v>
      </c>
      <c r="J680" s="17">
        <f t="shared" si="211"/>
        <v>2.0999999999999943</v>
      </c>
      <c r="K680" s="17">
        <f t="shared" si="212"/>
        <v>9.5549999999999748</v>
      </c>
    </row>
    <row r="681" spans="1:12">
      <c r="A681" s="17"/>
      <c r="B681" s="17"/>
      <c r="C681" s="17"/>
      <c r="D681" s="17"/>
      <c r="E681" s="17"/>
      <c r="F681" s="17"/>
      <c r="G681" s="17">
        <v>140</v>
      </c>
      <c r="H681" s="17">
        <v>4.2</v>
      </c>
      <c r="I681" s="17">
        <f t="shared" si="210"/>
        <v>4.2</v>
      </c>
      <c r="J681" s="17">
        <f t="shared" si="211"/>
        <v>5.75</v>
      </c>
      <c r="K681" s="17">
        <f t="shared" si="212"/>
        <v>24.150000000000002</v>
      </c>
    </row>
    <row r="682" spans="1:12">
      <c r="E682" s="172"/>
      <c r="F682" s="46"/>
      <c r="G682" s="174"/>
      <c r="H682" s="175"/>
      <c r="I682" s="17"/>
      <c r="J682" s="17">
        <f>SUM(J665:J681)</f>
        <v>140</v>
      </c>
      <c r="K682" s="17">
        <f>SUM(K665:K681)</f>
        <v>617.40225000000009</v>
      </c>
    </row>
    <row r="683" spans="1:12">
      <c r="E683" s="172" t="s">
        <v>66</v>
      </c>
      <c r="F683" s="46">
        <f>K682-E678</f>
        <v>4.3322500000000446</v>
      </c>
      <c r="G683" s="137" t="s">
        <v>0</v>
      </c>
    </row>
    <row r="684" spans="1:12">
      <c r="A684" s="167" t="s">
        <v>67</v>
      </c>
      <c r="E684" s="168" t="s">
        <v>58</v>
      </c>
      <c r="F684" s="17">
        <v>13663</v>
      </c>
      <c r="G684" s="137" t="s">
        <v>25</v>
      </c>
      <c r="H684" s="167" t="s">
        <v>59</v>
      </c>
      <c r="I684" s="167"/>
    </row>
    <row r="685" spans="1:12">
      <c r="A685" s="169" t="s">
        <v>60</v>
      </c>
      <c r="B685" s="169" t="s">
        <v>61</v>
      </c>
      <c r="C685" s="169" t="s">
        <v>62</v>
      </c>
      <c r="D685" s="169" t="s">
        <v>63</v>
      </c>
      <c r="E685" s="169" t="s">
        <v>64</v>
      </c>
      <c r="F685" s="169"/>
      <c r="G685" s="169" t="s">
        <v>60</v>
      </c>
      <c r="H685" s="169" t="s">
        <v>61</v>
      </c>
      <c r="I685" s="169" t="s">
        <v>62</v>
      </c>
      <c r="J685" s="169" t="s">
        <v>63</v>
      </c>
      <c r="K685" s="169" t="s">
        <v>64</v>
      </c>
      <c r="L685" s="170"/>
    </row>
    <row r="686" spans="1:12">
      <c r="A686" s="17">
        <v>0</v>
      </c>
      <c r="B686" s="17">
        <v>4.8899999999999997</v>
      </c>
      <c r="C686" s="17"/>
      <c r="D686" s="17"/>
      <c r="E686" s="17"/>
      <c r="F686" s="17"/>
      <c r="G686" s="17">
        <v>0</v>
      </c>
      <c r="H686" s="17">
        <v>4.8899999999999997</v>
      </c>
      <c r="I686" s="17"/>
      <c r="J686" s="17"/>
      <c r="K686" s="17"/>
      <c r="L686" s="17"/>
    </row>
    <row r="687" spans="1:12">
      <c r="A687" s="17">
        <v>16</v>
      </c>
      <c r="B687" s="17">
        <v>4.71</v>
      </c>
      <c r="C687" s="17">
        <f t="shared" ref="C687:C692" si="213">(B686+B687)/2</f>
        <v>4.8</v>
      </c>
      <c r="D687" s="17">
        <f t="shared" ref="D687:D692" si="214">A687-A686</f>
        <v>16</v>
      </c>
      <c r="E687" s="17">
        <f t="shared" ref="E687:E692" si="215">C687*D687</f>
        <v>76.8</v>
      </c>
      <c r="F687" s="17"/>
      <c r="G687" s="17">
        <v>16</v>
      </c>
      <c r="H687" s="17">
        <v>4.71</v>
      </c>
      <c r="I687" s="17">
        <f t="shared" ref="I687:I696" si="216">(H687+H686)/2</f>
        <v>4.8</v>
      </c>
      <c r="J687" s="17">
        <f t="shared" ref="J687:J696" si="217">G687-G686</f>
        <v>16</v>
      </c>
      <c r="K687" s="17">
        <f t="shared" ref="K687:K696" si="218">I687*J687</f>
        <v>76.8</v>
      </c>
      <c r="L687" s="17"/>
    </row>
    <row r="688" spans="1:12">
      <c r="A688" s="17">
        <v>30</v>
      </c>
      <c r="B688" s="17">
        <v>4.4000000000000004</v>
      </c>
      <c r="C688" s="17">
        <f t="shared" si="213"/>
        <v>4.5549999999999997</v>
      </c>
      <c r="D688" s="17">
        <f t="shared" si="214"/>
        <v>14</v>
      </c>
      <c r="E688" s="17">
        <f t="shared" si="215"/>
        <v>63.769999999999996</v>
      </c>
      <c r="F688" s="17"/>
      <c r="G688" s="17">
        <v>30</v>
      </c>
      <c r="H688" s="17">
        <v>4.4000000000000004</v>
      </c>
      <c r="I688" s="17">
        <f t="shared" si="216"/>
        <v>4.5549999999999997</v>
      </c>
      <c r="J688" s="17">
        <f t="shared" si="217"/>
        <v>14</v>
      </c>
      <c r="K688" s="17">
        <f t="shared" si="218"/>
        <v>63.769999999999996</v>
      </c>
      <c r="L688" s="17"/>
    </row>
    <row r="689" spans="1:12">
      <c r="A689" s="17">
        <v>50</v>
      </c>
      <c r="B689" s="17">
        <v>4.47</v>
      </c>
      <c r="C689" s="17">
        <f t="shared" si="213"/>
        <v>4.4350000000000005</v>
      </c>
      <c r="D689" s="17">
        <f t="shared" si="214"/>
        <v>20</v>
      </c>
      <c r="E689" s="17">
        <f t="shared" si="215"/>
        <v>88.700000000000017</v>
      </c>
      <c r="F689" s="17"/>
      <c r="G689" s="17">
        <v>50</v>
      </c>
      <c r="H689" s="17">
        <v>4.47</v>
      </c>
      <c r="I689" s="17">
        <f t="shared" si="216"/>
        <v>4.4350000000000005</v>
      </c>
      <c r="J689" s="17">
        <f t="shared" si="217"/>
        <v>20</v>
      </c>
      <c r="K689" s="17">
        <f t="shared" si="218"/>
        <v>88.700000000000017</v>
      </c>
      <c r="L689" s="17"/>
    </row>
    <row r="690" spans="1:12">
      <c r="A690" s="17">
        <v>56</v>
      </c>
      <c r="B690" s="17">
        <v>4.47</v>
      </c>
      <c r="C690" s="17">
        <f t="shared" si="213"/>
        <v>4.47</v>
      </c>
      <c r="D690" s="17">
        <f t="shared" si="214"/>
        <v>6</v>
      </c>
      <c r="E690" s="17">
        <f t="shared" si="215"/>
        <v>26.82</v>
      </c>
      <c r="F690" s="17"/>
      <c r="G690" s="17">
        <v>56</v>
      </c>
      <c r="H690" s="17">
        <v>4.47</v>
      </c>
      <c r="I690" s="17">
        <f t="shared" si="216"/>
        <v>4.47</v>
      </c>
      <c r="J690" s="17">
        <f t="shared" si="217"/>
        <v>6</v>
      </c>
      <c r="K690" s="17">
        <f t="shared" si="218"/>
        <v>26.82</v>
      </c>
      <c r="L690" s="17"/>
    </row>
    <row r="691" spans="1:12">
      <c r="A691" s="17">
        <v>86</v>
      </c>
      <c r="B691" s="17">
        <v>4.1399999999999997</v>
      </c>
      <c r="C691" s="17">
        <f t="shared" si="213"/>
        <v>4.3049999999999997</v>
      </c>
      <c r="D691" s="17">
        <f t="shared" si="214"/>
        <v>30</v>
      </c>
      <c r="E691" s="17">
        <f t="shared" si="215"/>
        <v>129.14999999999998</v>
      </c>
      <c r="F691" s="17" t="s">
        <v>65</v>
      </c>
      <c r="G691" s="17">
        <f>G692-(H692-H691)*3</f>
        <v>81.809999999999988</v>
      </c>
      <c r="H691" s="17">
        <v>4.22</v>
      </c>
      <c r="I691" s="17">
        <f t="shared" si="216"/>
        <v>4.3449999999999998</v>
      </c>
      <c r="J691" s="17">
        <f t="shared" si="217"/>
        <v>25.809999999999988</v>
      </c>
      <c r="K691" s="17">
        <f t="shared" si="218"/>
        <v>112.14444999999994</v>
      </c>
      <c r="L691" s="17"/>
    </row>
    <row r="692" spans="1:12">
      <c r="A692" s="17">
        <v>106</v>
      </c>
      <c r="B692" s="17">
        <v>4.1399999999999997</v>
      </c>
      <c r="C692" s="17">
        <f t="shared" si="213"/>
        <v>4.1399999999999997</v>
      </c>
      <c r="D692" s="17">
        <f t="shared" si="214"/>
        <v>20</v>
      </c>
      <c r="E692" s="17">
        <f t="shared" si="215"/>
        <v>82.8</v>
      </c>
      <c r="F692" s="17"/>
      <c r="G692" s="17">
        <f>G693-4.3/2</f>
        <v>83.85</v>
      </c>
      <c r="H692" s="17">
        <v>4.9000000000000004</v>
      </c>
      <c r="I692" s="17">
        <f t="shared" si="216"/>
        <v>4.5600000000000005</v>
      </c>
      <c r="J692" s="17">
        <f t="shared" si="217"/>
        <v>2.0400000000000063</v>
      </c>
      <c r="K692" s="17">
        <f t="shared" si="218"/>
        <v>9.3024000000000289</v>
      </c>
      <c r="L692" s="17"/>
    </row>
    <row r="693" spans="1:12">
      <c r="A693" s="174"/>
      <c r="B693" s="17"/>
      <c r="C693" s="17"/>
      <c r="D693" s="17">
        <f>SUM(D687:D692)</f>
        <v>106</v>
      </c>
      <c r="E693" s="17">
        <f>SUM(E687:E692)</f>
        <v>468.04</v>
      </c>
      <c r="G693" s="17">
        <v>86</v>
      </c>
      <c r="H693" s="17">
        <v>4.9000000000000004</v>
      </c>
      <c r="I693" s="17">
        <f t="shared" si="216"/>
        <v>4.9000000000000004</v>
      </c>
      <c r="J693" s="17">
        <f t="shared" si="217"/>
        <v>2.1500000000000057</v>
      </c>
      <c r="K693" s="17">
        <f t="shared" si="218"/>
        <v>10.535000000000029</v>
      </c>
      <c r="L693" s="12"/>
    </row>
    <row r="694" spans="1:12">
      <c r="A694" s="174"/>
      <c r="B694" s="17"/>
      <c r="C694" s="17"/>
      <c r="D694" s="17"/>
      <c r="E694" s="17"/>
      <c r="F694" s="17"/>
      <c r="G694" s="17">
        <f>G693+4.3/2</f>
        <v>88.15</v>
      </c>
      <c r="H694" s="17">
        <v>4.9000000000000004</v>
      </c>
      <c r="I694" s="17">
        <f t="shared" si="216"/>
        <v>4.9000000000000004</v>
      </c>
      <c r="J694" s="17">
        <f t="shared" si="217"/>
        <v>2.1500000000000057</v>
      </c>
      <c r="K694" s="17">
        <f t="shared" si="218"/>
        <v>10.535000000000029</v>
      </c>
      <c r="L694" s="17"/>
    </row>
    <row r="695" spans="1:12">
      <c r="A695" s="174"/>
      <c r="B695" s="17"/>
      <c r="C695" s="17"/>
      <c r="D695" s="17"/>
      <c r="E695" s="17"/>
      <c r="F695" s="17"/>
      <c r="G695" s="17">
        <f>G694+(H694-H695)*3</f>
        <v>90.43</v>
      </c>
      <c r="H695" s="17">
        <v>4.1399999999999997</v>
      </c>
      <c r="I695" s="17">
        <f t="shared" si="216"/>
        <v>4.5199999999999996</v>
      </c>
      <c r="J695" s="17">
        <f t="shared" si="217"/>
        <v>2.2800000000000011</v>
      </c>
      <c r="K695" s="17">
        <f t="shared" si="218"/>
        <v>10.305600000000004</v>
      </c>
    </row>
    <row r="696" spans="1:12">
      <c r="D696" s="17"/>
      <c r="E696" s="17"/>
      <c r="F696" s="17"/>
      <c r="G696" s="17">
        <v>106</v>
      </c>
      <c r="H696" s="17">
        <v>4.1399999999999997</v>
      </c>
      <c r="I696" s="17">
        <f t="shared" si="216"/>
        <v>4.1399999999999997</v>
      </c>
      <c r="J696" s="17">
        <f t="shared" si="217"/>
        <v>15.569999999999993</v>
      </c>
      <c r="K696" s="17">
        <f t="shared" si="218"/>
        <v>64.459799999999973</v>
      </c>
    </row>
    <row r="697" spans="1:12">
      <c r="D697" s="17"/>
      <c r="E697" s="17"/>
      <c r="F697" s="17"/>
      <c r="G697" s="17"/>
      <c r="H697" s="17"/>
      <c r="I697" s="17"/>
      <c r="J697" s="17">
        <f>SUM(J687:J696)</f>
        <v>106</v>
      </c>
      <c r="K697" s="17">
        <f>SUM(K687:K696)</f>
        <v>473.37225000000007</v>
      </c>
    </row>
    <row r="698" spans="1:12">
      <c r="E698" s="172" t="s">
        <v>66</v>
      </c>
      <c r="F698" s="46">
        <f>K697-E693</f>
        <v>5.3322500000000446</v>
      </c>
      <c r="G698" s="137" t="s">
        <v>0</v>
      </c>
    </row>
    <row r="699" spans="1:12">
      <c r="A699" s="167" t="s">
        <v>67</v>
      </c>
      <c r="E699" s="168" t="s">
        <v>58</v>
      </c>
      <c r="F699" s="17">
        <v>13688</v>
      </c>
      <c r="G699" s="137" t="s">
        <v>25</v>
      </c>
      <c r="H699" s="167" t="s">
        <v>59</v>
      </c>
      <c r="I699" s="167"/>
    </row>
    <row r="700" spans="1:12">
      <c r="A700" s="169" t="s">
        <v>60</v>
      </c>
      <c r="B700" s="169" t="s">
        <v>61</v>
      </c>
      <c r="C700" s="169" t="s">
        <v>62</v>
      </c>
      <c r="D700" s="169" t="s">
        <v>63</v>
      </c>
      <c r="E700" s="169" t="s">
        <v>64</v>
      </c>
      <c r="F700" s="169"/>
      <c r="G700" s="169" t="s">
        <v>60</v>
      </c>
      <c r="H700" s="169" t="s">
        <v>61</v>
      </c>
      <c r="I700" s="169" t="s">
        <v>62</v>
      </c>
      <c r="J700" s="169" t="s">
        <v>63</v>
      </c>
      <c r="K700" s="169" t="s">
        <v>64</v>
      </c>
      <c r="L700" s="170"/>
    </row>
    <row r="701" spans="1:12">
      <c r="A701" s="17">
        <v>0</v>
      </c>
      <c r="B701" s="17">
        <v>5.08</v>
      </c>
      <c r="C701" s="17"/>
      <c r="D701" s="17"/>
      <c r="E701" s="17"/>
      <c r="F701" s="17"/>
      <c r="G701" s="17">
        <v>0</v>
      </c>
      <c r="H701" s="17">
        <v>5.08</v>
      </c>
      <c r="I701" s="17"/>
      <c r="J701" s="17"/>
      <c r="K701" s="17"/>
      <c r="L701" s="17"/>
    </row>
    <row r="702" spans="1:12">
      <c r="A702" s="17">
        <v>32</v>
      </c>
      <c r="B702" s="17">
        <v>4.46</v>
      </c>
      <c r="C702" s="17">
        <f>(B701+B702)/2</f>
        <v>4.7699999999999996</v>
      </c>
      <c r="D702" s="17">
        <f>A702-A701</f>
        <v>32</v>
      </c>
      <c r="E702" s="17">
        <f>C702*D702</f>
        <v>152.63999999999999</v>
      </c>
      <c r="F702" s="17"/>
      <c r="G702" s="17">
        <v>32</v>
      </c>
      <c r="H702" s="17">
        <v>4.46</v>
      </c>
      <c r="I702" s="17">
        <f>(H702+H701)/2</f>
        <v>4.7699999999999996</v>
      </c>
      <c r="J702" s="17">
        <f>G702-G701</f>
        <v>32</v>
      </c>
      <c r="K702" s="17">
        <f>I702*J702</f>
        <v>152.63999999999999</v>
      </c>
      <c r="L702" s="17"/>
    </row>
    <row r="703" spans="1:12">
      <c r="A703" s="17">
        <v>61</v>
      </c>
      <c r="B703" s="17">
        <v>4.4800000000000004</v>
      </c>
      <c r="C703" s="17">
        <f>(B702+B703)/2</f>
        <v>4.4700000000000006</v>
      </c>
      <c r="D703" s="17">
        <f>A703-A702</f>
        <v>29</v>
      </c>
      <c r="E703" s="17">
        <f>C703*D703</f>
        <v>129.63000000000002</v>
      </c>
      <c r="F703" s="17"/>
      <c r="G703" s="17">
        <v>61</v>
      </c>
      <c r="H703" s="17">
        <v>4.4800000000000004</v>
      </c>
      <c r="I703" s="17">
        <f t="shared" ref="I703:I709" si="219">(H703+H702)/2</f>
        <v>4.4700000000000006</v>
      </c>
      <c r="J703" s="17">
        <f t="shared" ref="J703:J709" si="220">G703-G702</f>
        <v>29</v>
      </c>
      <c r="K703" s="17">
        <f t="shared" ref="K703:K709" si="221">I703*J703</f>
        <v>129.63000000000002</v>
      </c>
      <c r="L703" s="17"/>
    </row>
    <row r="704" spans="1:12">
      <c r="A704" s="17">
        <v>86</v>
      </c>
      <c r="B704" s="17">
        <v>4.0999999999999996</v>
      </c>
      <c r="C704" s="17">
        <f>(B703+B704)/2</f>
        <v>4.29</v>
      </c>
      <c r="D704" s="17">
        <f>A704-A703</f>
        <v>25</v>
      </c>
      <c r="E704" s="17">
        <f>C704*D704</f>
        <v>107.25</v>
      </c>
      <c r="F704" s="17" t="s">
        <v>65</v>
      </c>
      <c r="G704" s="17">
        <f>G705-(H705-H704)*3</f>
        <v>81.69</v>
      </c>
      <c r="H704" s="17">
        <v>4.18</v>
      </c>
      <c r="I704" s="17">
        <f t="shared" si="219"/>
        <v>4.33</v>
      </c>
      <c r="J704" s="17">
        <f t="shared" si="220"/>
        <v>20.689999999999998</v>
      </c>
      <c r="K704" s="17">
        <f t="shared" si="221"/>
        <v>89.587699999999998</v>
      </c>
      <c r="L704" s="17"/>
    </row>
    <row r="705" spans="1:12">
      <c r="A705" s="17">
        <v>100</v>
      </c>
      <c r="B705" s="17">
        <v>4.0999999999999996</v>
      </c>
      <c r="C705" s="17">
        <f>(B704+B705)/2</f>
        <v>4.0999999999999996</v>
      </c>
      <c r="D705" s="17">
        <f>A705-A704</f>
        <v>14</v>
      </c>
      <c r="E705" s="17">
        <f>C705*D705</f>
        <v>57.399999999999991</v>
      </c>
      <c r="F705" s="17"/>
      <c r="G705" s="17">
        <f>G706-4.3/2</f>
        <v>83.85</v>
      </c>
      <c r="H705" s="17">
        <v>4.9000000000000004</v>
      </c>
      <c r="I705" s="17">
        <f t="shared" si="219"/>
        <v>4.54</v>
      </c>
      <c r="J705" s="17">
        <f t="shared" si="220"/>
        <v>2.1599999999999966</v>
      </c>
      <c r="K705" s="17">
        <f t="shared" si="221"/>
        <v>9.806399999999984</v>
      </c>
      <c r="L705" s="17"/>
    </row>
    <row r="706" spans="1:12">
      <c r="A706" s="17"/>
      <c r="B706" s="17"/>
      <c r="C706" s="17"/>
      <c r="D706" s="17">
        <f>SUM(D702:D705)</f>
        <v>100</v>
      </c>
      <c r="E706" s="17">
        <f>SUM(E702:E705)</f>
        <v>446.91999999999996</v>
      </c>
      <c r="G706" s="17">
        <v>86</v>
      </c>
      <c r="H706" s="17">
        <v>4.9000000000000004</v>
      </c>
      <c r="I706" s="17">
        <f t="shared" si="219"/>
        <v>4.9000000000000004</v>
      </c>
      <c r="J706" s="17">
        <f t="shared" si="220"/>
        <v>2.1500000000000057</v>
      </c>
      <c r="K706" s="17">
        <f t="shared" si="221"/>
        <v>10.535000000000029</v>
      </c>
      <c r="L706" s="17"/>
    </row>
    <row r="707" spans="1:12">
      <c r="A707" s="17"/>
      <c r="B707" s="17"/>
      <c r="C707" s="17"/>
      <c r="E707" s="17"/>
      <c r="F707" s="17"/>
      <c r="G707" s="17">
        <f>G706+4.3/2</f>
        <v>88.15</v>
      </c>
      <c r="H707" s="17">
        <v>4.9000000000000004</v>
      </c>
      <c r="I707" s="17">
        <f t="shared" si="219"/>
        <v>4.9000000000000004</v>
      </c>
      <c r="J707" s="17">
        <f t="shared" si="220"/>
        <v>2.1500000000000057</v>
      </c>
      <c r="K707" s="17">
        <f t="shared" si="221"/>
        <v>10.535000000000029</v>
      </c>
      <c r="L707" s="17"/>
    </row>
    <row r="708" spans="1:12">
      <c r="A708" s="174"/>
      <c r="B708" s="17"/>
      <c r="C708" s="17"/>
      <c r="D708" s="17"/>
      <c r="E708" s="17"/>
      <c r="F708" s="17"/>
      <c r="G708" s="17">
        <f>G707+(H707-H708)*3</f>
        <v>90.550000000000011</v>
      </c>
      <c r="H708" s="17">
        <v>4.0999999999999996</v>
      </c>
      <c r="I708" s="17">
        <f t="shared" si="219"/>
        <v>4.5</v>
      </c>
      <c r="J708" s="17">
        <f t="shared" si="220"/>
        <v>2.4000000000000057</v>
      </c>
      <c r="K708" s="17">
        <f t="shared" si="221"/>
        <v>10.800000000000026</v>
      </c>
      <c r="L708" s="12"/>
    </row>
    <row r="709" spans="1:12">
      <c r="A709" s="174"/>
      <c r="B709" s="17"/>
      <c r="C709" s="17"/>
      <c r="D709" s="17"/>
      <c r="E709" s="17"/>
      <c r="F709" s="17"/>
      <c r="G709" s="17">
        <v>100</v>
      </c>
      <c r="H709" s="17">
        <v>4.0999999999999996</v>
      </c>
      <c r="I709" s="17">
        <f t="shared" si="219"/>
        <v>4.0999999999999996</v>
      </c>
      <c r="J709" s="17">
        <f t="shared" si="220"/>
        <v>9.4499999999999886</v>
      </c>
      <c r="K709" s="17">
        <f t="shared" si="221"/>
        <v>38.744999999999948</v>
      </c>
      <c r="L709" s="17"/>
    </row>
    <row r="710" spans="1:12">
      <c r="A710" s="174"/>
      <c r="B710" s="17"/>
      <c r="C710" s="17"/>
      <c r="D710" s="17"/>
      <c r="E710" s="17"/>
      <c r="F710" s="17"/>
      <c r="G710" s="17"/>
      <c r="H710" s="17"/>
      <c r="I710" s="17"/>
      <c r="J710" s="17">
        <f>SUM(J702:J709)</f>
        <v>100</v>
      </c>
      <c r="K710" s="17">
        <f>SUM(K702:K709)</f>
        <v>452.27909999999997</v>
      </c>
    </row>
    <row r="711" spans="1:12">
      <c r="E711" s="172" t="s">
        <v>66</v>
      </c>
      <c r="F711" s="46">
        <f>K710-E706</f>
        <v>5.3591000000000122</v>
      </c>
      <c r="G711" s="137" t="s">
        <v>0</v>
      </c>
    </row>
    <row r="712" spans="1:12">
      <c r="A712" s="167" t="s">
        <v>67</v>
      </c>
      <c r="E712" s="168" t="s">
        <v>58</v>
      </c>
      <c r="F712" s="17">
        <v>13800</v>
      </c>
      <c r="G712" s="137" t="s">
        <v>25</v>
      </c>
      <c r="H712" s="167" t="s">
        <v>59</v>
      </c>
      <c r="I712" s="167"/>
    </row>
    <row r="713" spans="1:12">
      <c r="A713" s="169" t="s">
        <v>60</v>
      </c>
      <c r="B713" s="169" t="s">
        <v>61</v>
      </c>
      <c r="C713" s="169" t="s">
        <v>62</v>
      </c>
      <c r="D713" s="169" t="s">
        <v>63</v>
      </c>
      <c r="E713" s="169" t="s">
        <v>64</v>
      </c>
      <c r="F713" s="169"/>
      <c r="G713" s="169" t="s">
        <v>60</v>
      </c>
      <c r="H713" s="169" t="s">
        <v>61</v>
      </c>
      <c r="I713" s="169" t="s">
        <v>62</v>
      </c>
      <c r="J713" s="169" t="s">
        <v>63</v>
      </c>
      <c r="K713" s="169" t="s">
        <v>64</v>
      </c>
      <c r="L713" s="170"/>
    </row>
    <row r="714" spans="1:12">
      <c r="A714" s="17">
        <v>0</v>
      </c>
      <c r="B714" s="17">
        <v>5.12</v>
      </c>
      <c r="C714" s="17"/>
      <c r="D714" s="17"/>
      <c r="E714" s="45"/>
      <c r="F714" s="17"/>
      <c r="G714" s="17">
        <v>0</v>
      </c>
      <c r="H714" s="17">
        <v>5.12</v>
      </c>
      <c r="I714" s="17"/>
      <c r="J714" s="17"/>
      <c r="K714" s="17"/>
      <c r="L714" s="17"/>
    </row>
    <row r="715" spans="1:12">
      <c r="A715" s="17">
        <v>19</v>
      </c>
      <c r="B715" s="17">
        <v>5.14</v>
      </c>
      <c r="C715" s="17">
        <f>(B714+B715)/2</f>
        <v>5.13</v>
      </c>
      <c r="D715" s="17">
        <f>A715-A714</f>
        <v>19</v>
      </c>
      <c r="E715" s="45">
        <f>C715*D715</f>
        <v>97.47</v>
      </c>
      <c r="F715" s="17"/>
      <c r="G715" s="17">
        <v>19</v>
      </c>
      <c r="H715" s="17">
        <v>5.14</v>
      </c>
      <c r="I715" s="17">
        <f>(H715+H714)/2</f>
        <v>5.13</v>
      </c>
      <c r="J715" s="17">
        <f>G715-G714</f>
        <v>19</v>
      </c>
      <c r="K715" s="17">
        <f>I715*J715</f>
        <v>97.47</v>
      </c>
      <c r="L715" s="17"/>
    </row>
    <row r="716" spans="1:12">
      <c r="A716" s="17">
        <v>41</v>
      </c>
      <c r="B716" s="17">
        <v>4.8</v>
      </c>
      <c r="C716" s="17">
        <f>(B715+B716)/2</f>
        <v>4.97</v>
      </c>
      <c r="D716" s="17">
        <f>A716-A715</f>
        <v>22</v>
      </c>
      <c r="E716" s="45">
        <f>C716*D716</f>
        <v>109.33999999999999</v>
      </c>
      <c r="F716" s="17"/>
      <c r="G716" s="17">
        <v>41</v>
      </c>
      <c r="H716" s="17">
        <v>4.8</v>
      </c>
      <c r="I716" s="17">
        <f t="shared" ref="I716:I722" si="222">(H716+H715)/2</f>
        <v>4.97</v>
      </c>
      <c r="J716" s="17">
        <f t="shared" ref="J716:J722" si="223">G716-G715</f>
        <v>22</v>
      </c>
      <c r="K716" s="17">
        <f t="shared" ref="K716:K722" si="224">I716*J716</f>
        <v>109.33999999999999</v>
      </c>
      <c r="L716" s="17"/>
    </row>
    <row r="717" spans="1:12">
      <c r="A717" s="17">
        <v>58</v>
      </c>
      <c r="B717" s="17">
        <v>4.3499999999999996</v>
      </c>
      <c r="C717" s="17">
        <f>(B716+B717)/2</f>
        <v>4.5749999999999993</v>
      </c>
      <c r="D717" s="17">
        <f>A717-A716</f>
        <v>17</v>
      </c>
      <c r="E717" s="45">
        <f>C717*D717</f>
        <v>77.774999999999991</v>
      </c>
      <c r="F717" s="17" t="s">
        <v>65</v>
      </c>
      <c r="G717" s="17">
        <f>G718-(H718-H717)*3</f>
        <v>54.5</v>
      </c>
      <c r="H717" s="17">
        <v>4.45</v>
      </c>
      <c r="I717" s="17">
        <f t="shared" si="222"/>
        <v>4.625</v>
      </c>
      <c r="J717" s="17">
        <f t="shared" si="223"/>
        <v>13.5</v>
      </c>
      <c r="K717" s="17">
        <f t="shared" si="224"/>
        <v>62.4375</v>
      </c>
      <c r="L717" s="17"/>
    </row>
    <row r="718" spans="1:12">
      <c r="A718" s="17">
        <v>72</v>
      </c>
      <c r="B718" s="17">
        <v>4.3499999999999996</v>
      </c>
      <c r="C718" s="17">
        <f>(B717+B718)/2</f>
        <v>4.3499999999999996</v>
      </c>
      <c r="D718" s="17">
        <f>A718-A717</f>
        <v>14</v>
      </c>
      <c r="E718" s="45">
        <f>C718*D718</f>
        <v>60.899999999999991</v>
      </c>
      <c r="F718" s="17"/>
      <c r="G718" s="17">
        <f>G719-4.3/2</f>
        <v>55.85</v>
      </c>
      <c r="H718" s="17">
        <v>4.9000000000000004</v>
      </c>
      <c r="I718" s="17">
        <f t="shared" si="222"/>
        <v>4.6750000000000007</v>
      </c>
      <c r="J718" s="17">
        <f t="shared" si="223"/>
        <v>1.3500000000000014</v>
      </c>
      <c r="K718" s="17">
        <f t="shared" si="224"/>
        <v>6.3112500000000074</v>
      </c>
      <c r="L718" s="17"/>
    </row>
    <row r="719" spans="1:12">
      <c r="A719" s="17"/>
      <c r="B719" s="17"/>
      <c r="C719" s="17"/>
      <c r="D719" s="17">
        <f>SUM(D715:D718)</f>
        <v>72</v>
      </c>
      <c r="E719" s="17">
        <f>SUM(E715:E718)</f>
        <v>345.48499999999996</v>
      </c>
      <c r="F719" s="17"/>
      <c r="G719" s="17">
        <v>58</v>
      </c>
      <c r="H719" s="17">
        <v>4.9000000000000004</v>
      </c>
      <c r="I719" s="17">
        <f t="shared" si="222"/>
        <v>4.9000000000000004</v>
      </c>
      <c r="J719" s="17">
        <f t="shared" si="223"/>
        <v>2.1499999999999986</v>
      </c>
      <c r="K719" s="17">
        <f t="shared" si="224"/>
        <v>10.534999999999993</v>
      </c>
      <c r="L719" s="17"/>
    </row>
    <row r="720" spans="1:12">
      <c r="A720" s="17"/>
      <c r="B720" s="17"/>
      <c r="C720" s="17"/>
      <c r="F720" s="17"/>
      <c r="G720" s="17">
        <f>G719+4.3/2</f>
        <v>60.15</v>
      </c>
      <c r="H720" s="17">
        <v>4.9000000000000004</v>
      </c>
      <c r="I720" s="17">
        <f t="shared" si="222"/>
        <v>4.9000000000000004</v>
      </c>
      <c r="J720" s="17">
        <f t="shared" si="223"/>
        <v>2.1499999999999986</v>
      </c>
      <c r="K720" s="17">
        <f t="shared" si="224"/>
        <v>10.534999999999993</v>
      </c>
      <c r="L720" s="17"/>
    </row>
    <row r="721" spans="1:12">
      <c r="A721" s="174"/>
      <c r="B721" s="17"/>
      <c r="C721" s="17"/>
      <c r="F721" s="17"/>
      <c r="G721" s="17">
        <f>G720+(H720-H721)*3</f>
        <v>61.8</v>
      </c>
      <c r="H721" s="17">
        <v>4.3499999999999996</v>
      </c>
      <c r="I721" s="17">
        <f t="shared" si="222"/>
        <v>4.625</v>
      </c>
      <c r="J721" s="17">
        <f t="shared" si="223"/>
        <v>1.6499999999999986</v>
      </c>
      <c r="K721" s="17">
        <f t="shared" si="224"/>
        <v>7.6312499999999934</v>
      </c>
      <c r="L721" s="12"/>
    </row>
    <row r="722" spans="1:12">
      <c r="A722" s="174"/>
      <c r="B722" s="17"/>
      <c r="C722" s="17"/>
      <c r="D722" s="17"/>
      <c r="E722" s="45"/>
      <c r="F722" s="17"/>
      <c r="G722" s="17">
        <v>72</v>
      </c>
      <c r="H722" s="17">
        <v>4.3499999999999996</v>
      </c>
      <c r="I722" s="17">
        <f t="shared" si="222"/>
        <v>4.3499999999999996</v>
      </c>
      <c r="J722" s="17">
        <f t="shared" si="223"/>
        <v>10.200000000000003</v>
      </c>
      <c r="K722" s="17">
        <f t="shared" si="224"/>
        <v>44.370000000000012</v>
      </c>
      <c r="L722" s="17"/>
    </row>
    <row r="723" spans="1:12">
      <c r="E723" s="172"/>
      <c r="F723" s="46"/>
      <c r="G723" s="17"/>
      <c r="H723" s="17"/>
      <c r="I723" s="17"/>
      <c r="J723" s="17">
        <f>SUM(J715:J722)</f>
        <v>72</v>
      </c>
      <c r="K723" s="17">
        <f>SUM(K715:K722)</f>
        <v>348.62999999999994</v>
      </c>
    </row>
    <row r="724" spans="1:12">
      <c r="E724" s="172" t="s">
        <v>66</v>
      </c>
      <c r="F724" s="46">
        <f>K723-E719</f>
        <v>3.1449999999999818</v>
      </c>
      <c r="G724" s="137" t="s">
        <v>0</v>
      </c>
    </row>
    <row r="725" spans="1:12">
      <c r="A725" s="167" t="s">
        <v>67</v>
      </c>
      <c r="E725" s="168" t="s">
        <v>58</v>
      </c>
      <c r="F725" s="17">
        <v>14200</v>
      </c>
      <c r="G725" s="137" t="s">
        <v>25</v>
      </c>
      <c r="H725" s="167" t="s">
        <v>59</v>
      </c>
      <c r="I725" s="167"/>
    </row>
    <row r="726" spans="1:12">
      <c r="A726" s="169" t="s">
        <v>60</v>
      </c>
      <c r="B726" s="169" t="s">
        <v>61</v>
      </c>
      <c r="C726" s="169" t="s">
        <v>62</v>
      </c>
      <c r="D726" s="169" t="s">
        <v>63</v>
      </c>
      <c r="E726" s="169" t="s">
        <v>64</v>
      </c>
      <c r="F726" s="169"/>
      <c r="G726" s="169" t="s">
        <v>60</v>
      </c>
      <c r="H726" s="169" t="s">
        <v>61</v>
      </c>
      <c r="I726" s="169" t="s">
        <v>62</v>
      </c>
      <c r="J726" s="169" t="s">
        <v>63</v>
      </c>
      <c r="K726" s="169" t="s">
        <v>64</v>
      </c>
      <c r="L726" s="170"/>
    </row>
    <row r="727" spans="1:12">
      <c r="A727" s="17">
        <v>0</v>
      </c>
      <c r="B727" s="171">
        <v>3.24</v>
      </c>
      <c r="C727" s="17"/>
      <c r="D727" s="17"/>
      <c r="E727" s="17"/>
      <c r="F727" s="17"/>
      <c r="G727" s="17">
        <v>0</v>
      </c>
      <c r="H727" s="17">
        <v>3.24</v>
      </c>
      <c r="I727" s="17"/>
      <c r="J727" s="17"/>
      <c r="K727" s="17"/>
      <c r="L727" s="17"/>
    </row>
    <row r="728" spans="1:12">
      <c r="A728" s="17">
        <v>22</v>
      </c>
      <c r="B728" s="171">
        <v>3.7</v>
      </c>
      <c r="C728" s="17">
        <f>(B727+B728)/2</f>
        <v>3.47</v>
      </c>
      <c r="D728" s="17">
        <f>A728-A727</f>
        <v>22</v>
      </c>
      <c r="E728" s="17">
        <f>C728*D728</f>
        <v>76.34</v>
      </c>
      <c r="F728" s="17"/>
      <c r="G728" s="17">
        <v>22</v>
      </c>
      <c r="H728" s="17">
        <v>3.7</v>
      </c>
      <c r="I728" s="17">
        <f>(H728+H727)/2</f>
        <v>3.47</v>
      </c>
      <c r="J728" s="17">
        <f>G728-G727</f>
        <v>22</v>
      </c>
      <c r="K728" s="17">
        <f>I728*J728</f>
        <v>76.34</v>
      </c>
      <c r="L728" s="17"/>
    </row>
    <row r="729" spans="1:12">
      <c r="A729" s="17">
        <v>39</v>
      </c>
      <c r="B729" s="171">
        <v>3.9</v>
      </c>
      <c r="C729" s="17">
        <f t="shared" ref="C729:C734" si="225">(B728+B729)/2</f>
        <v>3.8</v>
      </c>
      <c r="D729" s="17">
        <f t="shared" ref="D729:D734" si="226">A729-A728</f>
        <v>17</v>
      </c>
      <c r="E729" s="17">
        <f t="shared" ref="E729:E734" si="227">C729*D729</f>
        <v>64.599999999999994</v>
      </c>
      <c r="F729" s="17"/>
      <c r="G729" s="17">
        <v>39</v>
      </c>
      <c r="H729" s="17">
        <v>3.9</v>
      </c>
      <c r="I729" s="17">
        <f t="shared" ref="I729:I738" si="228">(H729+H728)/2</f>
        <v>3.8</v>
      </c>
      <c r="J729" s="17">
        <f t="shared" ref="J729:J738" si="229">G729-G728</f>
        <v>17</v>
      </c>
      <c r="K729" s="17">
        <f t="shared" ref="K729:K738" si="230">I729*J729</f>
        <v>64.599999999999994</v>
      </c>
      <c r="L729" s="17"/>
    </row>
    <row r="730" spans="1:12">
      <c r="A730" s="17">
        <v>63</v>
      </c>
      <c r="B730" s="171">
        <v>4.2</v>
      </c>
      <c r="C730" s="17">
        <f t="shared" si="225"/>
        <v>4.05</v>
      </c>
      <c r="D730" s="17">
        <f t="shared" si="226"/>
        <v>24</v>
      </c>
      <c r="E730" s="17">
        <f t="shared" si="227"/>
        <v>97.199999999999989</v>
      </c>
      <c r="F730" s="17"/>
      <c r="G730" s="17">
        <v>63</v>
      </c>
      <c r="H730" s="17">
        <v>4.2</v>
      </c>
      <c r="I730" s="17">
        <f t="shared" si="228"/>
        <v>4.05</v>
      </c>
      <c r="J730" s="17">
        <f t="shared" si="229"/>
        <v>24</v>
      </c>
      <c r="K730" s="17">
        <f t="shared" si="230"/>
        <v>97.199999999999989</v>
      </c>
      <c r="L730" s="17"/>
    </row>
    <row r="731" spans="1:12">
      <c r="A731" s="17">
        <v>70</v>
      </c>
      <c r="B731" s="171">
        <v>3.5</v>
      </c>
      <c r="C731" s="17">
        <f t="shared" si="225"/>
        <v>3.85</v>
      </c>
      <c r="D731" s="17">
        <f t="shared" si="226"/>
        <v>7</v>
      </c>
      <c r="E731" s="17">
        <f t="shared" si="227"/>
        <v>26.95</v>
      </c>
      <c r="F731" s="17"/>
      <c r="G731" s="17">
        <v>70</v>
      </c>
      <c r="H731" s="17">
        <v>3.5</v>
      </c>
      <c r="I731" s="17">
        <f t="shared" si="228"/>
        <v>3.85</v>
      </c>
      <c r="J731" s="17">
        <f t="shared" si="229"/>
        <v>7</v>
      </c>
      <c r="K731" s="17">
        <f t="shared" si="230"/>
        <v>26.95</v>
      </c>
      <c r="L731" s="17"/>
    </row>
    <row r="732" spans="1:12">
      <c r="A732" s="17">
        <v>76</v>
      </c>
      <c r="B732" s="171">
        <v>4.3099999999999996</v>
      </c>
      <c r="C732" s="17">
        <f t="shared" si="225"/>
        <v>3.9049999999999998</v>
      </c>
      <c r="D732" s="17">
        <f t="shared" si="226"/>
        <v>6</v>
      </c>
      <c r="E732" s="17">
        <f t="shared" si="227"/>
        <v>23.43</v>
      </c>
      <c r="F732" s="17"/>
      <c r="G732" s="17">
        <v>76</v>
      </c>
      <c r="H732" s="17">
        <v>4.3099999999999996</v>
      </c>
      <c r="I732" s="17">
        <f t="shared" si="228"/>
        <v>3.9049999999999998</v>
      </c>
      <c r="J732" s="17">
        <f t="shared" si="229"/>
        <v>6</v>
      </c>
      <c r="K732" s="17">
        <f t="shared" si="230"/>
        <v>23.43</v>
      </c>
      <c r="L732" s="17"/>
    </row>
    <row r="733" spans="1:12">
      <c r="A733" s="17">
        <v>95</v>
      </c>
      <c r="B733" s="171">
        <v>4.41</v>
      </c>
      <c r="C733" s="17">
        <f t="shared" si="225"/>
        <v>4.3599999999999994</v>
      </c>
      <c r="D733" s="17">
        <f t="shared" si="226"/>
        <v>19</v>
      </c>
      <c r="E733" s="17">
        <f t="shared" si="227"/>
        <v>82.839999999999989</v>
      </c>
      <c r="F733" s="17" t="s">
        <v>65</v>
      </c>
      <c r="G733" s="17">
        <f>G734-(H734-H733)*3</f>
        <v>91.38</v>
      </c>
      <c r="H733" s="17">
        <v>4.41</v>
      </c>
      <c r="I733" s="17">
        <f t="shared" si="228"/>
        <v>4.3599999999999994</v>
      </c>
      <c r="J733" s="17">
        <f t="shared" si="229"/>
        <v>15.379999999999995</v>
      </c>
      <c r="K733" s="17">
        <f t="shared" si="230"/>
        <v>67.056799999999967</v>
      </c>
      <c r="L733" s="17"/>
    </row>
    <row r="734" spans="1:12">
      <c r="A734" s="174">
        <v>114</v>
      </c>
      <c r="B734" s="171">
        <v>4.41</v>
      </c>
      <c r="C734" s="17">
        <f t="shared" si="225"/>
        <v>4.41</v>
      </c>
      <c r="D734" s="17">
        <f t="shared" si="226"/>
        <v>19</v>
      </c>
      <c r="E734" s="17">
        <f t="shared" si="227"/>
        <v>83.79</v>
      </c>
      <c r="F734" s="17"/>
      <c r="G734" s="17">
        <f>G735-4.3/2</f>
        <v>92.85</v>
      </c>
      <c r="H734" s="17">
        <v>4.9000000000000004</v>
      </c>
      <c r="I734" s="17">
        <f t="shared" si="228"/>
        <v>4.6550000000000002</v>
      </c>
      <c r="J734" s="17">
        <f t="shared" si="229"/>
        <v>1.4699999999999989</v>
      </c>
      <c r="K734" s="17">
        <f t="shared" si="230"/>
        <v>6.842849999999995</v>
      </c>
      <c r="L734" s="12"/>
    </row>
    <row r="735" spans="1:12">
      <c r="A735" s="174"/>
      <c r="B735" s="17"/>
      <c r="C735" s="17"/>
      <c r="D735" s="17">
        <f>SUM(D728:D734)</f>
        <v>114</v>
      </c>
      <c r="E735" s="17">
        <f>SUM(E728:E734)</f>
        <v>455.15</v>
      </c>
      <c r="G735" s="17">
        <v>95</v>
      </c>
      <c r="H735" s="17">
        <v>4.9000000000000004</v>
      </c>
      <c r="I735" s="17">
        <f t="shared" si="228"/>
        <v>4.9000000000000004</v>
      </c>
      <c r="J735" s="17">
        <f t="shared" si="229"/>
        <v>2.1500000000000057</v>
      </c>
      <c r="K735" s="17">
        <f t="shared" si="230"/>
        <v>10.535000000000029</v>
      </c>
      <c r="L735" s="17"/>
    </row>
    <row r="736" spans="1:12">
      <c r="D736" s="17"/>
      <c r="E736" s="17"/>
      <c r="F736" s="17"/>
      <c r="G736" s="17">
        <f>G735+4.3/2</f>
        <v>97.15</v>
      </c>
      <c r="H736" s="17">
        <v>4.9000000000000004</v>
      </c>
      <c r="I736" s="17">
        <f t="shared" si="228"/>
        <v>4.9000000000000004</v>
      </c>
      <c r="J736" s="17">
        <f t="shared" si="229"/>
        <v>2.1500000000000057</v>
      </c>
      <c r="K736" s="17">
        <f t="shared" si="230"/>
        <v>10.535000000000029</v>
      </c>
    </row>
    <row r="737" spans="1:12">
      <c r="D737" s="17"/>
      <c r="E737" s="17"/>
      <c r="F737" s="17"/>
      <c r="G737" s="17">
        <f>G736+(H736-H737)*3</f>
        <v>98.62</v>
      </c>
      <c r="H737" s="17">
        <v>4.41</v>
      </c>
      <c r="I737" s="17">
        <f t="shared" si="228"/>
        <v>4.6550000000000002</v>
      </c>
      <c r="J737" s="17">
        <f t="shared" si="229"/>
        <v>1.4699999999999989</v>
      </c>
      <c r="K737" s="17">
        <f t="shared" si="230"/>
        <v>6.842849999999995</v>
      </c>
    </row>
    <row r="738" spans="1:12">
      <c r="D738" s="17"/>
      <c r="E738" s="17"/>
      <c r="F738" s="17"/>
      <c r="G738" s="17">
        <v>114</v>
      </c>
      <c r="H738" s="17">
        <v>4.41</v>
      </c>
      <c r="I738" s="17">
        <f t="shared" si="228"/>
        <v>4.41</v>
      </c>
      <c r="J738" s="17">
        <f t="shared" si="229"/>
        <v>15.379999999999995</v>
      </c>
      <c r="K738" s="17">
        <f t="shared" si="230"/>
        <v>67.825799999999987</v>
      </c>
    </row>
    <row r="739" spans="1:12">
      <c r="E739" s="172"/>
      <c r="F739" s="46"/>
      <c r="G739" s="17"/>
      <c r="H739" s="17"/>
      <c r="I739" s="17"/>
      <c r="J739" s="17">
        <f>SUM(J728:J738)</f>
        <v>114</v>
      </c>
      <c r="K739" s="17">
        <f>SUM(K728:K738)</f>
        <v>458.15829999999994</v>
      </c>
    </row>
    <row r="740" spans="1:12">
      <c r="E740" s="172" t="s">
        <v>66</v>
      </c>
      <c r="F740" s="46">
        <f>K739-E735</f>
        <v>3.0082999999999629</v>
      </c>
      <c r="G740" s="137" t="s">
        <v>0</v>
      </c>
    </row>
    <row r="741" spans="1:12">
      <c r="A741" s="167" t="s">
        <v>67</v>
      </c>
      <c r="E741" s="168" t="s">
        <v>58</v>
      </c>
      <c r="F741" s="17">
        <v>14268</v>
      </c>
      <c r="G741" s="137" t="s">
        <v>25</v>
      </c>
      <c r="H741" s="167" t="s">
        <v>59</v>
      </c>
      <c r="I741" s="167"/>
    </row>
    <row r="742" spans="1:12">
      <c r="A742" s="169" t="s">
        <v>60</v>
      </c>
      <c r="B742" s="169" t="s">
        <v>61</v>
      </c>
      <c r="C742" s="169" t="s">
        <v>62</v>
      </c>
      <c r="D742" s="169" t="s">
        <v>63</v>
      </c>
      <c r="E742" s="169" t="s">
        <v>64</v>
      </c>
      <c r="F742" s="169"/>
      <c r="G742" s="169" t="s">
        <v>60</v>
      </c>
      <c r="H742" s="169" t="s">
        <v>61</v>
      </c>
      <c r="I742" s="169" t="s">
        <v>62</v>
      </c>
      <c r="J742" s="169" t="s">
        <v>63</v>
      </c>
      <c r="K742" s="169" t="s">
        <v>64</v>
      </c>
      <c r="L742" s="170"/>
    </row>
    <row r="743" spans="1:12">
      <c r="A743" s="17">
        <v>0</v>
      </c>
      <c r="B743" s="171">
        <v>3.4</v>
      </c>
      <c r="C743" s="17"/>
      <c r="D743" s="17"/>
      <c r="E743" s="45"/>
      <c r="F743" s="17"/>
      <c r="G743" s="17">
        <v>0</v>
      </c>
      <c r="H743" s="17">
        <v>3.4</v>
      </c>
      <c r="I743" s="17"/>
      <c r="J743" s="17"/>
      <c r="K743" s="17"/>
      <c r="L743" s="17"/>
    </row>
    <row r="744" spans="1:12">
      <c r="A744" s="17">
        <v>22</v>
      </c>
      <c r="B744" s="171">
        <v>3.79</v>
      </c>
      <c r="C744" s="17">
        <f>(B743+B744)/2</f>
        <v>3.5949999999999998</v>
      </c>
      <c r="D744" s="17">
        <f>A744-A743</f>
        <v>22</v>
      </c>
      <c r="E744" s="45">
        <f>C744*D744</f>
        <v>79.089999999999989</v>
      </c>
      <c r="F744" s="17"/>
      <c r="G744" s="17">
        <v>22</v>
      </c>
      <c r="H744" s="17">
        <v>3.79</v>
      </c>
      <c r="I744" s="17">
        <f>(H744+H743)/2</f>
        <v>3.5949999999999998</v>
      </c>
      <c r="J744" s="17">
        <f>G744-G743</f>
        <v>22</v>
      </c>
      <c r="K744" s="17">
        <f>I744*J744</f>
        <v>79.089999999999989</v>
      </c>
      <c r="L744" s="17"/>
    </row>
    <row r="745" spans="1:12">
      <c r="A745" s="17">
        <v>40</v>
      </c>
      <c r="B745" s="171">
        <v>3.95</v>
      </c>
      <c r="C745" s="17">
        <f>(B744+B745)/2</f>
        <v>3.87</v>
      </c>
      <c r="D745" s="17">
        <f>A745-A744</f>
        <v>18</v>
      </c>
      <c r="E745" s="45">
        <f>C745*D745</f>
        <v>69.66</v>
      </c>
      <c r="F745" s="17"/>
      <c r="G745" s="17">
        <v>40</v>
      </c>
      <c r="H745" s="17">
        <v>3.95</v>
      </c>
      <c r="I745" s="17">
        <f t="shared" ref="I745:I751" si="231">(H745+H744)/2</f>
        <v>3.87</v>
      </c>
      <c r="J745" s="17">
        <f t="shared" ref="J745:J751" si="232">G745-G744</f>
        <v>18</v>
      </c>
      <c r="K745" s="17">
        <f t="shared" ref="K745:K751" si="233">I745*J745</f>
        <v>69.66</v>
      </c>
      <c r="L745" s="17"/>
    </row>
    <row r="746" spans="1:12">
      <c r="A746" s="17">
        <v>60</v>
      </c>
      <c r="B746" s="171">
        <v>4.0999999999999996</v>
      </c>
      <c r="C746" s="17">
        <f>(B745+B746)/2</f>
        <v>4.0250000000000004</v>
      </c>
      <c r="D746" s="17">
        <f>A746-A745</f>
        <v>20</v>
      </c>
      <c r="E746" s="45">
        <f>C746*D746</f>
        <v>80.5</v>
      </c>
      <c r="F746" s="17" t="s">
        <v>65</v>
      </c>
      <c r="G746" s="17">
        <f>G747-(H747-H746)*3</f>
        <v>55.39</v>
      </c>
      <c r="H746" s="17">
        <v>4.08</v>
      </c>
      <c r="I746" s="17">
        <f t="shared" si="231"/>
        <v>4.0150000000000006</v>
      </c>
      <c r="J746" s="17">
        <f t="shared" si="232"/>
        <v>15.39</v>
      </c>
      <c r="K746" s="17">
        <f t="shared" si="233"/>
        <v>61.790850000000013</v>
      </c>
      <c r="L746" s="17"/>
    </row>
    <row r="747" spans="1:12">
      <c r="A747" s="17">
        <v>74</v>
      </c>
      <c r="B747" s="171">
        <v>4.0999999999999996</v>
      </c>
      <c r="C747" s="17">
        <f>(B746+B747)/2</f>
        <v>4.0999999999999996</v>
      </c>
      <c r="D747" s="17">
        <f>A747-A746</f>
        <v>14</v>
      </c>
      <c r="E747" s="45">
        <f>C747*D747</f>
        <v>57.399999999999991</v>
      </c>
      <c r="F747" s="17"/>
      <c r="G747" s="17">
        <f>G748-4.3/2</f>
        <v>57.85</v>
      </c>
      <c r="H747" s="17">
        <v>4.9000000000000004</v>
      </c>
      <c r="I747" s="17">
        <f t="shared" si="231"/>
        <v>4.49</v>
      </c>
      <c r="J747" s="17">
        <f t="shared" si="232"/>
        <v>2.4600000000000009</v>
      </c>
      <c r="K747" s="17">
        <f t="shared" si="233"/>
        <v>11.045400000000004</v>
      </c>
      <c r="L747" s="17"/>
    </row>
    <row r="748" spans="1:12">
      <c r="A748" s="17"/>
      <c r="B748" s="171"/>
      <c r="C748" s="17"/>
      <c r="D748" s="17">
        <f>SUM(D744:D747)</f>
        <v>74</v>
      </c>
      <c r="E748" s="17">
        <f>SUM(E744:E747)</f>
        <v>286.64999999999998</v>
      </c>
      <c r="F748" s="17"/>
      <c r="G748" s="17">
        <v>60</v>
      </c>
      <c r="H748" s="17">
        <v>4.9000000000000004</v>
      </c>
      <c r="I748" s="17">
        <f t="shared" si="231"/>
        <v>4.9000000000000004</v>
      </c>
      <c r="J748" s="17">
        <f t="shared" si="232"/>
        <v>2.1499999999999986</v>
      </c>
      <c r="K748" s="17">
        <f t="shared" si="233"/>
        <v>10.534999999999993</v>
      </c>
      <c r="L748" s="17"/>
    </row>
    <row r="749" spans="1:12">
      <c r="A749" s="17"/>
      <c r="B749" s="17"/>
      <c r="C749" s="17"/>
      <c r="F749" s="17"/>
      <c r="G749" s="17">
        <f>G748+4.3/2</f>
        <v>62.15</v>
      </c>
      <c r="H749" s="17">
        <v>4.9000000000000004</v>
      </c>
      <c r="I749" s="17">
        <f t="shared" si="231"/>
        <v>4.9000000000000004</v>
      </c>
      <c r="J749" s="17">
        <f t="shared" si="232"/>
        <v>2.1499999999999986</v>
      </c>
      <c r="K749" s="17">
        <f t="shared" si="233"/>
        <v>10.534999999999993</v>
      </c>
      <c r="L749" s="17"/>
    </row>
    <row r="750" spans="1:12">
      <c r="A750" s="174"/>
      <c r="B750" s="17"/>
      <c r="C750" s="17"/>
      <c r="D750" s="17"/>
      <c r="E750" s="45"/>
      <c r="F750" s="17"/>
      <c r="G750" s="17">
        <f>G749+(H749-H750)*3</f>
        <v>64.55</v>
      </c>
      <c r="H750" s="17">
        <v>4.0999999999999996</v>
      </c>
      <c r="I750" s="17">
        <f t="shared" si="231"/>
        <v>4.5</v>
      </c>
      <c r="J750" s="17">
        <f t="shared" si="232"/>
        <v>2.3999999999999986</v>
      </c>
      <c r="K750" s="17">
        <f t="shared" si="233"/>
        <v>10.799999999999994</v>
      </c>
      <c r="L750" s="12"/>
    </row>
    <row r="751" spans="1:12">
      <c r="A751" s="174"/>
      <c r="B751" s="17"/>
      <c r="C751" s="17"/>
      <c r="D751" s="17"/>
      <c r="E751" s="45"/>
      <c r="F751" s="17"/>
      <c r="G751" s="17">
        <v>74</v>
      </c>
      <c r="H751" s="17">
        <v>4.0999999999999996</v>
      </c>
      <c r="I751" s="17">
        <f t="shared" si="231"/>
        <v>4.0999999999999996</v>
      </c>
      <c r="J751" s="17">
        <f t="shared" si="232"/>
        <v>9.4500000000000028</v>
      </c>
      <c r="K751" s="17">
        <f t="shared" si="233"/>
        <v>38.745000000000012</v>
      </c>
      <c r="L751" s="17"/>
    </row>
    <row r="752" spans="1:12">
      <c r="E752" s="172"/>
      <c r="F752" s="17"/>
      <c r="G752" s="17"/>
      <c r="H752" s="17"/>
      <c r="I752" s="17"/>
      <c r="J752" s="17">
        <f>SUM(J744:J751)</f>
        <v>74</v>
      </c>
      <c r="K752" s="17">
        <f>SUM(K744:K751)</f>
        <v>292.20125000000002</v>
      </c>
    </row>
    <row r="753" spans="1:12">
      <c r="E753" s="172" t="s">
        <v>66</v>
      </c>
      <c r="F753" s="46">
        <f>K752-E748</f>
        <v>5.5512500000000387</v>
      </c>
      <c r="G753" s="137" t="s">
        <v>0</v>
      </c>
    </row>
    <row r="754" spans="1:12">
      <c r="A754" s="167" t="s">
        <v>67</v>
      </c>
      <c r="E754" s="168" t="s">
        <v>58</v>
      </c>
      <c r="F754" s="17">
        <v>14371</v>
      </c>
      <c r="G754" s="137" t="s">
        <v>25</v>
      </c>
      <c r="H754" s="167" t="s">
        <v>59</v>
      </c>
      <c r="I754" s="167"/>
    </row>
    <row r="755" spans="1:12">
      <c r="A755" s="169" t="s">
        <v>60</v>
      </c>
      <c r="B755" s="169" t="s">
        <v>61</v>
      </c>
      <c r="C755" s="169" t="s">
        <v>62</v>
      </c>
      <c r="D755" s="169" t="s">
        <v>63</v>
      </c>
      <c r="E755" s="169" t="s">
        <v>64</v>
      </c>
      <c r="F755" s="169"/>
      <c r="G755" s="169" t="s">
        <v>60</v>
      </c>
      <c r="H755" s="169" t="s">
        <v>61</v>
      </c>
      <c r="I755" s="169" t="s">
        <v>62</v>
      </c>
      <c r="J755" s="169" t="s">
        <v>63</v>
      </c>
      <c r="K755" s="169" t="s">
        <v>64</v>
      </c>
      <c r="L755" s="170"/>
    </row>
    <row r="756" spans="1:12">
      <c r="A756" s="17">
        <v>0</v>
      </c>
      <c r="B756" s="17">
        <v>3.75</v>
      </c>
      <c r="C756" s="17"/>
      <c r="D756" s="17"/>
      <c r="E756" s="17"/>
      <c r="F756" s="17"/>
      <c r="G756" s="17">
        <v>0</v>
      </c>
      <c r="H756" s="17">
        <v>3.75</v>
      </c>
      <c r="I756" s="17"/>
      <c r="J756" s="17"/>
      <c r="K756" s="17"/>
      <c r="L756" s="17"/>
    </row>
    <row r="757" spans="1:12">
      <c r="A757" s="17">
        <v>23</v>
      </c>
      <c r="B757" s="17">
        <v>4</v>
      </c>
      <c r="C757" s="17">
        <f>(B756+B757)/2</f>
        <v>3.875</v>
      </c>
      <c r="D757" s="17">
        <f>A757-A756</f>
        <v>23</v>
      </c>
      <c r="E757" s="17">
        <f>C757*D757</f>
        <v>89.125</v>
      </c>
      <c r="F757" s="17"/>
      <c r="G757" s="17">
        <v>23</v>
      </c>
      <c r="H757" s="17">
        <v>4</v>
      </c>
      <c r="I757" s="17">
        <f>(H757+H756)/2</f>
        <v>3.875</v>
      </c>
      <c r="J757" s="17">
        <f>G757-G756</f>
        <v>23</v>
      </c>
      <c r="K757" s="17">
        <f>I757*J757</f>
        <v>89.125</v>
      </c>
      <c r="L757" s="17"/>
    </row>
    <row r="758" spans="1:12">
      <c r="A758" s="17">
        <v>40</v>
      </c>
      <c r="B758" s="17">
        <v>4.0999999999999996</v>
      </c>
      <c r="C758" s="17">
        <f>(B757+B758)/2</f>
        <v>4.05</v>
      </c>
      <c r="D758" s="17">
        <f>A758-A757</f>
        <v>17</v>
      </c>
      <c r="E758" s="17">
        <f>C758*D758</f>
        <v>68.849999999999994</v>
      </c>
      <c r="F758" s="17"/>
      <c r="G758" s="17">
        <v>40</v>
      </c>
      <c r="H758" s="17">
        <v>4.0999999999999996</v>
      </c>
      <c r="I758" s="17">
        <f t="shared" ref="I758:I764" si="234">(H758+H757)/2</f>
        <v>4.05</v>
      </c>
      <c r="J758" s="17">
        <f t="shared" ref="J758:J764" si="235">G758-G757</f>
        <v>17</v>
      </c>
      <c r="K758" s="17">
        <f t="shared" ref="K758:K764" si="236">I758*J758</f>
        <v>68.849999999999994</v>
      </c>
      <c r="L758" s="17"/>
    </row>
    <row r="759" spans="1:12">
      <c r="A759" s="17">
        <v>48</v>
      </c>
      <c r="B759" s="17">
        <v>4.0999999999999996</v>
      </c>
      <c r="C759" s="17">
        <f>(B758+B759)/2</f>
        <v>4.0999999999999996</v>
      </c>
      <c r="D759" s="17">
        <f>A759-A758</f>
        <v>8</v>
      </c>
      <c r="E759" s="17">
        <f>C759*D759</f>
        <v>32.799999999999997</v>
      </c>
      <c r="F759" s="17" t="s">
        <v>65</v>
      </c>
      <c r="G759" s="17">
        <f>G760-(H760-H759)*3</f>
        <v>43.45</v>
      </c>
      <c r="H759" s="17">
        <v>4.0999999999999996</v>
      </c>
      <c r="I759" s="17">
        <f t="shared" si="234"/>
        <v>4.0999999999999996</v>
      </c>
      <c r="J759" s="17">
        <f t="shared" si="235"/>
        <v>3.4500000000000028</v>
      </c>
      <c r="K759" s="17">
        <f t="shared" si="236"/>
        <v>14.14500000000001</v>
      </c>
      <c r="L759" s="17"/>
    </row>
    <row r="760" spans="1:12">
      <c r="A760" s="17">
        <v>73</v>
      </c>
      <c r="B760" s="17">
        <v>4.0999999999999996</v>
      </c>
      <c r="C760" s="17">
        <f>(B759+B760)/2</f>
        <v>4.0999999999999996</v>
      </c>
      <c r="D760" s="17">
        <f>A760-A759</f>
        <v>25</v>
      </c>
      <c r="E760" s="17">
        <f>C760*D760</f>
        <v>102.49999999999999</v>
      </c>
      <c r="F760" s="17"/>
      <c r="G760" s="17">
        <f>G761-4.3/2</f>
        <v>45.85</v>
      </c>
      <c r="H760" s="17">
        <v>4.9000000000000004</v>
      </c>
      <c r="I760" s="17">
        <f t="shared" si="234"/>
        <v>4.5</v>
      </c>
      <c r="J760" s="17">
        <f t="shared" si="235"/>
        <v>2.3999999999999986</v>
      </c>
      <c r="K760" s="17">
        <f t="shared" si="236"/>
        <v>10.799999999999994</v>
      </c>
      <c r="L760" s="17"/>
    </row>
    <row r="761" spans="1:12">
      <c r="A761" s="17"/>
      <c r="B761" s="17"/>
      <c r="C761" s="17"/>
      <c r="D761" s="17">
        <f>SUM(D757:D760)</f>
        <v>73</v>
      </c>
      <c r="E761" s="17">
        <f>SUM(E757:E760)</f>
        <v>293.27499999999998</v>
      </c>
      <c r="G761" s="17">
        <v>48</v>
      </c>
      <c r="H761" s="17">
        <v>4.9000000000000004</v>
      </c>
      <c r="I761" s="17">
        <f t="shared" si="234"/>
        <v>4.9000000000000004</v>
      </c>
      <c r="J761" s="17">
        <f t="shared" si="235"/>
        <v>2.1499999999999986</v>
      </c>
      <c r="K761" s="17">
        <f t="shared" si="236"/>
        <v>10.534999999999993</v>
      </c>
      <c r="L761" s="17"/>
    </row>
    <row r="762" spans="1:12">
      <c r="A762" s="17"/>
      <c r="B762" s="17"/>
      <c r="C762" s="17"/>
      <c r="D762" s="17"/>
      <c r="E762" s="17"/>
      <c r="F762" s="17"/>
      <c r="G762" s="17">
        <f>G761+4.3/2</f>
        <v>50.15</v>
      </c>
      <c r="H762" s="17">
        <v>4.9000000000000004</v>
      </c>
      <c r="I762" s="17">
        <f t="shared" si="234"/>
        <v>4.9000000000000004</v>
      </c>
      <c r="J762" s="17">
        <f t="shared" si="235"/>
        <v>2.1499999999999986</v>
      </c>
      <c r="K762" s="17">
        <f t="shared" si="236"/>
        <v>10.534999999999993</v>
      </c>
      <c r="L762" s="17"/>
    </row>
    <row r="763" spans="1:12">
      <c r="A763" s="17"/>
      <c r="B763" s="17"/>
      <c r="C763" s="17"/>
      <c r="D763" s="17"/>
      <c r="E763" s="17"/>
      <c r="F763" s="17"/>
      <c r="G763" s="17">
        <f>G762+(H762-H763)*3</f>
        <v>52.55</v>
      </c>
      <c r="H763" s="17">
        <v>4.0999999999999996</v>
      </c>
      <c r="I763" s="17">
        <f t="shared" si="234"/>
        <v>4.5</v>
      </c>
      <c r="J763" s="17">
        <f t="shared" si="235"/>
        <v>2.3999999999999986</v>
      </c>
      <c r="K763" s="17">
        <f t="shared" si="236"/>
        <v>10.799999999999994</v>
      </c>
      <c r="L763" s="12"/>
    </row>
    <row r="764" spans="1:12">
      <c r="A764" s="17"/>
      <c r="B764" s="17"/>
      <c r="C764" s="17"/>
      <c r="D764" s="17"/>
      <c r="E764" s="17"/>
      <c r="F764" s="17"/>
      <c r="G764" s="17">
        <v>73</v>
      </c>
      <c r="H764" s="17">
        <v>4.0999999999999996</v>
      </c>
      <c r="I764" s="17">
        <f t="shared" si="234"/>
        <v>4.0999999999999996</v>
      </c>
      <c r="J764" s="17">
        <f t="shared" si="235"/>
        <v>20.450000000000003</v>
      </c>
      <c r="K764" s="17">
        <f t="shared" si="236"/>
        <v>83.844999999999999</v>
      </c>
      <c r="L764" s="17"/>
    </row>
    <row r="765" spans="1:12">
      <c r="A765" s="17"/>
      <c r="B765" s="17"/>
      <c r="C765" s="17"/>
      <c r="D765" s="17"/>
      <c r="E765" s="17"/>
      <c r="F765" s="17"/>
      <c r="G765" s="17"/>
      <c r="H765" s="17"/>
      <c r="I765" s="17"/>
      <c r="J765" s="17">
        <f>SUM(J757:J764)</f>
        <v>73</v>
      </c>
      <c r="K765" s="17">
        <f>SUM(K757:K764)</f>
        <v>298.63499999999999</v>
      </c>
    </row>
    <row r="766" spans="1:12">
      <c r="A766" s="17"/>
      <c r="B766" s="17"/>
      <c r="C766" s="17"/>
      <c r="D766" s="17"/>
      <c r="E766" s="46" t="s">
        <v>66</v>
      </c>
      <c r="F766" s="46">
        <f>K765-E761</f>
        <v>5.3600000000000136</v>
      </c>
      <c r="G766" s="46" t="s">
        <v>0</v>
      </c>
      <c r="H766" s="17"/>
      <c r="I766" s="17"/>
      <c r="J766" s="17"/>
      <c r="K766" s="17"/>
    </row>
    <row r="767" spans="1:12">
      <c r="A767" s="167" t="s">
        <v>67</v>
      </c>
      <c r="E767" s="168" t="s">
        <v>58</v>
      </c>
      <c r="F767" s="17">
        <v>14435</v>
      </c>
      <c r="G767" s="137" t="s">
        <v>25</v>
      </c>
      <c r="H767" s="167" t="s">
        <v>59</v>
      </c>
      <c r="I767" s="167"/>
    </row>
    <row r="768" spans="1:12">
      <c r="A768" s="169" t="s">
        <v>60</v>
      </c>
      <c r="B768" s="169" t="s">
        <v>61</v>
      </c>
      <c r="C768" s="169" t="s">
        <v>62</v>
      </c>
      <c r="D768" s="169" t="s">
        <v>63</v>
      </c>
      <c r="E768" s="169" t="s">
        <v>64</v>
      </c>
      <c r="F768" s="169"/>
      <c r="G768" s="169" t="s">
        <v>60</v>
      </c>
      <c r="H768" s="169" t="s">
        <v>61</v>
      </c>
      <c r="I768" s="169" t="s">
        <v>62</v>
      </c>
      <c r="J768" s="169" t="s">
        <v>63</v>
      </c>
      <c r="K768" s="169" t="s">
        <v>64</v>
      </c>
      <c r="L768" s="170"/>
    </row>
    <row r="769" spans="1:12">
      <c r="A769" s="17">
        <v>0</v>
      </c>
      <c r="B769" s="17">
        <v>1.73</v>
      </c>
      <c r="C769" s="17"/>
      <c r="D769" s="17"/>
      <c r="E769" s="17"/>
      <c r="F769" s="17"/>
      <c r="G769" s="17">
        <v>0</v>
      </c>
      <c r="H769" s="17">
        <v>1.73</v>
      </c>
      <c r="I769" s="17"/>
      <c r="J769" s="17"/>
      <c r="K769" s="17"/>
      <c r="L769" s="17"/>
    </row>
    <row r="770" spans="1:12">
      <c r="A770" s="17">
        <v>21</v>
      </c>
      <c r="B770" s="17">
        <v>1.33</v>
      </c>
      <c r="C770" s="17">
        <f>(B769+B770)/2</f>
        <v>1.53</v>
      </c>
      <c r="D770" s="17">
        <f>A770-A769</f>
        <v>21</v>
      </c>
      <c r="E770" s="17">
        <f>C770*D770</f>
        <v>32.130000000000003</v>
      </c>
      <c r="F770" s="17"/>
      <c r="G770" s="17">
        <v>21</v>
      </c>
      <c r="H770" s="17">
        <v>1.33</v>
      </c>
      <c r="I770" s="17">
        <f>(H770+H769)/2</f>
        <v>1.53</v>
      </c>
      <c r="J770" s="17">
        <f>G770-G769</f>
        <v>21</v>
      </c>
      <c r="K770" s="17">
        <f>I770*J770</f>
        <v>32.130000000000003</v>
      </c>
      <c r="L770" s="17"/>
    </row>
    <row r="771" spans="1:12">
      <c r="A771" s="17">
        <v>37</v>
      </c>
      <c r="B771" s="17">
        <v>2.93</v>
      </c>
      <c r="C771" s="17">
        <f t="shared" ref="C771:C776" si="237">(B770+B771)/2</f>
        <v>2.13</v>
      </c>
      <c r="D771" s="17">
        <f t="shared" ref="D771:D776" si="238">A771-A770</f>
        <v>16</v>
      </c>
      <c r="E771" s="17">
        <f t="shared" ref="E771:E776" si="239">C771*D771</f>
        <v>34.08</v>
      </c>
      <c r="F771" s="17"/>
      <c r="G771" s="17">
        <v>37</v>
      </c>
      <c r="H771" s="17">
        <v>2.93</v>
      </c>
      <c r="I771" s="17">
        <f t="shared" ref="I771:I780" si="240">(H771+H770)/2</f>
        <v>2.13</v>
      </c>
      <c r="J771" s="17">
        <f t="shared" ref="J771:J780" si="241">G771-G770</f>
        <v>16</v>
      </c>
      <c r="K771" s="17">
        <f t="shared" ref="K771:K780" si="242">I771*J771</f>
        <v>34.08</v>
      </c>
      <c r="L771" s="17"/>
    </row>
    <row r="772" spans="1:12">
      <c r="A772" s="17">
        <v>50</v>
      </c>
      <c r="B772" s="17">
        <v>3.5</v>
      </c>
      <c r="C772" s="17">
        <f t="shared" si="237"/>
        <v>3.2149999999999999</v>
      </c>
      <c r="D772" s="17">
        <f t="shared" si="238"/>
        <v>13</v>
      </c>
      <c r="E772" s="17">
        <f t="shared" si="239"/>
        <v>41.795000000000002</v>
      </c>
      <c r="F772" s="17"/>
      <c r="G772" s="17">
        <v>50</v>
      </c>
      <c r="H772" s="17">
        <v>3.5</v>
      </c>
      <c r="I772" s="17">
        <f t="shared" si="240"/>
        <v>3.2149999999999999</v>
      </c>
      <c r="J772" s="17">
        <f t="shared" si="241"/>
        <v>13</v>
      </c>
      <c r="K772" s="17">
        <f t="shared" si="242"/>
        <v>41.795000000000002</v>
      </c>
      <c r="L772" s="17"/>
    </row>
    <row r="773" spans="1:12">
      <c r="A773" s="17">
        <v>57</v>
      </c>
      <c r="B773" s="17">
        <v>3.83</v>
      </c>
      <c r="C773" s="17">
        <f t="shared" si="237"/>
        <v>3.665</v>
      </c>
      <c r="D773" s="17">
        <f t="shared" si="238"/>
        <v>7</v>
      </c>
      <c r="E773" s="17">
        <f t="shared" si="239"/>
        <v>25.655000000000001</v>
      </c>
      <c r="F773" s="17"/>
      <c r="G773" s="17">
        <v>57</v>
      </c>
      <c r="H773" s="17">
        <v>3.83</v>
      </c>
      <c r="I773" s="17">
        <f t="shared" si="240"/>
        <v>3.665</v>
      </c>
      <c r="J773" s="17">
        <f t="shared" si="241"/>
        <v>7</v>
      </c>
      <c r="K773" s="17">
        <f t="shared" si="242"/>
        <v>25.655000000000001</v>
      </c>
      <c r="L773" s="17"/>
    </row>
    <row r="774" spans="1:12">
      <c r="A774" s="17">
        <v>85</v>
      </c>
      <c r="B774" s="17">
        <v>4.1100000000000003</v>
      </c>
      <c r="C774" s="17">
        <f t="shared" si="237"/>
        <v>3.97</v>
      </c>
      <c r="D774" s="17">
        <f t="shared" si="238"/>
        <v>28</v>
      </c>
      <c r="E774" s="17">
        <f t="shared" si="239"/>
        <v>111.16000000000001</v>
      </c>
      <c r="F774" s="17"/>
      <c r="G774" s="17">
        <v>85</v>
      </c>
      <c r="H774" s="17">
        <v>4.1100000000000003</v>
      </c>
      <c r="I774" s="17">
        <f t="shared" si="240"/>
        <v>3.97</v>
      </c>
      <c r="J774" s="17">
        <f t="shared" si="241"/>
        <v>28</v>
      </c>
      <c r="K774" s="17">
        <f t="shared" si="242"/>
        <v>111.16000000000001</v>
      </c>
      <c r="L774" s="17"/>
    </row>
    <row r="775" spans="1:12">
      <c r="A775" s="17">
        <v>108</v>
      </c>
      <c r="B775" s="17">
        <v>4.0199999999999996</v>
      </c>
      <c r="C775" s="17">
        <f t="shared" si="237"/>
        <v>4.0649999999999995</v>
      </c>
      <c r="D775" s="17">
        <f t="shared" si="238"/>
        <v>23</v>
      </c>
      <c r="E775" s="17">
        <f t="shared" si="239"/>
        <v>93.49499999999999</v>
      </c>
      <c r="F775" s="17" t="s">
        <v>65</v>
      </c>
      <c r="G775" s="17">
        <f>G776-(H776-H775)*3</f>
        <v>103.38999999999999</v>
      </c>
      <c r="H775" s="17">
        <v>4.08</v>
      </c>
      <c r="I775" s="17">
        <f t="shared" si="240"/>
        <v>4.0950000000000006</v>
      </c>
      <c r="J775" s="17">
        <f t="shared" si="241"/>
        <v>18.389999999999986</v>
      </c>
      <c r="K775" s="17">
        <f t="shared" si="242"/>
        <v>75.307049999999961</v>
      </c>
      <c r="L775" s="17"/>
    </row>
    <row r="776" spans="1:12">
      <c r="A776" s="174">
        <v>145</v>
      </c>
      <c r="B776" s="17">
        <v>4.0199999999999996</v>
      </c>
      <c r="C776" s="17">
        <f t="shared" si="237"/>
        <v>4.0199999999999996</v>
      </c>
      <c r="D776" s="17">
        <f t="shared" si="238"/>
        <v>37</v>
      </c>
      <c r="E776" s="17">
        <f t="shared" si="239"/>
        <v>148.73999999999998</v>
      </c>
      <c r="F776" s="17"/>
      <c r="G776" s="17">
        <f>G777-4.3/2</f>
        <v>105.85</v>
      </c>
      <c r="H776" s="17">
        <v>4.9000000000000004</v>
      </c>
      <c r="I776" s="17">
        <f t="shared" si="240"/>
        <v>4.49</v>
      </c>
      <c r="J776" s="17">
        <f t="shared" si="241"/>
        <v>2.460000000000008</v>
      </c>
      <c r="K776" s="17">
        <f t="shared" si="242"/>
        <v>11.045400000000036</v>
      </c>
      <c r="L776" s="12"/>
    </row>
    <row r="777" spans="1:12">
      <c r="A777" s="174"/>
      <c r="B777" s="17"/>
      <c r="C777" s="17"/>
      <c r="D777" s="17">
        <f>SUM(D770:D776)</f>
        <v>145</v>
      </c>
      <c r="E777" s="17">
        <f>SUM(E770:E776)</f>
        <v>487.05500000000006</v>
      </c>
      <c r="G777" s="17">
        <v>108</v>
      </c>
      <c r="H777" s="17">
        <v>4.9000000000000004</v>
      </c>
      <c r="I777" s="17">
        <f t="shared" si="240"/>
        <v>4.9000000000000004</v>
      </c>
      <c r="J777" s="17">
        <f t="shared" si="241"/>
        <v>2.1500000000000057</v>
      </c>
      <c r="K777" s="17">
        <f t="shared" si="242"/>
        <v>10.535000000000029</v>
      </c>
      <c r="L777" s="17"/>
    </row>
    <row r="778" spans="1:12">
      <c r="A778" s="174"/>
      <c r="B778" s="17"/>
      <c r="C778" s="17"/>
      <c r="D778" s="17"/>
      <c r="E778" s="17"/>
      <c r="F778" s="17"/>
      <c r="G778" s="17">
        <f>G777+4.3/2</f>
        <v>110.15</v>
      </c>
      <c r="H778" s="17">
        <v>4.9000000000000004</v>
      </c>
      <c r="I778" s="17">
        <f t="shared" si="240"/>
        <v>4.9000000000000004</v>
      </c>
      <c r="J778" s="17">
        <f t="shared" si="241"/>
        <v>2.1500000000000057</v>
      </c>
      <c r="K778" s="17">
        <f t="shared" si="242"/>
        <v>10.535000000000029</v>
      </c>
    </row>
    <row r="779" spans="1:12">
      <c r="B779" s="17"/>
      <c r="C779" s="17"/>
      <c r="D779" s="17"/>
      <c r="E779" s="17"/>
      <c r="F779" s="17"/>
      <c r="G779" s="17">
        <f>G778+(H778-H779)*3</f>
        <v>112.79</v>
      </c>
      <c r="H779" s="17">
        <v>4.0199999999999996</v>
      </c>
      <c r="I779" s="17">
        <f t="shared" si="240"/>
        <v>4.46</v>
      </c>
      <c r="J779" s="17">
        <f t="shared" si="241"/>
        <v>2.6400000000000006</v>
      </c>
      <c r="K779" s="17">
        <f t="shared" si="242"/>
        <v>11.774400000000002</v>
      </c>
    </row>
    <row r="780" spans="1:12">
      <c r="B780" s="17"/>
      <c r="C780" s="17"/>
      <c r="D780" s="17"/>
      <c r="E780" s="17"/>
      <c r="F780" s="17"/>
      <c r="G780" s="17">
        <v>145</v>
      </c>
      <c r="H780" s="17">
        <v>4.0199999999999996</v>
      </c>
      <c r="I780" s="17">
        <f t="shared" si="240"/>
        <v>4.0199999999999996</v>
      </c>
      <c r="J780" s="17">
        <f t="shared" si="241"/>
        <v>32.209999999999994</v>
      </c>
      <c r="K780" s="17">
        <f t="shared" si="242"/>
        <v>129.48419999999996</v>
      </c>
    </row>
    <row r="781" spans="1:12">
      <c r="B781" s="17"/>
      <c r="C781" s="17"/>
      <c r="D781" s="17"/>
      <c r="E781" s="17"/>
      <c r="F781" s="17"/>
      <c r="G781" s="17"/>
      <c r="H781" s="17"/>
      <c r="I781" s="17"/>
      <c r="J781" s="17">
        <f>SUM(J770:J780)</f>
        <v>145</v>
      </c>
      <c r="K781" s="17">
        <f>SUM(K770:K780)</f>
        <v>493.50105000000008</v>
      </c>
    </row>
    <row r="782" spans="1:12">
      <c r="E782" s="172" t="s">
        <v>66</v>
      </c>
      <c r="F782" s="46">
        <f>K781-E777</f>
        <v>6.4460500000000138</v>
      </c>
      <c r="G782" s="137" t="s">
        <v>0</v>
      </c>
    </row>
    <row r="783" spans="1:12">
      <c r="A783" s="167" t="s">
        <v>67</v>
      </c>
      <c r="E783" s="168" t="s">
        <v>58</v>
      </c>
      <c r="F783" s="17">
        <v>14540</v>
      </c>
      <c r="G783" s="137" t="s">
        <v>25</v>
      </c>
      <c r="H783" s="167" t="s">
        <v>59</v>
      </c>
      <c r="I783" s="167"/>
    </row>
    <row r="784" spans="1:12">
      <c r="A784" s="169" t="s">
        <v>60</v>
      </c>
      <c r="B784" s="169" t="s">
        <v>61</v>
      </c>
      <c r="C784" s="169" t="s">
        <v>62</v>
      </c>
      <c r="D784" s="169" t="s">
        <v>63</v>
      </c>
      <c r="E784" s="169" t="s">
        <v>64</v>
      </c>
      <c r="F784" s="169"/>
      <c r="G784" s="169" t="s">
        <v>60</v>
      </c>
      <c r="H784" s="169" t="s">
        <v>61</v>
      </c>
      <c r="I784" s="169" t="s">
        <v>62</v>
      </c>
      <c r="J784" s="169" t="s">
        <v>63</v>
      </c>
      <c r="K784" s="169" t="s">
        <v>64</v>
      </c>
      <c r="L784" s="170"/>
    </row>
    <row r="785" spans="1:12">
      <c r="A785" s="17">
        <v>0</v>
      </c>
      <c r="B785" s="171">
        <v>3.85</v>
      </c>
      <c r="C785" s="17"/>
      <c r="D785" s="17"/>
      <c r="E785" s="45"/>
      <c r="F785" s="45"/>
      <c r="G785" s="45">
        <v>0</v>
      </c>
      <c r="H785" s="45">
        <v>3.85</v>
      </c>
      <c r="I785" s="45"/>
      <c r="J785" s="17"/>
      <c r="K785" s="17"/>
      <c r="L785" s="17"/>
    </row>
    <row r="786" spans="1:12">
      <c r="A786" s="17">
        <v>25</v>
      </c>
      <c r="B786" s="171">
        <v>3.85</v>
      </c>
      <c r="C786" s="17">
        <f>(B785+B786)/2</f>
        <v>3.85</v>
      </c>
      <c r="D786" s="17">
        <f>A786-A785</f>
        <v>25</v>
      </c>
      <c r="E786" s="45">
        <f>C786*D786</f>
        <v>96.25</v>
      </c>
      <c r="F786" s="45"/>
      <c r="G786" s="45">
        <f>G787-(H787-H786)*3</f>
        <v>24.7</v>
      </c>
      <c r="H786" s="171">
        <v>3.85</v>
      </c>
      <c r="I786" s="45">
        <f t="shared" ref="I786:I791" si="243">(H786+H785)/2</f>
        <v>3.85</v>
      </c>
      <c r="J786" s="17">
        <f t="shared" ref="J786:J791" si="244">G786-G785</f>
        <v>24.7</v>
      </c>
      <c r="K786" s="17">
        <f t="shared" ref="K786:K791" si="245">I786*J786</f>
        <v>95.094999999999999</v>
      </c>
      <c r="L786" s="17"/>
    </row>
    <row r="787" spans="1:12">
      <c r="A787" s="17">
        <v>30</v>
      </c>
      <c r="B787" s="171">
        <v>3.4</v>
      </c>
      <c r="C787" s="17">
        <f>(B786+B787)/2</f>
        <v>3.625</v>
      </c>
      <c r="D787" s="17">
        <f>A787-A786</f>
        <v>5</v>
      </c>
      <c r="E787" s="45">
        <f>C787*D787</f>
        <v>18.125</v>
      </c>
      <c r="F787" s="45" t="s">
        <v>65</v>
      </c>
      <c r="G787" s="45">
        <f>G788-4.3/2</f>
        <v>27.85</v>
      </c>
      <c r="H787" s="45">
        <v>4.9000000000000004</v>
      </c>
      <c r="I787" s="45">
        <f t="shared" si="243"/>
        <v>4.375</v>
      </c>
      <c r="J787" s="17">
        <f t="shared" si="244"/>
        <v>3.1500000000000021</v>
      </c>
      <c r="K787" s="17">
        <f t="shared" si="245"/>
        <v>13.781250000000009</v>
      </c>
      <c r="L787" s="17"/>
    </row>
    <row r="788" spans="1:12">
      <c r="A788" s="17">
        <v>47</v>
      </c>
      <c r="B788" s="171">
        <v>3.4</v>
      </c>
      <c r="C788" s="17">
        <f>(B787+B788)/2</f>
        <v>3.4</v>
      </c>
      <c r="D788" s="17">
        <f>A788-A787</f>
        <v>17</v>
      </c>
      <c r="E788" s="45">
        <f>C788*D788</f>
        <v>57.8</v>
      </c>
      <c r="G788" s="45">
        <v>30</v>
      </c>
      <c r="H788" s="45">
        <v>4.9000000000000004</v>
      </c>
      <c r="I788" s="45">
        <f t="shared" si="243"/>
        <v>4.9000000000000004</v>
      </c>
      <c r="J788" s="17">
        <f t="shared" si="244"/>
        <v>2.1499999999999986</v>
      </c>
      <c r="K788" s="17">
        <f t="shared" si="245"/>
        <v>10.534999999999993</v>
      </c>
      <c r="L788" s="17"/>
    </row>
    <row r="789" spans="1:12">
      <c r="A789" s="17"/>
      <c r="B789" s="171"/>
      <c r="C789" s="17"/>
      <c r="D789" s="17">
        <f>SUM(D786:D788)</f>
        <v>47</v>
      </c>
      <c r="E789" s="17">
        <f>SUM(E786:E788)</f>
        <v>172.17500000000001</v>
      </c>
      <c r="F789" s="45"/>
      <c r="G789" s="45">
        <f>G788+4.3/2</f>
        <v>32.15</v>
      </c>
      <c r="H789" s="45">
        <v>4.9000000000000004</v>
      </c>
      <c r="I789" s="45">
        <f t="shared" si="243"/>
        <v>4.9000000000000004</v>
      </c>
      <c r="J789" s="17">
        <f t="shared" si="244"/>
        <v>2.1499999999999986</v>
      </c>
      <c r="K789" s="17">
        <f t="shared" si="245"/>
        <v>10.534999999999993</v>
      </c>
      <c r="L789" s="17"/>
    </row>
    <row r="790" spans="1:12">
      <c r="A790" s="17"/>
      <c r="B790" s="171"/>
      <c r="C790" s="17"/>
      <c r="D790" s="17"/>
      <c r="E790" s="45"/>
      <c r="F790" s="45"/>
      <c r="G790" s="45">
        <f>G789+(H789-H790)*3</f>
        <v>36.65</v>
      </c>
      <c r="H790" s="45">
        <v>3.4</v>
      </c>
      <c r="I790" s="45">
        <f t="shared" si="243"/>
        <v>4.1500000000000004</v>
      </c>
      <c r="J790" s="17">
        <f t="shared" si="244"/>
        <v>4.5</v>
      </c>
      <c r="K790" s="17">
        <f t="shared" si="245"/>
        <v>18.675000000000001</v>
      </c>
      <c r="L790" s="17"/>
    </row>
    <row r="791" spans="1:12">
      <c r="A791" s="17"/>
      <c r="B791" s="17"/>
      <c r="C791" s="17"/>
      <c r="D791" s="17"/>
      <c r="E791" s="45"/>
      <c r="F791" s="45"/>
      <c r="G791" s="45">
        <v>47</v>
      </c>
      <c r="H791" s="45">
        <v>3.4</v>
      </c>
      <c r="I791" s="45">
        <f t="shared" si="243"/>
        <v>3.4</v>
      </c>
      <c r="J791" s="17">
        <f t="shared" si="244"/>
        <v>10.350000000000001</v>
      </c>
      <c r="K791" s="17">
        <f t="shared" si="245"/>
        <v>35.190000000000005</v>
      </c>
      <c r="L791" s="17"/>
    </row>
    <row r="792" spans="1:12">
      <c r="A792" s="174"/>
      <c r="B792" s="17"/>
      <c r="C792" s="17"/>
      <c r="D792" s="17"/>
      <c r="E792" s="45"/>
      <c r="F792" s="45"/>
      <c r="G792" s="45"/>
      <c r="H792" s="45"/>
      <c r="I792" s="45"/>
      <c r="J792" s="17">
        <f>SUM(J786:J791)</f>
        <v>47</v>
      </c>
      <c r="K792" s="17">
        <f>SUM(K786:K791)</f>
        <v>183.81125</v>
      </c>
      <c r="L792" s="12"/>
    </row>
    <row r="793" spans="1:12">
      <c r="E793" s="172" t="s">
        <v>66</v>
      </c>
      <c r="F793" s="46">
        <f>K792-E789</f>
        <v>11.63624999999999</v>
      </c>
      <c r="G793" s="137" t="s">
        <v>0</v>
      </c>
    </row>
    <row r="794" spans="1:12">
      <c r="A794" s="167" t="s">
        <v>67</v>
      </c>
      <c r="E794" s="168" t="s">
        <v>58</v>
      </c>
      <c r="F794" s="17">
        <v>14623</v>
      </c>
      <c r="G794" s="137" t="s">
        <v>25</v>
      </c>
      <c r="H794" s="167" t="s">
        <v>59</v>
      </c>
      <c r="I794" s="167"/>
    </row>
    <row r="795" spans="1:12">
      <c r="A795" s="169" t="s">
        <v>60</v>
      </c>
      <c r="B795" s="169" t="s">
        <v>61</v>
      </c>
      <c r="C795" s="169" t="s">
        <v>62</v>
      </c>
      <c r="D795" s="169" t="s">
        <v>63</v>
      </c>
      <c r="E795" s="169" t="s">
        <v>64</v>
      </c>
      <c r="F795" s="169"/>
      <c r="G795" s="169" t="s">
        <v>60</v>
      </c>
      <c r="H795" s="169" t="s">
        <v>61</v>
      </c>
      <c r="I795" s="169" t="s">
        <v>62</v>
      </c>
      <c r="J795" s="169" t="s">
        <v>63</v>
      </c>
      <c r="K795" s="169" t="s">
        <v>64</v>
      </c>
      <c r="L795" s="170"/>
    </row>
    <row r="796" spans="1:12">
      <c r="A796" s="17">
        <v>0</v>
      </c>
      <c r="B796" s="17">
        <v>3.86</v>
      </c>
      <c r="C796" s="17"/>
      <c r="D796" s="17"/>
      <c r="E796" s="17"/>
      <c r="F796" s="17"/>
      <c r="G796" s="17">
        <v>0</v>
      </c>
      <c r="H796" s="17">
        <v>3.86</v>
      </c>
      <c r="I796" s="17"/>
      <c r="J796" s="17"/>
      <c r="K796" s="17"/>
      <c r="L796" s="17"/>
    </row>
    <row r="797" spans="1:12">
      <c r="A797" s="17">
        <v>16</v>
      </c>
      <c r="B797" s="17">
        <v>4.01</v>
      </c>
      <c r="C797" s="17">
        <f>(B796+B797)/2</f>
        <v>3.9349999999999996</v>
      </c>
      <c r="D797" s="17">
        <f>A797-A796</f>
        <v>16</v>
      </c>
      <c r="E797" s="17">
        <f>C797*D797</f>
        <v>62.959999999999994</v>
      </c>
      <c r="F797" s="17"/>
      <c r="G797" s="17">
        <v>16</v>
      </c>
      <c r="H797" s="17">
        <v>4.01</v>
      </c>
      <c r="I797" s="17">
        <f>(H797+H796)/2</f>
        <v>3.9349999999999996</v>
      </c>
      <c r="J797" s="17">
        <f>G797-G796</f>
        <v>16</v>
      </c>
      <c r="K797" s="17">
        <f>I797*J797</f>
        <v>62.959999999999994</v>
      </c>
      <c r="L797" s="17"/>
    </row>
    <row r="798" spans="1:12">
      <c r="A798" s="17">
        <v>64</v>
      </c>
      <c r="B798" s="17">
        <v>4.05</v>
      </c>
      <c r="C798" s="17">
        <f>(B797+B798)/2</f>
        <v>4.0299999999999994</v>
      </c>
      <c r="D798" s="17">
        <f>A798-A797</f>
        <v>48</v>
      </c>
      <c r="E798" s="17">
        <f>C798*D798</f>
        <v>193.43999999999997</v>
      </c>
      <c r="F798" s="17" t="s">
        <v>65</v>
      </c>
      <c r="G798" s="17">
        <f>G799-(H799-H798)*3</f>
        <v>59.3</v>
      </c>
      <c r="H798" s="17">
        <v>4.05</v>
      </c>
      <c r="I798" s="17">
        <f t="shared" ref="I798:I803" si="246">(H798+H797)/2</f>
        <v>4.0299999999999994</v>
      </c>
      <c r="J798" s="17">
        <f t="shared" ref="J798:J803" si="247">G798-G797</f>
        <v>43.3</v>
      </c>
      <c r="K798" s="17">
        <f t="shared" ref="K798:K803" si="248">I798*J798</f>
        <v>174.49899999999997</v>
      </c>
      <c r="L798" s="17"/>
    </row>
    <row r="799" spans="1:12">
      <c r="A799" s="17">
        <v>90</v>
      </c>
      <c r="B799" s="17">
        <v>4.05</v>
      </c>
      <c r="C799" s="17">
        <f>(B798+B799)/2</f>
        <v>4.05</v>
      </c>
      <c r="D799" s="17">
        <f>A799-A798</f>
        <v>26</v>
      </c>
      <c r="E799" s="17">
        <f>C799*D799</f>
        <v>105.3</v>
      </c>
      <c r="F799" s="17"/>
      <c r="G799" s="17">
        <f>G800-4.3/2</f>
        <v>61.85</v>
      </c>
      <c r="H799" s="17">
        <v>4.9000000000000004</v>
      </c>
      <c r="I799" s="17">
        <f t="shared" si="246"/>
        <v>4.4749999999999996</v>
      </c>
      <c r="J799" s="17">
        <f t="shared" si="247"/>
        <v>2.5500000000000043</v>
      </c>
      <c r="K799" s="17">
        <f t="shared" si="248"/>
        <v>11.411250000000019</v>
      </c>
      <c r="L799" s="17"/>
    </row>
    <row r="800" spans="1:12">
      <c r="A800" s="17"/>
      <c r="B800" s="17"/>
      <c r="C800" s="17"/>
      <c r="D800" s="17">
        <f>SUM(D797:D799)</f>
        <v>90</v>
      </c>
      <c r="E800" s="17">
        <f>SUM(E797:E799)</f>
        <v>361.7</v>
      </c>
      <c r="G800" s="17">
        <v>64</v>
      </c>
      <c r="H800" s="17">
        <v>4.9000000000000004</v>
      </c>
      <c r="I800" s="17">
        <f t="shared" si="246"/>
        <v>4.9000000000000004</v>
      </c>
      <c r="J800" s="17">
        <f t="shared" si="247"/>
        <v>2.1499999999999986</v>
      </c>
      <c r="K800" s="17">
        <f t="shared" si="248"/>
        <v>10.534999999999993</v>
      </c>
      <c r="L800" s="17"/>
    </row>
    <row r="801" spans="1:12">
      <c r="A801" s="17"/>
      <c r="B801" s="17"/>
      <c r="C801" s="17"/>
      <c r="D801" s="17"/>
      <c r="E801" s="17"/>
      <c r="F801" s="17"/>
      <c r="G801" s="17">
        <f>G800+4.3/2</f>
        <v>66.150000000000006</v>
      </c>
      <c r="H801" s="17">
        <v>4.9000000000000004</v>
      </c>
      <c r="I801" s="17">
        <f t="shared" si="246"/>
        <v>4.9000000000000004</v>
      </c>
      <c r="J801" s="17">
        <f t="shared" si="247"/>
        <v>2.1500000000000057</v>
      </c>
      <c r="K801" s="17">
        <f t="shared" si="248"/>
        <v>10.535000000000029</v>
      </c>
      <c r="L801" s="17"/>
    </row>
    <row r="802" spans="1:12">
      <c r="A802" s="17"/>
      <c r="B802" s="17"/>
      <c r="C802" s="17"/>
      <c r="D802" s="17"/>
      <c r="E802" s="17"/>
      <c r="F802" s="17"/>
      <c r="G802" s="17">
        <f>G801+(H801-H802)*3</f>
        <v>68.7</v>
      </c>
      <c r="H802" s="17">
        <v>4.05</v>
      </c>
      <c r="I802" s="17">
        <f t="shared" si="246"/>
        <v>4.4749999999999996</v>
      </c>
      <c r="J802" s="17">
        <f t="shared" si="247"/>
        <v>2.5499999999999972</v>
      </c>
      <c r="K802" s="17">
        <f t="shared" si="248"/>
        <v>11.411249999999987</v>
      </c>
      <c r="L802" s="17"/>
    </row>
    <row r="803" spans="1:12">
      <c r="A803" s="174"/>
      <c r="B803" s="17"/>
      <c r="C803" s="17"/>
      <c r="D803" s="17"/>
      <c r="E803" s="17"/>
      <c r="F803" s="17"/>
      <c r="G803" s="17">
        <v>90</v>
      </c>
      <c r="H803" s="17">
        <v>4.05</v>
      </c>
      <c r="I803" s="17">
        <f t="shared" si="246"/>
        <v>4.05</v>
      </c>
      <c r="J803" s="17">
        <f t="shared" si="247"/>
        <v>21.299999999999997</v>
      </c>
      <c r="K803" s="17">
        <f t="shared" si="248"/>
        <v>86.264999999999986</v>
      </c>
      <c r="L803" s="12"/>
    </row>
    <row r="804" spans="1:12">
      <c r="A804" s="174"/>
      <c r="B804" s="17"/>
      <c r="C804" s="17"/>
      <c r="D804" s="17"/>
      <c r="E804" s="45"/>
      <c r="F804" s="46"/>
      <c r="G804" s="17"/>
      <c r="H804" s="17"/>
      <c r="I804" s="17"/>
      <c r="J804" s="17">
        <f>SUM(J797:J803)</f>
        <v>90</v>
      </c>
      <c r="K804" s="17">
        <f>SUM(K797:K803)</f>
        <v>367.61649999999997</v>
      </c>
      <c r="L804" s="17"/>
    </row>
    <row r="805" spans="1:12">
      <c r="E805" s="172" t="s">
        <v>66</v>
      </c>
      <c r="F805" s="46">
        <f>K804-E800</f>
        <v>5.916499999999985</v>
      </c>
      <c r="G805" s="137" t="s">
        <v>0</v>
      </c>
    </row>
    <row r="806" spans="1:12">
      <c r="A806" s="167" t="s">
        <v>67</v>
      </c>
      <c r="E806" s="168" t="s">
        <v>58</v>
      </c>
      <c r="F806" s="17">
        <v>14732</v>
      </c>
      <c r="G806" s="137" t="s">
        <v>25</v>
      </c>
      <c r="H806" s="167" t="s">
        <v>59</v>
      </c>
      <c r="I806" s="167"/>
    </row>
    <row r="807" spans="1:12">
      <c r="A807" s="169" t="s">
        <v>60</v>
      </c>
      <c r="B807" s="169" t="s">
        <v>61</v>
      </c>
      <c r="C807" s="169" t="s">
        <v>62</v>
      </c>
      <c r="D807" s="169" t="s">
        <v>63</v>
      </c>
      <c r="E807" s="169" t="s">
        <v>64</v>
      </c>
      <c r="F807" s="169"/>
      <c r="G807" s="169" t="s">
        <v>60</v>
      </c>
      <c r="H807" s="169" t="s">
        <v>61</v>
      </c>
      <c r="I807" s="169" t="s">
        <v>62</v>
      </c>
      <c r="J807" s="169" t="s">
        <v>63</v>
      </c>
      <c r="K807" s="169" t="s">
        <v>64</v>
      </c>
      <c r="L807" s="170"/>
    </row>
    <row r="808" spans="1:12">
      <c r="A808" s="17">
        <v>0</v>
      </c>
      <c r="B808" s="17">
        <v>3.91</v>
      </c>
      <c r="C808" s="17"/>
      <c r="D808" s="17"/>
      <c r="E808" s="17"/>
      <c r="F808" s="17"/>
      <c r="G808" s="17">
        <v>0</v>
      </c>
      <c r="H808" s="17">
        <v>3.91</v>
      </c>
      <c r="I808" s="17"/>
      <c r="J808" s="17"/>
      <c r="K808" s="17"/>
      <c r="L808" s="17"/>
    </row>
    <row r="809" spans="1:12">
      <c r="A809" s="17">
        <v>59</v>
      </c>
      <c r="B809" s="17">
        <v>3.76</v>
      </c>
      <c r="C809" s="17">
        <f>(B808+B809)/2</f>
        <v>3.835</v>
      </c>
      <c r="D809" s="17">
        <f>A809-A808</f>
        <v>59</v>
      </c>
      <c r="E809" s="17">
        <f>C809*D809</f>
        <v>226.26499999999999</v>
      </c>
      <c r="F809" s="17" t="s">
        <v>65</v>
      </c>
      <c r="G809" s="17">
        <f>G810-(H810-H809)*3</f>
        <v>53.43</v>
      </c>
      <c r="H809" s="17">
        <v>3.76</v>
      </c>
      <c r="I809" s="17">
        <f t="shared" ref="I809:I814" si="249">(H808+H809)/2</f>
        <v>3.835</v>
      </c>
      <c r="J809" s="17">
        <f t="shared" ref="J809:J814" si="250">G809-G808</f>
        <v>53.43</v>
      </c>
      <c r="K809" s="45">
        <f t="shared" ref="K809:K814" si="251">I809*J809</f>
        <v>204.90404999999998</v>
      </c>
      <c r="L809" s="17"/>
    </row>
    <row r="810" spans="1:12">
      <c r="A810" s="17">
        <v>88</v>
      </c>
      <c r="B810" s="17">
        <v>3.76</v>
      </c>
      <c r="C810" s="17">
        <f>(B809+B810)/2</f>
        <v>3.76</v>
      </c>
      <c r="D810" s="17">
        <f>A810-A809</f>
        <v>29</v>
      </c>
      <c r="E810" s="17">
        <f>C810*D810</f>
        <v>109.03999999999999</v>
      </c>
      <c r="F810" s="17"/>
      <c r="G810" s="17">
        <f>G811-4.3/2</f>
        <v>56.85</v>
      </c>
      <c r="H810" s="17">
        <v>4.9000000000000004</v>
      </c>
      <c r="I810" s="17">
        <f t="shared" si="249"/>
        <v>4.33</v>
      </c>
      <c r="J810" s="17">
        <f t="shared" si="250"/>
        <v>3.4200000000000017</v>
      </c>
      <c r="K810" s="45">
        <f t="shared" si="251"/>
        <v>14.808600000000007</v>
      </c>
      <c r="L810" s="17"/>
    </row>
    <row r="811" spans="1:12">
      <c r="A811" s="17"/>
      <c r="B811" s="17"/>
      <c r="C811" s="17"/>
      <c r="D811" s="17">
        <f>SUM(D809:D810)</f>
        <v>88</v>
      </c>
      <c r="E811" s="17">
        <f>SUM(E809:E810)</f>
        <v>335.30499999999995</v>
      </c>
      <c r="G811" s="17">
        <v>59</v>
      </c>
      <c r="H811" s="17">
        <v>4.9000000000000004</v>
      </c>
      <c r="I811" s="17">
        <f t="shared" si="249"/>
        <v>4.9000000000000004</v>
      </c>
      <c r="J811" s="17">
        <f t="shared" si="250"/>
        <v>2.1499999999999986</v>
      </c>
      <c r="K811" s="45">
        <f t="shared" si="251"/>
        <v>10.534999999999993</v>
      </c>
      <c r="L811" s="17"/>
    </row>
    <row r="812" spans="1:12">
      <c r="A812" s="17"/>
      <c r="B812" s="17"/>
      <c r="C812" s="17"/>
      <c r="D812" s="17"/>
      <c r="E812" s="17"/>
      <c r="F812" s="17"/>
      <c r="G812" s="17">
        <f>G811+4.3/2</f>
        <v>61.15</v>
      </c>
      <c r="H812" s="17">
        <v>4.9000000000000004</v>
      </c>
      <c r="I812" s="17">
        <f t="shared" si="249"/>
        <v>4.9000000000000004</v>
      </c>
      <c r="J812" s="17">
        <f t="shared" si="250"/>
        <v>2.1499999999999986</v>
      </c>
      <c r="K812" s="45">
        <f t="shared" si="251"/>
        <v>10.534999999999993</v>
      </c>
      <c r="L812" s="17"/>
    </row>
    <row r="813" spans="1:12">
      <c r="A813" s="17"/>
      <c r="B813" s="17"/>
      <c r="C813" s="17"/>
      <c r="D813" s="17"/>
      <c r="E813" s="17"/>
      <c r="F813" s="17"/>
      <c r="G813" s="17">
        <f>G812+(H812-H813)*3</f>
        <v>64.569999999999993</v>
      </c>
      <c r="H813" s="17">
        <v>3.76</v>
      </c>
      <c r="I813" s="17">
        <f t="shared" si="249"/>
        <v>4.33</v>
      </c>
      <c r="J813" s="17">
        <f t="shared" si="250"/>
        <v>3.4199999999999946</v>
      </c>
      <c r="K813" s="45">
        <f t="shared" si="251"/>
        <v>14.808599999999977</v>
      </c>
      <c r="L813" s="17"/>
    </row>
    <row r="814" spans="1:12">
      <c r="A814" s="17"/>
      <c r="B814" s="17"/>
      <c r="C814" s="17"/>
      <c r="D814" s="17"/>
      <c r="E814" s="17"/>
      <c r="F814" s="17"/>
      <c r="G814" s="17">
        <v>88</v>
      </c>
      <c r="H814" s="17">
        <v>3.76</v>
      </c>
      <c r="I814" s="17">
        <f t="shared" si="249"/>
        <v>3.76</v>
      </c>
      <c r="J814" s="17">
        <f t="shared" si="250"/>
        <v>23.430000000000007</v>
      </c>
      <c r="K814" s="45">
        <f t="shared" si="251"/>
        <v>88.096800000000016</v>
      </c>
      <c r="L814" s="17"/>
    </row>
    <row r="815" spans="1:12">
      <c r="A815" s="17"/>
      <c r="B815" s="17"/>
      <c r="C815" s="17"/>
      <c r="D815" s="17"/>
      <c r="E815" s="17"/>
      <c r="F815" s="17"/>
      <c r="G815" s="17"/>
      <c r="H815" s="17"/>
      <c r="I815" s="17"/>
      <c r="J815" s="17">
        <f>SUM(J809:J814)</f>
        <v>88</v>
      </c>
      <c r="K815" s="17">
        <f>SUM(K809:K814)</f>
        <v>343.68804999999998</v>
      </c>
      <c r="L815" s="12"/>
    </row>
    <row r="816" spans="1:12">
      <c r="A816" s="17"/>
      <c r="B816" s="17"/>
      <c r="C816" s="17"/>
      <c r="D816" s="17"/>
      <c r="E816" s="17"/>
      <c r="F816" s="46"/>
    </row>
    <row r="817" spans="1:12">
      <c r="A817" s="17"/>
      <c r="B817" s="17"/>
      <c r="C817" s="17"/>
      <c r="D817" s="17"/>
      <c r="E817" s="17" t="s">
        <v>66</v>
      </c>
      <c r="F817" s="46">
        <f>K815-E811</f>
        <v>8.3830500000000256</v>
      </c>
      <c r="G817" s="137" t="s">
        <v>0</v>
      </c>
    </row>
    <row r="818" spans="1:12">
      <c r="A818" s="17" t="s">
        <v>67</v>
      </c>
      <c r="B818" s="17"/>
      <c r="C818" s="17"/>
      <c r="D818" s="17"/>
      <c r="E818" s="17" t="s">
        <v>58</v>
      </c>
      <c r="F818" s="17">
        <v>14990</v>
      </c>
      <c r="G818" s="137" t="s">
        <v>25</v>
      </c>
      <c r="H818" s="167" t="s">
        <v>59</v>
      </c>
      <c r="I818" s="167"/>
    </row>
    <row r="819" spans="1:12">
      <c r="A819" s="169" t="s">
        <v>60</v>
      </c>
      <c r="B819" s="169" t="s">
        <v>61</v>
      </c>
      <c r="C819" s="169" t="s">
        <v>62</v>
      </c>
      <c r="D819" s="169" t="s">
        <v>63</v>
      </c>
      <c r="E819" s="169" t="s">
        <v>64</v>
      </c>
      <c r="F819" s="169"/>
      <c r="G819" s="169" t="s">
        <v>60</v>
      </c>
      <c r="H819" s="169" t="s">
        <v>61</v>
      </c>
      <c r="I819" s="169" t="s">
        <v>62</v>
      </c>
      <c r="J819" s="169" t="s">
        <v>63</v>
      </c>
      <c r="K819" s="169" t="s">
        <v>64</v>
      </c>
      <c r="L819" s="170"/>
    </row>
    <row r="820" spans="1:12">
      <c r="A820" s="17">
        <v>0</v>
      </c>
      <c r="B820" s="17">
        <v>3.77</v>
      </c>
      <c r="C820" s="17"/>
      <c r="D820" s="17"/>
      <c r="E820" s="17"/>
      <c r="F820" s="17"/>
      <c r="G820" s="17">
        <v>0</v>
      </c>
      <c r="H820" s="17">
        <v>3.77</v>
      </c>
      <c r="I820" s="17"/>
      <c r="J820" s="17"/>
      <c r="K820" s="17"/>
      <c r="L820" s="17"/>
    </row>
    <row r="821" spans="1:12">
      <c r="A821" s="17">
        <v>67</v>
      </c>
      <c r="B821" s="17">
        <v>3.38</v>
      </c>
      <c r="C821" s="17">
        <f>(B820+B821)/2</f>
        <v>3.5750000000000002</v>
      </c>
      <c r="D821" s="17">
        <f>A821-A820</f>
        <v>67</v>
      </c>
      <c r="E821" s="17">
        <f>C821*D821</f>
        <v>239.52500000000001</v>
      </c>
      <c r="F821" s="17"/>
      <c r="G821" s="17">
        <f>G822-(H822-H821)*3</f>
        <v>62.349999999999994</v>
      </c>
      <c r="H821" s="17">
        <v>3.4</v>
      </c>
      <c r="I821" s="17">
        <f>(H820+H821)/2</f>
        <v>3.585</v>
      </c>
      <c r="J821" s="17">
        <f t="shared" ref="J821:J826" si="252">G821-G820</f>
        <v>62.349999999999994</v>
      </c>
      <c r="K821" s="45">
        <f t="shared" ref="K821:K826" si="253">I821*J821</f>
        <v>223.52474999999998</v>
      </c>
      <c r="L821" s="17"/>
    </row>
    <row r="822" spans="1:12">
      <c r="A822" s="17">
        <v>69</v>
      </c>
      <c r="B822" s="17">
        <v>3.39</v>
      </c>
      <c r="C822" s="17">
        <f>(B821+B822)/2</f>
        <v>3.3849999999999998</v>
      </c>
      <c r="D822" s="17">
        <f>A822-A821</f>
        <v>2</v>
      </c>
      <c r="E822" s="17">
        <f>C822*D822</f>
        <v>6.77</v>
      </c>
      <c r="F822" s="17" t="s">
        <v>65</v>
      </c>
      <c r="G822" s="17">
        <f>G823-4.3/2</f>
        <v>66.849999999999994</v>
      </c>
      <c r="H822" s="17">
        <v>4.9000000000000004</v>
      </c>
      <c r="I822" s="17">
        <f>(H822+H821)/2</f>
        <v>4.1500000000000004</v>
      </c>
      <c r="J822" s="17">
        <f t="shared" si="252"/>
        <v>4.5</v>
      </c>
      <c r="K822" s="17">
        <f t="shared" si="253"/>
        <v>18.675000000000001</v>
      </c>
      <c r="L822" s="17"/>
    </row>
    <row r="823" spans="1:12">
      <c r="A823" s="17">
        <v>77</v>
      </c>
      <c r="B823" s="17">
        <v>3.706</v>
      </c>
      <c r="C823" s="17">
        <f>(B822+B823)/2</f>
        <v>3.548</v>
      </c>
      <c r="D823" s="17">
        <f>A823-A822</f>
        <v>8</v>
      </c>
      <c r="E823" s="17">
        <f>C823*D823</f>
        <v>28.384</v>
      </c>
      <c r="G823" s="17">
        <v>69</v>
      </c>
      <c r="H823" s="17">
        <v>4.9000000000000004</v>
      </c>
      <c r="I823" s="17">
        <f>(H823+H822)/2</f>
        <v>4.9000000000000004</v>
      </c>
      <c r="J823" s="17">
        <f t="shared" si="252"/>
        <v>2.1500000000000057</v>
      </c>
      <c r="K823" s="17">
        <f t="shared" si="253"/>
        <v>10.535000000000029</v>
      </c>
      <c r="L823" s="17"/>
    </row>
    <row r="824" spans="1:12">
      <c r="A824" s="17"/>
      <c r="B824" s="17"/>
      <c r="C824" s="17"/>
      <c r="D824" s="17">
        <f>SUM(D821:D823)</f>
        <v>77</v>
      </c>
      <c r="E824" s="17">
        <f>SUM(E821:E823)</f>
        <v>274.67900000000003</v>
      </c>
      <c r="F824" s="17"/>
      <c r="G824" s="17">
        <f>G823+4.3/2</f>
        <v>71.150000000000006</v>
      </c>
      <c r="H824" s="17">
        <v>4.9000000000000004</v>
      </c>
      <c r="I824" s="17">
        <f>(H824+H823)/2</f>
        <v>4.9000000000000004</v>
      </c>
      <c r="J824" s="17">
        <f t="shared" si="252"/>
        <v>2.1500000000000057</v>
      </c>
      <c r="K824" s="17">
        <f t="shared" si="253"/>
        <v>10.535000000000029</v>
      </c>
      <c r="L824" s="17"/>
    </row>
    <row r="825" spans="1:12">
      <c r="A825" s="17"/>
      <c r="B825" s="17"/>
      <c r="C825" s="17"/>
      <c r="D825" s="17"/>
      <c r="E825" s="17"/>
      <c r="F825" s="17"/>
      <c r="G825" s="17">
        <f>G824+(H824-H825)*3</f>
        <v>74.732000000000014</v>
      </c>
      <c r="H825" s="17">
        <v>3.706</v>
      </c>
      <c r="I825" s="17">
        <f>(H825+H824)/2</f>
        <v>4.3029999999999999</v>
      </c>
      <c r="J825" s="17">
        <f t="shared" si="252"/>
        <v>3.5820000000000078</v>
      </c>
      <c r="K825" s="17">
        <f t="shared" si="253"/>
        <v>15.413346000000034</v>
      </c>
      <c r="L825" s="17"/>
    </row>
    <row r="826" spans="1:12">
      <c r="A826" s="17"/>
      <c r="B826" s="17"/>
      <c r="C826" s="17"/>
      <c r="D826" s="17"/>
      <c r="E826" s="17"/>
      <c r="F826" s="17"/>
      <c r="G826" s="17">
        <v>77</v>
      </c>
      <c r="H826" s="17">
        <v>3.706</v>
      </c>
      <c r="I826" s="17">
        <f>(H826+H825)/2</f>
        <v>3.706</v>
      </c>
      <c r="J826" s="17">
        <f t="shared" si="252"/>
        <v>2.2679999999999865</v>
      </c>
      <c r="K826" s="17">
        <f t="shared" si="253"/>
        <v>8.4052079999999503</v>
      </c>
      <c r="L826" s="17"/>
    </row>
    <row r="827" spans="1:12">
      <c r="A827" s="17"/>
      <c r="B827" s="17"/>
      <c r="C827" s="17"/>
      <c r="D827" s="17"/>
      <c r="E827" s="17"/>
      <c r="F827" s="17"/>
      <c r="G827" s="17"/>
      <c r="H827" s="17"/>
      <c r="I827" s="17"/>
      <c r="J827" s="17">
        <f>SUM(J821:J826)</f>
        <v>77</v>
      </c>
      <c r="K827" s="17">
        <f>SUM(K821:K826)</f>
        <v>287.08830400000005</v>
      </c>
      <c r="L827" s="12"/>
    </row>
    <row r="828" spans="1:12">
      <c r="A828" s="17"/>
      <c r="B828" s="17"/>
      <c r="C828" s="17"/>
      <c r="D828" s="17"/>
      <c r="E828" s="17" t="s">
        <v>66</v>
      </c>
      <c r="F828" s="46">
        <f>K827-E824</f>
        <v>12.40930400000002</v>
      </c>
      <c r="G828" s="137" t="s">
        <v>0</v>
      </c>
    </row>
    <row r="829" spans="1:12">
      <c r="A829" s="17" t="s">
        <v>67</v>
      </c>
      <c r="B829" s="17"/>
      <c r="C829" s="17"/>
      <c r="D829" s="17"/>
      <c r="E829" s="17" t="s">
        <v>58</v>
      </c>
      <c r="F829" s="17">
        <v>15083</v>
      </c>
      <c r="G829" s="137" t="s">
        <v>25</v>
      </c>
      <c r="H829" s="167" t="s">
        <v>59</v>
      </c>
      <c r="I829" s="167"/>
    </row>
    <row r="830" spans="1:12">
      <c r="A830" s="169" t="s">
        <v>60</v>
      </c>
      <c r="B830" s="169" t="s">
        <v>61</v>
      </c>
      <c r="C830" s="169" t="s">
        <v>62</v>
      </c>
      <c r="D830" s="169" t="s">
        <v>63</v>
      </c>
      <c r="E830" s="169" t="s">
        <v>64</v>
      </c>
      <c r="F830" s="169"/>
      <c r="G830" s="169" t="s">
        <v>60</v>
      </c>
      <c r="H830" s="169" t="s">
        <v>61</v>
      </c>
      <c r="I830" s="169" t="s">
        <v>62</v>
      </c>
      <c r="J830" s="169" t="s">
        <v>63</v>
      </c>
      <c r="K830" s="169" t="s">
        <v>64</v>
      </c>
      <c r="L830" s="170"/>
    </row>
    <row r="831" spans="1:12">
      <c r="A831" s="17">
        <v>0</v>
      </c>
      <c r="B831" s="17">
        <v>7.12</v>
      </c>
      <c r="C831" s="17"/>
      <c r="D831" s="17"/>
      <c r="E831" s="17"/>
      <c r="F831" s="17"/>
      <c r="G831" s="17">
        <v>0</v>
      </c>
      <c r="H831" s="17">
        <v>7.12</v>
      </c>
      <c r="I831" s="17"/>
      <c r="J831" s="17"/>
      <c r="K831" s="17"/>
      <c r="L831" s="17"/>
    </row>
    <row r="832" spans="1:12">
      <c r="A832" s="17">
        <v>19</v>
      </c>
      <c r="B832" s="17">
        <v>7.18</v>
      </c>
      <c r="C832" s="17">
        <f>(B831+B832)/2</f>
        <v>7.15</v>
      </c>
      <c r="D832" s="17">
        <f>A832-A831</f>
        <v>19</v>
      </c>
      <c r="E832" s="17">
        <f>C832*D832</f>
        <v>135.85</v>
      </c>
      <c r="F832" s="17"/>
      <c r="G832" s="17">
        <v>19</v>
      </c>
      <c r="H832" s="17">
        <v>7.18</v>
      </c>
      <c r="I832" s="17">
        <f>(H832+H831)/2</f>
        <v>7.15</v>
      </c>
      <c r="J832" s="17">
        <f>G832-G831</f>
        <v>19</v>
      </c>
      <c r="K832" s="17">
        <f>I832*J832</f>
        <v>135.85</v>
      </c>
      <c r="L832" s="17"/>
    </row>
    <row r="833" spans="1:12">
      <c r="A833" s="17">
        <v>25</v>
      </c>
      <c r="B833" s="17">
        <v>4.45</v>
      </c>
      <c r="C833" s="17">
        <f>(B832+B833)/2</f>
        <v>5.8149999999999995</v>
      </c>
      <c r="D833" s="17">
        <f>A833-A832</f>
        <v>6</v>
      </c>
      <c r="E833" s="17">
        <f>C833*D833</f>
        <v>34.89</v>
      </c>
      <c r="F833" s="17"/>
      <c r="G833" s="17">
        <v>25</v>
      </c>
      <c r="H833" s="17">
        <v>4.45</v>
      </c>
      <c r="I833" s="17">
        <f t="shared" ref="I833:I839" si="254">(H833+H832)/2</f>
        <v>5.8149999999999995</v>
      </c>
      <c r="J833" s="17">
        <f t="shared" ref="J833:J839" si="255">G833-G832</f>
        <v>6</v>
      </c>
      <c r="K833" s="17">
        <f t="shared" ref="K833:K839" si="256">I833*J833</f>
        <v>34.89</v>
      </c>
      <c r="L833" s="17"/>
    </row>
    <row r="834" spans="1:12">
      <c r="A834" s="17">
        <v>42</v>
      </c>
      <c r="B834" s="17">
        <v>4.3</v>
      </c>
      <c r="C834" s="17">
        <f>(B833+B834)/2</f>
        <v>4.375</v>
      </c>
      <c r="D834" s="17">
        <f>A834-A833</f>
        <v>17</v>
      </c>
      <c r="E834" s="17">
        <f>C834*D834</f>
        <v>74.375</v>
      </c>
      <c r="F834" s="17" t="s">
        <v>65</v>
      </c>
      <c r="G834" s="17">
        <f>G835-(H835-H834)*3</f>
        <v>38.29</v>
      </c>
      <c r="H834" s="17">
        <v>4.38</v>
      </c>
      <c r="I834" s="17">
        <f t="shared" si="254"/>
        <v>4.415</v>
      </c>
      <c r="J834" s="17">
        <f t="shared" si="255"/>
        <v>13.29</v>
      </c>
      <c r="K834" s="17">
        <f t="shared" si="256"/>
        <v>58.675349999999995</v>
      </c>
      <c r="L834" s="17"/>
    </row>
    <row r="835" spans="1:12">
      <c r="A835" s="17">
        <v>96</v>
      </c>
      <c r="B835" s="17">
        <v>4.09</v>
      </c>
      <c r="C835" s="17">
        <f>(B834+B835)/2</f>
        <v>4.1950000000000003</v>
      </c>
      <c r="D835" s="17">
        <f>A835-A834</f>
        <v>54</v>
      </c>
      <c r="E835" s="17">
        <f>C835*D835</f>
        <v>226.53000000000003</v>
      </c>
      <c r="F835" s="17"/>
      <c r="G835" s="17">
        <f>G836-4.3/2</f>
        <v>39.85</v>
      </c>
      <c r="H835" s="17">
        <v>4.9000000000000004</v>
      </c>
      <c r="I835" s="17">
        <f t="shared" si="254"/>
        <v>4.6400000000000006</v>
      </c>
      <c r="J835" s="17">
        <f t="shared" si="255"/>
        <v>1.5600000000000023</v>
      </c>
      <c r="K835" s="17">
        <f t="shared" si="256"/>
        <v>7.238400000000011</v>
      </c>
      <c r="L835" s="17"/>
    </row>
    <row r="836" spans="1:12">
      <c r="A836" s="17"/>
      <c r="B836" s="17"/>
      <c r="C836" s="17"/>
      <c r="D836" s="17">
        <f>SUM(D832:D835)</f>
        <v>96</v>
      </c>
      <c r="E836" s="17">
        <f>SUM(E832:E835)</f>
        <v>471.64500000000004</v>
      </c>
      <c r="G836" s="17">
        <v>42</v>
      </c>
      <c r="H836" s="17">
        <v>4.9000000000000004</v>
      </c>
      <c r="I836" s="17">
        <f t="shared" si="254"/>
        <v>4.9000000000000004</v>
      </c>
      <c r="J836" s="17">
        <f t="shared" si="255"/>
        <v>2.1499999999999986</v>
      </c>
      <c r="K836" s="17">
        <f t="shared" si="256"/>
        <v>10.534999999999993</v>
      </c>
      <c r="L836" s="17"/>
    </row>
    <row r="837" spans="1:12">
      <c r="A837" s="17"/>
      <c r="B837" s="17"/>
      <c r="C837" s="17"/>
      <c r="D837" s="17"/>
      <c r="E837" s="17"/>
      <c r="F837" s="17"/>
      <c r="G837" s="17">
        <f>G836+4.3/2</f>
        <v>44.15</v>
      </c>
      <c r="H837" s="17">
        <v>4.9000000000000004</v>
      </c>
      <c r="I837" s="17">
        <f t="shared" si="254"/>
        <v>4.9000000000000004</v>
      </c>
      <c r="J837" s="17">
        <f t="shared" si="255"/>
        <v>2.1499999999999986</v>
      </c>
      <c r="K837" s="17">
        <f t="shared" si="256"/>
        <v>10.534999999999993</v>
      </c>
      <c r="L837" s="17"/>
    </row>
    <row r="838" spans="1:12">
      <c r="A838" s="17"/>
      <c r="B838" s="17"/>
      <c r="C838" s="17"/>
      <c r="D838" s="17"/>
      <c r="E838" s="17"/>
      <c r="F838" s="17"/>
      <c r="G838" s="17">
        <f>G837+(H837-H838)*3</f>
        <v>45.95</v>
      </c>
      <c r="H838" s="17">
        <v>4.3</v>
      </c>
      <c r="I838" s="17">
        <f t="shared" si="254"/>
        <v>4.5999999999999996</v>
      </c>
      <c r="J838" s="17">
        <f t="shared" si="255"/>
        <v>1.8000000000000043</v>
      </c>
      <c r="K838" s="17">
        <f t="shared" si="256"/>
        <v>8.2800000000000189</v>
      </c>
      <c r="L838" s="12"/>
    </row>
    <row r="839" spans="1:12">
      <c r="A839" s="17"/>
      <c r="B839" s="17"/>
      <c r="C839" s="17"/>
      <c r="D839" s="17"/>
      <c r="E839" s="17"/>
      <c r="F839" s="17"/>
      <c r="G839" s="17">
        <v>96</v>
      </c>
      <c r="H839" s="17">
        <v>4.09</v>
      </c>
      <c r="I839" s="17">
        <f t="shared" si="254"/>
        <v>4.1950000000000003</v>
      </c>
      <c r="J839" s="17">
        <f t="shared" si="255"/>
        <v>50.05</v>
      </c>
      <c r="K839" s="17">
        <f t="shared" si="256"/>
        <v>209.95975000000001</v>
      </c>
      <c r="L839" s="17"/>
    </row>
    <row r="840" spans="1:12">
      <c r="A840" s="17"/>
      <c r="B840" s="17"/>
      <c r="C840" s="17"/>
      <c r="D840" s="17"/>
      <c r="E840" s="17"/>
      <c r="F840" s="46"/>
      <c r="G840" s="17"/>
      <c r="H840" s="17"/>
      <c r="I840" s="17"/>
      <c r="J840" s="17">
        <f>SUM(J832:J839)</f>
        <v>96</v>
      </c>
      <c r="K840" s="17">
        <f>SUM(K832:K839)</f>
        <v>475.96350000000007</v>
      </c>
    </row>
    <row r="841" spans="1:12">
      <c r="A841" s="17"/>
      <c r="B841" s="17"/>
      <c r="C841" s="17"/>
      <c r="D841" s="17"/>
      <c r="E841" s="17" t="s">
        <v>66</v>
      </c>
      <c r="F841" s="46">
        <f>K840-E836</f>
        <v>4.3185000000000286</v>
      </c>
      <c r="G841" s="137" t="s">
        <v>0</v>
      </c>
    </row>
    <row r="842" spans="1:12">
      <c r="A842" s="17" t="s">
        <v>67</v>
      </c>
      <c r="B842" s="17"/>
      <c r="C842" s="17"/>
      <c r="D842" s="17"/>
      <c r="E842" s="17" t="s">
        <v>58</v>
      </c>
      <c r="F842" s="17">
        <v>15331</v>
      </c>
      <c r="G842" s="137" t="s">
        <v>25</v>
      </c>
      <c r="H842" s="167" t="s">
        <v>59</v>
      </c>
      <c r="I842" s="167"/>
    </row>
    <row r="843" spans="1:12">
      <c r="A843" s="169" t="s">
        <v>60</v>
      </c>
      <c r="B843" s="169" t="s">
        <v>61</v>
      </c>
      <c r="C843" s="169" t="s">
        <v>62</v>
      </c>
      <c r="D843" s="169" t="s">
        <v>63</v>
      </c>
      <c r="E843" s="169" t="s">
        <v>64</v>
      </c>
      <c r="F843" s="169"/>
      <c r="G843" s="169" t="s">
        <v>60</v>
      </c>
      <c r="H843" s="169" t="s">
        <v>61</v>
      </c>
      <c r="I843" s="169" t="s">
        <v>62</v>
      </c>
      <c r="J843" s="169" t="s">
        <v>63</v>
      </c>
      <c r="K843" s="169" t="s">
        <v>64</v>
      </c>
      <c r="L843" s="170"/>
    </row>
    <row r="844" spans="1:12">
      <c r="A844" s="17">
        <v>0</v>
      </c>
      <c r="B844" s="17">
        <v>4.72</v>
      </c>
      <c r="C844" s="17"/>
      <c r="D844" s="17"/>
      <c r="E844" s="17"/>
      <c r="F844" s="17"/>
      <c r="G844" s="17">
        <v>0</v>
      </c>
      <c r="H844" s="17">
        <v>4.72</v>
      </c>
      <c r="I844" s="17"/>
      <c r="J844" s="17"/>
      <c r="K844" s="17"/>
      <c r="L844" s="17"/>
    </row>
    <row r="845" spans="1:12">
      <c r="A845" s="17">
        <v>29</v>
      </c>
      <c r="B845" s="17">
        <v>4.25</v>
      </c>
      <c r="C845" s="17">
        <f>(B844+B845)/2</f>
        <v>4.4849999999999994</v>
      </c>
      <c r="D845" s="17">
        <f>A845-A844</f>
        <v>29</v>
      </c>
      <c r="E845" s="17">
        <f>C845*D845</f>
        <v>130.065</v>
      </c>
      <c r="F845" s="17"/>
      <c r="G845" s="17">
        <v>29</v>
      </c>
      <c r="H845" s="17">
        <v>4.25</v>
      </c>
      <c r="I845" s="17">
        <f>(H845+H844)/2</f>
        <v>4.4849999999999994</v>
      </c>
      <c r="J845" s="17">
        <f>G845-G844</f>
        <v>29</v>
      </c>
      <c r="K845" s="17">
        <f>I845*J845</f>
        <v>130.065</v>
      </c>
      <c r="L845" s="17"/>
    </row>
    <row r="846" spans="1:12">
      <c r="A846" s="17">
        <v>61</v>
      </c>
      <c r="B846" s="17">
        <v>4.3600000000000003</v>
      </c>
      <c r="C846" s="17">
        <f>(B845+B846)/2</f>
        <v>4.3049999999999997</v>
      </c>
      <c r="D846" s="17">
        <f>A846-A845</f>
        <v>32</v>
      </c>
      <c r="E846" s="17">
        <f>C846*D846</f>
        <v>137.76</v>
      </c>
      <c r="F846" s="17"/>
      <c r="G846" s="17">
        <v>61</v>
      </c>
      <c r="H846" s="17">
        <v>4.3600000000000003</v>
      </c>
      <c r="I846" s="17">
        <f t="shared" ref="I846:I853" si="257">(H846+H845)/2</f>
        <v>4.3049999999999997</v>
      </c>
      <c r="J846" s="17">
        <f t="shared" ref="J846:J853" si="258">G846-G845</f>
        <v>32</v>
      </c>
      <c r="K846" s="17">
        <f t="shared" ref="K846:K853" si="259">I846*J846</f>
        <v>137.76</v>
      </c>
      <c r="L846" s="17"/>
    </row>
    <row r="847" spans="1:12">
      <c r="A847" s="17">
        <v>96</v>
      </c>
      <c r="B847" s="17">
        <v>3.82</v>
      </c>
      <c r="C847" s="17">
        <f>(B846+B847)/2</f>
        <v>4.09</v>
      </c>
      <c r="D847" s="17">
        <f>A847-A846</f>
        <v>35</v>
      </c>
      <c r="E847" s="17">
        <f>C847*D847</f>
        <v>143.15</v>
      </c>
      <c r="F847" s="17"/>
      <c r="G847" s="17">
        <v>96</v>
      </c>
      <c r="H847" s="17">
        <v>3.82</v>
      </c>
      <c r="I847" s="17">
        <f t="shared" si="257"/>
        <v>4.09</v>
      </c>
      <c r="J847" s="17">
        <f t="shared" si="258"/>
        <v>35</v>
      </c>
      <c r="K847" s="17">
        <f t="shared" si="259"/>
        <v>143.15</v>
      </c>
      <c r="L847" s="17"/>
    </row>
    <row r="848" spans="1:12">
      <c r="A848" s="17">
        <v>128</v>
      </c>
      <c r="B848" s="171">
        <v>3.59</v>
      </c>
      <c r="C848" s="17">
        <f>(B847+B848)/2</f>
        <v>3.7050000000000001</v>
      </c>
      <c r="D848" s="17">
        <f>A848-A847</f>
        <v>32</v>
      </c>
      <c r="E848" s="45">
        <f>C848*D848</f>
        <v>118.56</v>
      </c>
      <c r="F848" s="17"/>
      <c r="G848" s="17">
        <f>G849-(H849-H848)*3</f>
        <v>122.1</v>
      </c>
      <c r="H848" s="17">
        <v>3.65</v>
      </c>
      <c r="I848" s="17">
        <f t="shared" si="257"/>
        <v>3.7349999999999999</v>
      </c>
      <c r="J848" s="17">
        <f t="shared" si="258"/>
        <v>26.099999999999994</v>
      </c>
      <c r="K848" s="17">
        <f t="shared" si="259"/>
        <v>97.483499999999978</v>
      </c>
      <c r="L848" s="17"/>
    </row>
    <row r="849" spans="1:12">
      <c r="A849" s="17">
        <v>160</v>
      </c>
      <c r="B849" s="171">
        <v>3.71</v>
      </c>
      <c r="C849" s="17">
        <f>(B848+B849)/2</f>
        <v>3.65</v>
      </c>
      <c r="D849" s="17">
        <f>A849-A848</f>
        <v>32</v>
      </c>
      <c r="E849" s="45">
        <f>C849*D849</f>
        <v>116.8</v>
      </c>
      <c r="F849" s="17"/>
      <c r="G849" s="17">
        <f>G850-4.3/2</f>
        <v>125.85</v>
      </c>
      <c r="H849" s="17">
        <v>4.9000000000000004</v>
      </c>
      <c r="I849" s="17">
        <f t="shared" si="257"/>
        <v>4.2750000000000004</v>
      </c>
      <c r="J849" s="17">
        <f t="shared" si="258"/>
        <v>3.75</v>
      </c>
      <c r="K849" s="17">
        <f t="shared" si="259"/>
        <v>16.03125</v>
      </c>
      <c r="L849" s="17"/>
    </row>
    <row r="850" spans="1:12">
      <c r="A850" s="17"/>
      <c r="B850" s="17"/>
      <c r="C850" s="17"/>
      <c r="D850" s="17">
        <f>SUM(D845:D849)</f>
        <v>160</v>
      </c>
      <c r="E850" s="17">
        <f>SUM(E845:E849)</f>
        <v>646.33500000000004</v>
      </c>
      <c r="F850" s="17" t="s">
        <v>65</v>
      </c>
      <c r="G850" s="17">
        <v>128</v>
      </c>
      <c r="H850" s="17">
        <v>4.9000000000000004</v>
      </c>
      <c r="I850" s="17">
        <f t="shared" si="257"/>
        <v>4.9000000000000004</v>
      </c>
      <c r="J850" s="17">
        <f t="shared" si="258"/>
        <v>2.1500000000000057</v>
      </c>
      <c r="K850" s="17">
        <f t="shared" si="259"/>
        <v>10.535000000000029</v>
      </c>
      <c r="L850" s="17"/>
    </row>
    <row r="851" spans="1:12">
      <c r="A851" s="174"/>
      <c r="B851" s="17"/>
      <c r="C851" s="17"/>
      <c r="D851" s="17"/>
      <c r="E851" s="45"/>
      <c r="F851" s="17"/>
      <c r="G851" s="17">
        <f>G850+4.3/2</f>
        <v>130.15</v>
      </c>
      <c r="H851" s="17">
        <v>4.9000000000000004</v>
      </c>
      <c r="I851" s="17">
        <f t="shared" si="257"/>
        <v>4.9000000000000004</v>
      </c>
      <c r="J851" s="17">
        <f t="shared" si="258"/>
        <v>2.1500000000000057</v>
      </c>
      <c r="K851" s="17">
        <f t="shared" si="259"/>
        <v>10.535000000000029</v>
      </c>
      <c r="L851" s="12"/>
    </row>
    <row r="852" spans="1:12">
      <c r="A852" s="174"/>
      <c r="B852" s="17"/>
      <c r="C852" s="17"/>
      <c r="F852" s="17"/>
      <c r="G852" s="17">
        <f>G851+(H851-H852)*3</f>
        <v>133.96</v>
      </c>
      <c r="H852" s="17">
        <v>3.63</v>
      </c>
      <c r="I852" s="17">
        <f t="shared" si="257"/>
        <v>4.2650000000000006</v>
      </c>
      <c r="J852" s="17">
        <f t="shared" si="258"/>
        <v>3.8100000000000023</v>
      </c>
      <c r="K852" s="17">
        <f t="shared" si="259"/>
        <v>16.249650000000013</v>
      </c>
      <c r="L852" s="17"/>
    </row>
    <row r="853" spans="1:12">
      <c r="A853" s="174"/>
      <c r="B853" s="17"/>
      <c r="C853" s="17"/>
      <c r="D853" s="17"/>
      <c r="E853" s="45"/>
      <c r="F853" s="17"/>
      <c r="G853" s="17">
        <v>160</v>
      </c>
      <c r="H853" s="17">
        <v>3.71</v>
      </c>
      <c r="I853" s="17">
        <f t="shared" si="257"/>
        <v>3.67</v>
      </c>
      <c r="J853" s="17">
        <f t="shared" si="258"/>
        <v>26.039999999999992</v>
      </c>
      <c r="K853" s="17">
        <f t="shared" si="259"/>
        <v>95.566799999999972</v>
      </c>
    </row>
    <row r="854" spans="1:12">
      <c r="A854" s="174"/>
      <c r="B854" s="175"/>
      <c r="C854" s="17"/>
      <c r="F854" s="17"/>
      <c r="G854" s="17"/>
      <c r="H854" s="17"/>
      <c r="I854" s="17"/>
      <c r="J854" s="17">
        <f>SUM(J845:J853)</f>
        <v>160</v>
      </c>
      <c r="K854" s="17">
        <f>SUM(K845:K853)</f>
        <v>657.37620000000004</v>
      </c>
    </row>
    <row r="855" spans="1:12">
      <c r="E855" s="172" t="s">
        <v>66</v>
      </c>
      <c r="F855" s="46">
        <f>K854-E850</f>
        <v>11.041200000000003</v>
      </c>
      <c r="G855" s="137" t="s">
        <v>0</v>
      </c>
    </row>
    <row r="856" spans="1:12">
      <c r="A856" s="167" t="s">
        <v>67</v>
      </c>
      <c r="E856" s="168" t="s">
        <v>58</v>
      </c>
      <c r="F856" s="17">
        <v>15428</v>
      </c>
      <c r="G856" s="137" t="s">
        <v>25</v>
      </c>
      <c r="H856" s="167" t="s">
        <v>59</v>
      </c>
      <c r="I856" s="167"/>
    </row>
    <row r="857" spans="1:12">
      <c r="A857" s="169" t="s">
        <v>60</v>
      </c>
      <c r="B857" s="169" t="s">
        <v>61</v>
      </c>
      <c r="C857" s="169" t="s">
        <v>62</v>
      </c>
      <c r="D857" s="169" t="s">
        <v>63</v>
      </c>
      <c r="E857" s="169" t="s">
        <v>64</v>
      </c>
      <c r="F857" s="169"/>
      <c r="G857" s="169" t="s">
        <v>60</v>
      </c>
      <c r="H857" s="169" t="s">
        <v>61</v>
      </c>
      <c r="I857" s="169" t="s">
        <v>62</v>
      </c>
      <c r="J857" s="169" t="s">
        <v>63</v>
      </c>
      <c r="K857" s="169" t="s">
        <v>64</v>
      </c>
      <c r="L857" s="170"/>
    </row>
    <row r="858" spans="1:12">
      <c r="A858" s="17">
        <v>0</v>
      </c>
      <c r="B858" s="171">
        <v>3.48</v>
      </c>
      <c r="C858" s="17"/>
      <c r="D858" s="17"/>
      <c r="E858" s="17"/>
      <c r="F858" s="17"/>
      <c r="G858" s="17">
        <v>0</v>
      </c>
      <c r="H858" s="17">
        <v>3.48</v>
      </c>
      <c r="I858" s="17"/>
      <c r="J858" s="17"/>
      <c r="K858" s="17"/>
      <c r="L858" s="17"/>
    </row>
    <row r="859" spans="1:12">
      <c r="A859" s="17">
        <v>17</v>
      </c>
      <c r="B859" s="171">
        <v>3.4</v>
      </c>
      <c r="C859" s="17">
        <f>(B858+B859)/2</f>
        <v>3.44</v>
      </c>
      <c r="D859" s="17">
        <f>A859-A858</f>
        <v>17</v>
      </c>
      <c r="E859" s="17">
        <f>C859*D859</f>
        <v>58.48</v>
      </c>
      <c r="F859" s="17"/>
      <c r="G859" s="17">
        <v>17</v>
      </c>
      <c r="H859" s="17">
        <v>3.4</v>
      </c>
      <c r="I859" s="17">
        <f>(H859+H858)/2</f>
        <v>3.44</v>
      </c>
      <c r="J859" s="17">
        <f>G859-G858</f>
        <v>17</v>
      </c>
      <c r="K859" s="17">
        <f>I859*J859</f>
        <v>58.48</v>
      </c>
      <c r="L859" s="17"/>
    </row>
    <row r="860" spans="1:12">
      <c r="A860" s="17">
        <v>35</v>
      </c>
      <c r="B860" s="171">
        <v>3.47</v>
      </c>
      <c r="C860" s="17">
        <f>(B859+B860)/2</f>
        <v>3.4350000000000001</v>
      </c>
      <c r="D860" s="17">
        <f>A860-A859</f>
        <v>18</v>
      </c>
      <c r="E860" s="17">
        <f>C860*D860</f>
        <v>61.83</v>
      </c>
      <c r="F860" s="17"/>
      <c r="G860" s="17">
        <v>35</v>
      </c>
      <c r="H860" s="17">
        <v>3.47</v>
      </c>
      <c r="I860" s="17">
        <f t="shared" ref="I860:I867" si="260">(H860+H859)/2</f>
        <v>3.4350000000000001</v>
      </c>
      <c r="J860" s="17">
        <f t="shared" ref="J860:J867" si="261">G860-G859</f>
        <v>18</v>
      </c>
      <c r="K860" s="17">
        <f t="shared" ref="K860:K867" si="262">I860*J860</f>
        <v>61.83</v>
      </c>
      <c r="L860" s="17"/>
    </row>
    <row r="861" spans="1:12">
      <c r="A861" s="17">
        <v>64</v>
      </c>
      <c r="B861" s="171">
        <v>3.37</v>
      </c>
      <c r="C861" s="17">
        <f>(B860+B861)/2</f>
        <v>3.42</v>
      </c>
      <c r="D861" s="17">
        <f>A861-A860</f>
        <v>29</v>
      </c>
      <c r="E861" s="17">
        <f>C861*D861</f>
        <v>99.179999999999993</v>
      </c>
      <c r="F861" s="17"/>
      <c r="G861" s="17">
        <v>64</v>
      </c>
      <c r="H861" s="17">
        <v>3.37</v>
      </c>
      <c r="I861" s="17">
        <f t="shared" si="260"/>
        <v>3.42</v>
      </c>
      <c r="J861" s="17">
        <f t="shared" si="261"/>
        <v>29</v>
      </c>
      <c r="K861" s="17">
        <f t="shared" si="262"/>
        <v>99.179999999999993</v>
      </c>
      <c r="L861" s="17"/>
    </row>
    <row r="862" spans="1:12">
      <c r="A862" s="17">
        <v>86</v>
      </c>
      <c r="B862" s="171">
        <v>3.4</v>
      </c>
      <c r="C862" s="17">
        <f>(B861+B862)/2</f>
        <v>3.3849999999999998</v>
      </c>
      <c r="D862" s="17">
        <f>A862-A861</f>
        <v>22</v>
      </c>
      <c r="E862" s="17">
        <f>C862*D862</f>
        <v>74.47</v>
      </c>
      <c r="F862" s="17" t="s">
        <v>65</v>
      </c>
      <c r="G862" s="17">
        <f>G863-(H863-H862)*3</f>
        <v>79.349999999999994</v>
      </c>
      <c r="H862" s="17">
        <v>3.4</v>
      </c>
      <c r="I862" s="17">
        <f t="shared" si="260"/>
        <v>3.3849999999999998</v>
      </c>
      <c r="J862" s="17">
        <f t="shared" si="261"/>
        <v>15.349999999999994</v>
      </c>
      <c r="K862" s="17">
        <f t="shared" si="262"/>
        <v>51.959749999999978</v>
      </c>
      <c r="L862" s="17"/>
    </row>
    <row r="863" spans="1:12">
      <c r="A863" s="17">
        <v>115</v>
      </c>
      <c r="B863" s="171">
        <v>3.4</v>
      </c>
      <c r="C863" s="17">
        <f>(B862+B863)/2</f>
        <v>3.4</v>
      </c>
      <c r="D863" s="17">
        <f>A863-A862</f>
        <v>29</v>
      </c>
      <c r="E863" s="17">
        <f>C863*D863</f>
        <v>98.6</v>
      </c>
      <c r="F863" s="17"/>
      <c r="G863" s="17">
        <f>G864-4.3/2</f>
        <v>83.85</v>
      </c>
      <c r="H863" s="17">
        <v>4.9000000000000004</v>
      </c>
      <c r="I863" s="17">
        <f t="shared" si="260"/>
        <v>4.1500000000000004</v>
      </c>
      <c r="J863" s="17">
        <f t="shared" si="261"/>
        <v>4.5</v>
      </c>
      <c r="K863" s="17">
        <f t="shared" si="262"/>
        <v>18.675000000000001</v>
      </c>
      <c r="L863" s="17"/>
    </row>
    <row r="864" spans="1:12">
      <c r="A864" s="17"/>
      <c r="B864" s="171"/>
      <c r="C864" s="17"/>
      <c r="D864" s="17">
        <f>SUM(D859:D863)</f>
        <v>115</v>
      </c>
      <c r="E864" s="17">
        <f>SUM(E859:E863)</f>
        <v>392.56000000000006</v>
      </c>
      <c r="G864" s="17">
        <v>86</v>
      </c>
      <c r="H864" s="17">
        <v>4.9000000000000004</v>
      </c>
      <c r="I864" s="17">
        <f t="shared" si="260"/>
        <v>4.9000000000000004</v>
      </c>
      <c r="J864" s="17">
        <f t="shared" si="261"/>
        <v>2.1500000000000057</v>
      </c>
      <c r="K864" s="17">
        <f t="shared" si="262"/>
        <v>10.535000000000029</v>
      </c>
      <c r="L864" s="17"/>
    </row>
    <row r="865" spans="1:12">
      <c r="A865" s="174"/>
      <c r="B865" s="171"/>
      <c r="C865" s="17"/>
      <c r="D865" s="17"/>
      <c r="E865" s="17"/>
      <c r="F865" s="17"/>
      <c r="G865" s="17">
        <f>G864+4.3/2</f>
        <v>88.15</v>
      </c>
      <c r="H865" s="17">
        <v>4.9000000000000004</v>
      </c>
      <c r="I865" s="17">
        <f t="shared" si="260"/>
        <v>4.9000000000000004</v>
      </c>
      <c r="J865" s="17">
        <f t="shared" si="261"/>
        <v>2.1500000000000057</v>
      </c>
      <c r="K865" s="17">
        <f t="shared" si="262"/>
        <v>10.535000000000029</v>
      </c>
      <c r="L865" s="12"/>
    </row>
    <row r="866" spans="1:12">
      <c r="A866" s="174"/>
      <c r="B866" s="17"/>
      <c r="C866" s="17"/>
      <c r="E866" s="17"/>
      <c r="F866" s="17"/>
      <c r="G866" s="17">
        <f>G865+(H865-H866)*3</f>
        <v>92.65</v>
      </c>
      <c r="H866" s="17">
        <v>3.4</v>
      </c>
      <c r="I866" s="17">
        <f t="shared" si="260"/>
        <v>4.1500000000000004</v>
      </c>
      <c r="J866" s="17">
        <f t="shared" si="261"/>
        <v>4.5</v>
      </c>
      <c r="K866" s="17">
        <f t="shared" si="262"/>
        <v>18.675000000000001</v>
      </c>
      <c r="L866" s="17"/>
    </row>
    <row r="867" spans="1:12">
      <c r="A867" s="174"/>
      <c r="B867" s="17"/>
      <c r="C867" s="17"/>
      <c r="D867" s="17"/>
      <c r="E867" s="17"/>
      <c r="F867" s="17"/>
      <c r="G867" s="17">
        <v>115</v>
      </c>
      <c r="H867" s="17">
        <v>3.4</v>
      </c>
      <c r="I867" s="17">
        <f t="shared" si="260"/>
        <v>3.4</v>
      </c>
      <c r="J867" s="17">
        <f t="shared" si="261"/>
        <v>22.349999999999994</v>
      </c>
      <c r="K867" s="17">
        <f t="shared" si="262"/>
        <v>75.989999999999981</v>
      </c>
    </row>
    <row r="868" spans="1:12">
      <c r="A868" s="174"/>
      <c r="B868" s="175"/>
      <c r="C868" s="17"/>
      <c r="G868" s="17"/>
      <c r="H868" s="17"/>
      <c r="I868" s="17"/>
      <c r="J868" s="17">
        <f>SUM(J859:J867)</f>
        <v>115</v>
      </c>
      <c r="K868" s="17">
        <f>SUM(K859:K867)</f>
        <v>405.85975000000008</v>
      </c>
    </row>
    <row r="869" spans="1:12">
      <c r="E869" s="172" t="s">
        <v>66</v>
      </c>
      <c r="F869" s="46">
        <f>K868-E864</f>
        <v>13.299750000000017</v>
      </c>
      <c r="G869" s="137" t="s">
        <v>0</v>
      </c>
    </row>
    <row r="870" spans="1:12">
      <c r="A870" s="167" t="s">
        <v>67</v>
      </c>
      <c r="E870" s="168" t="s">
        <v>58</v>
      </c>
      <c r="F870" s="17">
        <v>15500</v>
      </c>
      <c r="G870" s="137" t="s">
        <v>25</v>
      </c>
      <c r="H870" s="167" t="s">
        <v>59</v>
      </c>
      <c r="I870" s="167"/>
    </row>
    <row r="871" spans="1:12">
      <c r="A871" s="169" t="s">
        <v>60</v>
      </c>
      <c r="B871" s="169" t="s">
        <v>61</v>
      </c>
      <c r="C871" s="169" t="s">
        <v>62</v>
      </c>
      <c r="D871" s="169" t="s">
        <v>63</v>
      </c>
      <c r="E871" s="169" t="s">
        <v>64</v>
      </c>
      <c r="F871" s="169"/>
      <c r="G871" s="169" t="s">
        <v>60</v>
      </c>
      <c r="H871" s="169" t="s">
        <v>61</v>
      </c>
      <c r="I871" s="169" t="s">
        <v>62</v>
      </c>
      <c r="J871" s="169" t="s">
        <v>63</v>
      </c>
      <c r="K871" s="169" t="s">
        <v>64</v>
      </c>
      <c r="L871" s="170"/>
    </row>
    <row r="872" spans="1:12">
      <c r="A872" s="17">
        <v>0</v>
      </c>
      <c r="B872" s="171">
        <v>3.11</v>
      </c>
      <c r="C872" s="17"/>
      <c r="D872" s="17"/>
      <c r="E872" s="45"/>
      <c r="F872" s="17"/>
      <c r="G872" s="17">
        <v>0</v>
      </c>
      <c r="H872" s="17">
        <v>3.11</v>
      </c>
      <c r="I872" s="17"/>
      <c r="J872" s="17"/>
      <c r="K872" s="17"/>
      <c r="L872" s="17"/>
    </row>
    <row r="873" spans="1:12">
      <c r="A873" s="17">
        <v>22</v>
      </c>
      <c r="B873" s="171">
        <v>3.34</v>
      </c>
      <c r="C873" s="17">
        <f>(B872+B873)/2</f>
        <v>3.2249999999999996</v>
      </c>
      <c r="D873" s="17">
        <f>A873-A872</f>
        <v>22</v>
      </c>
      <c r="E873" s="45">
        <f>C873*D873</f>
        <v>70.949999999999989</v>
      </c>
      <c r="F873" s="17"/>
      <c r="G873" s="17">
        <v>22</v>
      </c>
      <c r="H873" s="17">
        <v>3.34</v>
      </c>
      <c r="I873" s="17">
        <f>(H873+H872)/2</f>
        <v>3.2249999999999996</v>
      </c>
      <c r="J873" s="17">
        <f>G873-G872</f>
        <v>22</v>
      </c>
      <c r="K873" s="17">
        <f>I873*J873</f>
        <v>70.949999999999989</v>
      </c>
      <c r="L873" s="17"/>
    </row>
    <row r="874" spans="1:12">
      <c r="A874" s="17">
        <v>33</v>
      </c>
      <c r="B874" s="171">
        <v>3.33</v>
      </c>
      <c r="C874" s="17">
        <f t="shared" ref="C874:C879" si="263">(B873+B874)/2</f>
        <v>3.335</v>
      </c>
      <c r="D874" s="17">
        <f t="shared" ref="D874:D879" si="264">A874-A873</f>
        <v>11</v>
      </c>
      <c r="E874" s="45">
        <f t="shared" ref="E874:E879" si="265">C874*D874</f>
        <v>36.685000000000002</v>
      </c>
      <c r="F874" s="17"/>
      <c r="G874" s="17">
        <v>33</v>
      </c>
      <c r="H874" s="17">
        <v>3.33</v>
      </c>
      <c r="I874" s="17">
        <f t="shared" ref="I874:I883" si="266">(H874+H873)/2</f>
        <v>3.335</v>
      </c>
      <c r="J874" s="17">
        <f t="shared" ref="J874:J883" si="267">G874-G873</f>
        <v>11</v>
      </c>
      <c r="K874" s="17">
        <f t="shared" ref="K874:K883" si="268">I874*J874</f>
        <v>36.685000000000002</v>
      </c>
      <c r="L874" s="17"/>
    </row>
    <row r="875" spans="1:12">
      <c r="A875" s="17">
        <v>51</v>
      </c>
      <c r="B875" s="171">
        <v>3.58</v>
      </c>
      <c r="C875" s="17">
        <f t="shared" si="263"/>
        <v>3.4550000000000001</v>
      </c>
      <c r="D875" s="17">
        <f t="shared" si="264"/>
        <v>18</v>
      </c>
      <c r="E875" s="45">
        <f t="shared" si="265"/>
        <v>62.19</v>
      </c>
      <c r="F875" s="17"/>
      <c r="G875" s="17">
        <v>51</v>
      </c>
      <c r="H875" s="17">
        <v>3.58</v>
      </c>
      <c r="I875" s="17">
        <f t="shared" si="266"/>
        <v>3.4550000000000001</v>
      </c>
      <c r="J875" s="17">
        <f t="shared" si="267"/>
        <v>18</v>
      </c>
      <c r="K875" s="17">
        <f t="shared" si="268"/>
        <v>62.19</v>
      </c>
      <c r="L875" s="17"/>
    </row>
    <row r="876" spans="1:12">
      <c r="A876" s="17">
        <v>74</v>
      </c>
      <c r="B876" s="171">
        <v>3.63</v>
      </c>
      <c r="C876" s="17">
        <f t="shared" si="263"/>
        <v>3.605</v>
      </c>
      <c r="D876" s="17">
        <f t="shared" si="264"/>
        <v>23</v>
      </c>
      <c r="E876" s="45">
        <f t="shared" si="265"/>
        <v>82.915000000000006</v>
      </c>
      <c r="F876" s="17"/>
      <c r="G876" s="17">
        <v>74</v>
      </c>
      <c r="H876" s="17">
        <v>3.63</v>
      </c>
      <c r="I876" s="17">
        <f t="shared" si="266"/>
        <v>3.605</v>
      </c>
      <c r="J876" s="17">
        <f t="shared" si="267"/>
        <v>23</v>
      </c>
      <c r="K876" s="17">
        <f t="shared" si="268"/>
        <v>82.915000000000006</v>
      </c>
      <c r="L876" s="17"/>
    </row>
    <row r="877" spans="1:12">
      <c r="A877" s="17">
        <v>98</v>
      </c>
      <c r="B877" s="171">
        <v>3.41</v>
      </c>
      <c r="C877" s="17">
        <f t="shared" si="263"/>
        <v>3.52</v>
      </c>
      <c r="D877" s="17">
        <f t="shared" si="264"/>
        <v>24</v>
      </c>
      <c r="E877" s="45">
        <f t="shared" si="265"/>
        <v>84.48</v>
      </c>
      <c r="F877" s="17"/>
      <c r="G877" s="17">
        <v>98</v>
      </c>
      <c r="H877" s="17">
        <v>3.41</v>
      </c>
      <c r="I877" s="17">
        <f t="shared" si="266"/>
        <v>3.52</v>
      </c>
      <c r="J877" s="17">
        <f t="shared" si="267"/>
        <v>24</v>
      </c>
      <c r="K877" s="17">
        <f t="shared" si="268"/>
        <v>84.48</v>
      </c>
      <c r="L877" s="17"/>
    </row>
    <row r="878" spans="1:12">
      <c r="A878" s="17">
        <v>130</v>
      </c>
      <c r="B878" s="171">
        <v>3.38</v>
      </c>
      <c r="C878" s="17">
        <f t="shared" si="263"/>
        <v>3.395</v>
      </c>
      <c r="D878" s="17">
        <f t="shared" si="264"/>
        <v>32</v>
      </c>
      <c r="E878" s="45">
        <f t="shared" si="265"/>
        <v>108.64</v>
      </c>
      <c r="F878" s="17" t="s">
        <v>65</v>
      </c>
      <c r="G878" s="17">
        <f>G879-(H879-H878)*3</f>
        <v>123.5</v>
      </c>
      <c r="H878" s="17">
        <v>3.45</v>
      </c>
      <c r="I878" s="17">
        <f t="shared" si="266"/>
        <v>3.43</v>
      </c>
      <c r="J878" s="17">
        <f t="shared" si="267"/>
        <v>25.5</v>
      </c>
      <c r="K878" s="17">
        <f t="shared" si="268"/>
        <v>87.465000000000003</v>
      </c>
      <c r="L878" s="17"/>
    </row>
    <row r="879" spans="1:12">
      <c r="A879" s="174">
        <v>158</v>
      </c>
      <c r="B879" s="171">
        <v>3.44</v>
      </c>
      <c r="C879" s="17">
        <f t="shared" si="263"/>
        <v>3.41</v>
      </c>
      <c r="D879" s="17">
        <f t="shared" si="264"/>
        <v>28</v>
      </c>
      <c r="E879" s="45">
        <f t="shared" si="265"/>
        <v>95.48</v>
      </c>
      <c r="F879" s="17"/>
      <c r="G879" s="17">
        <f>G880-4.3/2</f>
        <v>127.85</v>
      </c>
      <c r="H879" s="17">
        <v>4.9000000000000004</v>
      </c>
      <c r="I879" s="17">
        <f t="shared" si="266"/>
        <v>4.1750000000000007</v>
      </c>
      <c r="J879" s="17">
        <f t="shared" si="267"/>
        <v>4.3499999999999943</v>
      </c>
      <c r="K879" s="17">
        <f t="shared" si="268"/>
        <v>18.161249999999978</v>
      </c>
      <c r="L879" s="12"/>
    </row>
    <row r="880" spans="1:12">
      <c r="A880" s="174"/>
      <c r="B880" s="17"/>
      <c r="C880" s="17"/>
      <c r="D880" s="17">
        <f>SUM(D873:D879)</f>
        <v>158</v>
      </c>
      <c r="E880" s="17">
        <f>SUM(E873:E879)</f>
        <v>541.34</v>
      </c>
      <c r="G880" s="17">
        <v>130</v>
      </c>
      <c r="H880" s="17">
        <v>4.9000000000000004</v>
      </c>
      <c r="I880" s="17">
        <f t="shared" si="266"/>
        <v>4.9000000000000004</v>
      </c>
      <c r="J880" s="17">
        <f t="shared" si="267"/>
        <v>2.1500000000000057</v>
      </c>
      <c r="K880" s="17">
        <f t="shared" si="268"/>
        <v>10.535000000000029</v>
      </c>
      <c r="L880" s="17"/>
    </row>
    <row r="881" spans="1:12">
      <c r="A881" s="174"/>
      <c r="B881" s="17"/>
      <c r="C881" s="17"/>
      <c r="D881" s="17"/>
      <c r="E881" s="45"/>
      <c r="F881" s="17"/>
      <c r="G881" s="17">
        <f>G880+4.3/2</f>
        <v>132.15</v>
      </c>
      <c r="H881" s="17">
        <v>4.9000000000000004</v>
      </c>
      <c r="I881" s="17">
        <f t="shared" si="266"/>
        <v>4.9000000000000004</v>
      </c>
      <c r="J881" s="17">
        <f t="shared" si="267"/>
        <v>2.1500000000000057</v>
      </c>
      <c r="K881" s="17">
        <f t="shared" si="268"/>
        <v>10.535000000000029</v>
      </c>
    </row>
    <row r="882" spans="1:12">
      <c r="A882" s="174"/>
      <c r="B882" s="175"/>
      <c r="C882" s="17"/>
      <c r="F882" s="17"/>
      <c r="G882" s="17">
        <f>G881+(H881-H882)*3</f>
        <v>136.53</v>
      </c>
      <c r="H882" s="17">
        <v>3.44</v>
      </c>
      <c r="I882" s="17">
        <f t="shared" si="266"/>
        <v>4.17</v>
      </c>
      <c r="J882" s="17">
        <f t="shared" si="267"/>
        <v>4.3799999999999955</v>
      </c>
      <c r="K882" s="17">
        <f t="shared" si="268"/>
        <v>18.26459999999998</v>
      </c>
    </row>
    <row r="883" spans="1:12">
      <c r="E883" s="172"/>
      <c r="F883" s="17"/>
      <c r="G883" s="17">
        <v>158</v>
      </c>
      <c r="H883" s="17">
        <v>3.44</v>
      </c>
      <c r="I883" s="17">
        <f t="shared" si="266"/>
        <v>3.44</v>
      </c>
      <c r="J883" s="17">
        <f t="shared" si="267"/>
        <v>21.47</v>
      </c>
      <c r="K883" s="17">
        <f t="shared" si="268"/>
        <v>73.856799999999993</v>
      </c>
    </row>
    <row r="884" spans="1:12">
      <c r="F884" s="17"/>
      <c r="G884" s="17"/>
      <c r="H884" s="17"/>
      <c r="I884" s="17"/>
      <c r="J884" s="17">
        <f>SUM(J873:J883)</f>
        <v>158</v>
      </c>
      <c r="K884" s="17">
        <f>SUM(K873:K883)</f>
        <v>556.0376500000001</v>
      </c>
    </row>
    <row r="885" spans="1:12">
      <c r="E885" s="172" t="s">
        <v>66</v>
      </c>
      <c r="F885" s="46">
        <f>K884-E880</f>
        <v>14.697650000000067</v>
      </c>
      <c r="G885" s="137" t="s">
        <v>0</v>
      </c>
    </row>
    <row r="886" spans="1:12">
      <c r="A886" s="167" t="s">
        <v>67</v>
      </c>
      <c r="E886" s="168" t="s">
        <v>58</v>
      </c>
      <c r="F886" s="17">
        <v>15570</v>
      </c>
      <c r="G886" s="137" t="s">
        <v>25</v>
      </c>
      <c r="H886" s="167" t="s">
        <v>59</v>
      </c>
      <c r="I886" s="167"/>
    </row>
    <row r="887" spans="1:12">
      <c r="A887" s="169" t="s">
        <v>60</v>
      </c>
      <c r="B887" s="169" t="s">
        <v>61</v>
      </c>
      <c r="C887" s="169" t="s">
        <v>62</v>
      </c>
      <c r="D887" s="169" t="s">
        <v>63</v>
      </c>
      <c r="E887" s="169" t="s">
        <v>64</v>
      </c>
      <c r="F887" s="169"/>
      <c r="G887" s="169" t="s">
        <v>60</v>
      </c>
      <c r="H887" s="169" t="s">
        <v>61</v>
      </c>
      <c r="I887" s="169" t="s">
        <v>62</v>
      </c>
      <c r="J887" s="169" t="s">
        <v>63</v>
      </c>
      <c r="K887" s="169" t="s">
        <v>64</v>
      </c>
      <c r="L887" s="170"/>
    </row>
    <row r="888" spans="1:12">
      <c r="A888" s="17">
        <v>0</v>
      </c>
      <c r="B888" s="17">
        <v>3.14</v>
      </c>
      <c r="C888" s="17"/>
      <c r="D888" s="17"/>
      <c r="E888" s="17"/>
      <c r="F888" s="17"/>
      <c r="G888" s="17">
        <v>0</v>
      </c>
      <c r="H888" s="17">
        <v>3.14</v>
      </c>
      <c r="I888" s="17"/>
      <c r="J888" s="17"/>
      <c r="K888" s="17"/>
      <c r="L888" s="17"/>
    </row>
    <row r="889" spans="1:12">
      <c r="A889" s="17">
        <v>15</v>
      </c>
      <c r="B889" s="17">
        <v>3.46</v>
      </c>
      <c r="C889" s="17">
        <f t="shared" ref="C889:C894" si="269">(B888+B889)/2</f>
        <v>3.3</v>
      </c>
      <c r="D889" s="17">
        <f t="shared" ref="D889:D894" si="270">A889-A888</f>
        <v>15</v>
      </c>
      <c r="E889" s="17">
        <f t="shared" ref="E889:E894" si="271">C889*D889</f>
        <v>49.5</v>
      </c>
      <c r="F889" s="17"/>
      <c r="G889" s="17">
        <v>15</v>
      </c>
      <c r="H889" s="17">
        <v>3.46</v>
      </c>
      <c r="I889" s="17">
        <f>(H889+H888)/2</f>
        <v>3.3</v>
      </c>
      <c r="J889" s="17">
        <f>G889-G888</f>
        <v>15</v>
      </c>
      <c r="K889" s="17">
        <f>I889*J889</f>
        <v>49.5</v>
      </c>
      <c r="L889" s="17"/>
    </row>
    <row r="890" spans="1:12">
      <c r="A890" s="17">
        <v>31</v>
      </c>
      <c r="B890" s="17">
        <v>3.7</v>
      </c>
      <c r="C890" s="17">
        <f t="shared" si="269"/>
        <v>3.58</v>
      </c>
      <c r="D890" s="17">
        <f t="shared" si="270"/>
        <v>16</v>
      </c>
      <c r="E890" s="17">
        <f t="shared" si="271"/>
        <v>57.28</v>
      </c>
      <c r="F890" s="17"/>
      <c r="G890" s="17">
        <v>31</v>
      </c>
      <c r="H890" s="17">
        <v>3.7</v>
      </c>
      <c r="I890" s="17">
        <f t="shared" ref="I890:I898" si="272">(H890+H889)/2</f>
        <v>3.58</v>
      </c>
      <c r="J890" s="17">
        <f t="shared" ref="J890:J898" si="273">G890-G889</f>
        <v>16</v>
      </c>
      <c r="K890" s="17">
        <f t="shared" ref="K890:K898" si="274">I890*J890</f>
        <v>57.28</v>
      </c>
      <c r="L890" s="17"/>
    </row>
    <row r="891" spans="1:12">
      <c r="A891" s="17">
        <v>54</v>
      </c>
      <c r="B891" s="17">
        <v>3.69</v>
      </c>
      <c r="C891" s="17">
        <f t="shared" si="269"/>
        <v>3.6950000000000003</v>
      </c>
      <c r="D891" s="17">
        <f t="shared" si="270"/>
        <v>23</v>
      </c>
      <c r="E891" s="17">
        <f t="shared" si="271"/>
        <v>84.985000000000014</v>
      </c>
      <c r="F891" s="17"/>
      <c r="G891" s="17">
        <v>54</v>
      </c>
      <c r="H891" s="17">
        <v>3.69</v>
      </c>
      <c r="I891" s="17">
        <f t="shared" si="272"/>
        <v>3.6950000000000003</v>
      </c>
      <c r="J891" s="17">
        <f t="shared" si="273"/>
        <v>23</v>
      </c>
      <c r="K891" s="17">
        <f t="shared" si="274"/>
        <v>84.985000000000014</v>
      </c>
      <c r="L891" s="17"/>
    </row>
    <row r="892" spans="1:12">
      <c r="A892" s="17">
        <v>77</v>
      </c>
      <c r="B892" s="17">
        <v>3.48</v>
      </c>
      <c r="C892" s="17">
        <f t="shared" si="269"/>
        <v>3.585</v>
      </c>
      <c r="D892" s="17">
        <f t="shared" si="270"/>
        <v>23</v>
      </c>
      <c r="E892" s="17">
        <f t="shared" si="271"/>
        <v>82.454999999999998</v>
      </c>
      <c r="F892" s="17"/>
      <c r="G892" s="17">
        <v>77</v>
      </c>
      <c r="H892" s="17">
        <v>3.48</v>
      </c>
      <c r="I892" s="17">
        <f t="shared" si="272"/>
        <v>3.585</v>
      </c>
      <c r="J892" s="17">
        <f t="shared" si="273"/>
        <v>23</v>
      </c>
      <c r="K892" s="17">
        <f t="shared" si="274"/>
        <v>82.454999999999998</v>
      </c>
      <c r="L892" s="17"/>
    </row>
    <row r="893" spans="1:12">
      <c r="A893" s="17">
        <v>111</v>
      </c>
      <c r="B893" s="17">
        <v>3.34</v>
      </c>
      <c r="C893" s="17">
        <f t="shared" si="269"/>
        <v>3.41</v>
      </c>
      <c r="D893" s="17">
        <f t="shared" si="270"/>
        <v>34</v>
      </c>
      <c r="E893" s="17">
        <f t="shared" si="271"/>
        <v>115.94</v>
      </c>
      <c r="F893" s="17" t="s">
        <v>65</v>
      </c>
      <c r="G893" s="17">
        <f>G894-(H894-H893)*3</f>
        <v>104.5</v>
      </c>
      <c r="H893" s="17">
        <v>3.45</v>
      </c>
      <c r="I893" s="17">
        <f t="shared" si="272"/>
        <v>3.4649999999999999</v>
      </c>
      <c r="J893" s="17">
        <f t="shared" si="273"/>
        <v>27.5</v>
      </c>
      <c r="K893" s="17">
        <f t="shared" si="274"/>
        <v>95.287499999999994</v>
      </c>
      <c r="L893" s="17"/>
    </row>
    <row r="894" spans="1:12">
      <c r="A894" s="17">
        <v>142</v>
      </c>
      <c r="B894" s="17">
        <v>3.4</v>
      </c>
      <c r="C894" s="17">
        <f t="shared" si="269"/>
        <v>3.37</v>
      </c>
      <c r="D894" s="17">
        <f t="shared" si="270"/>
        <v>31</v>
      </c>
      <c r="E894" s="17">
        <f t="shared" si="271"/>
        <v>104.47</v>
      </c>
      <c r="F894" s="17"/>
      <c r="G894" s="17">
        <f>G895-4.3/2</f>
        <v>108.85</v>
      </c>
      <c r="H894" s="17">
        <v>4.9000000000000004</v>
      </c>
      <c r="I894" s="17">
        <f t="shared" si="272"/>
        <v>4.1750000000000007</v>
      </c>
      <c r="J894" s="17">
        <f t="shared" si="273"/>
        <v>4.3499999999999943</v>
      </c>
      <c r="K894" s="17">
        <f t="shared" si="274"/>
        <v>18.161249999999978</v>
      </c>
      <c r="L894" s="17"/>
    </row>
    <row r="895" spans="1:12">
      <c r="A895" s="174"/>
      <c r="B895" s="17"/>
      <c r="C895" s="17"/>
      <c r="D895" s="17">
        <f>SUM(D889:D894)</f>
        <v>142</v>
      </c>
      <c r="E895" s="17">
        <f>SUM(E889:E894)</f>
        <v>494.63</v>
      </c>
      <c r="G895" s="17">
        <v>111</v>
      </c>
      <c r="H895" s="17">
        <v>4.9000000000000004</v>
      </c>
      <c r="I895" s="17">
        <f t="shared" si="272"/>
        <v>4.9000000000000004</v>
      </c>
      <c r="J895" s="17">
        <f t="shared" si="273"/>
        <v>2.1500000000000057</v>
      </c>
      <c r="K895" s="17">
        <f t="shared" si="274"/>
        <v>10.535000000000029</v>
      </c>
      <c r="L895" s="12"/>
    </row>
    <row r="896" spans="1:12">
      <c r="A896" s="174"/>
      <c r="B896" s="17"/>
      <c r="C896" s="17"/>
      <c r="D896" s="17"/>
      <c r="E896" s="17"/>
      <c r="F896" s="17"/>
      <c r="G896" s="17">
        <f>G895+4.3/2</f>
        <v>113.15</v>
      </c>
      <c r="H896" s="17">
        <v>4.9000000000000004</v>
      </c>
      <c r="I896" s="17">
        <f t="shared" si="272"/>
        <v>4.9000000000000004</v>
      </c>
      <c r="J896" s="17">
        <f t="shared" si="273"/>
        <v>2.1500000000000057</v>
      </c>
      <c r="K896" s="17">
        <f t="shared" si="274"/>
        <v>10.535000000000029</v>
      </c>
      <c r="L896" s="17"/>
    </row>
    <row r="897" spans="1:12">
      <c r="A897" s="174"/>
      <c r="B897" s="17"/>
      <c r="C897" s="17"/>
      <c r="D897" s="17"/>
      <c r="E897" s="17"/>
      <c r="F897" s="17"/>
      <c r="G897" s="17">
        <f>G896+(H896-H897)*3</f>
        <v>117.65</v>
      </c>
      <c r="H897" s="17">
        <v>3.4</v>
      </c>
      <c r="I897" s="17">
        <f t="shared" si="272"/>
        <v>4.1500000000000004</v>
      </c>
      <c r="J897" s="17">
        <f t="shared" si="273"/>
        <v>4.5</v>
      </c>
      <c r="K897" s="17">
        <f t="shared" si="274"/>
        <v>18.675000000000001</v>
      </c>
    </row>
    <row r="898" spans="1:12">
      <c r="A898" s="174"/>
      <c r="B898" s="17"/>
      <c r="C898" s="17"/>
      <c r="D898" s="17"/>
      <c r="E898" s="17"/>
      <c r="F898" s="17"/>
      <c r="G898" s="17">
        <v>142</v>
      </c>
      <c r="H898" s="17">
        <v>3.4</v>
      </c>
      <c r="I898" s="17">
        <f t="shared" si="272"/>
        <v>3.4</v>
      </c>
      <c r="J898" s="17">
        <f t="shared" si="273"/>
        <v>24.349999999999994</v>
      </c>
      <c r="K898" s="17">
        <f t="shared" si="274"/>
        <v>82.789999999999978</v>
      </c>
    </row>
    <row r="899" spans="1:12">
      <c r="B899" s="17"/>
      <c r="C899" s="17"/>
      <c r="D899" s="17"/>
      <c r="E899" s="17"/>
      <c r="F899" s="17"/>
      <c r="G899" s="17"/>
      <c r="H899" s="17"/>
      <c r="I899" s="17"/>
      <c r="J899" s="17">
        <f>SUM(J889:J898)</f>
        <v>142</v>
      </c>
      <c r="K899" s="17">
        <f>SUM(K889:K898)</f>
        <v>510.20375000000007</v>
      </c>
    </row>
    <row r="901" spans="1:12">
      <c r="E901" s="172" t="s">
        <v>66</v>
      </c>
      <c r="F901" s="46">
        <f>K899-E895</f>
        <v>15.573750000000075</v>
      </c>
      <c r="G901" s="137" t="s">
        <v>0</v>
      </c>
    </row>
    <row r="902" spans="1:12">
      <c r="E902" s="172"/>
      <c r="F902" s="46"/>
    </row>
    <row r="903" spans="1:12">
      <c r="A903" s="167" t="s">
        <v>67</v>
      </c>
      <c r="E903" s="168" t="s">
        <v>58</v>
      </c>
      <c r="F903" s="17">
        <v>15627</v>
      </c>
      <c r="G903" s="137" t="s">
        <v>25</v>
      </c>
      <c r="H903" s="167" t="s">
        <v>59</v>
      </c>
      <c r="I903" s="167"/>
    </row>
    <row r="904" spans="1:12">
      <c r="A904" s="169" t="s">
        <v>60</v>
      </c>
      <c r="B904" s="169" t="s">
        <v>61</v>
      </c>
      <c r="C904" s="169" t="s">
        <v>62</v>
      </c>
      <c r="D904" s="169" t="s">
        <v>63</v>
      </c>
      <c r="E904" s="169" t="s">
        <v>64</v>
      </c>
      <c r="F904" s="169"/>
      <c r="G904" s="169" t="s">
        <v>60</v>
      </c>
      <c r="H904" s="169" t="s">
        <v>61</v>
      </c>
      <c r="I904" s="169" t="s">
        <v>62</v>
      </c>
      <c r="J904" s="169" t="s">
        <v>63</v>
      </c>
      <c r="K904" s="169" t="s">
        <v>64</v>
      </c>
      <c r="L904" s="170"/>
    </row>
    <row r="905" spans="1:12">
      <c r="A905" s="17">
        <v>0</v>
      </c>
      <c r="B905" s="171">
        <v>3.77</v>
      </c>
      <c r="C905" s="17"/>
      <c r="D905" s="17"/>
      <c r="E905" s="45"/>
      <c r="F905" s="17"/>
      <c r="G905" s="17">
        <v>0</v>
      </c>
      <c r="H905" s="17">
        <v>3.77</v>
      </c>
      <c r="I905" s="17"/>
      <c r="J905" s="17"/>
      <c r="K905" s="17"/>
      <c r="L905" s="17"/>
    </row>
    <row r="906" spans="1:12">
      <c r="A906" s="17">
        <v>22</v>
      </c>
      <c r="B906" s="171">
        <v>3.79</v>
      </c>
      <c r="C906" s="17">
        <f>(B905+B906)/2</f>
        <v>3.7800000000000002</v>
      </c>
      <c r="D906" s="17">
        <f>A906-A905</f>
        <v>22</v>
      </c>
      <c r="E906" s="45">
        <f>C906*D906</f>
        <v>83.160000000000011</v>
      </c>
      <c r="F906" s="17"/>
      <c r="G906" s="17">
        <v>22</v>
      </c>
      <c r="H906" s="17">
        <v>3.79</v>
      </c>
      <c r="I906" s="17">
        <f>(H906+H905)/2</f>
        <v>3.7800000000000002</v>
      </c>
      <c r="J906" s="17">
        <f>G906-G905</f>
        <v>22</v>
      </c>
      <c r="K906" s="17">
        <f>I906*J906</f>
        <v>83.160000000000011</v>
      </c>
      <c r="L906" s="17"/>
    </row>
    <row r="907" spans="1:12">
      <c r="A907" s="17">
        <v>41</v>
      </c>
      <c r="B907" s="171">
        <v>3.65</v>
      </c>
      <c r="C907" s="17">
        <f t="shared" ref="C907:C912" si="275">(B906+B907)/2</f>
        <v>3.7199999999999998</v>
      </c>
      <c r="D907" s="17">
        <f t="shared" ref="D907:D912" si="276">A907-A906</f>
        <v>19</v>
      </c>
      <c r="E907" s="45">
        <f t="shared" ref="E907:E912" si="277">C907*D907</f>
        <v>70.679999999999993</v>
      </c>
      <c r="F907" s="17"/>
      <c r="G907" s="17">
        <v>41</v>
      </c>
      <c r="H907" s="17">
        <v>3.65</v>
      </c>
      <c r="I907" s="17">
        <f t="shared" ref="I907:I916" si="278">(H907+H906)/2</f>
        <v>3.7199999999999998</v>
      </c>
      <c r="J907" s="17">
        <f t="shared" ref="J907:J916" si="279">G907-G906</f>
        <v>19</v>
      </c>
      <c r="K907" s="17">
        <f t="shared" ref="K907:K916" si="280">I907*J907</f>
        <v>70.679999999999993</v>
      </c>
      <c r="L907" s="17"/>
    </row>
    <row r="908" spans="1:12">
      <c r="A908" s="17">
        <v>63</v>
      </c>
      <c r="B908" s="171">
        <v>3.47</v>
      </c>
      <c r="C908" s="17">
        <f t="shared" si="275"/>
        <v>3.56</v>
      </c>
      <c r="D908" s="17">
        <f t="shared" si="276"/>
        <v>22</v>
      </c>
      <c r="E908" s="45">
        <f t="shared" si="277"/>
        <v>78.320000000000007</v>
      </c>
      <c r="F908" s="17"/>
      <c r="G908" s="17">
        <v>63</v>
      </c>
      <c r="H908" s="17">
        <v>3.47</v>
      </c>
      <c r="I908" s="17">
        <f t="shared" si="278"/>
        <v>3.56</v>
      </c>
      <c r="J908" s="17">
        <f t="shared" si="279"/>
        <v>22</v>
      </c>
      <c r="K908" s="17">
        <f t="shared" si="280"/>
        <v>78.320000000000007</v>
      </c>
      <c r="L908" s="17"/>
    </row>
    <row r="909" spans="1:12">
      <c r="A909" s="17">
        <v>87</v>
      </c>
      <c r="B909" s="171">
        <v>3.49</v>
      </c>
      <c r="C909" s="17">
        <f t="shared" si="275"/>
        <v>3.4800000000000004</v>
      </c>
      <c r="D909" s="17">
        <f t="shared" si="276"/>
        <v>24</v>
      </c>
      <c r="E909" s="45">
        <f t="shared" si="277"/>
        <v>83.52000000000001</v>
      </c>
      <c r="F909" s="17"/>
      <c r="G909" s="17">
        <v>87</v>
      </c>
      <c r="H909" s="17">
        <v>3.49</v>
      </c>
      <c r="I909" s="17">
        <f t="shared" si="278"/>
        <v>3.4800000000000004</v>
      </c>
      <c r="J909" s="17">
        <f t="shared" si="279"/>
        <v>24</v>
      </c>
      <c r="K909" s="17">
        <f t="shared" si="280"/>
        <v>83.52000000000001</v>
      </c>
      <c r="L909" s="17"/>
    </row>
    <row r="910" spans="1:12">
      <c r="A910" s="17">
        <v>116</v>
      </c>
      <c r="B910" s="171">
        <v>3.5</v>
      </c>
      <c r="C910" s="17">
        <f t="shared" si="275"/>
        <v>3.4950000000000001</v>
      </c>
      <c r="D910" s="17">
        <f t="shared" si="276"/>
        <v>29</v>
      </c>
      <c r="E910" s="45">
        <f t="shared" si="277"/>
        <v>101.355</v>
      </c>
      <c r="F910" s="17"/>
      <c r="G910" s="17">
        <v>116</v>
      </c>
      <c r="H910" s="17">
        <v>3.53</v>
      </c>
      <c r="I910" s="17">
        <f t="shared" si="278"/>
        <v>3.51</v>
      </c>
      <c r="J910" s="17">
        <f t="shared" si="279"/>
        <v>29</v>
      </c>
      <c r="K910" s="17">
        <f t="shared" si="280"/>
        <v>101.78999999999999</v>
      </c>
      <c r="L910" s="17"/>
    </row>
    <row r="911" spans="1:12">
      <c r="A911" s="17">
        <v>143</v>
      </c>
      <c r="B911" s="171">
        <v>3.5</v>
      </c>
      <c r="C911" s="17">
        <f t="shared" si="275"/>
        <v>3.5</v>
      </c>
      <c r="D911" s="17">
        <f t="shared" si="276"/>
        <v>27</v>
      </c>
      <c r="E911" s="45">
        <f t="shared" si="277"/>
        <v>94.5</v>
      </c>
      <c r="F911" s="17"/>
      <c r="G911" s="17">
        <f>G912-(H912-H911)*3</f>
        <v>136.79999999999998</v>
      </c>
      <c r="H911" s="17">
        <v>3.55</v>
      </c>
      <c r="I911" s="17">
        <f t="shared" si="278"/>
        <v>3.54</v>
      </c>
      <c r="J911" s="17">
        <f t="shared" si="279"/>
        <v>20.799999999999983</v>
      </c>
      <c r="K911" s="17">
        <f t="shared" si="280"/>
        <v>73.631999999999934</v>
      </c>
      <c r="L911" s="17"/>
    </row>
    <row r="912" spans="1:12">
      <c r="A912" s="174">
        <v>176</v>
      </c>
      <c r="B912" s="171">
        <v>3.5</v>
      </c>
      <c r="C912" s="17">
        <f t="shared" si="275"/>
        <v>3.5</v>
      </c>
      <c r="D912" s="17">
        <f t="shared" si="276"/>
        <v>33</v>
      </c>
      <c r="E912" s="45">
        <f t="shared" si="277"/>
        <v>115.5</v>
      </c>
      <c r="F912" s="17"/>
      <c r="G912" s="17">
        <f>G913-4.3/2</f>
        <v>140.85</v>
      </c>
      <c r="H912" s="17">
        <v>4.9000000000000004</v>
      </c>
      <c r="I912" s="17">
        <f t="shared" si="278"/>
        <v>4.2249999999999996</v>
      </c>
      <c r="J912" s="17">
        <f t="shared" si="279"/>
        <v>4.0500000000000114</v>
      </c>
      <c r="K912" s="17">
        <f t="shared" si="280"/>
        <v>17.111250000000048</v>
      </c>
      <c r="L912" s="12"/>
    </row>
    <row r="913" spans="1:12">
      <c r="A913" s="174"/>
      <c r="B913" s="17"/>
      <c r="C913" s="17"/>
      <c r="D913" s="17">
        <f>SUM(D906:D912)</f>
        <v>176</v>
      </c>
      <c r="E913" s="17">
        <f>SUM(E906:E912)</f>
        <v>627.03500000000008</v>
      </c>
      <c r="F913" s="17" t="s">
        <v>65</v>
      </c>
      <c r="G913" s="17">
        <v>143</v>
      </c>
      <c r="H913" s="17">
        <v>4.9000000000000004</v>
      </c>
      <c r="I913" s="17">
        <f t="shared" si="278"/>
        <v>4.9000000000000004</v>
      </c>
      <c r="J913" s="17">
        <f t="shared" si="279"/>
        <v>2.1500000000000057</v>
      </c>
      <c r="K913" s="17">
        <f t="shared" si="280"/>
        <v>10.535000000000029</v>
      </c>
      <c r="L913" s="17"/>
    </row>
    <row r="914" spans="1:12">
      <c r="A914" s="174"/>
      <c r="B914" s="17"/>
      <c r="C914" s="17"/>
      <c r="D914" s="17"/>
      <c r="E914" s="45"/>
      <c r="F914" s="17"/>
      <c r="G914" s="17">
        <f>G913+4.3/2</f>
        <v>145.15</v>
      </c>
      <c r="H914" s="17">
        <v>4.9000000000000004</v>
      </c>
      <c r="I914" s="17">
        <f t="shared" si="278"/>
        <v>4.9000000000000004</v>
      </c>
      <c r="J914" s="17">
        <f t="shared" si="279"/>
        <v>2.1500000000000057</v>
      </c>
      <c r="K914" s="17">
        <f t="shared" si="280"/>
        <v>10.535000000000029</v>
      </c>
    </row>
    <row r="915" spans="1:12">
      <c r="A915" s="174"/>
      <c r="B915" s="175"/>
      <c r="C915" s="17"/>
      <c r="D915" s="17"/>
      <c r="E915" s="45"/>
      <c r="F915" s="17"/>
      <c r="G915" s="17">
        <f>G914+(H914-H915)*3</f>
        <v>149.35</v>
      </c>
      <c r="H915" s="171">
        <v>3.5</v>
      </c>
      <c r="I915" s="17">
        <f t="shared" si="278"/>
        <v>4.2</v>
      </c>
      <c r="J915" s="17">
        <f t="shared" si="279"/>
        <v>4.1999999999999886</v>
      </c>
      <c r="K915" s="17">
        <f t="shared" si="280"/>
        <v>17.639999999999954</v>
      </c>
    </row>
    <row r="916" spans="1:12">
      <c r="F916" s="17"/>
      <c r="G916" s="17">
        <v>176</v>
      </c>
      <c r="H916" s="171">
        <v>3.5</v>
      </c>
      <c r="I916" s="17">
        <f t="shared" si="278"/>
        <v>3.5</v>
      </c>
      <c r="J916" s="17">
        <f t="shared" si="279"/>
        <v>26.650000000000006</v>
      </c>
      <c r="K916" s="17">
        <f t="shared" si="280"/>
        <v>93.27500000000002</v>
      </c>
    </row>
    <row r="917" spans="1:12">
      <c r="F917" s="17"/>
      <c r="G917" s="17"/>
      <c r="H917" s="17"/>
      <c r="I917" s="17"/>
      <c r="J917" s="17">
        <f>SUM(J906:J916)</f>
        <v>176</v>
      </c>
      <c r="K917" s="17">
        <f>SUM(K906:K916)</f>
        <v>640.19825000000014</v>
      </c>
    </row>
    <row r="918" spans="1:12">
      <c r="E918" s="172" t="s">
        <v>66</v>
      </c>
      <c r="F918" s="46">
        <f>K917-E913</f>
        <v>13.163250000000062</v>
      </c>
      <c r="G918" s="137" t="s">
        <v>0</v>
      </c>
    </row>
    <row r="919" spans="1:12">
      <c r="A919" s="167" t="s">
        <v>67</v>
      </c>
      <c r="E919" s="168" t="s">
        <v>58</v>
      </c>
      <c r="F919" s="17">
        <v>15712</v>
      </c>
      <c r="G919" s="137" t="s">
        <v>25</v>
      </c>
      <c r="H919" s="167" t="s">
        <v>59</v>
      </c>
      <c r="I919" s="167"/>
    </row>
    <row r="920" spans="1:12">
      <c r="A920" s="169" t="s">
        <v>60</v>
      </c>
      <c r="B920" s="169" t="s">
        <v>61</v>
      </c>
      <c r="C920" s="169" t="s">
        <v>62</v>
      </c>
      <c r="D920" s="169" t="s">
        <v>63</v>
      </c>
      <c r="E920" s="169" t="s">
        <v>64</v>
      </c>
      <c r="F920" s="169"/>
      <c r="G920" s="169" t="s">
        <v>60</v>
      </c>
      <c r="H920" s="169" t="s">
        <v>61</v>
      </c>
      <c r="I920" s="169" t="s">
        <v>62</v>
      </c>
      <c r="J920" s="169" t="s">
        <v>63</v>
      </c>
      <c r="K920" s="169" t="s">
        <v>64</v>
      </c>
      <c r="L920" s="170"/>
    </row>
    <row r="921" spans="1:12">
      <c r="A921" s="17">
        <v>0</v>
      </c>
      <c r="B921" s="171">
        <v>3.73</v>
      </c>
      <c r="C921" s="17"/>
      <c r="D921" s="17"/>
      <c r="E921" s="45"/>
      <c r="F921" s="17"/>
      <c r="G921" s="17">
        <v>0</v>
      </c>
      <c r="H921" s="17">
        <v>3.73</v>
      </c>
      <c r="I921" s="17"/>
      <c r="J921" s="17"/>
      <c r="K921" s="17"/>
      <c r="L921" s="17"/>
    </row>
    <row r="922" spans="1:12">
      <c r="A922" s="17">
        <v>15</v>
      </c>
      <c r="B922" s="171">
        <v>3.96</v>
      </c>
      <c r="C922" s="17">
        <f>(B921+B922)/2</f>
        <v>3.8449999999999998</v>
      </c>
      <c r="D922" s="17">
        <f>A922-A921</f>
        <v>15</v>
      </c>
      <c r="E922" s="45">
        <f>C922*D922</f>
        <v>57.674999999999997</v>
      </c>
      <c r="F922" s="17"/>
      <c r="G922" s="17">
        <v>15</v>
      </c>
      <c r="H922" s="17">
        <v>3.96</v>
      </c>
      <c r="I922" s="17">
        <f>(H922+H921)/2</f>
        <v>3.8449999999999998</v>
      </c>
      <c r="J922" s="17">
        <f>G922-G921</f>
        <v>15</v>
      </c>
      <c r="K922" s="17">
        <f>I922*J922</f>
        <v>57.674999999999997</v>
      </c>
      <c r="L922" s="17"/>
    </row>
    <row r="923" spans="1:12">
      <c r="A923" s="17">
        <v>36</v>
      </c>
      <c r="B923" s="171">
        <v>3.97</v>
      </c>
      <c r="C923" s="17">
        <f t="shared" ref="C923:C928" si="281">(B922+B923)/2</f>
        <v>3.9649999999999999</v>
      </c>
      <c r="D923" s="17">
        <f t="shared" ref="D923:D928" si="282">A923-A922</f>
        <v>21</v>
      </c>
      <c r="E923" s="45">
        <f t="shared" ref="E923:E928" si="283">C923*D923</f>
        <v>83.265000000000001</v>
      </c>
      <c r="F923" s="17"/>
      <c r="G923" s="17">
        <v>36</v>
      </c>
      <c r="H923" s="17">
        <v>3.97</v>
      </c>
      <c r="I923" s="17">
        <f t="shared" ref="I923:I932" si="284">(H923+H922)/2</f>
        <v>3.9649999999999999</v>
      </c>
      <c r="J923" s="17">
        <f t="shared" ref="J923:J932" si="285">G923-G922</f>
        <v>21</v>
      </c>
      <c r="K923" s="17">
        <f t="shared" ref="K923:K932" si="286">I923*J923</f>
        <v>83.265000000000001</v>
      </c>
      <c r="L923" s="17"/>
    </row>
    <row r="924" spans="1:12">
      <c r="A924" s="17">
        <v>52</v>
      </c>
      <c r="B924" s="171">
        <v>4.03</v>
      </c>
      <c r="C924" s="17">
        <f t="shared" si="281"/>
        <v>4</v>
      </c>
      <c r="D924" s="17">
        <f t="shared" si="282"/>
        <v>16</v>
      </c>
      <c r="E924" s="45">
        <f t="shared" si="283"/>
        <v>64</v>
      </c>
      <c r="F924" s="17"/>
      <c r="G924" s="17">
        <v>52</v>
      </c>
      <c r="H924" s="17">
        <v>4.03</v>
      </c>
      <c r="I924" s="17">
        <f t="shared" si="284"/>
        <v>4</v>
      </c>
      <c r="J924" s="17">
        <f t="shared" si="285"/>
        <v>16</v>
      </c>
      <c r="K924" s="17">
        <f t="shared" si="286"/>
        <v>64</v>
      </c>
      <c r="L924" s="17"/>
    </row>
    <row r="925" spans="1:12">
      <c r="A925" s="17">
        <v>72</v>
      </c>
      <c r="B925" s="171">
        <v>3.99</v>
      </c>
      <c r="C925" s="17">
        <f t="shared" si="281"/>
        <v>4.01</v>
      </c>
      <c r="D925" s="17">
        <f t="shared" si="282"/>
        <v>20</v>
      </c>
      <c r="E925" s="45">
        <f t="shared" si="283"/>
        <v>80.199999999999989</v>
      </c>
      <c r="F925" s="17"/>
      <c r="G925" s="17">
        <v>72</v>
      </c>
      <c r="H925" s="17">
        <v>3.99</v>
      </c>
      <c r="I925" s="17">
        <f t="shared" si="284"/>
        <v>4.01</v>
      </c>
      <c r="J925" s="17">
        <f t="shared" si="285"/>
        <v>20</v>
      </c>
      <c r="K925" s="17">
        <f t="shared" si="286"/>
        <v>80.199999999999989</v>
      </c>
      <c r="L925" s="17"/>
    </row>
    <row r="926" spans="1:12">
      <c r="A926" s="17">
        <v>89</v>
      </c>
      <c r="B926" s="171">
        <v>3.97</v>
      </c>
      <c r="C926" s="17">
        <f t="shared" si="281"/>
        <v>3.9800000000000004</v>
      </c>
      <c r="D926" s="17">
        <f t="shared" si="282"/>
        <v>17</v>
      </c>
      <c r="E926" s="45">
        <f t="shared" si="283"/>
        <v>67.660000000000011</v>
      </c>
      <c r="F926" s="17"/>
      <c r="G926" s="17">
        <v>89</v>
      </c>
      <c r="H926" s="17">
        <v>3.97</v>
      </c>
      <c r="I926" s="17">
        <f t="shared" si="284"/>
        <v>3.9800000000000004</v>
      </c>
      <c r="J926" s="17">
        <f t="shared" si="285"/>
        <v>17</v>
      </c>
      <c r="K926" s="17">
        <f t="shared" si="286"/>
        <v>67.660000000000011</v>
      </c>
      <c r="L926" s="17"/>
    </row>
    <row r="927" spans="1:12">
      <c r="A927" s="17">
        <v>117</v>
      </c>
      <c r="B927" s="171">
        <v>3.85</v>
      </c>
      <c r="C927" s="17">
        <f t="shared" si="281"/>
        <v>3.91</v>
      </c>
      <c r="D927" s="17">
        <f t="shared" si="282"/>
        <v>28</v>
      </c>
      <c r="E927" s="45">
        <f t="shared" si="283"/>
        <v>109.48</v>
      </c>
      <c r="F927" s="17"/>
      <c r="G927" s="17">
        <f>G928-(H928-H927)*3</f>
        <v>111.91</v>
      </c>
      <c r="H927" s="17">
        <v>3.92</v>
      </c>
      <c r="I927" s="17">
        <f t="shared" si="284"/>
        <v>3.9450000000000003</v>
      </c>
      <c r="J927" s="17">
        <f t="shared" si="285"/>
        <v>22.909999999999997</v>
      </c>
      <c r="K927" s="17">
        <f t="shared" si="286"/>
        <v>90.379949999999994</v>
      </c>
      <c r="L927" s="17"/>
    </row>
    <row r="928" spans="1:12">
      <c r="A928" s="174">
        <v>139</v>
      </c>
      <c r="B928" s="171">
        <v>3.85</v>
      </c>
      <c r="C928" s="17">
        <f t="shared" si="281"/>
        <v>3.85</v>
      </c>
      <c r="D928" s="17">
        <f t="shared" si="282"/>
        <v>22</v>
      </c>
      <c r="E928" s="45">
        <f t="shared" si="283"/>
        <v>84.7</v>
      </c>
      <c r="F928" s="17"/>
      <c r="G928" s="17">
        <f>G929-4.3/2</f>
        <v>114.85</v>
      </c>
      <c r="H928" s="17">
        <v>4.9000000000000004</v>
      </c>
      <c r="I928" s="17">
        <f t="shared" si="284"/>
        <v>4.41</v>
      </c>
      <c r="J928" s="17">
        <f t="shared" si="285"/>
        <v>2.9399999999999977</v>
      </c>
      <c r="K928" s="17">
        <f t="shared" si="286"/>
        <v>12.96539999999999</v>
      </c>
      <c r="L928" s="12"/>
    </row>
    <row r="929" spans="1:12">
      <c r="A929" s="174"/>
      <c r="B929" s="171"/>
      <c r="C929" s="17"/>
      <c r="D929" s="17">
        <f>SUM(D922:D928)</f>
        <v>139</v>
      </c>
      <c r="E929" s="17">
        <f>SUM(E922:E928)</f>
        <v>546.98</v>
      </c>
      <c r="F929" s="17" t="s">
        <v>65</v>
      </c>
      <c r="G929" s="17">
        <v>117</v>
      </c>
      <c r="H929" s="17">
        <v>4.9000000000000004</v>
      </c>
      <c r="I929" s="17">
        <f t="shared" si="284"/>
        <v>4.9000000000000004</v>
      </c>
      <c r="J929" s="17">
        <f t="shared" si="285"/>
        <v>2.1500000000000057</v>
      </c>
      <c r="K929" s="17">
        <f t="shared" si="286"/>
        <v>10.535000000000029</v>
      </c>
      <c r="L929" s="17"/>
    </row>
    <row r="930" spans="1:12">
      <c r="A930" s="174"/>
      <c r="B930" s="171"/>
      <c r="C930" s="17"/>
      <c r="D930" s="17"/>
      <c r="E930" s="45"/>
      <c r="F930" s="17"/>
      <c r="G930" s="17">
        <f>G929+4.3/2</f>
        <v>119.15</v>
      </c>
      <c r="H930" s="17">
        <v>4.9000000000000004</v>
      </c>
      <c r="I930" s="17">
        <f t="shared" si="284"/>
        <v>4.9000000000000004</v>
      </c>
      <c r="J930" s="17">
        <f t="shared" si="285"/>
        <v>2.1500000000000057</v>
      </c>
      <c r="K930" s="17">
        <f t="shared" si="286"/>
        <v>10.535000000000029</v>
      </c>
    </row>
    <row r="931" spans="1:12">
      <c r="A931" s="174"/>
      <c r="B931" s="171"/>
      <c r="C931" s="17"/>
      <c r="D931" s="17"/>
      <c r="E931" s="45"/>
      <c r="F931" s="17"/>
      <c r="G931" s="17">
        <f>G930+(H930-H931)*3</f>
        <v>122.30000000000001</v>
      </c>
      <c r="H931" s="17">
        <v>3.85</v>
      </c>
      <c r="I931" s="17">
        <f t="shared" si="284"/>
        <v>4.375</v>
      </c>
      <c r="J931" s="17">
        <f t="shared" si="285"/>
        <v>3.1500000000000057</v>
      </c>
      <c r="K931" s="17">
        <f t="shared" si="286"/>
        <v>13.781250000000025</v>
      </c>
    </row>
    <row r="932" spans="1:12">
      <c r="F932" s="17"/>
      <c r="G932" s="17">
        <v>139</v>
      </c>
      <c r="H932" s="17">
        <v>3.85</v>
      </c>
      <c r="I932" s="17">
        <f t="shared" si="284"/>
        <v>3.85</v>
      </c>
      <c r="J932" s="17">
        <f t="shared" si="285"/>
        <v>16.699999999999989</v>
      </c>
      <c r="K932" s="17">
        <f t="shared" si="286"/>
        <v>64.294999999999959</v>
      </c>
    </row>
    <row r="933" spans="1:12">
      <c r="F933" s="17"/>
      <c r="G933" s="17"/>
      <c r="H933" s="17"/>
      <c r="I933" s="17"/>
      <c r="J933" s="17">
        <f>SUM(J922:J932)</f>
        <v>139</v>
      </c>
      <c r="K933" s="17">
        <f>SUM(K922:K932)</f>
        <v>555.29160000000002</v>
      </c>
    </row>
    <row r="934" spans="1:12">
      <c r="E934" s="172" t="s">
        <v>66</v>
      </c>
      <c r="F934" s="46">
        <f>K933-E929</f>
        <v>8.3115999999999985</v>
      </c>
      <c r="G934" s="137" t="s">
        <v>0</v>
      </c>
    </row>
    <row r="935" spans="1:12">
      <c r="A935" s="167" t="s">
        <v>67</v>
      </c>
      <c r="E935" s="168" t="s">
        <v>58</v>
      </c>
      <c r="F935" s="17">
        <v>15774</v>
      </c>
      <c r="G935" s="137" t="s">
        <v>25</v>
      </c>
      <c r="H935" s="167" t="s">
        <v>59</v>
      </c>
      <c r="I935" s="167"/>
    </row>
    <row r="936" spans="1:12">
      <c r="A936" s="169" t="s">
        <v>60</v>
      </c>
      <c r="B936" s="169" t="s">
        <v>61</v>
      </c>
      <c r="C936" s="169" t="s">
        <v>62</v>
      </c>
      <c r="D936" s="169" t="s">
        <v>63</v>
      </c>
      <c r="E936" s="169" t="s">
        <v>64</v>
      </c>
      <c r="F936" s="169"/>
      <c r="G936" s="169" t="s">
        <v>60</v>
      </c>
      <c r="H936" s="169" t="s">
        <v>61</v>
      </c>
      <c r="I936" s="169" t="s">
        <v>62</v>
      </c>
      <c r="J936" s="169" t="s">
        <v>63</v>
      </c>
      <c r="K936" s="169" t="s">
        <v>64</v>
      </c>
      <c r="L936" s="170"/>
    </row>
    <row r="937" spans="1:12">
      <c r="A937" s="17">
        <v>0</v>
      </c>
      <c r="B937" s="171">
        <v>4.22</v>
      </c>
      <c r="C937" s="17"/>
      <c r="D937" s="17"/>
      <c r="E937" s="45"/>
      <c r="F937" s="180"/>
      <c r="G937" s="17">
        <v>0</v>
      </c>
      <c r="H937" s="171">
        <v>4.22</v>
      </c>
      <c r="I937" s="17"/>
      <c r="J937" s="17"/>
      <c r="K937" s="17"/>
      <c r="L937" s="17"/>
    </row>
    <row r="938" spans="1:12">
      <c r="A938" s="17">
        <v>25</v>
      </c>
      <c r="B938" s="171">
        <v>4.3099999999999996</v>
      </c>
      <c r="C938" s="17">
        <f>(B937+B938)/2</f>
        <v>4.2649999999999997</v>
      </c>
      <c r="D938" s="17">
        <f>A938-A937</f>
        <v>25</v>
      </c>
      <c r="E938" s="45">
        <f>C938*D938</f>
        <v>106.62499999999999</v>
      </c>
      <c r="F938" s="180"/>
      <c r="G938" s="17">
        <v>25</v>
      </c>
      <c r="H938" s="171">
        <v>4.3099999999999996</v>
      </c>
      <c r="I938" s="17">
        <f>(H938+H937)/2</f>
        <v>4.2649999999999997</v>
      </c>
      <c r="J938" s="17">
        <f>G938-G937</f>
        <v>25</v>
      </c>
      <c r="K938" s="17">
        <f>I938*J938</f>
        <v>106.62499999999999</v>
      </c>
      <c r="L938" s="17"/>
    </row>
    <row r="939" spans="1:12">
      <c r="A939" s="17">
        <v>59</v>
      </c>
      <c r="B939" s="171">
        <v>4.3600000000000003</v>
      </c>
      <c r="C939" s="17">
        <f>(B938+B939)/2</f>
        <v>4.335</v>
      </c>
      <c r="D939" s="17">
        <f>A939-A938</f>
        <v>34</v>
      </c>
      <c r="E939" s="45">
        <f>C939*D939</f>
        <v>147.38999999999999</v>
      </c>
      <c r="F939" s="180"/>
      <c r="G939" s="17">
        <v>59</v>
      </c>
      <c r="H939" s="171">
        <v>4.3600000000000003</v>
      </c>
      <c r="I939" s="17">
        <f t="shared" ref="I939:I946" si="287">(H939+H938)/2</f>
        <v>4.335</v>
      </c>
      <c r="J939" s="17">
        <f t="shared" ref="J939:J946" si="288">G939-G938</f>
        <v>34</v>
      </c>
      <c r="K939" s="17">
        <f t="shared" ref="K939:K946" si="289">I939*J939</f>
        <v>147.38999999999999</v>
      </c>
      <c r="L939" s="17"/>
    </row>
    <row r="940" spans="1:12">
      <c r="A940" s="17">
        <v>97</v>
      </c>
      <c r="B940" s="171">
        <v>4.3499999999999996</v>
      </c>
      <c r="C940" s="17">
        <f>(B939+B940)/2</f>
        <v>4.3550000000000004</v>
      </c>
      <c r="D940" s="17">
        <f>A940-A939</f>
        <v>38</v>
      </c>
      <c r="E940" s="45">
        <f>C940*D940</f>
        <v>165.49</v>
      </c>
      <c r="F940" s="180"/>
      <c r="G940" s="17">
        <v>97</v>
      </c>
      <c r="H940" s="171">
        <v>4.3499999999999996</v>
      </c>
      <c r="I940" s="17">
        <f t="shared" si="287"/>
        <v>4.3550000000000004</v>
      </c>
      <c r="J940" s="17">
        <f t="shared" si="288"/>
        <v>38</v>
      </c>
      <c r="K940" s="17">
        <f t="shared" si="289"/>
        <v>165.49</v>
      </c>
      <c r="L940" s="17"/>
    </row>
    <row r="941" spans="1:12">
      <c r="A941" s="17">
        <v>115</v>
      </c>
      <c r="B941" s="171">
        <v>4.2300000000000004</v>
      </c>
      <c r="C941" s="17">
        <f>(B940+B941)/2</f>
        <v>4.29</v>
      </c>
      <c r="D941" s="17">
        <f>A941-A940</f>
        <v>18</v>
      </c>
      <c r="E941" s="45">
        <f>C941*D941</f>
        <v>77.22</v>
      </c>
      <c r="F941" s="180" t="s">
        <v>65</v>
      </c>
      <c r="G941" s="17">
        <f>G942-(H942-H941)*3</f>
        <v>111.05</v>
      </c>
      <c r="H941" s="171">
        <v>4.3</v>
      </c>
      <c r="I941" s="17">
        <f t="shared" si="287"/>
        <v>4.3249999999999993</v>
      </c>
      <c r="J941" s="17">
        <f t="shared" si="288"/>
        <v>14.049999999999997</v>
      </c>
      <c r="K941" s="17">
        <f t="shared" si="289"/>
        <v>60.766249999999978</v>
      </c>
      <c r="L941" s="17"/>
    </row>
    <row r="942" spans="1:12">
      <c r="A942" s="17">
        <v>132</v>
      </c>
      <c r="B942" s="171">
        <v>4.2300000000000004</v>
      </c>
      <c r="C942" s="17">
        <f>(B941+B942)/2</f>
        <v>4.2300000000000004</v>
      </c>
      <c r="D942" s="17">
        <f>A942-A941</f>
        <v>17</v>
      </c>
      <c r="E942" s="45">
        <f>C942*D942</f>
        <v>71.910000000000011</v>
      </c>
      <c r="F942" s="46"/>
      <c r="G942" s="17">
        <f>G943-4.3/2</f>
        <v>112.85</v>
      </c>
      <c r="H942" s="17">
        <v>4.9000000000000004</v>
      </c>
      <c r="I942" s="17">
        <f t="shared" si="287"/>
        <v>4.5999999999999996</v>
      </c>
      <c r="J942" s="17">
        <f t="shared" si="288"/>
        <v>1.7999999999999972</v>
      </c>
      <c r="K942" s="17">
        <f t="shared" si="289"/>
        <v>8.2799999999999869</v>
      </c>
      <c r="L942" s="17"/>
    </row>
    <row r="943" spans="1:12">
      <c r="A943" s="17"/>
      <c r="B943" s="171"/>
      <c r="C943" s="17"/>
      <c r="D943" s="17">
        <f>SUM(D938:D942)</f>
        <v>132</v>
      </c>
      <c r="E943" s="17">
        <f>SUM(E938:E942)</f>
        <v>568.63499999999999</v>
      </c>
      <c r="G943" s="17">
        <v>115</v>
      </c>
      <c r="H943" s="17">
        <v>4.9000000000000004</v>
      </c>
      <c r="I943" s="17">
        <f t="shared" si="287"/>
        <v>4.9000000000000004</v>
      </c>
      <c r="J943" s="17">
        <f t="shared" si="288"/>
        <v>2.1500000000000057</v>
      </c>
      <c r="K943" s="17">
        <f t="shared" si="289"/>
        <v>10.535000000000029</v>
      </c>
      <c r="L943" s="17"/>
    </row>
    <row r="944" spans="1:12">
      <c r="A944" s="174"/>
      <c r="B944" s="171"/>
      <c r="C944" s="17"/>
      <c r="D944" s="17"/>
      <c r="E944" s="45"/>
      <c r="G944" s="17">
        <f>G943+4.3/2</f>
        <v>117.15</v>
      </c>
      <c r="H944" s="17">
        <v>4.9000000000000004</v>
      </c>
      <c r="I944" s="17">
        <f t="shared" si="287"/>
        <v>4.9000000000000004</v>
      </c>
      <c r="J944" s="17">
        <f t="shared" si="288"/>
        <v>2.1500000000000057</v>
      </c>
      <c r="K944" s="17">
        <f t="shared" si="289"/>
        <v>10.535000000000029</v>
      </c>
      <c r="L944" s="12"/>
    </row>
    <row r="945" spans="1:12">
      <c r="A945" s="174"/>
      <c r="B945" s="171"/>
      <c r="C945" s="17"/>
      <c r="D945" s="17"/>
      <c r="E945" s="45"/>
      <c r="G945" s="17">
        <f>G944+(H944-H945)*3</f>
        <v>119.16000000000001</v>
      </c>
      <c r="H945" s="171">
        <v>4.2300000000000004</v>
      </c>
      <c r="I945" s="17">
        <f t="shared" si="287"/>
        <v>4.5650000000000004</v>
      </c>
      <c r="J945" s="17">
        <f t="shared" si="288"/>
        <v>2.0100000000000051</v>
      </c>
      <c r="K945" s="17">
        <f t="shared" si="289"/>
        <v>9.1756500000000241</v>
      </c>
      <c r="L945" s="17"/>
    </row>
    <row r="946" spans="1:12">
      <c r="A946" s="174"/>
      <c r="B946" s="171"/>
      <c r="C946" s="17"/>
      <c r="D946" s="17"/>
      <c r="E946" s="45"/>
      <c r="F946" s="46"/>
      <c r="G946" s="17">
        <v>132</v>
      </c>
      <c r="H946" s="171">
        <v>4.2300000000000004</v>
      </c>
      <c r="I946" s="17">
        <f t="shared" si="287"/>
        <v>4.2300000000000004</v>
      </c>
      <c r="J946" s="17">
        <f t="shared" si="288"/>
        <v>12.839999999999989</v>
      </c>
      <c r="K946" s="17">
        <f t="shared" si="289"/>
        <v>54.313199999999959</v>
      </c>
    </row>
    <row r="947" spans="1:12">
      <c r="A947" s="174"/>
      <c r="B947" s="171"/>
      <c r="C947" s="17"/>
      <c r="D947" s="17"/>
      <c r="E947" s="45"/>
      <c r="F947" s="46"/>
      <c r="G947" s="17"/>
      <c r="H947" s="17"/>
      <c r="I947" s="17"/>
      <c r="J947" s="17">
        <f>SUM(J938:J946)</f>
        <v>132</v>
      </c>
      <c r="K947" s="17">
        <f>SUM(K938:K946)</f>
        <v>573.11009999999999</v>
      </c>
    </row>
    <row r="948" spans="1:12">
      <c r="E948" s="172" t="s">
        <v>66</v>
      </c>
      <c r="F948" s="46">
        <f>K947-E943</f>
        <v>4.4750999999999976</v>
      </c>
      <c r="G948" s="137" t="s">
        <v>0</v>
      </c>
    </row>
    <row r="949" spans="1:12">
      <c r="A949" s="167" t="s">
        <v>67</v>
      </c>
      <c r="E949" s="168" t="s">
        <v>58</v>
      </c>
      <c r="F949" s="17">
        <v>15883</v>
      </c>
      <c r="G949" s="137" t="s">
        <v>25</v>
      </c>
      <c r="H949" s="167" t="s">
        <v>59</v>
      </c>
      <c r="I949" s="167"/>
    </row>
    <row r="950" spans="1:12">
      <c r="A950" s="169" t="s">
        <v>60</v>
      </c>
      <c r="B950" s="169" t="s">
        <v>61</v>
      </c>
      <c r="C950" s="169" t="s">
        <v>62</v>
      </c>
      <c r="D950" s="169" t="s">
        <v>63</v>
      </c>
      <c r="E950" s="169" t="s">
        <v>64</v>
      </c>
      <c r="F950" s="169"/>
      <c r="G950" s="169" t="s">
        <v>60</v>
      </c>
      <c r="H950" s="169" t="s">
        <v>61</v>
      </c>
      <c r="I950" s="169" t="s">
        <v>62</v>
      </c>
      <c r="J950" s="169" t="s">
        <v>63</v>
      </c>
      <c r="K950" s="169" t="s">
        <v>64</v>
      </c>
      <c r="L950" s="170"/>
    </row>
    <row r="951" spans="1:12">
      <c r="A951" s="17">
        <v>0</v>
      </c>
      <c r="B951" s="171">
        <v>4.3600000000000003</v>
      </c>
      <c r="C951" s="17"/>
      <c r="D951" s="17"/>
      <c r="E951" s="45"/>
      <c r="F951" s="180"/>
      <c r="G951" s="17">
        <v>0</v>
      </c>
      <c r="H951" s="171">
        <v>4.3600000000000003</v>
      </c>
      <c r="I951" s="17"/>
      <c r="J951" s="17"/>
      <c r="K951" s="17"/>
      <c r="L951" s="17"/>
    </row>
    <row r="952" spans="1:12">
      <c r="A952" s="17">
        <v>28</v>
      </c>
      <c r="B952" s="171">
        <v>4.4000000000000004</v>
      </c>
      <c r="C952" s="17">
        <f t="shared" ref="C952:C957" si="290">(B951+B952)/2</f>
        <v>4.3800000000000008</v>
      </c>
      <c r="D952" s="17">
        <f t="shared" ref="D952:D957" si="291">A952-A951</f>
        <v>28</v>
      </c>
      <c r="E952" s="45">
        <f t="shared" ref="E952:E957" si="292">C952*D952</f>
        <v>122.64000000000001</v>
      </c>
      <c r="F952" s="180"/>
      <c r="G952" s="17">
        <v>28</v>
      </c>
      <c r="H952" s="171">
        <v>4.4000000000000004</v>
      </c>
      <c r="I952" s="17">
        <f>(H952+H951)/2</f>
        <v>4.3800000000000008</v>
      </c>
      <c r="J952" s="17">
        <f>G952-G951</f>
        <v>28</v>
      </c>
      <c r="K952" s="17">
        <f>I952*J952</f>
        <v>122.64000000000001</v>
      </c>
      <c r="L952" s="17"/>
    </row>
    <row r="953" spans="1:12">
      <c r="A953" s="17">
        <v>61</v>
      </c>
      <c r="B953" s="171">
        <v>4.3899999999999997</v>
      </c>
      <c r="C953" s="17">
        <f t="shared" si="290"/>
        <v>4.3949999999999996</v>
      </c>
      <c r="D953" s="17">
        <f t="shared" si="291"/>
        <v>33</v>
      </c>
      <c r="E953" s="45">
        <f t="shared" si="292"/>
        <v>145.035</v>
      </c>
      <c r="F953" s="180"/>
      <c r="G953" s="17">
        <v>61</v>
      </c>
      <c r="H953" s="171">
        <v>4.3899999999999997</v>
      </c>
      <c r="I953" s="17">
        <f t="shared" ref="I953:I961" si="293">(H953+H952)/2</f>
        <v>4.3949999999999996</v>
      </c>
      <c r="J953" s="17">
        <f t="shared" ref="J953:J961" si="294">G953-G952</f>
        <v>33</v>
      </c>
      <c r="K953" s="17">
        <f t="shared" ref="K953:K961" si="295">I953*J953</f>
        <v>145.035</v>
      </c>
      <c r="L953" s="17"/>
    </row>
    <row r="954" spans="1:12">
      <c r="A954" s="17">
        <v>90</v>
      </c>
      <c r="B954" s="171">
        <v>4.29</v>
      </c>
      <c r="C954" s="17">
        <f t="shared" si="290"/>
        <v>4.34</v>
      </c>
      <c r="D954" s="17">
        <f t="shared" si="291"/>
        <v>29</v>
      </c>
      <c r="E954" s="45">
        <f t="shared" si="292"/>
        <v>125.86</v>
      </c>
      <c r="F954" s="180"/>
      <c r="G954" s="17">
        <v>90</v>
      </c>
      <c r="H954" s="171">
        <v>4.29</v>
      </c>
      <c r="I954" s="17">
        <f t="shared" si="293"/>
        <v>4.34</v>
      </c>
      <c r="J954" s="17">
        <f t="shared" si="294"/>
        <v>29</v>
      </c>
      <c r="K954" s="17">
        <f t="shared" si="295"/>
        <v>125.86</v>
      </c>
      <c r="L954" s="17"/>
    </row>
    <row r="955" spans="1:12">
      <c r="A955" s="17">
        <v>116</v>
      </c>
      <c r="B955" s="171">
        <v>4.1900000000000004</v>
      </c>
      <c r="C955" s="17">
        <f t="shared" si="290"/>
        <v>4.24</v>
      </c>
      <c r="D955" s="17">
        <f t="shared" si="291"/>
        <v>26</v>
      </c>
      <c r="E955" s="45">
        <f t="shared" si="292"/>
        <v>110.24000000000001</v>
      </c>
      <c r="G955" s="17">
        <v>116</v>
      </c>
      <c r="H955" s="171">
        <v>4.1900000000000004</v>
      </c>
      <c r="I955" s="17">
        <f t="shared" si="293"/>
        <v>4.24</v>
      </c>
      <c r="J955" s="17">
        <f t="shared" si="294"/>
        <v>26</v>
      </c>
      <c r="K955" s="17">
        <f t="shared" si="295"/>
        <v>110.24000000000001</v>
      </c>
      <c r="L955" s="17"/>
    </row>
    <row r="956" spans="1:12">
      <c r="A956" s="17">
        <v>133</v>
      </c>
      <c r="B956" s="171">
        <v>4.2</v>
      </c>
      <c r="C956" s="17">
        <f t="shared" si="290"/>
        <v>4.1950000000000003</v>
      </c>
      <c r="D956" s="17">
        <f t="shared" si="291"/>
        <v>17</v>
      </c>
      <c r="E956" s="45">
        <f t="shared" si="292"/>
        <v>71.314999999999998</v>
      </c>
      <c r="F956" s="46"/>
      <c r="G956" s="17">
        <f>G957-(H957-H956)*3</f>
        <v>128.75</v>
      </c>
      <c r="H956" s="171">
        <v>4.2</v>
      </c>
      <c r="I956" s="17">
        <f t="shared" si="293"/>
        <v>4.1950000000000003</v>
      </c>
      <c r="J956" s="17">
        <f t="shared" si="294"/>
        <v>12.75</v>
      </c>
      <c r="K956" s="17">
        <f t="shared" si="295"/>
        <v>53.486250000000005</v>
      </c>
      <c r="L956" s="17"/>
    </row>
    <row r="957" spans="1:12">
      <c r="A957" s="17">
        <v>155</v>
      </c>
      <c r="B957" s="171">
        <v>4.2</v>
      </c>
      <c r="C957" s="17">
        <f t="shared" si="290"/>
        <v>4.2</v>
      </c>
      <c r="D957" s="17">
        <f t="shared" si="291"/>
        <v>22</v>
      </c>
      <c r="E957" s="45">
        <f t="shared" si="292"/>
        <v>92.4</v>
      </c>
      <c r="G957" s="17">
        <f>G958-4.3/2</f>
        <v>130.85</v>
      </c>
      <c r="H957" s="17">
        <v>4.9000000000000004</v>
      </c>
      <c r="I957" s="17">
        <f t="shared" si="293"/>
        <v>4.5500000000000007</v>
      </c>
      <c r="J957" s="17">
        <f t="shared" si="294"/>
        <v>2.0999999999999943</v>
      </c>
      <c r="K957" s="17">
        <f t="shared" si="295"/>
        <v>9.5549999999999748</v>
      </c>
      <c r="L957" s="17"/>
    </row>
    <row r="958" spans="1:12">
      <c r="A958" s="17"/>
      <c r="B958" s="171"/>
      <c r="C958" s="17"/>
      <c r="D958" s="179">
        <f>SUM(D952:D957)</f>
        <v>155</v>
      </c>
      <c r="E958" s="17">
        <f>SUM(E952:E957)</f>
        <v>667.49</v>
      </c>
      <c r="F958" s="180" t="s">
        <v>65</v>
      </c>
      <c r="G958" s="17">
        <v>133</v>
      </c>
      <c r="H958" s="17">
        <v>4.9000000000000004</v>
      </c>
      <c r="I958" s="17">
        <f t="shared" si="293"/>
        <v>4.9000000000000004</v>
      </c>
      <c r="J958" s="17">
        <f t="shared" si="294"/>
        <v>2.1500000000000057</v>
      </c>
      <c r="K958" s="17">
        <f t="shared" si="295"/>
        <v>10.535000000000029</v>
      </c>
      <c r="L958" s="12"/>
    </row>
    <row r="959" spans="1:12">
      <c r="A959" s="17"/>
      <c r="B959" s="171"/>
      <c r="C959" s="17"/>
      <c r="D959" s="17"/>
      <c r="E959" s="45"/>
      <c r="G959" s="17">
        <f>G958+4.3/2</f>
        <v>135.15</v>
      </c>
      <c r="H959" s="17">
        <v>4.9000000000000004</v>
      </c>
      <c r="I959" s="17">
        <f t="shared" si="293"/>
        <v>4.9000000000000004</v>
      </c>
      <c r="J959" s="17">
        <f t="shared" si="294"/>
        <v>2.1500000000000057</v>
      </c>
      <c r="K959" s="17">
        <f t="shared" si="295"/>
        <v>10.535000000000029</v>
      </c>
      <c r="L959" s="17"/>
    </row>
    <row r="960" spans="1:12">
      <c r="A960" s="17"/>
      <c r="B960" s="171"/>
      <c r="C960" s="17"/>
      <c r="D960" s="17"/>
      <c r="E960" s="45"/>
      <c r="G960" s="17">
        <f>G959+(H959-H960)*3</f>
        <v>137.25</v>
      </c>
      <c r="H960" s="171">
        <v>4.2</v>
      </c>
      <c r="I960" s="17">
        <f t="shared" si="293"/>
        <v>4.5500000000000007</v>
      </c>
      <c r="J960" s="17">
        <f t="shared" si="294"/>
        <v>2.0999999999999943</v>
      </c>
      <c r="K960" s="17">
        <f t="shared" si="295"/>
        <v>9.5549999999999748</v>
      </c>
    </row>
    <row r="961" spans="1:12">
      <c r="A961" s="17"/>
      <c r="B961" s="171"/>
      <c r="C961" s="17"/>
      <c r="D961" s="17"/>
      <c r="E961" s="45"/>
      <c r="F961" s="46"/>
      <c r="G961" s="17">
        <v>155</v>
      </c>
      <c r="H961" s="171">
        <v>4.2</v>
      </c>
      <c r="I961" s="17">
        <f t="shared" si="293"/>
        <v>4.2</v>
      </c>
      <c r="J961" s="17">
        <f t="shared" si="294"/>
        <v>17.75</v>
      </c>
      <c r="K961" s="17">
        <f t="shared" si="295"/>
        <v>74.55</v>
      </c>
    </row>
    <row r="962" spans="1:12">
      <c r="A962" s="174"/>
      <c r="B962" s="181"/>
      <c r="C962" s="17"/>
      <c r="F962" s="46"/>
      <c r="G962" s="17"/>
      <c r="H962" s="17"/>
      <c r="I962" s="17"/>
      <c r="J962" s="179">
        <f>SUM(J952:J961)</f>
        <v>155</v>
      </c>
      <c r="K962" s="17">
        <f>SUM(K952:K961)</f>
        <v>671.99125000000004</v>
      </c>
    </row>
    <row r="963" spans="1:12">
      <c r="E963" s="172" t="s">
        <v>66</v>
      </c>
      <c r="F963" s="46">
        <f>K962-E958</f>
        <v>4.5012500000000273</v>
      </c>
      <c r="G963" s="137" t="s">
        <v>0</v>
      </c>
    </row>
    <row r="964" spans="1:12">
      <c r="A964" s="167" t="s">
        <v>67</v>
      </c>
      <c r="E964" s="168" t="s">
        <v>58</v>
      </c>
      <c r="F964" s="17">
        <v>15975</v>
      </c>
      <c r="G964" s="137" t="s">
        <v>25</v>
      </c>
      <c r="H964" s="167" t="s">
        <v>59</v>
      </c>
      <c r="I964" s="167"/>
    </row>
    <row r="965" spans="1:12">
      <c r="A965" s="169" t="s">
        <v>60</v>
      </c>
      <c r="B965" s="169" t="s">
        <v>61</v>
      </c>
      <c r="C965" s="169" t="s">
        <v>62</v>
      </c>
      <c r="D965" s="169" t="s">
        <v>63</v>
      </c>
      <c r="E965" s="169" t="s">
        <v>64</v>
      </c>
      <c r="F965" s="169"/>
      <c r="G965" s="169" t="s">
        <v>60</v>
      </c>
      <c r="H965" s="169" t="s">
        <v>61</v>
      </c>
      <c r="I965" s="169" t="s">
        <v>62</v>
      </c>
      <c r="J965" s="169" t="s">
        <v>63</v>
      </c>
      <c r="K965" s="169" t="s">
        <v>64</v>
      </c>
      <c r="L965" s="170"/>
    </row>
    <row r="966" spans="1:12">
      <c r="A966" s="17">
        <v>0</v>
      </c>
      <c r="B966" s="171">
        <v>4.24</v>
      </c>
      <c r="C966" s="17"/>
      <c r="D966" s="17"/>
      <c r="E966" s="45"/>
      <c r="F966" s="180"/>
      <c r="G966" s="17">
        <v>0</v>
      </c>
      <c r="H966" s="171">
        <v>4.24</v>
      </c>
      <c r="I966" s="17"/>
      <c r="J966" s="17"/>
      <c r="K966" s="17"/>
      <c r="L966" s="17"/>
    </row>
    <row r="967" spans="1:12">
      <c r="A967" s="17">
        <v>30</v>
      </c>
      <c r="B967" s="171">
        <v>4.0999999999999996</v>
      </c>
      <c r="C967" s="17">
        <f>(B966+B967)/2</f>
        <v>4.17</v>
      </c>
      <c r="D967" s="17">
        <f>A967-A966</f>
        <v>30</v>
      </c>
      <c r="E967" s="45">
        <f>C967*D967</f>
        <v>125.1</v>
      </c>
      <c r="F967" s="180"/>
      <c r="G967" s="17">
        <v>30</v>
      </c>
      <c r="H967" s="171">
        <v>4.0999999999999996</v>
      </c>
      <c r="I967" s="17">
        <f>(H967+H966)/2</f>
        <v>4.17</v>
      </c>
      <c r="J967" s="17">
        <f>G967-G966</f>
        <v>30</v>
      </c>
      <c r="K967" s="17">
        <f>I967*J967</f>
        <v>125.1</v>
      </c>
      <c r="L967" s="17"/>
    </row>
    <row r="968" spans="1:12">
      <c r="A968" s="17">
        <v>52</v>
      </c>
      <c r="B968" s="171">
        <v>4.13</v>
      </c>
      <c r="C968" s="17">
        <f>(B967+B968)/2</f>
        <v>4.1150000000000002</v>
      </c>
      <c r="D968" s="17">
        <f>A968-A967</f>
        <v>22</v>
      </c>
      <c r="E968" s="45">
        <f>C968*D968</f>
        <v>90.53</v>
      </c>
      <c r="F968" s="180"/>
      <c r="G968" s="17">
        <v>52</v>
      </c>
      <c r="H968" s="171">
        <v>4.13</v>
      </c>
      <c r="I968" s="17">
        <f t="shared" ref="I968:I974" si="296">(H968+H967)/2</f>
        <v>4.1150000000000002</v>
      </c>
      <c r="J968" s="17">
        <f t="shared" ref="J968:J974" si="297">G968-G967</f>
        <v>22</v>
      </c>
      <c r="K968" s="17">
        <f t="shared" ref="K968:K974" si="298">I968*J968</f>
        <v>90.53</v>
      </c>
      <c r="L968" s="17"/>
    </row>
    <row r="969" spans="1:12">
      <c r="A969" s="17">
        <v>88</v>
      </c>
      <c r="B969" s="171">
        <v>4.2300000000000004</v>
      </c>
      <c r="C969" s="17">
        <f>(B968+B969)/2</f>
        <v>4.18</v>
      </c>
      <c r="D969" s="17">
        <f>A969-A968</f>
        <v>36</v>
      </c>
      <c r="E969" s="45">
        <f>C969*D969</f>
        <v>150.47999999999999</v>
      </c>
      <c r="F969" s="180" t="s">
        <v>65</v>
      </c>
      <c r="G969" s="17">
        <f>G970-(H970-H969)*3</f>
        <v>83.839999999999989</v>
      </c>
      <c r="H969" s="171">
        <v>4.2300000000000004</v>
      </c>
      <c r="I969" s="17">
        <f t="shared" si="296"/>
        <v>4.18</v>
      </c>
      <c r="J969" s="17">
        <f t="shared" si="297"/>
        <v>31.839999999999989</v>
      </c>
      <c r="K969" s="17">
        <f t="shared" si="298"/>
        <v>133.09119999999996</v>
      </c>
      <c r="L969" s="17"/>
    </row>
    <row r="970" spans="1:12">
      <c r="A970" s="17">
        <v>114</v>
      </c>
      <c r="B970" s="171">
        <v>4.2300000000000004</v>
      </c>
      <c r="C970" s="17">
        <f>(B969+B970)/2</f>
        <v>4.2300000000000004</v>
      </c>
      <c r="D970" s="17">
        <f>A970-A969</f>
        <v>26</v>
      </c>
      <c r="E970" s="45">
        <f>C970*D970</f>
        <v>109.98000000000002</v>
      </c>
      <c r="F970" s="46"/>
      <c r="G970" s="17">
        <f>G971-4.3/2</f>
        <v>85.85</v>
      </c>
      <c r="H970" s="17">
        <v>4.9000000000000004</v>
      </c>
      <c r="I970" s="17">
        <f t="shared" si="296"/>
        <v>4.5650000000000004</v>
      </c>
      <c r="J970" s="17">
        <f t="shared" si="297"/>
        <v>2.0100000000000051</v>
      </c>
      <c r="K970" s="17">
        <f t="shared" si="298"/>
        <v>9.1756500000000241</v>
      </c>
      <c r="L970" s="17"/>
    </row>
    <row r="971" spans="1:12">
      <c r="A971" s="17"/>
      <c r="B971" s="171"/>
      <c r="C971" s="17"/>
      <c r="D971" s="179">
        <f>SUM(D967:D970)</f>
        <v>114</v>
      </c>
      <c r="E971" s="17">
        <f>SUM(E967:E970)</f>
        <v>476.09000000000003</v>
      </c>
      <c r="G971" s="17">
        <v>88</v>
      </c>
      <c r="H971" s="17">
        <v>4.9000000000000004</v>
      </c>
      <c r="I971" s="17">
        <f t="shared" si="296"/>
        <v>4.9000000000000004</v>
      </c>
      <c r="J971" s="17">
        <f t="shared" si="297"/>
        <v>2.1500000000000057</v>
      </c>
      <c r="K971" s="17">
        <f t="shared" si="298"/>
        <v>10.535000000000029</v>
      </c>
      <c r="L971" s="17"/>
    </row>
    <row r="972" spans="1:12">
      <c r="A972" s="17"/>
      <c r="B972" s="171"/>
      <c r="C972" s="17"/>
      <c r="D972" s="17"/>
      <c r="E972" s="45"/>
      <c r="G972" s="17">
        <f>G971+4.3/2</f>
        <v>90.15</v>
      </c>
      <c r="H972" s="17">
        <v>4.9000000000000004</v>
      </c>
      <c r="I972" s="17">
        <f t="shared" si="296"/>
        <v>4.9000000000000004</v>
      </c>
      <c r="J972" s="17">
        <f t="shared" si="297"/>
        <v>2.1500000000000057</v>
      </c>
      <c r="K972" s="17">
        <f t="shared" si="298"/>
        <v>10.535000000000029</v>
      </c>
      <c r="L972" s="17"/>
    </row>
    <row r="973" spans="1:12">
      <c r="A973" s="17"/>
      <c r="B973" s="171"/>
      <c r="C973" s="17"/>
      <c r="D973" s="17"/>
      <c r="E973" s="45"/>
      <c r="G973" s="17">
        <f>G972+(H972-H973)*3</f>
        <v>92.160000000000011</v>
      </c>
      <c r="H973" s="171">
        <v>4.2300000000000004</v>
      </c>
      <c r="I973" s="17">
        <f t="shared" si="296"/>
        <v>4.5650000000000004</v>
      </c>
      <c r="J973" s="17">
        <f t="shared" si="297"/>
        <v>2.0100000000000051</v>
      </c>
      <c r="K973" s="17">
        <f t="shared" si="298"/>
        <v>9.1756500000000241</v>
      </c>
      <c r="L973" s="12"/>
    </row>
    <row r="974" spans="1:12">
      <c r="A974" s="17"/>
      <c r="B974" s="171"/>
      <c r="C974" s="17"/>
      <c r="D974" s="17"/>
      <c r="E974" s="45"/>
      <c r="G974" s="17">
        <v>114</v>
      </c>
      <c r="H974" s="171">
        <v>4.2300000000000004</v>
      </c>
      <c r="I974" s="17">
        <f t="shared" si="296"/>
        <v>4.2300000000000004</v>
      </c>
      <c r="J974" s="17">
        <f t="shared" si="297"/>
        <v>21.839999999999989</v>
      </c>
      <c r="K974" s="17">
        <f t="shared" si="298"/>
        <v>92.38319999999996</v>
      </c>
      <c r="L974" s="17"/>
    </row>
    <row r="975" spans="1:12">
      <c r="A975" s="17"/>
      <c r="B975" s="171"/>
      <c r="C975" s="17"/>
      <c r="D975" s="17"/>
      <c r="E975" s="45"/>
      <c r="F975" s="46"/>
      <c r="G975" s="17"/>
      <c r="H975" s="17"/>
      <c r="I975" s="17"/>
      <c r="J975" s="179">
        <f>SUM(J967:J974)</f>
        <v>114</v>
      </c>
      <c r="K975" s="17">
        <f>SUM(K967:K974)</f>
        <v>480.52570000000003</v>
      </c>
    </row>
    <row r="976" spans="1:12">
      <c r="E976" s="172" t="s">
        <v>66</v>
      </c>
      <c r="F976" s="46">
        <f>K975-E971</f>
        <v>4.4356999999999971</v>
      </c>
      <c r="G976" s="137" t="s">
        <v>0</v>
      </c>
    </row>
    <row r="977" spans="1:12">
      <c r="A977" s="167" t="s">
        <v>67</v>
      </c>
      <c r="E977" s="168" t="s">
        <v>58</v>
      </c>
      <c r="F977" s="17">
        <v>16099</v>
      </c>
      <c r="G977" s="137" t="s">
        <v>25</v>
      </c>
      <c r="H977" s="167" t="s">
        <v>59</v>
      </c>
      <c r="I977" s="167"/>
    </row>
    <row r="978" spans="1:12">
      <c r="A978" s="169" t="s">
        <v>60</v>
      </c>
      <c r="B978" s="169" t="s">
        <v>61</v>
      </c>
      <c r="C978" s="169" t="s">
        <v>62</v>
      </c>
      <c r="D978" s="169" t="s">
        <v>63</v>
      </c>
      <c r="E978" s="169" t="s">
        <v>64</v>
      </c>
      <c r="F978" s="169"/>
      <c r="G978" s="169" t="s">
        <v>60</v>
      </c>
      <c r="H978" s="169" t="s">
        <v>61</v>
      </c>
      <c r="I978" s="169" t="s">
        <v>62</v>
      </c>
      <c r="J978" s="169" t="s">
        <v>63</v>
      </c>
      <c r="K978" s="169" t="s">
        <v>64</v>
      </c>
      <c r="L978" s="170"/>
    </row>
    <row r="979" spans="1:12">
      <c r="A979" s="17">
        <v>0</v>
      </c>
      <c r="B979" s="171">
        <v>3.72</v>
      </c>
      <c r="C979" s="17"/>
      <c r="D979" s="17"/>
      <c r="E979" s="45"/>
      <c r="F979" s="45"/>
      <c r="G979" s="45">
        <v>0</v>
      </c>
      <c r="H979" s="45">
        <v>3.72</v>
      </c>
      <c r="I979" s="45"/>
      <c r="J979" s="45"/>
      <c r="K979" s="45"/>
      <c r="L979" s="17"/>
    </row>
    <row r="980" spans="1:12">
      <c r="A980" s="17">
        <v>10</v>
      </c>
      <c r="B980" s="171">
        <v>4.1399999999999997</v>
      </c>
      <c r="C980" s="17">
        <f>(B979+B980)/2</f>
        <v>3.9299999999999997</v>
      </c>
      <c r="D980" s="17">
        <f>A980-A979</f>
        <v>10</v>
      </c>
      <c r="E980" s="45">
        <f>C980*D980</f>
        <v>39.299999999999997</v>
      </c>
      <c r="F980" s="45"/>
      <c r="G980" s="45">
        <v>10</v>
      </c>
      <c r="H980" s="45">
        <v>4.1399999999999997</v>
      </c>
      <c r="I980" s="45">
        <f>(H980+H979)/2</f>
        <v>3.9299999999999997</v>
      </c>
      <c r="J980" s="45">
        <f>G980-G979</f>
        <v>10</v>
      </c>
      <c r="K980" s="45">
        <f>I980*J980</f>
        <v>39.299999999999997</v>
      </c>
      <c r="L980" s="17"/>
    </row>
    <row r="981" spans="1:12">
      <c r="A981" s="17">
        <v>51</v>
      </c>
      <c r="B981" s="171">
        <v>4.4000000000000004</v>
      </c>
      <c r="C981" s="17">
        <f>(B980+B981)/2</f>
        <v>4.2699999999999996</v>
      </c>
      <c r="D981" s="17">
        <f>A981-A980</f>
        <v>41</v>
      </c>
      <c r="E981" s="45">
        <f>C981*D981</f>
        <v>175.07</v>
      </c>
      <c r="F981" s="45"/>
      <c r="G981" s="45">
        <v>51</v>
      </c>
      <c r="H981" s="45">
        <v>4.4000000000000004</v>
      </c>
      <c r="I981" s="45">
        <f t="shared" ref="I981:I987" si="299">(H981+H980)/2</f>
        <v>4.2699999999999996</v>
      </c>
      <c r="J981" s="45">
        <f t="shared" ref="J981:J987" si="300">G981-G980</f>
        <v>41</v>
      </c>
      <c r="K981" s="45">
        <f t="shared" ref="K981:K987" si="301">I981*J981</f>
        <v>175.07</v>
      </c>
      <c r="L981" s="17"/>
    </row>
    <row r="982" spans="1:12">
      <c r="A982" s="17">
        <v>67</v>
      </c>
      <c r="B982" s="171">
        <v>4.4000000000000004</v>
      </c>
      <c r="C982" s="17">
        <f>(B981+B982)/2</f>
        <v>4.4000000000000004</v>
      </c>
      <c r="D982" s="17">
        <f>A982-A981</f>
        <v>16</v>
      </c>
      <c r="E982" s="45">
        <f>C982*D982</f>
        <v>70.400000000000006</v>
      </c>
      <c r="F982" s="45" t="s">
        <v>65</v>
      </c>
      <c r="G982" s="45">
        <f>G983-(H983-H982)*3</f>
        <v>63.349999999999994</v>
      </c>
      <c r="H982" s="45">
        <v>4.4000000000000004</v>
      </c>
      <c r="I982" s="45">
        <f t="shared" si="299"/>
        <v>4.4000000000000004</v>
      </c>
      <c r="J982" s="45">
        <f t="shared" si="300"/>
        <v>12.349999999999994</v>
      </c>
      <c r="K982" s="45">
        <f t="shared" si="301"/>
        <v>54.339999999999982</v>
      </c>
      <c r="L982" s="17"/>
    </row>
    <row r="983" spans="1:12">
      <c r="A983" s="17">
        <v>79</v>
      </c>
      <c r="B983" s="171">
        <v>4.4000000000000004</v>
      </c>
      <c r="C983" s="17">
        <f>(B982+B983)/2</f>
        <v>4.4000000000000004</v>
      </c>
      <c r="D983" s="17">
        <f>A983-A982</f>
        <v>12</v>
      </c>
      <c r="E983" s="45">
        <f>C983*D983</f>
        <v>52.800000000000004</v>
      </c>
      <c r="F983" s="45"/>
      <c r="G983" s="45">
        <f>G984-4.3/2</f>
        <v>64.849999999999994</v>
      </c>
      <c r="H983" s="45">
        <v>4.9000000000000004</v>
      </c>
      <c r="I983" s="45">
        <f t="shared" si="299"/>
        <v>4.6500000000000004</v>
      </c>
      <c r="J983" s="45">
        <f t="shared" si="300"/>
        <v>1.5</v>
      </c>
      <c r="K983" s="45">
        <f t="shared" si="301"/>
        <v>6.9750000000000005</v>
      </c>
      <c r="L983" s="17"/>
    </row>
    <row r="984" spans="1:12">
      <c r="A984" s="17"/>
      <c r="B984" s="171"/>
      <c r="C984" s="17"/>
      <c r="D984" s="17">
        <f>SUM(D980:D983)</f>
        <v>79</v>
      </c>
      <c r="E984" s="17">
        <f>SUM(E980:E983)</f>
        <v>337.57</v>
      </c>
      <c r="G984" s="45">
        <v>67</v>
      </c>
      <c r="H984" s="45">
        <v>4.9000000000000004</v>
      </c>
      <c r="I984" s="45">
        <f t="shared" si="299"/>
        <v>4.9000000000000004</v>
      </c>
      <c r="J984" s="45">
        <f t="shared" si="300"/>
        <v>2.1500000000000057</v>
      </c>
      <c r="K984" s="45">
        <f t="shared" si="301"/>
        <v>10.535000000000029</v>
      </c>
      <c r="L984" s="17"/>
    </row>
    <row r="985" spans="1:12">
      <c r="A985" s="17"/>
      <c r="B985" s="171"/>
      <c r="C985" s="17"/>
      <c r="D985" s="17"/>
      <c r="E985" s="45"/>
      <c r="F985" s="45"/>
      <c r="G985" s="45">
        <f>G984+4.3/2</f>
        <v>69.150000000000006</v>
      </c>
      <c r="H985" s="45">
        <v>4.9000000000000004</v>
      </c>
      <c r="I985" s="45">
        <f t="shared" si="299"/>
        <v>4.9000000000000004</v>
      </c>
      <c r="J985" s="45">
        <f t="shared" si="300"/>
        <v>2.1500000000000057</v>
      </c>
      <c r="K985" s="45">
        <f t="shared" si="301"/>
        <v>10.535000000000029</v>
      </c>
      <c r="L985" s="17"/>
    </row>
    <row r="986" spans="1:12">
      <c r="A986" s="17"/>
      <c r="B986" s="171"/>
      <c r="C986" s="17"/>
      <c r="D986" s="17"/>
      <c r="E986" s="45"/>
      <c r="F986" s="45"/>
      <c r="G986" s="45">
        <f>G985+(H985-H986)*3</f>
        <v>70.650000000000006</v>
      </c>
      <c r="H986" s="171">
        <v>4.4000000000000004</v>
      </c>
      <c r="I986" s="45">
        <f t="shared" si="299"/>
        <v>4.6500000000000004</v>
      </c>
      <c r="J986" s="45">
        <f t="shared" si="300"/>
        <v>1.5</v>
      </c>
      <c r="K986" s="45">
        <f t="shared" si="301"/>
        <v>6.9750000000000005</v>
      </c>
      <c r="L986" s="12"/>
    </row>
    <row r="987" spans="1:12">
      <c r="A987" s="17"/>
      <c r="B987" s="171"/>
      <c r="C987" s="17"/>
      <c r="D987" s="17"/>
      <c r="E987" s="45"/>
      <c r="F987" s="45"/>
      <c r="G987" s="45">
        <v>79</v>
      </c>
      <c r="H987" s="171">
        <v>4.4000000000000004</v>
      </c>
      <c r="I987" s="45">
        <f t="shared" si="299"/>
        <v>4.4000000000000004</v>
      </c>
      <c r="J987" s="45">
        <f t="shared" si="300"/>
        <v>8.3499999999999943</v>
      </c>
      <c r="K987" s="45">
        <f t="shared" si="301"/>
        <v>36.739999999999981</v>
      </c>
      <c r="L987" s="17"/>
    </row>
    <row r="988" spans="1:12">
      <c r="A988" s="17"/>
      <c r="B988" s="171"/>
      <c r="C988" s="17"/>
      <c r="F988" s="45"/>
      <c r="G988" s="45"/>
      <c r="H988" s="45"/>
      <c r="I988" s="45"/>
      <c r="J988" s="45">
        <f>SUM(J980:J987)</f>
        <v>79</v>
      </c>
      <c r="K988" s="45">
        <f>SUM(K980:K987)</f>
        <v>340.47</v>
      </c>
    </row>
    <row r="989" spans="1:12">
      <c r="E989" s="172" t="s">
        <v>66</v>
      </c>
      <c r="F989" s="46">
        <f>K988-E984</f>
        <v>2.9000000000000341</v>
      </c>
      <c r="G989" s="137" t="s">
        <v>0</v>
      </c>
    </row>
    <row r="990" spans="1:12">
      <c r="A990" s="167" t="s">
        <v>67</v>
      </c>
      <c r="E990" s="168" t="s">
        <v>58</v>
      </c>
      <c r="F990" s="17">
        <v>16160</v>
      </c>
      <c r="G990" s="137" t="s">
        <v>25</v>
      </c>
      <c r="H990" s="167" t="s">
        <v>59</v>
      </c>
      <c r="I990" s="167"/>
    </row>
    <row r="991" spans="1:12">
      <c r="A991" s="169" t="s">
        <v>60</v>
      </c>
      <c r="B991" s="169" t="s">
        <v>61</v>
      </c>
      <c r="C991" s="169" t="s">
        <v>62</v>
      </c>
      <c r="D991" s="169" t="s">
        <v>63</v>
      </c>
      <c r="E991" s="169" t="s">
        <v>64</v>
      </c>
      <c r="F991" s="169"/>
      <c r="G991" s="169" t="s">
        <v>60</v>
      </c>
      <c r="H991" s="169" t="s">
        <v>61</v>
      </c>
      <c r="I991" s="169" t="s">
        <v>62</v>
      </c>
      <c r="J991" s="169" t="s">
        <v>63</v>
      </c>
      <c r="K991" s="169" t="s">
        <v>64</v>
      </c>
      <c r="L991" s="170"/>
    </row>
    <row r="992" spans="1:12">
      <c r="A992" s="17">
        <v>0</v>
      </c>
      <c r="B992" s="171">
        <v>3.03</v>
      </c>
      <c r="C992" s="17"/>
      <c r="D992" s="17"/>
      <c r="E992" s="45"/>
      <c r="F992" s="45"/>
      <c r="G992" s="45">
        <v>0</v>
      </c>
      <c r="H992" s="45">
        <v>3.03</v>
      </c>
      <c r="I992" s="17"/>
      <c r="J992" s="17"/>
      <c r="K992" s="17"/>
      <c r="L992" s="17"/>
    </row>
    <row r="993" spans="1:12">
      <c r="A993" s="17">
        <v>18</v>
      </c>
      <c r="B993" s="171">
        <v>4.1500000000000004</v>
      </c>
      <c r="C993" s="17">
        <f t="shared" ref="C993:C998" si="302">(B992+B993)/2</f>
        <v>3.59</v>
      </c>
      <c r="D993" s="17">
        <f t="shared" ref="D993:D998" si="303">A993-A992</f>
        <v>18</v>
      </c>
      <c r="E993" s="45">
        <f t="shared" ref="E993:E998" si="304">C993*D993</f>
        <v>64.62</v>
      </c>
      <c r="F993" s="45"/>
      <c r="G993" s="45">
        <v>18</v>
      </c>
      <c r="H993" s="45">
        <v>4.1500000000000004</v>
      </c>
      <c r="I993" s="17">
        <f t="shared" ref="I993:I998" si="305">(H993+H992)/2</f>
        <v>3.59</v>
      </c>
      <c r="J993" s="17">
        <f t="shared" ref="J993:J998" si="306">G993-G992</f>
        <v>18</v>
      </c>
      <c r="K993" s="17">
        <f t="shared" ref="K993:K998" si="307">I993*J993</f>
        <v>64.62</v>
      </c>
      <c r="L993" s="17"/>
    </row>
    <row r="994" spans="1:12">
      <c r="A994" s="17">
        <v>35</v>
      </c>
      <c r="B994" s="171">
        <v>4.3600000000000003</v>
      </c>
      <c r="C994" s="17">
        <f t="shared" si="302"/>
        <v>4.2550000000000008</v>
      </c>
      <c r="D994" s="17">
        <f t="shared" si="303"/>
        <v>17</v>
      </c>
      <c r="E994" s="45">
        <f t="shared" si="304"/>
        <v>72.335000000000008</v>
      </c>
      <c r="F994" s="45"/>
      <c r="G994" s="45">
        <v>35</v>
      </c>
      <c r="H994" s="45">
        <v>4.3600000000000003</v>
      </c>
      <c r="I994" s="17">
        <f t="shared" si="305"/>
        <v>4.2550000000000008</v>
      </c>
      <c r="J994" s="17">
        <f t="shared" si="306"/>
        <v>17</v>
      </c>
      <c r="K994" s="17">
        <f t="shared" si="307"/>
        <v>72.335000000000008</v>
      </c>
      <c r="L994" s="17"/>
    </row>
    <row r="995" spans="1:12">
      <c r="A995" s="17">
        <v>58</v>
      </c>
      <c r="B995" s="171">
        <v>4.03</v>
      </c>
      <c r="C995" s="17">
        <f t="shared" si="302"/>
        <v>4.1950000000000003</v>
      </c>
      <c r="D995" s="17">
        <f t="shared" si="303"/>
        <v>23</v>
      </c>
      <c r="E995" s="45">
        <f t="shared" si="304"/>
        <v>96.485000000000014</v>
      </c>
      <c r="F995" s="45"/>
      <c r="G995" s="45">
        <v>58</v>
      </c>
      <c r="H995" s="45">
        <v>4.03</v>
      </c>
      <c r="I995" s="17">
        <f t="shared" si="305"/>
        <v>4.1950000000000003</v>
      </c>
      <c r="J995" s="17">
        <f t="shared" si="306"/>
        <v>23</v>
      </c>
      <c r="K995" s="17">
        <f t="shared" si="307"/>
        <v>96.485000000000014</v>
      </c>
      <c r="L995" s="17"/>
    </row>
    <row r="996" spans="1:12">
      <c r="A996" s="17">
        <v>94</v>
      </c>
      <c r="B996" s="171">
        <v>6.42</v>
      </c>
      <c r="C996" s="17">
        <f t="shared" si="302"/>
        <v>5.2249999999999996</v>
      </c>
      <c r="D996" s="17">
        <f t="shared" si="303"/>
        <v>36</v>
      </c>
      <c r="E996" s="45">
        <f t="shared" si="304"/>
        <v>188.1</v>
      </c>
      <c r="F996" s="45"/>
      <c r="G996" s="45">
        <v>94</v>
      </c>
      <c r="H996" s="45">
        <v>6.42</v>
      </c>
      <c r="I996" s="17">
        <f t="shared" si="305"/>
        <v>5.2249999999999996</v>
      </c>
      <c r="J996" s="17">
        <f t="shared" si="306"/>
        <v>36</v>
      </c>
      <c r="K996" s="17">
        <f t="shared" si="307"/>
        <v>188.1</v>
      </c>
      <c r="L996" s="17"/>
    </row>
    <row r="997" spans="1:12">
      <c r="A997" s="17">
        <v>133</v>
      </c>
      <c r="B997" s="171">
        <v>6.9</v>
      </c>
      <c r="C997" s="17">
        <f t="shared" si="302"/>
        <v>6.66</v>
      </c>
      <c r="D997" s="17">
        <f t="shared" si="303"/>
        <v>39</v>
      </c>
      <c r="E997" s="45">
        <f t="shared" si="304"/>
        <v>259.74</v>
      </c>
      <c r="F997" s="45"/>
      <c r="G997" s="45">
        <v>133</v>
      </c>
      <c r="H997" s="45">
        <v>6.9</v>
      </c>
      <c r="I997" s="17">
        <f t="shared" si="305"/>
        <v>6.66</v>
      </c>
      <c r="J997" s="17">
        <f t="shared" si="306"/>
        <v>39</v>
      </c>
      <c r="K997" s="17">
        <f t="shared" si="307"/>
        <v>259.74</v>
      </c>
      <c r="L997" s="17"/>
    </row>
    <row r="998" spans="1:12">
      <c r="A998" s="17">
        <v>178</v>
      </c>
      <c r="B998" s="171">
        <v>6.29</v>
      </c>
      <c r="C998" s="17">
        <f t="shared" si="302"/>
        <v>6.5950000000000006</v>
      </c>
      <c r="D998" s="17">
        <f t="shared" si="303"/>
        <v>45</v>
      </c>
      <c r="E998" s="45">
        <f t="shared" si="304"/>
        <v>296.77500000000003</v>
      </c>
      <c r="F998" s="45"/>
      <c r="G998" s="45">
        <v>178</v>
      </c>
      <c r="H998" s="45">
        <v>6.29</v>
      </c>
      <c r="I998" s="17">
        <f t="shared" si="305"/>
        <v>6.5950000000000006</v>
      </c>
      <c r="J998" s="17">
        <f t="shared" si="306"/>
        <v>45</v>
      </c>
      <c r="K998" s="17">
        <f t="shared" si="307"/>
        <v>296.77500000000003</v>
      </c>
      <c r="L998" s="17"/>
    </row>
    <row r="999" spans="1:12">
      <c r="A999" s="17"/>
      <c r="B999" s="171"/>
      <c r="C999" s="17"/>
      <c r="D999" s="179">
        <f>SUM(D993:D998)</f>
        <v>178</v>
      </c>
      <c r="E999" s="17">
        <f>SUM(E993:E998)</f>
        <v>978.05500000000006</v>
      </c>
      <c r="G999" s="17"/>
      <c r="H999" s="17"/>
      <c r="I999" s="17"/>
      <c r="J999" s="179">
        <f>SUM(J993:J998)</f>
        <v>178</v>
      </c>
      <c r="K999" s="17">
        <f>SUM(K993:K998)</f>
        <v>978.05500000000006</v>
      </c>
      <c r="L999" s="12"/>
    </row>
    <row r="1000" spans="1:12">
      <c r="E1000" s="172" t="s">
        <v>66</v>
      </c>
      <c r="F1000" s="46">
        <f>K999-E999</f>
        <v>0</v>
      </c>
      <c r="G1000" s="137" t="s">
        <v>0</v>
      </c>
    </row>
    <row r="1001" spans="1:12">
      <c r="A1001" s="167" t="s">
        <v>67</v>
      </c>
      <c r="E1001" s="168" t="s">
        <v>58</v>
      </c>
      <c r="F1001" s="17">
        <v>17500</v>
      </c>
      <c r="G1001" s="137" t="s">
        <v>25</v>
      </c>
      <c r="H1001" s="167" t="s">
        <v>59</v>
      </c>
      <c r="I1001" s="167"/>
    </row>
    <row r="1002" spans="1:12">
      <c r="A1002" s="169" t="s">
        <v>60</v>
      </c>
      <c r="B1002" s="169" t="s">
        <v>61</v>
      </c>
      <c r="C1002" s="169" t="s">
        <v>62</v>
      </c>
      <c r="D1002" s="169" t="s">
        <v>63</v>
      </c>
      <c r="E1002" s="169" t="s">
        <v>64</v>
      </c>
      <c r="F1002" s="169"/>
      <c r="G1002" s="169" t="s">
        <v>60</v>
      </c>
      <c r="H1002" s="169" t="s">
        <v>61</v>
      </c>
      <c r="I1002" s="169" t="s">
        <v>62</v>
      </c>
      <c r="J1002" s="169" t="s">
        <v>63</v>
      </c>
      <c r="K1002" s="169" t="s">
        <v>64</v>
      </c>
      <c r="L1002" s="170"/>
    </row>
    <row r="1003" spans="1:12">
      <c r="A1003" s="17">
        <v>0</v>
      </c>
      <c r="B1003" s="171">
        <v>4.25</v>
      </c>
      <c r="C1003" s="17"/>
      <c r="D1003" s="17"/>
      <c r="E1003" s="45"/>
      <c r="F1003" s="17"/>
      <c r="G1003" s="17">
        <v>0</v>
      </c>
      <c r="H1003" s="171">
        <v>4.25</v>
      </c>
      <c r="I1003" s="17"/>
      <c r="J1003" s="17"/>
      <c r="K1003" s="17"/>
      <c r="L1003" s="17"/>
    </row>
    <row r="1004" spans="1:12">
      <c r="A1004" s="17">
        <v>5</v>
      </c>
      <c r="B1004" s="171">
        <v>4.1900000000000004</v>
      </c>
      <c r="C1004" s="17">
        <f>(B1003+B1004)/2</f>
        <v>4.2200000000000006</v>
      </c>
      <c r="D1004" s="17">
        <f>A1004-A1003</f>
        <v>5</v>
      </c>
      <c r="E1004" s="45">
        <f>C1004*D1004</f>
        <v>21.1</v>
      </c>
      <c r="F1004" s="17"/>
      <c r="G1004" s="17">
        <v>5</v>
      </c>
      <c r="H1004" s="171">
        <v>4.1900000000000004</v>
      </c>
      <c r="I1004" s="17">
        <f>(H1004+H1003)/2</f>
        <v>4.2200000000000006</v>
      </c>
      <c r="J1004" s="17">
        <f>G1004-G1003</f>
        <v>5</v>
      </c>
      <c r="K1004" s="17">
        <f>I1004*J1004</f>
        <v>21.1</v>
      </c>
      <c r="L1004" s="17"/>
    </row>
    <row r="1005" spans="1:12">
      <c r="A1005" s="17">
        <v>10</v>
      </c>
      <c r="B1005" s="171">
        <v>4.34</v>
      </c>
      <c r="C1005" s="17">
        <f t="shared" ref="C1005:C1011" si="308">(B1004+B1005)/2</f>
        <v>4.2650000000000006</v>
      </c>
      <c r="D1005" s="17">
        <f t="shared" ref="D1005:D1011" si="309">A1005-A1004</f>
        <v>5</v>
      </c>
      <c r="E1005" s="45">
        <f t="shared" ref="E1005:E1011" si="310">C1005*D1005</f>
        <v>21.325000000000003</v>
      </c>
      <c r="F1005" s="17"/>
      <c r="G1005" s="17">
        <v>10</v>
      </c>
      <c r="H1005" s="171">
        <v>4.34</v>
      </c>
      <c r="I1005" s="17">
        <f t="shared" ref="I1005:I1011" si="311">(H1005+H1004)/2</f>
        <v>4.2650000000000006</v>
      </c>
      <c r="J1005" s="17">
        <f t="shared" ref="J1005:J1011" si="312">G1005-G1004</f>
        <v>5</v>
      </c>
      <c r="K1005" s="17">
        <f t="shared" ref="K1005:K1011" si="313">I1005*J1005</f>
        <v>21.325000000000003</v>
      </c>
      <c r="L1005" s="17"/>
    </row>
    <row r="1006" spans="1:12">
      <c r="A1006" s="17">
        <v>17</v>
      </c>
      <c r="B1006" s="171">
        <v>7.4</v>
      </c>
      <c r="C1006" s="17">
        <f t="shared" si="308"/>
        <v>5.87</v>
      </c>
      <c r="D1006" s="17">
        <f t="shared" si="309"/>
        <v>7</v>
      </c>
      <c r="E1006" s="45">
        <f t="shared" si="310"/>
        <v>41.09</v>
      </c>
      <c r="F1006" s="17"/>
      <c r="G1006" s="17">
        <v>17</v>
      </c>
      <c r="H1006" s="171">
        <v>7.4</v>
      </c>
      <c r="I1006" s="17">
        <f t="shared" si="311"/>
        <v>5.87</v>
      </c>
      <c r="J1006" s="17">
        <f t="shared" si="312"/>
        <v>7</v>
      </c>
      <c r="K1006" s="17">
        <f t="shared" si="313"/>
        <v>41.09</v>
      </c>
      <c r="L1006" s="17"/>
    </row>
    <row r="1007" spans="1:12">
      <c r="A1007" s="17">
        <v>25</v>
      </c>
      <c r="B1007" s="171">
        <v>7.27</v>
      </c>
      <c r="C1007" s="17">
        <f t="shared" si="308"/>
        <v>7.335</v>
      </c>
      <c r="D1007" s="17">
        <f t="shared" si="309"/>
        <v>8</v>
      </c>
      <c r="E1007" s="45">
        <f t="shared" si="310"/>
        <v>58.68</v>
      </c>
      <c r="F1007" s="17" t="s">
        <v>65</v>
      </c>
      <c r="G1007" s="17">
        <v>25</v>
      </c>
      <c r="H1007" s="171">
        <v>7.27</v>
      </c>
      <c r="I1007" s="17">
        <f t="shared" si="311"/>
        <v>7.335</v>
      </c>
      <c r="J1007" s="17">
        <f t="shared" si="312"/>
        <v>8</v>
      </c>
      <c r="K1007" s="17">
        <f t="shared" si="313"/>
        <v>58.68</v>
      </c>
      <c r="L1007" s="17"/>
    </row>
    <row r="1008" spans="1:12">
      <c r="A1008" s="17">
        <v>30</v>
      </c>
      <c r="B1008" s="171">
        <v>7.07</v>
      </c>
      <c r="C1008" s="17">
        <f t="shared" si="308"/>
        <v>7.17</v>
      </c>
      <c r="D1008" s="17">
        <f t="shared" si="309"/>
        <v>5</v>
      </c>
      <c r="E1008" s="45">
        <f t="shared" si="310"/>
        <v>35.85</v>
      </c>
      <c r="F1008" s="17"/>
      <c r="G1008" s="17">
        <v>30</v>
      </c>
      <c r="H1008" s="171">
        <v>7.07</v>
      </c>
      <c r="I1008" s="17">
        <f t="shared" si="311"/>
        <v>7.17</v>
      </c>
      <c r="J1008" s="17">
        <f t="shared" si="312"/>
        <v>5</v>
      </c>
      <c r="K1008" s="17">
        <f t="shared" si="313"/>
        <v>35.85</v>
      </c>
      <c r="L1008" s="17"/>
    </row>
    <row r="1009" spans="1:12">
      <c r="A1009" s="17">
        <v>40</v>
      </c>
      <c r="B1009" s="171">
        <v>7.15</v>
      </c>
      <c r="C1009" s="17">
        <f t="shared" si="308"/>
        <v>7.11</v>
      </c>
      <c r="D1009" s="17">
        <f t="shared" si="309"/>
        <v>10</v>
      </c>
      <c r="E1009" s="45">
        <f t="shared" si="310"/>
        <v>71.100000000000009</v>
      </c>
      <c r="F1009" s="17"/>
      <c r="G1009" s="17">
        <v>40</v>
      </c>
      <c r="H1009" s="171">
        <v>7.15</v>
      </c>
      <c r="I1009" s="17">
        <f t="shared" si="311"/>
        <v>7.11</v>
      </c>
      <c r="J1009" s="17">
        <f t="shared" si="312"/>
        <v>10</v>
      </c>
      <c r="K1009" s="17">
        <f t="shared" si="313"/>
        <v>71.100000000000009</v>
      </c>
      <c r="L1009" s="17"/>
    </row>
    <row r="1010" spans="1:12">
      <c r="A1010" s="17">
        <v>47</v>
      </c>
      <c r="B1010" s="171">
        <v>5.07</v>
      </c>
      <c r="C1010" s="17">
        <f t="shared" si="308"/>
        <v>6.11</v>
      </c>
      <c r="D1010" s="17">
        <f t="shared" si="309"/>
        <v>7</v>
      </c>
      <c r="E1010" s="45">
        <f t="shared" si="310"/>
        <v>42.77</v>
      </c>
      <c r="G1010" s="17">
        <v>47</v>
      </c>
      <c r="H1010" s="171">
        <v>5.07</v>
      </c>
      <c r="I1010" s="17">
        <f t="shared" si="311"/>
        <v>6.11</v>
      </c>
      <c r="J1010" s="17">
        <f t="shared" si="312"/>
        <v>7</v>
      </c>
      <c r="K1010" s="17">
        <f t="shared" si="313"/>
        <v>42.77</v>
      </c>
      <c r="L1010" s="12"/>
    </row>
    <row r="1011" spans="1:12">
      <c r="A1011" s="17">
        <v>53</v>
      </c>
      <c r="B1011" s="171">
        <v>3.97</v>
      </c>
      <c r="C1011" s="17">
        <f t="shared" si="308"/>
        <v>4.5200000000000005</v>
      </c>
      <c r="D1011" s="17">
        <f t="shared" si="309"/>
        <v>6</v>
      </c>
      <c r="E1011" s="45">
        <f t="shared" si="310"/>
        <v>27.120000000000005</v>
      </c>
      <c r="G1011" s="17">
        <v>53</v>
      </c>
      <c r="H1011" s="171">
        <v>3.97</v>
      </c>
      <c r="I1011" s="17">
        <f t="shared" si="311"/>
        <v>4.5200000000000005</v>
      </c>
      <c r="J1011" s="17">
        <f t="shared" si="312"/>
        <v>6</v>
      </c>
      <c r="K1011" s="17">
        <f t="shared" si="313"/>
        <v>27.120000000000005</v>
      </c>
      <c r="L1011" s="17"/>
    </row>
    <row r="1012" spans="1:12">
      <c r="D1012" s="17">
        <f>SUM(D1004:D1011)</f>
        <v>53</v>
      </c>
      <c r="E1012" s="17">
        <f>SUM(E1004:E1011)</f>
        <v>319.03500000000003</v>
      </c>
      <c r="J1012" s="17">
        <f>SUM(J1004:J1011)</f>
        <v>53</v>
      </c>
      <c r="K1012" s="17">
        <f>SUM(K1004:K1011)</f>
        <v>319.03500000000003</v>
      </c>
    </row>
    <row r="1013" spans="1:12">
      <c r="E1013" s="172"/>
      <c r="F1013" s="46"/>
    </row>
    <row r="1014" spans="1:12">
      <c r="E1014" s="172" t="s">
        <v>66</v>
      </c>
      <c r="F1014" s="46">
        <f>K1012-E1012</f>
        <v>0</v>
      </c>
      <c r="G1014" s="137" t="s">
        <v>0</v>
      </c>
    </row>
    <row r="1015" spans="1:12">
      <c r="E1015" s="172"/>
      <c r="F1015" s="46"/>
    </row>
    <row r="1016" spans="1:12">
      <c r="A1016" s="167" t="s">
        <v>67</v>
      </c>
      <c r="E1016" s="168" t="s">
        <v>58</v>
      </c>
      <c r="F1016" s="17">
        <v>17562</v>
      </c>
      <c r="G1016" s="137" t="s">
        <v>25</v>
      </c>
      <c r="H1016" s="167" t="s">
        <v>59</v>
      </c>
      <c r="I1016" s="167"/>
    </row>
    <row r="1017" spans="1:12">
      <c r="A1017" s="169" t="s">
        <v>60</v>
      </c>
      <c r="B1017" s="169" t="s">
        <v>61</v>
      </c>
      <c r="C1017" s="169" t="s">
        <v>62</v>
      </c>
      <c r="D1017" s="169" t="s">
        <v>63</v>
      </c>
      <c r="E1017" s="169" t="s">
        <v>64</v>
      </c>
      <c r="F1017" s="169"/>
      <c r="G1017" s="169" t="s">
        <v>60</v>
      </c>
      <c r="H1017" s="169" t="s">
        <v>61</v>
      </c>
      <c r="I1017" s="169" t="s">
        <v>62</v>
      </c>
      <c r="J1017" s="169" t="s">
        <v>63</v>
      </c>
      <c r="K1017" s="169" t="s">
        <v>64</v>
      </c>
      <c r="L1017" s="170"/>
    </row>
    <row r="1018" spans="1:12">
      <c r="A1018" s="17">
        <v>0</v>
      </c>
      <c r="B1018" s="171">
        <v>4.4000000000000004</v>
      </c>
      <c r="C1018" s="17"/>
      <c r="D1018" s="17"/>
      <c r="E1018" s="45"/>
      <c r="F1018" s="17"/>
      <c r="G1018" s="17">
        <v>0</v>
      </c>
      <c r="H1018" s="17">
        <v>4.4000000000000004</v>
      </c>
      <c r="I1018" s="17"/>
      <c r="J1018" s="17"/>
      <c r="K1018" s="17"/>
      <c r="L1018" s="17"/>
    </row>
    <row r="1019" spans="1:12">
      <c r="A1019" s="17">
        <v>5</v>
      </c>
      <c r="B1019" s="171">
        <v>4.37</v>
      </c>
      <c r="C1019" s="17">
        <f>(B1018+B1019)/2</f>
        <v>4.3849999999999998</v>
      </c>
      <c r="D1019" s="17">
        <f>A1019-A1018</f>
        <v>5</v>
      </c>
      <c r="E1019" s="45">
        <f>C1019*D1019</f>
        <v>21.924999999999997</v>
      </c>
      <c r="F1019" s="17"/>
      <c r="G1019" s="17">
        <v>5</v>
      </c>
      <c r="H1019" s="17">
        <v>4.37</v>
      </c>
      <c r="I1019" s="17">
        <f>(H1018+H1019)/2</f>
        <v>4.3849999999999998</v>
      </c>
      <c r="J1019" s="17">
        <f>G1019-G1018</f>
        <v>5</v>
      </c>
      <c r="K1019" s="45">
        <f>I1019*J1019</f>
        <v>21.924999999999997</v>
      </c>
      <c r="L1019" s="17"/>
    </row>
    <row r="1020" spans="1:12">
      <c r="A1020" s="17">
        <v>12</v>
      </c>
      <c r="B1020" s="171">
        <v>4.29</v>
      </c>
      <c r="C1020" s="17">
        <f t="shared" ref="C1020:C1025" si="314">(B1019+B1020)/2</f>
        <v>4.33</v>
      </c>
      <c r="D1020" s="17">
        <f t="shared" ref="D1020:D1025" si="315">A1020-A1019</f>
        <v>7</v>
      </c>
      <c r="E1020" s="45">
        <f t="shared" ref="E1020:E1025" si="316">C1020*D1020</f>
        <v>30.310000000000002</v>
      </c>
      <c r="F1020" s="17"/>
      <c r="G1020" s="17">
        <v>12</v>
      </c>
      <c r="H1020" s="17">
        <v>4.29</v>
      </c>
      <c r="I1020" s="17">
        <f t="shared" ref="I1020:I1029" si="317">(H1019+H1020)/2</f>
        <v>4.33</v>
      </c>
      <c r="J1020" s="17">
        <f t="shared" ref="J1020:J1029" si="318">G1020-G1019</f>
        <v>7</v>
      </c>
      <c r="K1020" s="45">
        <f t="shared" ref="K1020:K1029" si="319">I1020*J1020</f>
        <v>30.310000000000002</v>
      </c>
      <c r="L1020" s="17"/>
    </row>
    <row r="1021" spans="1:12">
      <c r="A1021" s="17">
        <v>18</v>
      </c>
      <c r="B1021" s="171">
        <v>4.3</v>
      </c>
      <c r="C1021" s="17">
        <f t="shared" si="314"/>
        <v>4.2949999999999999</v>
      </c>
      <c r="D1021" s="17">
        <f t="shared" si="315"/>
        <v>6</v>
      </c>
      <c r="E1021" s="45">
        <f t="shared" si="316"/>
        <v>25.77</v>
      </c>
      <c r="G1021" s="17">
        <v>18</v>
      </c>
      <c r="H1021" s="171">
        <v>4.3</v>
      </c>
      <c r="I1021" s="17">
        <f t="shared" si="317"/>
        <v>4.2949999999999999</v>
      </c>
      <c r="J1021" s="17">
        <f t="shared" si="318"/>
        <v>6</v>
      </c>
      <c r="K1021" s="45">
        <f t="shared" si="319"/>
        <v>25.77</v>
      </c>
      <c r="L1021" s="17"/>
    </row>
    <row r="1022" spans="1:12">
      <c r="A1022" s="17">
        <v>28</v>
      </c>
      <c r="B1022" s="171">
        <v>4.3</v>
      </c>
      <c r="C1022" s="17">
        <f t="shared" si="314"/>
        <v>4.3</v>
      </c>
      <c r="D1022" s="17">
        <f t="shared" si="315"/>
        <v>10</v>
      </c>
      <c r="E1022" s="45">
        <f t="shared" si="316"/>
        <v>43</v>
      </c>
      <c r="F1022" s="17"/>
      <c r="G1022" s="17">
        <v>28</v>
      </c>
      <c r="H1022" s="171">
        <v>4.3</v>
      </c>
      <c r="I1022" s="17">
        <f t="shared" si="317"/>
        <v>4.3</v>
      </c>
      <c r="J1022" s="17">
        <f t="shared" si="318"/>
        <v>10</v>
      </c>
      <c r="K1022" s="45">
        <f t="shared" si="319"/>
        <v>43</v>
      </c>
      <c r="L1022" s="17"/>
    </row>
    <row r="1023" spans="1:12">
      <c r="A1023" s="17">
        <v>38</v>
      </c>
      <c r="B1023" s="171">
        <v>4.3</v>
      </c>
      <c r="C1023" s="17">
        <f t="shared" si="314"/>
        <v>4.3</v>
      </c>
      <c r="D1023" s="17">
        <f t="shared" si="315"/>
        <v>10</v>
      </c>
      <c r="E1023" s="45">
        <f t="shared" si="316"/>
        <v>43</v>
      </c>
      <c r="F1023" s="17"/>
      <c r="G1023" s="17">
        <v>38</v>
      </c>
      <c r="H1023" s="171">
        <v>4.3</v>
      </c>
      <c r="I1023" s="17">
        <f t="shared" si="317"/>
        <v>4.3</v>
      </c>
      <c r="J1023" s="17">
        <f t="shared" si="318"/>
        <v>10</v>
      </c>
      <c r="K1023" s="45">
        <f t="shared" si="319"/>
        <v>43</v>
      </c>
      <c r="L1023" s="17"/>
    </row>
    <row r="1024" spans="1:12">
      <c r="A1024" s="17">
        <v>46</v>
      </c>
      <c r="B1024" s="171">
        <v>4.3</v>
      </c>
      <c r="C1024" s="17">
        <f t="shared" si="314"/>
        <v>4.3</v>
      </c>
      <c r="D1024" s="17">
        <f t="shared" si="315"/>
        <v>8</v>
      </c>
      <c r="E1024" s="45">
        <f t="shared" si="316"/>
        <v>34.4</v>
      </c>
      <c r="F1024" s="17" t="s">
        <v>65</v>
      </c>
      <c r="G1024" s="17">
        <f>G1025-(H1025-H1024)*3</f>
        <v>42.05</v>
      </c>
      <c r="H1024" s="171">
        <v>4.3</v>
      </c>
      <c r="I1024" s="17">
        <f t="shared" si="317"/>
        <v>4.3</v>
      </c>
      <c r="J1024" s="17">
        <f t="shared" si="318"/>
        <v>4.0499999999999972</v>
      </c>
      <c r="K1024" s="45">
        <f t="shared" si="319"/>
        <v>17.414999999999988</v>
      </c>
      <c r="L1024" s="17"/>
    </row>
    <row r="1025" spans="1:12">
      <c r="A1025" s="17">
        <v>53</v>
      </c>
      <c r="B1025" s="171">
        <v>4.3</v>
      </c>
      <c r="C1025" s="17">
        <f t="shared" si="314"/>
        <v>4.3</v>
      </c>
      <c r="D1025" s="17">
        <f t="shared" si="315"/>
        <v>7</v>
      </c>
      <c r="E1025" s="45">
        <f t="shared" si="316"/>
        <v>30.099999999999998</v>
      </c>
      <c r="F1025" s="17"/>
      <c r="G1025" s="17">
        <f>G1026-4.3/2</f>
        <v>43.85</v>
      </c>
      <c r="H1025" s="17">
        <v>4.9000000000000004</v>
      </c>
      <c r="I1025" s="17">
        <f t="shared" si="317"/>
        <v>4.5999999999999996</v>
      </c>
      <c r="J1025" s="17">
        <f t="shared" si="318"/>
        <v>1.8000000000000043</v>
      </c>
      <c r="K1025" s="45">
        <f t="shared" si="319"/>
        <v>8.2800000000000189</v>
      </c>
      <c r="L1025" s="12"/>
    </row>
    <row r="1026" spans="1:12">
      <c r="D1026" s="17">
        <f>SUM(D1019:D1025)</f>
        <v>53</v>
      </c>
      <c r="E1026" s="17">
        <f>SUM(E1019:E1025)</f>
        <v>228.505</v>
      </c>
      <c r="F1026" s="17"/>
      <c r="G1026" s="17">
        <v>46</v>
      </c>
      <c r="H1026" s="17">
        <v>4.9000000000000004</v>
      </c>
      <c r="I1026" s="17">
        <f t="shared" si="317"/>
        <v>4.9000000000000004</v>
      </c>
      <c r="J1026" s="17">
        <f t="shared" si="318"/>
        <v>2.1499999999999986</v>
      </c>
      <c r="K1026" s="45">
        <f t="shared" si="319"/>
        <v>10.534999999999993</v>
      </c>
    </row>
    <row r="1027" spans="1:12">
      <c r="E1027" s="172"/>
      <c r="F1027" s="17"/>
      <c r="G1027" s="17">
        <f>G1026+4.3/2</f>
        <v>48.15</v>
      </c>
      <c r="H1027" s="17">
        <v>4.9000000000000004</v>
      </c>
      <c r="I1027" s="17">
        <f t="shared" si="317"/>
        <v>4.9000000000000004</v>
      </c>
      <c r="J1027" s="17">
        <f t="shared" si="318"/>
        <v>2.1499999999999986</v>
      </c>
      <c r="K1027" s="45">
        <f t="shared" si="319"/>
        <v>10.534999999999993</v>
      </c>
    </row>
    <row r="1028" spans="1:12">
      <c r="E1028" s="172"/>
      <c r="F1028" s="17"/>
      <c r="G1028" s="17">
        <f>G1027+(H1027-H1028)*3</f>
        <v>49.95</v>
      </c>
      <c r="H1028" s="171">
        <v>4.3</v>
      </c>
      <c r="I1028" s="17">
        <f t="shared" si="317"/>
        <v>4.5999999999999996</v>
      </c>
      <c r="J1028" s="17">
        <f t="shared" si="318"/>
        <v>1.8000000000000043</v>
      </c>
      <c r="K1028" s="45">
        <f t="shared" si="319"/>
        <v>8.2800000000000189</v>
      </c>
    </row>
    <row r="1029" spans="1:12">
      <c r="E1029" s="172"/>
      <c r="F1029" s="17"/>
      <c r="G1029" s="17">
        <v>53</v>
      </c>
      <c r="H1029" s="171">
        <v>4.3</v>
      </c>
      <c r="I1029" s="17">
        <f t="shared" si="317"/>
        <v>4.3</v>
      </c>
      <c r="J1029" s="17">
        <f t="shared" si="318"/>
        <v>3.0499999999999972</v>
      </c>
      <c r="K1029" s="45">
        <f t="shared" si="319"/>
        <v>13.114999999999988</v>
      </c>
    </row>
    <row r="1030" spans="1:12">
      <c r="E1030" s="172"/>
      <c r="F1030" s="17"/>
      <c r="G1030" s="17"/>
      <c r="H1030" s="17"/>
      <c r="I1030" s="17"/>
      <c r="J1030" s="17">
        <f>SUM(J1019:J1029)</f>
        <v>53</v>
      </c>
      <c r="K1030" s="17">
        <f>SUM(K1019:K1029)</f>
        <v>232.16500000000002</v>
      </c>
    </row>
    <row r="1031" spans="1:12">
      <c r="E1031" s="172" t="s">
        <v>66</v>
      </c>
      <c r="F1031" s="46">
        <f>K1030-E1026</f>
        <v>3.660000000000025</v>
      </c>
      <c r="G1031" s="137" t="s">
        <v>0</v>
      </c>
    </row>
    <row r="1032" spans="1:12">
      <c r="A1032" s="167" t="s">
        <v>67</v>
      </c>
      <c r="E1032" s="168" t="s">
        <v>58</v>
      </c>
      <c r="F1032" s="17">
        <v>17669</v>
      </c>
      <c r="G1032" s="137" t="s">
        <v>25</v>
      </c>
      <c r="H1032" s="167" t="s">
        <v>59</v>
      </c>
      <c r="I1032" s="167"/>
    </row>
    <row r="1033" spans="1:12">
      <c r="A1033" s="169" t="s">
        <v>60</v>
      </c>
      <c r="B1033" s="169" t="s">
        <v>61</v>
      </c>
      <c r="C1033" s="169" t="s">
        <v>62</v>
      </c>
      <c r="D1033" s="169" t="s">
        <v>63</v>
      </c>
      <c r="E1033" s="169" t="s">
        <v>64</v>
      </c>
      <c r="F1033" s="169"/>
      <c r="G1033" s="169" t="s">
        <v>60</v>
      </c>
      <c r="H1033" s="169" t="s">
        <v>61</v>
      </c>
      <c r="I1033" s="169" t="s">
        <v>62</v>
      </c>
      <c r="J1033" s="169" t="s">
        <v>63</v>
      </c>
      <c r="K1033" s="169" t="s">
        <v>64</v>
      </c>
      <c r="L1033" s="170"/>
    </row>
    <row r="1034" spans="1:12">
      <c r="A1034" s="17">
        <v>0</v>
      </c>
      <c r="B1034" s="171">
        <v>2.6</v>
      </c>
      <c r="C1034" s="17"/>
      <c r="D1034" s="17"/>
      <c r="E1034" s="45"/>
      <c r="F1034" s="171"/>
      <c r="G1034" s="171">
        <v>0</v>
      </c>
      <c r="H1034" s="171">
        <v>2.6</v>
      </c>
      <c r="I1034" s="17"/>
      <c r="J1034" s="17"/>
      <c r="K1034" s="17"/>
      <c r="L1034" s="17"/>
    </row>
    <row r="1035" spans="1:12">
      <c r="A1035" s="17">
        <v>8</v>
      </c>
      <c r="B1035" s="171">
        <v>2.56</v>
      </c>
      <c r="C1035" s="17">
        <f>(B1034+B1035)/2</f>
        <v>2.58</v>
      </c>
      <c r="D1035" s="17">
        <f>A1035-A1034</f>
        <v>8</v>
      </c>
      <c r="E1035" s="45">
        <f>C1035*D1035</f>
        <v>20.64</v>
      </c>
      <c r="F1035" s="171"/>
      <c r="G1035" s="171">
        <v>8</v>
      </c>
      <c r="H1035" s="171">
        <v>2.56</v>
      </c>
      <c r="I1035" s="17">
        <f>(H1034+H1035)/2</f>
        <v>2.58</v>
      </c>
      <c r="J1035" s="17">
        <f>G1035-G1034</f>
        <v>8</v>
      </c>
      <c r="K1035" s="45">
        <f>I1035*J1035</f>
        <v>20.64</v>
      </c>
      <c r="L1035" s="17"/>
    </row>
    <row r="1036" spans="1:12">
      <c r="A1036" s="17">
        <v>18</v>
      </c>
      <c r="B1036" s="171">
        <v>2.48</v>
      </c>
      <c r="C1036" s="17">
        <f t="shared" ref="C1036:C1046" si="320">(B1035+B1036)/2</f>
        <v>2.52</v>
      </c>
      <c r="D1036" s="17">
        <f t="shared" ref="D1036:D1046" si="321">A1036-A1035</f>
        <v>10</v>
      </c>
      <c r="E1036" s="45">
        <f t="shared" ref="E1036:E1046" si="322">C1036*D1036</f>
        <v>25.2</v>
      </c>
      <c r="F1036" s="171"/>
      <c r="G1036" s="171">
        <v>18</v>
      </c>
      <c r="H1036" s="171">
        <v>2.48</v>
      </c>
      <c r="I1036" s="17">
        <f t="shared" ref="I1036:I1050" si="323">(H1035+H1036)/2</f>
        <v>2.52</v>
      </c>
      <c r="J1036" s="17">
        <f t="shared" ref="J1036:J1050" si="324">G1036-G1035</f>
        <v>10</v>
      </c>
      <c r="K1036" s="45">
        <f t="shared" ref="K1036:K1050" si="325">I1036*J1036</f>
        <v>25.2</v>
      </c>
      <c r="L1036" s="17"/>
    </row>
    <row r="1037" spans="1:12">
      <c r="A1037" s="17">
        <v>26</v>
      </c>
      <c r="B1037" s="171">
        <v>2.44</v>
      </c>
      <c r="C1037" s="17">
        <f t="shared" si="320"/>
        <v>2.46</v>
      </c>
      <c r="D1037" s="17">
        <f t="shared" si="321"/>
        <v>8</v>
      </c>
      <c r="E1037" s="45">
        <f t="shared" si="322"/>
        <v>19.68</v>
      </c>
      <c r="F1037" s="171"/>
      <c r="G1037" s="171">
        <v>26</v>
      </c>
      <c r="H1037" s="171">
        <v>2.44</v>
      </c>
      <c r="I1037" s="17">
        <f t="shared" si="323"/>
        <v>2.46</v>
      </c>
      <c r="J1037" s="17">
        <f t="shared" si="324"/>
        <v>8</v>
      </c>
      <c r="K1037" s="45">
        <f t="shared" si="325"/>
        <v>19.68</v>
      </c>
      <c r="L1037" s="17"/>
    </row>
    <row r="1038" spans="1:12">
      <c r="A1038" s="17">
        <v>37</v>
      </c>
      <c r="B1038" s="171">
        <v>3.17</v>
      </c>
      <c r="C1038" s="17">
        <f t="shared" si="320"/>
        <v>2.8049999999999997</v>
      </c>
      <c r="D1038" s="17">
        <f t="shared" si="321"/>
        <v>11</v>
      </c>
      <c r="E1038" s="45">
        <f t="shared" si="322"/>
        <v>30.854999999999997</v>
      </c>
      <c r="F1038" s="171"/>
      <c r="G1038" s="171">
        <v>37</v>
      </c>
      <c r="H1038" s="171">
        <v>3.17</v>
      </c>
      <c r="I1038" s="17">
        <f t="shared" si="323"/>
        <v>2.8049999999999997</v>
      </c>
      <c r="J1038" s="17">
        <f t="shared" si="324"/>
        <v>11</v>
      </c>
      <c r="K1038" s="45">
        <f t="shared" si="325"/>
        <v>30.854999999999997</v>
      </c>
      <c r="L1038" s="17"/>
    </row>
    <row r="1039" spans="1:12">
      <c r="A1039" s="17">
        <v>42</v>
      </c>
      <c r="B1039" s="171">
        <v>3.85</v>
      </c>
      <c r="C1039" s="17">
        <f t="shared" si="320"/>
        <v>3.51</v>
      </c>
      <c r="D1039" s="17">
        <f t="shared" si="321"/>
        <v>5</v>
      </c>
      <c r="E1039" s="45">
        <f t="shared" si="322"/>
        <v>17.549999999999997</v>
      </c>
      <c r="F1039" s="171"/>
      <c r="G1039" s="171">
        <v>42</v>
      </c>
      <c r="H1039" s="171">
        <v>3.85</v>
      </c>
      <c r="I1039" s="17">
        <f t="shared" si="323"/>
        <v>3.51</v>
      </c>
      <c r="J1039" s="17">
        <f t="shared" si="324"/>
        <v>5</v>
      </c>
      <c r="K1039" s="45">
        <f t="shared" si="325"/>
        <v>17.549999999999997</v>
      </c>
      <c r="L1039" s="17"/>
    </row>
    <row r="1040" spans="1:12">
      <c r="A1040" s="17">
        <v>47</v>
      </c>
      <c r="B1040" s="171">
        <v>1.9</v>
      </c>
      <c r="C1040" s="17">
        <f t="shared" si="320"/>
        <v>2.875</v>
      </c>
      <c r="D1040" s="17">
        <f t="shared" si="321"/>
        <v>5</v>
      </c>
      <c r="E1040" s="45">
        <f t="shared" si="322"/>
        <v>14.375</v>
      </c>
      <c r="F1040" s="171"/>
      <c r="G1040" s="171">
        <v>47</v>
      </c>
      <c r="H1040" s="171">
        <v>1.9</v>
      </c>
      <c r="I1040" s="17">
        <f t="shared" si="323"/>
        <v>2.875</v>
      </c>
      <c r="J1040" s="17">
        <f t="shared" si="324"/>
        <v>5</v>
      </c>
      <c r="K1040" s="45">
        <f t="shared" si="325"/>
        <v>14.375</v>
      </c>
      <c r="L1040" s="17"/>
    </row>
    <row r="1041" spans="1:12">
      <c r="A1041" s="17">
        <v>58</v>
      </c>
      <c r="B1041" s="171">
        <v>2.2599999999999998</v>
      </c>
      <c r="C1041" s="17">
        <f t="shared" si="320"/>
        <v>2.08</v>
      </c>
      <c r="D1041" s="17">
        <f t="shared" si="321"/>
        <v>11</v>
      </c>
      <c r="E1041" s="45">
        <f t="shared" si="322"/>
        <v>22.880000000000003</v>
      </c>
      <c r="F1041" s="171"/>
      <c r="G1041" s="171">
        <v>58</v>
      </c>
      <c r="H1041" s="171">
        <v>2.2599999999999998</v>
      </c>
      <c r="I1041" s="17">
        <f t="shared" si="323"/>
        <v>2.08</v>
      </c>
      <c r="J1041" s="17">
        <f t="shared" si="324"/>
        <v>11</v>
      </c>
      <c r="K1041" s="45">
        <f t="shared" si="325"/>
        <v>22.880000000000003</v>
      </c>
      <c r="L1041" s="12"/>
    </row>
    <row r="1042" spans="1:12">
      <c r="A1042" s="17">
        <v>69</v>
      </c>
      <c r="B1042" s="171">
        <v>2.2999999999999998</v>
      </c>
      <c r="C1042" s="17">
        <f t="shared" si="320"/>
        <v>2.2799999999999998</v>
      </c>
      <c r="D1042" s="17">
        <f t="shared" si="321"/>
        <v>11</v>
      </c>
      <c r="E1042" s="45">
        <f t="shared" si="322"/>
        <v>25.08</v>
      </c>
      <c r="F1042" s="171"/>
      <c r="G1042" s="171">
        <v>69</v>
      </c>
      <c r="H1042" s="171">
        <v>2.2999999999999998</v>
      </c>
      <c r="I1042" s="17">
        <f t="shared" si="323"/>
        <v>2.2799999999999998</v>
      </c>
      <c r="J1042" s="17">
        <f t="shared" si="324"/>
        <v>11</v>
      </c>
      <c r="K1042" s="45">
        <f t="shared" si="325"/>
        <v>25.08</v>
      </c>
    </row>
    <row r="1043" spans="1:12">
      <c r="A1043" s="17">
        <v>76</v>
      </c>
      <c r="B1043" s="171">
        <v>3.05</v>
      </c>
      <c r="C1043" s="17">
        <f t="shared" si="320"/>
        <v>2.6749999999999998</v>
      </c>
      <c r="D1043" s="17">
        <f t="shared" si="321"/>
        <v>7</v>
      </c>
      <c r="E1043" s="45">
        <f t="shared" si="322"/>
        <v>18.724999999999998</v>
      </c>
      <c r="F1043" s="171"/>
      <c r="G1043" s="171">
        <v>76</v>
      </c>
      <c r="H1043" s="171">
        <v>3.05</v>
      </c>
      <c r="I1043" s="17">
        <f t="shared" si="323"/>
        <v>2.6749999999999998</v>
      </c>
      <c r="J1043" s="17">
        <f t="shared" si="324"/>
        <v>7</v>
      </c>
      <c r="K1043" s="45">
        <f t="shared" si="325"/>
        <v>18.724999999999998</v>
      </c>
    </row>
    <row r="1044" spans="1:12">
      <c r="A1044" s="17">
        <v>84</v>
      </c>
      <c r="B1044" s="171">
        <v>3.98</v>
      </c>
      <c r="C1044" s="17">
        <f t="shared" si="320"/>
        <v>3.5149999999999997</v>
      </c>
      <c r="D1044" s="17">
        <f t="shared" si="321"/>
        <v>8</v>
      </c>
      <c r="E1044" s="45">
        <f t="shared" si="322"/>
        <v>28.119999999999997</v>
      </c>
      <c r="G1044" s="171">
        <v>84</v>
      </c>
      <c r="H1044" s="171">
        <v>3.98</v>
      </c>
      <c r="I1044" s="17">
        <f t="shared" si="323"/>
        <v>3.5149999999999997</v>
      </c>
      <c r="J1044" s="17">
        <f t="shared" si="324"/>
        <v>8</v>
      </c>
      <c r="K1044" s="45">
        <f t="shared" si="325"/>
        <v>28.119999999999997</v>
      </c>
    </row>
    <row r="1045" spans="1:12">
      <c r="A1045" s="17">
        <v>93</v>
      </c>
      <c r="B1045" s="171">
        <v>4.2300000000000004</v>
      </c>
      <c r="C1045" s="17">
        <f t="shared" si="320"/>
        <v>4.1050000000000004</v>
      </c>
      <c r="D1045" s="17">
        <f t="shared" si="321"/>
        <v>9</v>
      </c>
      <c r="E1045" s="45">
        <f t="shared" si="322"/>
        <v>36.945000000000007</v>
      </c>
      <c r="F1045" s="171" t="s">
        <v>65</v>
      </c>
      <c r="G1045" s="171">
        <f>G1046-(H1046-H1045)*3</f>
        <v>88.3</v>
      </c>
      <c r="H1045" s="171">
        <v>4.05</v>
      </c>
      <c r="I1045" s="17">
        <f t="shared" si="323"/>
        <v>4.0149999999999997</v>
      </c>
      <c r="J1045" s="17">
        <f t="shared" si="324"/>
        <v>4.2999999999999972</v>
      </c>
      <c r="K1045" s="45">
        <f t="shared" si="325"/>
        <v>17.264499999999988</v>
      </c>
    </row>
    <row r="1046" spans="1:12">
      <c r="A1046" s="17">
        <v>105</v>
      </c>
      <c r="B1046" s="171">
        <v>4.2300000000000004</v>
      </c>
      <c r="C1046" s="17">
        <f t="shared" si="320"/>
        <v>4.2300000000000004</v>
      </c>
      <c r="D1046" s="17">
        <f t="shared" si="321"/>
        <v>12</v>
      </c>
      <c r="E1046" s="45">
        <f t="shared" si="322"/>
        <v>50.760000000000005</v>
      </c>
      <c r="F1046" s="171"/>
      <c r="G1046" s="171">
        <f>G1047-4.3/2</f>
        <v>90.85</v>
      </c>
      <c r="H1046" s="171">
        <v>4.9000000000000004</v>
      </c>
      <c r="I1046" s="17">
        <f t="shared" si="323"/>
        <v>4.4749999999999996</v>
      </c>
      <c r="J1046" s="17">
        <f t="shared" si="324"/>
        <v>2.5499999999999972</v>
      </c>
      <c r="K1046" s="45">
        <f t="shared" si="325"/>
        <v>11.411249999999987</v>
      </c>
    </row>
    <row r="1047" spans="1:12">
      <c r="D1047" s="179">
        <f>SUM(D1035:D1046)</f>
        <v>105</v>
      </c>
      <c r="E1047" s="17">
        <f>SUM(E1035:E1046)</f>
        <v>310.81</v>
      </c>
      <c r="F1047" s="171"/>
      <c r="G1047" s="171">
        <v>93</v>
      </c>
      <c r="H1047" s="171">
        <v>4.9000000000000004</v>
      </c>
      <c r="I1047" s="17">
        <f t="shared" si="323"/>
        <v>4.9000000000000004</v>
      </c>
      <c r="J1047" s="17">
        <f t="shared" si="324"/>
        <v>2.1500000000000057</v>
      </c>
      <c r="K1047" s="45">
        <f t="shared" si="325"/>
        <v>10.535000000000029</v>
      </c>
    </row>
    <row r="1048" spans="1:12">
      <c r="E1048" s="172"/>
      <c r="F1048" s="171"/>
      <c r="G1048" s="171">
        <f>G1047+4.3/2</f>
        <v>95.15</v>
      </c>
      <c r="H1048" s="171">
        <v>4.9000000000000004</v>
      </c>
      <c r="I1048" s="17">
        <f t="shared" si="323"/>
        <v>4.9000000000000004</v>
      </c>
      <c r="J1048" s="17">
        <f t="shared" si="324"/>
        <v>2.1500000000000057</v>
      </c>
      <c r="K1048" s="45">
        <f t="shared" si="325"/>
        <v>10.535000000000029</v>
      </c>
    </row>
    <row r="1049" spans="1:12">
      <c r="E1049" s="172"/>
      <c r="F1049" s="171"/>
      <c r="G1049" s="171">
        <f>G1048+(H1048-H1049)*3</f>
        <v>97.160000000000011</v>
      </c>
      <c r="H1049" s="171">
        <v>4.2300000000000004</v>
      </c>
      <c r="I1049" s="17">
        <f t="shared" si="323"/>
        <v>4.5650000000000004</v>
      </c>
      <c r="J1049" s="17">
        <f t="shared" si="324"/>
        <v>2.0100000000000051</v>
      </c>
      <c r="K1049" s="45">
        <f t="shared" si="325"/>
        <v>9.1756500000000241</v>
      </c>
    </row>
    <row r="1050" spans="1:12">
      <c r="F1050" s="171"/>
      <c r="G1050" s="171">
        <v>105</v>
      </c>
      <c r="H1050" s="171">
        <v>4.2300000000000004</v>
      </c>
      <c r="I1050" s="17">
        <f t="shared" si="323"/>
        <v>4.2300000000000004</v>
      </c>
      <c r="J1050" s="17">
        <f t="shared" si="324"/>
        <v>7.8399999999999892</v>
      </c>
      <c r="K1050" s="45">
        <f t="shared" si="325"/>
        <v>33.163199999999961</v>
      </c>
    </row>
    <row r="1051" spans="1:12">
      <c r="E1051" s="172"/>
      <c r="F1051" s="171"/>
      <c r="G1051" s="171"/>
      <c r="H1051" s="171"/>
      <c r="I1051" s="17"/>
      <c r="J1051" s="179">
        <f>SUM(J1035:J1050)</f>
        <v>105</v>
      </c>
      <c r="K1051" s="17">
        <f>SUM(K1035:K1050)</f>
        <v>315.18960000000004</v>
      </c>
    </row>
    <row r="1052" spans="1:12">
      <c r="E1052" s="172" t="s">
        <v>66</v>
      </c>
      <c r="F1052" s="46">
        <f>K1051-E1047</f>
        <v>4.379600000000039</v>
      </c>
      <c r="G1052" s="137" t="s">
        <v>0</v>
      </c>
    </row>
    <row r="1053" spans="1:12">
      <c r="A1053" s="167" t="s">
        <v>67</v>
      </c>
      <c r="E1053" s="168" t="s">
        <v>58</v>
      </c>
      <c r="F1053" s="17">
        <v>17789</v>
      </c>
      <c r="G1053" s="137" t="s">
        <v>25</v>
      </c>
      <c r="H1053" s="167" t="s">
        <v>59</v>
      </c>
      <c r="I1053" s="167"/>
    </row>
    <row r="1054" spans="1:12">
      <c r="A1054" s="169" t="s">
        <v>60</v>
      </c>
      <c r="B1054" s="169" t="s">
        <v>61</v>
      </c>
      <c r="C1054" s="169" t="s">
        <v>62</v>
      </c>
      <c r="D1054" s="169" t="s">
        <v>63</v>
      </c>
      <c r="E1054" s="169" t="s">
        <v>64</v>
      </c>
      <c r="F1054" s="169"/>
      <c r="G1054" s="169" t="s">
        <v>60</v>
      </c>
      <c r="H1054" s="169" t="s">
        <v>61</v>
      </c>
      <c r="I1054" s="169" t="s">
        <v>62</v>
      </c>
      <c r="J1054" s="169" t="s">
        <v>63</v>
      </c>
      <c r="K1054" s="169" t="s">
        <v>64</v>
      </c>
      <c r="L1054" s="170"/>
    </row>
    <row r="1055" spans="1:12">
      <c r="A1055" s="17">
        <v>0</v>
      </c>
      <c r="B1055" s="171">
        <v>3.24</v>
      </c>
      <c r="C1055" s="17"/>
      <c r="D1055" s="17"/>
      <c r="E1055" s="45"/>
      <c r="F1055" s="17"/>
      <c r="G1055" s="17">
        <v>0</v>
      </c>
      <c r="H1055" s="17">
        <v>3.24</v>
      </c>
      <c r="I1055" s="17"/>
      <c r="J1055" s="17"/>
      <c r="K1055" s="17"/>
      <c r="L1055" s="17"/>
    </row>
    <row r="1056" spans="1:12">
      <c r="A1056" s="17">
        <v>8</v>
      </c>
      <c r="B1056" s="171">
        <v>3.32</v>
      </c>
      <c r="C1056" s="17">
        <f>(B1055+B1056)/2</f>
        <v>3.2800000000000002</v>
      </c>
      <c r="D1056" s="17">
        <f>A1056-A1055</f>
        <v>8</v>
      </c>
      <c r="E1056" s="45">
        <f>C1056*D1056</f>
        <v>26.240000000000002</v>
      </c>
      <c r="F1056" s="17"/>
      <c r="G1056" s="17">
        <v>8</v>
      </c>
      <c r="H1056" s="17">
        <v>3.32</v>
      </c>
      <c r="I1056" s="17">
        <f>(H1055+H1056)/2</f>
        <v>3.2800000000000002</v>
      </c>
      <c r="J1056" s="17">
        <f>G1056-G1055</f>
        <v>8</v>
      </c>
      <c r="K1056" s="45">
        <f>I1056*J1056</f>
        <v>26.240000000000002</v>
      </c>
      <c r="L1056" s="17"/>
    </row>
    <row r="1057" spans="1:12">
      <c r="A1057" s="17">
        <v>16</v>
      </c>
      <c r="B1057" s="171">
        <v>3.42</v>
      </c>
      <c r="C1057" s="17">
        <f t="shared" ref="C1057:C1066" si="326">(B1056+B1057)/2</f>
        <v>3.37</v>
      </c>
      <c r="D1057" s="17">
        <f t="shared" ref="D1057:D1066" si="327">A1057-A1056</f>
        <v>8</v>
      </c>
      <c r="E1057" s="45">
        <f t="shared" ref="E1057:E1066" si="328">C1057*D1057</f>
        <v>26.96</v>
      </c>
      <c r="F1057" s="17"/>
      <c r="G1057" s="17">
        <v>16</v>
      </c>
      <c r="H1057" s="17">
        <v>3.42</v>
      </c>
      <c r="I1057" s="17">
        <f t="shared" ref="I1057:I1070" si="329">(H1056+H1057)/2</f>
        <v>3.37</v>
      </c>
      <c r="J1057" s="17">
        <f t="shared" ref="J1057:J1070" si="330">G1057-G1056</f>
        <v>8</v>
      </c>
      <c r="K1057" s="45">
        <f t="shared" ref="K1057:K1070" si="331">I1057*J1057</f>
        <v>26.96</v>
      </c>
      <c r="L1057" s="17"/>
    </row>
    <row r="1058" spans="1:12">
      <c r="A1058" s="17">
        <v>25</v>
      </c>
      <c r="B1058" s="171">
        <v>3.22</v>
      </c>
      <c r="C1058" s="17">
        <f t="shared" si="326"/>
        <v>3.3200000000000003</v>
      </c>
      <c r="D1058" s="17">
        <f t="shared" si="327"/>
        <v>9</v>
      </c>
      <c r="E1058" s="45">
        <f t="shared" si="328"/>
        <v>29.880000000000003</v>
      </c>
      <c r="F1058" s="17"/>
      <c r="G1058" s="17">
        <v>25</v>
      </c>
      <c r="H1058" s="17">
        <v>3.22</v>
      </c>
      <c r="I1058" s="17">
        <f t="shared" si="329"/>
        <v>3.3200000000000003</v>
      </c>
      <c r="J1058" s="17">
        <f t="shared" si="330"/>
        <v>9</v>
      </c>
      <c r="K1058" s="45">
        <f t="shared" si="331"/>
        <v>29.880000000000003</v>
      </c>
      <c r="L1058" s="17"/>
    </row>
    <row r="1059" spans="1:12">
      <c r="A1059" s="17">
        <v>35</v>
      </c>
      <c r="B1059" s="171">
        <v>3.2</v>
      </c>
      <c r="C1059" s="17">
        <f t="shared" si="326"/>
        <v>3.21</v>
      </c>
      <c r="D1059" s="17">
        <f t="shared" si="327"/>
        <v>10</v>
      </c>
      <c r="E1059" s="45">
        <f t="shared" si="328"/>
        <v>32.1</v>
      </c>
      <c r="F1059" s="17"/>
      <c r="G1059" s="17">
        <v>35</v>
      </c>
      <c r="H1059" s="17">
        <v>3.2</v>
      </c>
      <c r="I1059" s="17">
        <f t="shared" si="329"/>
        <v>3.21</v>
      </c>
      <c r="J1059" s="17">
        <f t="shared" si="330"/>
        <v>10</v>
      </c>
      <c r="K1059" s="45">
        <f t="shared" si="331"/>
        <v>32.1</v>
      </c>
      <c r="L1059" s="17"/>
    </row>
    <row r="1060" spans="1:12">
      <c r="A1060" s="17">
        <v>45</v>
      </c>
      <c r="B1060" s="171">
        <v>4.07</v>
      </c>
      <c r="C1060" s="17">
        <f t="shared" si="326"/>
        <v>3.6350000000000002</v>
      </c>
      <c r="D1060" s="17">
        <f t="shared" si="327"/>
        <v>10</v>
      </c>
      <c r="E1060" s="45">
        <f t="shared" si="328"/>
        <v>36.35</v>
      </c>
      <c r="F1060" s="17"/>
      <c r="G1060" s="17">
        <v>45</v>
      </c>
      <c r="H1060" s="17">
        <v>4.07</v>
      </c>
      <c r="I1060" s="17">
        <f t="shared" si="329"/>
        <v>3.6350000000000002</v>
      </c>
      <c r="J1060" s="17">
        <f t="shared" si="330"/>
        <v>10</v>
      </c>
      <c r="K1060" s="45">
        <f t="shared" si="331"/>
        <v>36.35</v>
      </c>
      <c r="L1060" s="17"/>
    </row>
    <row r="1061" spans="1:12">
      <c r="A1061" s="17">
        <v>55</v>
      </c>
      <c r="B1061" s="171">
        <v>4.3099999999999996</v>
      </c>
      <c r="C1061" s="17">
        <f t="shared" si="326"/>
        <v>4.1899999999999995</v>
      </c>
      <c r="D1061" s="17">
        <f t="shared" si="327"/>
        <v>10</v>
      </c>
      <c r="E1061" s="45">
        <f t="shared" si="328"/>
        <v>41.899999999999991</v>
      </c>
      <c r="F1061" s="17"/>
      <c r="G1061" s="17">
        <v>55</v>
      </c>
      <c r="H1061" s="17">
        <v>4.3099999999999996</v>
      </c>
      <c r="I1061" s="17">
        <f t="shared" si="329"/>
        <v>4.1899999999999995</v>
      </c>
      <c r="J1061" s="17">
        <f t="shared" si="330"/>
        <v>10</v>
      </c>
      <c r="K1061" s="45">
        <f t="shared" si="331"/>
        <v>41.899999999999991</v>
      </c>
      <c r="L1061" s="17"/>
    </row>
    <row r="1062" spans="1:12">
      <c r="A1062" s="17">
        <v>60</v>
      </c>
      <c r="B1062" s="171">
        <v>4.72</v>
      </c>
      <c r="C1062" s="17">
        <f t="shared" si="326"/>
        <v>4.5149999999999997</v>
      </c>
      <c r="D1062" s="17">
        <f t="shared" si="327"/>
        <v>5</v>
      </c>
      <c r="E1062" s="45">
        <f t="shared" si="328"/>
        <v>22.574999999999999</v>
      </c>
      <c r="F1062" s="17"/>
      <c r="G1062" s="17">
        <v>60</v>
      </c>
      <c r="H1062" s="17">
        <v>4.72</v>
      </c>
      <c r="I1062" s="17">
        <f t="shared" si="329"/>
        <v>4.5149999999999997</v>
      </c>
      <c r="J1062" s="17">
        <f t="shared" si="330"/>
        <v>5</v>
      </c>
      <c r="K1062" s="45">
        <f t="shared" si="331"/>
        <v>22.574999999999999</v>
      </c>
      <c r="L1062" s="12"/>
    </row>
    <row r="1063" spans="1:12">
      <c r="A1063" s="17">
        <v>70</v>
      </c>
      <c r="B1063" s="171">
        <v>4.62</v>
      </c>
      <c r="C1063" s="17">
        <f t="shared" si="326"/>
        <v>4.67</v>
      </c>
      <c r="D1063" s="17">
        <f t="shared" si="327"/>
        <v>10</v>
      </c>
      <c r="E1063" s="45">
        <f t="shared" si="328"/>
        <v>46.7</v>
      </c>
      <c r="F1063" s="17"/>
      <c r="G1063" s="17">
        <v>70</v>
      </c>
      <c r="H1063" s="17">
        <v>4.62</v>
      </c>
      <c r="I1063" s="17">
        <f t="shared" si="329"/>
        <v>4.67</v>
      </c>
      <c r="J1063" s="17">
        <f t="shared" si="330"/>
        <v>10</v>
      </c>
      <c r="K1063" s="45">
        <f t="shared" si="331"/>
        <v>46.7</v>
      </c>
    </row>
    <row r="1064" spans="1:12">
      <c r="A1064" s="17">
        <v>80</v>
      </c>
      <c r="B1064" s="171">
        <v>4.6399999999999997</v>
      </c>
      <c r="C1064" s="17">
        <f t="shared" si="326"/>
        <v>4.63</v>
      </c>
      <c r="D1064" s="17">
        <f t="shared" si="327"/>
        <v>10</v>
      </c>
      <c r="E1064" s="45">
        <f t="shared" si="328"/>
        <v>46.3</v>
      </c>
      <c r="F1064" s="17"/>
      <c r="G1064" s="17">
        <v>80</v>
      </c>
      <c r="H1064" s="17">
        <v>4.6399999999999997</v>
      </c>
      <c r="I1064" s="17">
        <f t="shared" si="329"/>
        <v>4.63</v>
      </c>
      <c r="J1064" s="17">
        <f t="shared" si="330"/>
        <v>10</v>
      </c>
      <c r="K1064" s="45">
        <f t="shared" si="331"/>
        <v>46.3</v>
      </c>
    </row>
    <row r="1065" spans="1:12">
      <c r="A1065" s="17">
        <v>90</v>
      </c>
      <c r="B1065" s="171">
        <v>4.6399999999999997</v>
      </c>
      <c r="C1065" s="17">
        <f t="shared" si="326"/>
        <v>4.6399999999999997</v>
      </c>
      <c r="D1065" s="17">
        <f t="shared" si="327"/>
        <v>10</v>
      </c>
      <c r="E1065" s="45">
        <f t="shared" si="328"/>
        <v>46.4</v>
      </c>
      <c r="F1065" s="17" t="s">
        <v>65</v>
      </c>
      <c r="G1065" s="17">
        <f>G1066-(H1066-H1065)*3</f>
        <v>87.07</v>
      </c>
      <c r="H1065" s="17">
        <v>4.6399999999999997</v>
      </c>
      <c r="I1065" s="17">
        <f t="shared" si="329"/>
        <v>4.6399999999999997</v>
      </c>
      <c r="J1065" s="17">
        <f t="shared" si="330"/>
        <v>7.0699999999999932</v>
      </c>
      <c r="K1065" s="45">
        <f t="shared" si="331"/>
        <v>32.804799999999965</v>
      </c>
    </row>
    <row r="1066" spans="1:12">
      <c r="A1066" s="17">
        <v>95</v>
      </c>
      <c r="B1066" s="171">
        <v>4.6399999999999997</v>
      </c>
      <c r="C1066" s="17">
        <f t="shared" si="326"/>
        <v>4.6399999999999997</v>
      </c>
      <c r="D1066" s="17">
        <f t="shared" si="327"/>
        <v>5</v>
      </c>
      <c r="E1066" s="45">
        <f t="shared" si="328"/>
        <v>23.2</v>
      </c>
      <c r="F1066" s="17"/>
      <c r="G1066" s="17">
        <f>G1067-4.3/2</f>
        <v>87.85</v>
      </c>
      <c r="H1066" s="17">
        <v>4.9000000000000004</v>
      </c>
      <c r="I1066" s="17">
        <f t="shared" si="329"/>
        <v>4.7699999999999996</v>
      </c>
      <c r="J1066" s="17">
        <f t="shared" si="330"/>
        <v>0.78000000000000114</v>
      </c>
      <c r="K1066" s="45">
        <f t="shared" si="331"/>
        <v>3.720600000000005</v>
      </c>
    </row>
    <row r="1067" spans="1:12">
      <c r="A1067" s="17"/>
      <c r="B1067" s="171"/>
      <c r="C1067" s="17"/>
      <c r="D1067" s="17">
        <f>SUM(D1056:D1066)</f>
        <v>95</v>
      </c>
      <c r="E1067" s="17">
        <f>SUM(E1056:E1066)</f>
        <v>378.60499999999996</v>
      </c>
      <c r="F1067" s="17"/>
      <c r="G1067" s="17">
        <v>90</v>
      </c>
      <c r="H1067" s="17">
        <v>4.9000000000000004</v>
      </c>
      <c r="I1067" s="17">
        <f t="shared" si="329"/>
        <v>4.9000000000000004</v>
      </c>
      <c r="J1067" s="17">
        <f t="shared" si="330"/>
        <v>2.1500000000000057</v>
      </c>
      <c r="K1067" s="45">
        <f t="shared" si="331"/>
        <v>10.535000000000029</v>
      </c>
    </row>
    <row r="1068" spans="1:12">
      <c r="F1068" s="17"/>
      <c r="G1068" s="17">
        <f>G1067+4.3/2</f>
        <v>92.15</v>
      </c>
      <c r="H1068" s="17">
        <v>4.9000000000000004</v>
      </c>
      <c r="I1068" s="17">
        <f t="shared" si="329"/>
        <v>4.9000000000000004</v>
      </c>
      <c r="J1068" s="17">
        <f t="shared" si="330"/>
        <v>2.1500000000000057</v>
      </c>
      <c r="K1068" s="45">
        <f t="shared" si="331"/>
        <v>10.535000000000029</v>
      </c>
    </row>
    <row r="1069" spans="1:12">
      <c r="F1069" s="17"/>
      <c r="G1069" s="17">
        <f>G1068+(H1068-H1069)*3</f>
        <v>92.93</v>
      </c>
      <c r="H1069" s="17">
        <v>4.6399999999999997</v>
      </c>
      <c r="I1069" s="17">
        <f t="shared" si="329"/>
        <v>4.7699999999999996</v>
      </c>
      <c r="J1069" s="17">
        <f t="shared" si="330"/>
        <v>0.78000000000000114</v>
      </c>
      <c r="K1069" s="45">
        <f t="shared" si="331"/>
        <v>3.720600000000005</v>
      </c>
    </row>
    <row r="1070" spans="1:12">
      <c r="E1070" s="172"/>
      <c r="F1070" s="17"/>
      <c r="G1070" s="17">
        <v>95</v>
      </c>
      <c r="H1070" s="17">
        <v>4.6399999999999997</v>
      </c>
      <c r="I1070" s="17">
        <f t="shared" si="329"/>
        <v>4.6399999999999997</v>
      </c>
      <c r="J1070" s="17">
        <f t="shared" si="330"/>
        <v>2.0699999999999932</v>
      </c>
      <c r="K1070" s="45">
        <f t="shared" si="331"/>
        <v>9.6047999999999671</v>
      </c>
    </row>
    <row r="1071" spans="1:12">
      <c r="E1071" s="172"/>
      <c r="F1071" s="46"/>
      <c r="G1071" s="17"/>
      <c r="H1071" s="17"/>
      <c r="I1071" s="17"/>
      <c r="J1071" s="17">
        <f>SUM(J1056:J1070)</f>
        <v>95</v>
      </c>
      <c r="K1071" s="17">
        <f>SUM(K1056:K1070)</f>
        <v>379.92579999999992</v>
      </c>
    </row>
    <row r="1072" spans="1:12">
      <c r="E1072" s="172" t="s">
        <v>66</v>
      </c>
      <c r="F1072" s="46">
        <f>K1071-E1067</f>
        <v>1.3207999999999629</v>
      </c>
      <c r="G1072" s="137" t="s">
        <v>0</v>
      </c>
    </row>
    <row r="1073" spans="1:12">
      <c r="A1073" s="167" t="s">
        <v>67</v>
      </c>
      <c r="E1073" s="168" t="s">
        <v>58</v>
      </c>
      <c r="F1073" s="17">
        <v>17932</v>
      </c>
      <c r="G1073" s="137" t="s">
        <v>25</v>
      </c>
      <c r="H1073" s="167" t="s">
        <v>59</v>
      </c>
      <c r="I1073" s="167"/>
    </row>
    <row r="1074" spans="1:12">
      <c r="A1074" s="169" t="s">
        <v>60</v>
      </c>
      <c r="B1074" s="169" t="s">
        <v>61</v>
      </c>
      <c r="C1074" s="169" t="s">
        <v>62</v>
      </c>
      <c r="D1074" s="169" t="s">
        <v>63</v>
      </c>
      <c r="E1074" s="169" t="s">
        <v>64</v>
      </c>
      <c r="F1074" s="169"/>
      <c r="G1074" s="169" t="s">
        <v>60</v>
      </c>
      <c r="H1074" s="169" t="s">
        <v>61</v>
      </c>
      <c r="I1074" s="169" t="s">
        <v>62</v>
      </c>
      <c r="J1074" s="169" t="s">
        <v>63</v>
      </c>
      <c r="K1074" s="169" t="s">
        <v>64</v>
      </c>
      <c r="L1074" s="170"/>
    </row>
    <row r="1075" spans="1:12">
      <c r="A1075" s="17">
        <v>0</v>
      </c>
      <c r="B1075" s="17">
        <v>5.3</v>
      </c>
      <c r="C1075" s="17"/>
      <c r="D1075" s="17"/>
      <c r="E1075" s="17"/>
      <c r="F1075" s="17"/>
      <c r="G1075" s="17">
        <v>0</v>
      </c>
      <c r="H1075" s="17">
        <v>5.3</v>
      </c>
      <c r="I1075" s="17"/>
      <c r="J1075" s="17"/>
      <c r="K1075" s="17"/>
      <c r="L1075" s="17"/>
    </row>
    <row r="1076" spans="1:12">
      <c r="A1076" s="17">
        <v>5</v>
      </c>
      <c r="B1076" s="17">
        <v>3.82</v>
      </c>
      <c r="C1076" s="17">
        <f>(B1075+B1076)/2</f>
        <v>4.5599999999999996</v>
      </c>
      <c r="D1076" s="17">
        <f>A1076-A1075</f>
        <v>5</v>
      </c>
      <c r="E1076" s="17">
        <f>C1076*D1076</f>
        <v>22.799999999999997</v>
      </c>
      <c r="F1076" s="17"/>
      <c r="G1076" s="17">
        <v>5</v>
      </c>
      <c r="H1076" s="17">
        <v>3.82</v>
      </c>
      <c r="I1076" s="17">
        <f>(H1075+H1076)/2</f>
        <v>4.5599999999999996</v>
      </c>
      <c r="J1076" s="17">
        <f>G1076-G1075</f>
        <v>5</v>
      </c>
      <c r="K1076" s="17">
        <f>I1076*J1076</f>
        <v>22.799999999999997</v>
      </c>
      <c r="L1076" s="17"/>
    </row>
    <row r="1077" spans="1:12">
      <c r="A1077" s="17">
        <v>12</v>
      </c>
      <c r="B1077" s="17">
        <v>4.1399999999999997</v>
      </c>
      <c r="C1077" s="17">
        <f t="shared" ref="C1077:C1087" si="332">(B1076+B1077)/2</f>
        <v>3.9799999999999995</v>
      </c>
      <c r="D1077" s="17">
        <f t="shared" ref="D1077:D1087" si="333">A1077-A1076</f>
        <v>7</v>
      </c>
      <c r="E1077" s="17">
        <f t="shared" ref="E1077:E1087" si="334">C1077*D1077</f>
        <v>27.859999999999996</v>
      </c>
      <c r="F1077" s="17"/>
      <c r="G1077" s="17">
        <v>12</v>
      </c>
      <c r="H1077" s="17">
        <v>4.1399999999999997</v>
      </c>
      <c r="I1077" s="17">
        <f t="shared" ref="I1077:I1091" si="335">(H1076+H1077)/2</f>
        <v>3.9799999999999995</v>
      </c>
      <c r="J1077" s="17">
        <f t="shared" ref="J1077:J1091" si="336">G1077-G1076</f>
        <v>7</v>
      </c>
      <c r="K1077" s="17">
        <f t="shared" ref="K1077:K1091" si="337">I1077*J1077</f>
        <v>27.859999999999996</v>
      </c>
      <c r="L1077" s="17"/>
    </row>
    <row r="1078" spans="1:12">
      <c r="A1078" s="17">
        <v>18</v>
      </c>
      <c r="B1078" s="17">
        <v>3.28</v>
      </c>
      <c r="C1078" s="17">
        <f t="shared" si="332"/>
        <v>3.71</v>
      </c>
      <c r="D1078" s="17">
        <f t="shared" si="333"/>
        <v>6</v>
      </c>
      <c r="E1078" s="17">
        <f t="shared" si="334"/>
        <v>22.259999999999998</v>
      </c>
      <c r="F1078" s="17"/>
      <c r="G1078" s="17">
        <v>18</v>
      </c>
      <c r="H1078" s="17">
        <v>3.28</v>
      </c>
      <c r="I1078" s="17">
        <f t="shared" si="335"/>
        <v>3.71</v>
      </c>
      <c r="J1078" s="17">
        <f t="shared" si="336"/>
        <v>6</v>
      </c>
      <c r="K1078" s="17">
        <f t="shared" si="337"/>
        <v>22.259999999999998</v>
      </c>
      <c r="L1078" s="17"/>
    </row>
    <row r="1079" spans="1:12">
      <c r="A1079" s="17">
        <v>25</v>
      </c>
      <c r="B1079" s="17">
        <v>4</v>
      </c>
      <c r="C1079" s="17">
        <f t="shared" si="332"/>
        <v>3.6399999999999997</v>
      </c>
      <c r="D1079" s="17">
        <f t="shared" si="333"/>
        <v>7</v>
      </c>
      <c r="E1079" s="17">
        <f t="shared" si="334"/>
        <v>25.479999999999997</v>
      </c>
      <c r="F1079" s="17"/>
      <c r="G1079" s="17">
        <v>25</v>
      </c>
      <c r="H1079" s="17">
        <v>4</v>
      </c>
      <c r="I1079" s="17">
        <f t="shared" si="335"/>
        <v>3.6399999999999997</v>
      </c>
      <c r="J1079" s="17">
        <f t="shared" si="336"/>
        <v>7</v>
      </c>
      <c r="K1079" s="17">
        <f t="shared" si="337"/>
        <v>25.479999999999997</v>
      </c>
      <c r="L1079" s="17"/>
    </row>
    <row r="1080" spans="1:12">
      <c r="A1080" s="17">
        <v>34</v>
      </c>
      <c r="B1080" s="17">
        <v>3.05</v>
      </c>
      <c r="C1080" s="17">
        <f t="shared" si="332"/>
        <v>3.5249999999999999</v>
      </c>
      <c r="D1080" s="17">
        <f t="shared" si="333"/>
        <v>9</v>
      </c>
      <c r="E1080" s="17">
        <f t="shared" si="334"/>
        <v>31.724999999999998</v>
      </c>
      <c r="F1080" s="17"/>
      <c r="G1080" s="17">
        <v>34</v>
      </c>
      <c r="H1080" s="17">
        <v>3.05</v>
      </c>
      <c r="I1080" s="17">
        <f t="shared" si="335"/>
        <v>3.5249999999999999</v>
      </c>
      <c r="J1080" s="17">
        <f t="shared" si="336"/>
        <v>9</v>
      </c>
      <c r="K1080" s="17">
        <f t="shared" si="337"/>
        <v>31.724999999999998</v>
      </c>
      <c r="L1080" s="17"/>
    </row>
    <row r="1081" spans="1:12">
      <c r="A1081" s="17">
        <v>40</v>
      </c>
      <c r="B1081" s="17">
        <v>4.5199999999999996</v>
      </c>
      <c r="C1081" s="17">
        <f t="shared" si="332"/>
        <v>3.7849999999999997</v>
      </c>
      <c r="D1081" s="17">
        <f t="shared" si="333"/>
        <v>6</v>
      </c>
      <c r="E1081" s="17">
        <f t="shared" si="334"/>
        <v>22.709999999999997</v>
      </c>
      <c r="F1081" s="17"/>
      <c r="G1081" s="17">
        <v>40</v>
      </c>
      <c r="H1081" s="17">
        <v>4.5199999999999996</v>
      </c>
      <c r="I1081" s="17">
        <f t="shared" si="335"/>
        <v>3.7849999999999997</v>
      </c>
      <c r="J1081" s="17">
        <f t="shared" si="336"/>
        <v>6</v>
      </c>
      <c r="K1081" s="17">
        <f t="shared" si="337"/>
        <v>22.709999999999997</v>
      </c>
      <c r="L1081" s="17"/>
    </row>
    <row r="1082" spans="1:12">
      <c r="A1082" s="17">
        <v>45</v>
      </c>
      <c r="B1082" s="17">
        <v>4.5</v>
      </c>
      <c r="C1082" s="17">
        <f t="shared" si="332"/>
        <v>4.51</v>
      </c>
      <c r="D1082" s="17">
        <f t="shared" si="333"/>
        <v>5</v>
      </c>
      <c r="E1082" s="17">
        <f t="shared" si="334"/>
        <v>22.549999999999997</v>
      </c>
      <c r="F1082" s="17"/>
      <c r="G1082" s="17">
        <v>45</v>
      </c>
      <c r="H1082" s="17">
        <v>4.5</v>
      </c>
      <c r="I1082" s="17">
        <f t="shared" si="335"/>
        <v>4.51</v>
      </c>
      <c r="J1082" s="17">
        <f t="shared" si="336"/>
        <v>5</v>
      </c>
      <c r="K1082" s="17">
        <f t="shared" si="337"/>
        <v>22.549999999999997</v>
      </c>
      <c r="L1082" s="12"/>
    </row>
    <row r="1083" spans="1:12">
      <c r="A1083" s="17">
        <v>51</v>
      </c>
      <c r="B1083" s="17">
        <v>4.5</v>
      </c>
      <c r="C1083" s="17">
        <f t="shared" si="332"/>
        <v>4.5</v>
      </c>
      <c r="D1083" s="17">
        <f t="shared" si="333"/>
        <v>6</v>
      </c>
      <c r="E1083" s="17">
        <f t="shared" si="334"/>
        <v>27</v>
      </c>
      <c r="G1083" s="17">
        <v>51</v>
      </c>
      <c r="H1083" s="17">
        <v>4.5</v>
      </c>
      <c r="I1083" s="17">
        <f t="shared" si="335"/>
        <v>4.5</v>
      </c>
      <c r="J1083" s="17">
        <f t="shared" si="336"/>
        <v>6</v>
      </c>
      <c r="K1083" s="17">
        <f t="shared" si="337"/>
        <v>27</v>
      </c>
    </row>
    <row r="1084" spans="1:12">
      <c r="A1084" s="17">
        <v>55</v>
      </c>
      <c r="B1084" s="17">
        <v>4.5</v>
      </c>
      <c r="C1084" s="17">
        <f t="shared" si="332"/>
        <v>4.5</v>
      </c>
      <c r="D1084" s="17">
        <f t="shared" si="333"/>
        <v>4</v>
      </c>
      <c r="E1084" s="17">
        <f t="shared" si="334"/>
        <v>18</v>
      </c>
      <c r="F1084" s="17"/>
      <c r="G1084" s="17">
        <v>55</v>
      </c>
      <c r="H1084" s="17">
        <v>4.5</v>
      </c>
      <c r="I1084" s="17">
        <f t="shared" si="335"/>
        <v>4.5</v>
      </c>
      <c r="J1084" s="17">
        <f t="shared" si="336"/>
        <v>4</v>
      </c>
      <c r="K1084" s="17">
        <f t="shared" si="337"/>
        <v>18</v>
      </c>
    </row>
    <row r="1085" spans="1:12">
      <c r="A1085" s="17">
        <v>60</v>
      </c>
      <c r="B1085" s="17">
        <v>4.51</v>
      </c>
      <c r="C1085" s="17">
        <f t="shared" si="332"/>
        <v>4.5049999999999999</v>
      </c>
      <c r="D1085" s="17">
        <f t="shared" si="333"/>
        <v>5</v>
      </c>
      <c r="E1085" s="17">
        <f t="shared" si="334"/>
        <v>22.524999999999999</v>
      </c>
      <c r="F1085" s="17"/>
      <c r="G1085" s="17">
        <v>60</v>
      </c>
      <c r="H1085" s="17">
        <v>4.51</v>
      </c>
      <c r="I1085" s="17">
        <f t="shared" si="335"/>
        <v>4.5049999999999999</v>
      </c>
      <c r="J1085" s="17">
        <f t="shared" si="336"/>
        <v>5</v>
      </c>
      <c r="K1085" s="17">
        <f t="shared" si="337"/>
        <v>22.524999999999999</v>
      </c>
    </row>
    <row r="1086" spans="1:12">
      <c r="A1086" s="17">
        <v>64</v>
      </c>
      <c r="B1086" s="17">
        <v>4.5</v>
      </c>
      <c r="C1086" s="17">
        <f t="shared" si="332"/>
        <v>4.5049999999999999</v>
      </c>
      <c r="D1086" s="17">
        <f t="shared" si="333"/>
        <v>4</v>
      </c>
      <c r="E1086" s="17">
        <f t="shared" si="334"/>
        <v>18.02</v>
      </c>
      <c r="F1086" s="17" t="s">
        <v>65</v>
      </c>
      <c r="G1086" s="17">
        <f>G1087-(H1087-H1086)*3</f>
        <v>60.95</v>
      </c>
      <c r="H1086" s="17">
        <v>4.5999999999999996</v>
      </c>
      <c r="I1086" s="17">
        <f t="shared" si="335"/>
        <v>4.5549999999999997</v>
      </c>
      <c r="J1086" s="17">
        <f t="shared" si="336"/>
        <v>0.95000000000000284</v>
      </c>
      <c r="K1086" s="17">
        <f t="shared" si="337"/>
        <v>4.3272500000000127</v>
      </c>
    </row>
    <row r="1087" spans="1:12">
      <c r="A1087" s="17">
        <v>70</v>
      </c>
      <c r="B1087" s="17">
        <v>4.5</v>
      </c>
      <c r="C1087" s="17">
        <f t="shared" si="332"/>
        <v>4.5</v>
      </c>
      <c r="D1087" s="17">
        <f t="shared" si="333"/>
        <v>6</v>
      </c>
      <c r="E1087" s="17">
        <f t="shared" si="334"/>
        <v>27</v>
      </c>
      <c r="F1087" s="17"/>
      <c r="G1087" s="17">
        <f>G1088-4.3/2</f>
        <v>61.85</v>
      </c>
      <c r="H1087" s="17">
        <v>4.9000000000000004</v>
      </c>
      <c r="I1087" s="17">
        <f t="shared" si="335"/>
        <v>4.75</v>
      </c>
      <c r="J1087" s="17">
        <f t="shared" si="336"/>
        <v>0.89999999999999858</v>
      </c>
      <c r="K1087" s="17">
        <f t="shared" si="337"/>
        <v>4.2749999999999932</v>
      </c>
    </row>
    <row r="1088" spans="1:12">
      <c r="A1088" s="17"/>
      <c r="B1088" s="17"/>
      <c r="C1088" s="17"/>
      <c r="D1088" s="17">
        <f>SUM(D1076:D1087)</f>
        <v>70</v>
      </c>
      <c r="E1088" s="17">
        <f>SUM(E1076:E1087)</f>
        <v>287.93</v>
      </c>
      <c r="F1088" s="17"/>
      <c r="G1088" s="17">
        <v>64</v>
      </c>
      <c r="H1088" s="17">
        <v>4.9000000000000004</v>
      </c>
      <c r="I1088" s="17">
        <f t="shared" si="335"/>
        <v>4.9000000000000004</v>
      </c>
      <c r="J1088" s="17">
        <f t="shared" si="336"/>
        <v>2.1499999999999986</v>
      </c>
      <c r="K1088" s="17">
        <f t="shared" si="337"/>
        <v>10.534999999999993</v>
      </c>
    </row>
    <row r="1089" spans="1:12">
      <c r="A1089" s="17"/>
      <c r="B1089" s="17"/>
      <c r="C1089" s="17"/>
      <c r="D1089" s="17"/>
      <c r="E1089" s="17"/>
      <c r="F1089" s="17"/>
      <c r="G1089" s="17">
        <f>G1088+4.3/2</f>
        <v>66.150000000000006</v>
      </c>
      <c r="H1089" s="17">
        <v>4.9000000000000004</v>
      </c>
      <c r="I1089" s="17">
        <f t="shared" si="335"/>
        <v>4.9000000000000004</v>
      </c>
      <c r="J1089" s="17">
        <f t="shared" si="336"/>
        <v>2.1500000000000057</v>
      </c>
      <c r="K1089" s="17">
        <f t="shared" si="337"/>
        <v>10.535000000000029</v>
      </c>
    </row>
    <row r="1090" spans="1:12">
      <c r="A1090" s="17"/>
      <c r="B1090" s="17"/>
      <c r="C1090" s="17"/>
      <c r="D1090" s="17"/>
      <c r="E1090" s="17"/>
      <c r="F1090" s="17"/>
      <c r="G1090" s="17">
        <f>G1089+(H1089-H1090)*3</f>
        <v>67.350000000000009</v>
      </c>
      <c r="H1090" s="17">
        <v>4.5</v>
      </c>
      <c r="I1090" s="17">
        <f t="shared" si="335"/>
        <v>4.7</v>
      </c>
      <c r="J1090" s="17">
        <f t="shared" si="336"/>
        <v>1.2000000000000028</v>
      </c>
      <c r="K1090" s="17">
        <f t="shared" si="337"/>
        <v>5.6400000000000139</v>
      </c>
    </row>
    <row r="1091" spans="1:12">
      <c r="A1091" s="17"/>
      <c r="B1091" s="17"/>
      <c r="C1091" s="17"/>
      <c r="D1091" s="17"/>
      <c r="E1091" s="17"/>
      <c r="F1091" s="17"/>
      <c r="G1091" s="17">
        <v>70</v>
      </c>
      <c r="H1091" s="17">
        <v>4.5</v>
      </c>
      <c r="I1091" s="17">
        <f t="shared" si="335"/>
        <v>4.5</v>
      </c>
      <c r="J1091" s="17">
        <f t="shared" si="336"/>
        <v>2.6499999999999915</v>
      </c>
      <c r="K1091" s="17">
        <f t="shared" si="337"/>
        <v>11.924999999999962</v>
      </c>
    </row>
    <row r="1092" spans="1:12">
      <c r="A1092" s="17"/>
      <c r="B1092" s="17"/>
      <c r="C1092" s="17"/>
      <c r="D1092" s="17"/>
      <c r="E1092" s="17"/>
      <c r="F1092" s="17"/>
      <c r="G1092" s="17"/>
      <c r="H1092" s="17"/>
      <c r="I1092" s="17"/>
      <c r="J1092" s="17">
        <f>SUM(J1076:J1091)</f>
        <v>70</v>
      </c>
      <c r="K1092" s="17">
        <f>SUM(K1076:K1091)</f>
        <v>290.14724999999999</v>
      </c>
    </row>
    <row r="1093" spans="1:12">
      <c r="E1093" s="172" t="s">
        <v>66</v>
      </c>
      <c r="F1093" s="46">
        <f>K1092-E1088</f>
        <v>2.2172499999999786</v>
      </c>
      <c r="G1093" s="137" t="s">
        <v>0</v>
      </c>
    </row>
    <row r="1094" spans="1:12">
      <c r="A1094" s="167" t="s">
        <v>67</v>
      </c>
      <c r="E1094" s="168" t="s">
        <v>58</v>
      </c>
      <c r="F1094" s="17">
        <v>18100</v>
      </c>
      <c r="G1094" s="137" t="s">
        <v>25</v>
      </c>
      <c r="H1094" s="167" t="s">
        <v>59</v>
      </c>
      <c r="I1094" s="167"/>
    </row>
    <row r="1095" spans="1:12">
      <c r="A1095" s="169" t="s">
        <v>60</v>
      </c>
      <c r="B1095" s="169" t="s">
        <v>61</v>
      </c>
      <c r="C1095" s="169" t="s">
        <v>62</v>
      </c>
      <c r="D1095" s="169" t="s">
        <v>63</v>
      </c>
      <c r="E1095" s="169" t="s">
        <v>64</v>
      </c>
      <c r="F1095" s="169"/>
      <c r="G1095" s="169" t="s">
        <v>60</v>
      </c>
      <c r="H1095" s="169" t="s">
        <v>61</v>
      </c>
      <c r="I1095" s="169" t="s">
        <v>62</v>
      </c>
      <c r="J1095" s="169" t="s">
        <v>63</v>
      </c>
      <c r="K1095" s="169" t="s">
        <v>64</v>
      </c>
      <c r="L1095" s="170"/>
    </row>
    <row r="1096" spans="1:12">
      <c r="A1096" s="17">
        <v>0</v>
      </c>
      <c r="B1096" s="17">
        <v>7.02</v>
      </c>
      <c r="C1096" s="17"/>
      <c r="D1096" s="17"/>
      <c r="E1096" s="17"/>
      <c r="F1096" s="17"/>
      <c r="G1096" s="17">
        <v>0</v>
      </c>
      <c r="H1096" s="17">
        <v>7.02</v>
      </c>
      <c r="I1096" s="17"/>
      <c r="J1096" s="17"/>
      <c r="K1096" s="17"/>
      <c r="L1096" s="17"/>
    </row>
    <row r="1097" spans="1:12">
      <c r="A1097" s="17">
        <v>9</v>
      </c>
      <c r="B1097" s="17">
        <v>6.96</v>
      </c>
      <c r="C1097" s="17">
        <f>(B1096+B1097)/2</f>
        <v>6.99</v>
      </c>
      <c r="D1097" s="17">
        <f>A1097-A1096</f>
        <v>9</v>
      </c>
      <c r="E1097" s="17">
        <f>C1097*D1097</f>
        <v>62.910000000000004</v>
      </c>
      <c r="F1097" s="17"/>
      <c r="G1097" s="17">
        <v>9</v>
      </c>
      <c r="H1097" s="17">
        <v>6.96</v>
      </c>
      <c r="I1097" s="17">
        <f>(H1096+H1097)/2</f>
        <v>6.99</v>
      </c>
      <c r="J1097" s="17">
        <f>G1097-G1096</f>
        <v>9</v>
      </c>
      <c r="K1097" s="17">
        <f>I1097*J1097</f>
        <v>62.910000000000004</v>
      </c>
      <c r="L1097" s="17"/>
    </row>
    <row r="1098" spans="1:12">
      <c r="A1098" s="17">
        <v>16</v>
      </c>
      <c r="B1098" s="17">
        <v>6.9370000000000003</v>
      </c>
      <c r="C1098" s="17">
        <f>(B1097+B1098)/2</f>
        <v>6.9485000000000001</v>
      </c>
      <c r="D1098" s="17">
        <f>A1098-A1097</f>
        <v>7</v>
      </c>
      <c r="E1098" s="17">
        <f>C1098*D1098</f>
        <v>48.639499999999998</v>
      </c>
      <c r="F1098" s="17"/>
      <c r="G1098" s="17">
        <v>16</v>
      </c>
      <c r="H1098" s="17">
        <v>6.9370000000000003</v>
      </c>
      <c r="I1098" s="17">
        <f>(H1097+H1098)/2</f>
        <v>6.9485000000000001</v>
      </c>
      <c r="J1098" s="17">
        <f>G1098-G1097</f>
        <v>7</v>
      </c>
      <c r="K1098" s="17">
        <f>I1098*J1098</f>
        <v>48.639499999999998</v>
      </c>
      <c r="L1098" s="17"/>
    </row>
    <row r="1099" spans="1:12">
      <c r="A1099" s="17">
        <v>33</v>
      </c>
      <c r="B1099" s="17">
        <v>3.76</v>
      </c>
      <c r="C1099" s="17">
        <f>(B1098+B1099)/2</f>
        <v>5.3484999999999996</v>
      </c>
      <c r="D1099" s="17">
        <f>A1099-A1098</f>
        <v>17</v>
      </c>
      <c r="E1099" s="17">
        <f>C1099*D1099</f>
        <v>90.924499999999995</v>
      </c>
      <c r="F1099" s="17"/>
      <c r="G1099" s="17">
        <v>33</v>
      </c>
      <c r="H1099" s="17">
        <v>3.76</v>
      </c>
      <c r="I1099" s="17">
        <f>(H1098+H1099)/2</f>
        <v>5.3484999999999996</v>
      </c>
      <c r="J1099" s="17">
        <f>G1099-G1098</f>
        <v>17</v>
      </c>
      <c r="K1099" s="17">
        <f>I1099*J1099</f>
        <v>90.924499999999995</v>
      </c>
      <c r="L1099" s="17"/>
    </row>
    <row r="1100" spans="1:12">
      <c r="A1100" s="17">
        <v>38</v>
      </c>
      <c r="B1100" s="17">
        <v>3.77</v>
      </c>
      <c r="C1100" s="17">
        <f>(B1099+B1100)/2</f>
        <v>3.7649999999999997</v>
      </c>
      <c r="D1100" s="17">
        <f>A1100-A1099</f>
        <v>5</v>
      </c>
      <c r="E1100" s="17">
        <f>C1100*D1100</f>
        <v>18.824999999999999</v>
      </c>
      <c r="F1100" s="17"/>
      <c r="G1100" s="17">
        <v>38</v>
      </c>
      <c r="H1100" s="17">
        <v>3.77</v>
      </c>
      <c r="I1100" s="17">
        <f>(H1099+H1100)/2</f>
        <v>3.7649999999999997</v>
      </c>
      <c r="J1100" s="17">
        <f>G1100-G1099</f>
        <v>5</v>
      </c>
      <c r="K1100" s="17">
        <f>I1100*J1100</f>
        <v>18.824999999999999</v>
      </c>
      <c r="L1100" s="17"/>
    </row>
    <row r="1101" spans="1:12">
      <c r="A1101" s="17"/>
      <c r="B1101" s="17"/>
      <c r="C1101" s="17"/>
      <c r="D1101" s="17">
        <f>SUM(D1097:D1100)</f>
        <v>38</v>
      </c>
      <c r="E1101" s="17">
        <f>SUM(E1097:E1100)</f>
        <v>221.29899999999998</v>
      </c>
      <c r="F1101" s="17"/>
      <c r="G1101" s="17"/>
      <c r="H1101" s="17"/>
      <c r="I1101" s="17"/>
      <c r="J1101" s="17">
        <f>SUM(J1097:J1100)</f>
        <v>38</v>
      </c>
      <c r="K1101" s="17">
        <f>SUM(K1097:K1100)</f>
        <v>221.29899999999998</v>
      </c>
      <c r="L1101" s="17"/>
    </row>
    <row r="1102" spans="1:12">
      <c r="E1102" s="172" t="s">
        <v>66</v>
      </c>
      <c r="F1102" s="46">
        <f>K1101-E1101</f>
        <v>0</v>
      </c>
      <c r="G1102" s="137" t="s">
        <v>0</v>
      </c>
    </row>
    <row r="1103" spans="1:12">
      <c r="A1103" s="167" t="s">
        <v>67</v>
      </c>
      <c r="E1103" s="168" t="s">
        <v>58</v>
      </c>
      <c r="F1103" s="17">
        <v>18500</v>
      </c>
      <c r="G1103" s="137" t="s">
        <v>25</v>
      </c>
      <c r="H1103" s="167" t="s">
        <v>59</v>
      </c>
      <c r="I1103" s="167"/>
    </row>
    <row r="1104" spans="1:12">
      <c r="A1104" s="169" t="s">
        <v>60</v>
      </c>
      <c r="B1104" s="169" t="s">
        <v>61</v>
      </c>
      <c r="C1104" s="169" t="s">
        <v>62</v>
      </c>
      <c r="D1104" s="169" t="s">
        <v>63</v>
      </c>
      <c r="E1104" s="169" t="s">
        <v>64</v>
      </c>
      <c r="F1104" s="169"/>
      <c r="G1104" s="169" t="s">
        <v>60</v>
      </c>
      <c r="H1104" s="169" t="s">
        <v>61</v>
      </c>
      <c r="I1104" s="169" t="s">
        <v>62</v>
      </c>
      <c r="J1104" s="169" t="s">
        <v>63</v>
      </c>
      <c r="K1104" s="169" t="s">
        <v>64</v>
      </c>
      <c r="L1104" s="170"/>
    </row>
    <row r="1105" spans="1:12">
      <c r="A1105" s="17">
        <v>0</v>
      </c>
      <c r="B1105" s="17">
        <v>4.4000000000000004</v>
      </c>
      <c r="C1105" s="17"/>
      <c r="D1105" s="17"/>
      <c r="E1105" s="17"/>
      <c r="F1105" s="17"/>
      <c r="G1105" s="17">
        <v>0</v>
      </c>
      <c r="H1105" s="17">
        <v>4.4000000000000004</v>
      </c>
      <c r="I1105" s="17"/>
      <c r="J1105" s="17"/>
      <c r="K1105" s="17"/>
      <c r="L1105" s="17"/>
    </row>
    <row r="1106" spans="1:12">
      <c r="A1106" s="17">
        <v>13</v>
      </c>
      <c r="B1106" s="17">
        <v>4.3</v>
      </c>
      <c r="C1106" s="17">
        <f>(B1105+B1106)/2</f>
        <v>4.3499999999999996</v>
      </c>
      <c r="D1106" s="17">
        <f>A1106-A1105</f>
        <v>13</v>
      </c>
      <c r="E1106" s="17">
        <f>C1106*D1106</f>
        <v>56.55</v>
      </c>
      <c r="F1106" s="17"/>
      <c r="G1106" s="17">
        <v>13</v>
      </c>
      <c r="H1106" s="17">
        <v>4.3</v>
      </c>
      <c r="I1106" s="17">
        <f>(H1105+H1106)/2</f>
        <v>4.3499999999999996</v>
      </c>
      <c r="J1106" s="17">
        <f>G1106-G1105</f>
        <v>13</v>
      </c>
      <c r="K1106" s="17">
        <f>I1106*J1106</f>
        <v>56.55</v>
      </c>
      <c r="L1106" s="17"/>
    </row>
    <row r="1107" spans="1:12">
      <c r="A1107" s="17">
        <v>21</v>
      </c>
      <c r="B1107" s="17">
        <v>4.22</v>
      </c>
      <c r="C1107" s="17">
        <f>(B1106+B1107)/2</f>
        <v>4.26</v>
      </c>
      <c r="D1107" s="17">
        <f>A1107-A1106</f>
        <v>8</v>
      </c>
      <c r="E1107" s="17">
        <f>C1107*D1107</f>
        <v>34.08</v>
      </c>
      <c r="F1107" s="17"/>
      <c r="G1107" s="17">
        <v>21</v>
      </c>
      <c r="H1107" s="17">
        <v>4.22</v>
      </c>
      <c r="I1107" s="17">
        <f t="shared" ref="I1107:I1113" si="338">(H1106+H1107)/2</f>
        <v>4.26</v>
      </c>
      <c r="J1107" s="17">
        <f t="shared" ref="J1107:J1113" si="339">G1107-G1106</f>
        <v>8</v>
      </c>
      <c r="K1107" s="17">
        <f t="shared" ref="K1107:K1113" si="340">I1107*J1107</f>
        <v>34.08</v>
      </c>
      <c r="L1107" s="17"/>
    </row>
    <row r="1108" spans="1:12">
      <c r="A1108" s="17">
        <v>28</v>
      </c>
      <c r="B1108" s="17">
        <v>4.4000000000000004</v>
      </c>
      <c r="C1108" s="17">
        <f>(B1107+B1108)/2</f>
        <v>4.3100000000000005</v>
      </c>
      <c r="D1108" s="17">
        <f>A1108-A1107</f>
        <v>7</v>
      </c>
      <c r="E1108" s="17">
        <f>C1108*D1108</f>
        <v>30.17</v>
      </c>
      <c r="F1108" s="17" t="s">
        <v>65</v>
      </c>
      <c r="G1108" s="17">
        <f>G1109-(H1109-H1108)*3</f>
        <v>24.05</v>
      </c>
      <c r="H1108" s="17">
        <v>4.3</v>
      </c>
      <c r="I1108" s="17">
        <f t="shared" si="338"/>
        <v>4.26</v>
      </c>
      <c r="J1108" s="17">
        <f t="shared" si="339"/>
        <v>3.0500000000000007</v>
      </c>
      <c r="K1108" s="17">
        <f t="shared" si="340"/>
        <v>12.993000000000002</v>
      </c>
      <c r="L1108" s="17"/>
    </row>
    <row r="1109" spans="1:12">
      <c r="A1109" s="17">
        <v>40</v>
      </c>
      <c r="B1109" s="17">
        <v>4.4000000000000004</v>
      </c>
      <c r="C1109" s="17">
        <f>(B1108+B1109)/2</f>
        <v>4.4000000000000004</v>
      </c>
      <c r="D1109" s="17">
        <f>A1109-A1108</f>
        <v>12</v>
      </c>
      <c r="E1109" s="17">
        <f>C1109*D1109</f>
        <v>52.800000000000004</v>
      </c>
      <c r="F1109" s="17"/>
      <c r="G1109" s="17">
        <f>G1110-4.3/2</f>
        <v>25.85</v>
      </c>
      <c r="H1109" s="17">
        <v>4.9000000000000004</v>
      </c>
      <c r="I1109" s="17">
        <f t="shared" si="338"/>
        <v>4.5999999999999996</v>
      </c>
      <c r="J1109" s="17">
        <f t="shared" si="339"/>
        <v>1.8000000000000007</v>
      </c>
      <c r="K1109" s="17">
        <f t="shared" si="340"/>
        <v>8.2800000000000029</v>
      </c>
      <c r="L1109" s="17"/>
    </row>
    <row r="1110" spans="1:12">
      <c r="A1110" s="17"/>
      <c r="B1110" s="17"/>
      <c r="C1110" s="17"/>
      <c r="D1110" s="17">
        <f>SUM(D1106:D1109)</f>
        <v>40</v>
      </c>
      <c r="E1110" s="17">
        <f>SUM(E1106:E1109)</f>
        <v>173.6</v>
      </c>
      <c r="G1110" s="17">
        <v>28</v>
      </c>
      <c r="H1110" s="17">
        <v>4.9000000000000004</v>
      </c>
      <c r="I1110" s="17">
        <f t="shared" si="338"/>
        <v>4.9000000000000004</v>
      </c>
      <c r="J1110" s="17">
        <f t="shared" si="339"/>
        <v>2.1499999999999986</v>
      </c>
      <c r="K1110" s="17">
        <f t="shared" si="340"/>
        <v>10.534999999999993</v>
      </c>
      <c r="L1110" s="17"/>
    </row>
    <row r="1111" spans="1:12">
      <c r="A1111" s="17"/>
      <c r="B1111" s="17"/>
      <c r="C1111" s="17"/>
      <c r="D1111" s="17"/>
      <c r="E1111" s="17"/>
      <c r="F1111" s="17"/>
      <c r="G1111" s="17">
        <f>G1110+4.3/2</f>
        <v>30.15</v>
      </c>
      <c r="H1111" s="17">
        <v>4.9000000000000004</v>
      </c>
      <c r="I1111" s="17">
        <f t="shared" si="338"/>
        <v>4.9000000000000004</v>
      </c>
      <c r="J1111" s="17">
        <f t="shared" si="339"/>
        <v>2.1499999999999986</v>
      </c>
      <c r="K1111" s="17">
        <f t="shared" si="340"/>
        <v>10.534999999999993</v>
      </c>
      <c r="L1111" s="17"/>
    </row>
    <row r="1112" spans="1:12">
      <c r="A1112" s="17"/>
      <c r="B1112" s="17"/>
      <c r="C1112" s="17"/>
      <c r="D1112" s="17"/>
      <c r="E1112" s="17"/>
      <c r="F1112" s="17"/>
      <c r="G1112" s="17">
        <f>G1111+(H1111-H1112)*3</f>
        <v>31.65</v>
      </c>
      <c r="H1112" s="17">
        <v>4.4000000000000004</v>
      </c>
      <c r="I1112" s="17">
        <f t="shared" si="338"/>
        <v>4.6500000000000004</v>
      </c>
      <c r="J1112" s="17">
        <f t="shared" si="339"/>
        <v>1.5</v>
      </c>
      <c r="K1112" s="17">
        <f t="shared" si="340"/>
        <v>6.9750000000000005</v>
      </c>
      <c r="L1112" s="12"/>
    </row>
    <row r="1113" spans="1:12">
      <c r="A1113" s="17"/>
      <c r="B1113" s="17"/>
      <c r="C1113" s="17"/>
      <c r="D1113" s="17"/>
      <c r="E1113" s="17"/>
      <c r="F1113" s="17"/>
      <c r="G1113" s="17">
        <v>40</v>
      </c>
      <c r="H1113" s="17">
        <v>4.4000000000000004</v>
      </c>
      <c r="I1113" s="17">
        <f t="shared" si="338"/>
        <v>4.4000000000000004</v>
      </c>
      <c r="J1113" s="17">
        <f t="shared" si="339"/>
        <v>8.3500000000000014</v>
      </c>
      <c r="K1113" s="17">
        <f t="shared" si="340"/>
        <v>36.740000000000009</v>
      </c>
    </row>
    <row r="1114" spans="1:12">
      <c r="A1114" s="17"/>
      <c r="B1114" s="17"/>
      <c r="C1114" s="17"/>
      <c r="D1114" s="17"/>
      <c r="E1114" s="17"/>
      <c r="F1114" s="17"/>
      <c r="G1114" s="17"/>
      <c r="H1114" s="17"/>
      <c r="I1114" s="17"/>
      <c r="J1114" s="17">
        <f>SUM(J1106:J1113)</f>
        <v>40</v>
      </c>
      <c r="K1114" s="17">
        <f>SUM(K1106:K1113)</f>
        <v>176.68799999999999</v>
      </c>
    </row>
    <row r="1115" spans="1:12">
      <c r="E1115" s="172" t="s">
        <v>66</v>
      </c>
      <c r="F1115" s="46">
        <f>K1114-E1110</f>
        <v>3.0879999999999939</v>
      </c>
      <c r="G1115" s="137" t="s">
        <v>0</v>
      </c>
    </row>
    <row r="1116" spans="1:12">
      <c r="A1116" s="167" t="s">
        <v>67</v>
      </c>
      <c r="E1116" s="168" t="s">
        <v>58</v>
      </c>
      <c r="F1116" s="17">
        <v>18631</v>
      </c>
      <c r="G1116" s="137" t="s">
        <v>25</v>
      </c>
      <c r="H1116" s="167" t="s">
        <v>59</v>
      </c>
      <c r="I1116" s="167"/>
    </row>
    <row r="1117" spans="1:12">
      <c r="A1117" s="169" t="s">
        <v>60</v>
      </c>
      <c r="B1117" s="169" t="s">
        <v>61</v>
      </c>
      <c r="C1117" s="169" t="s">
        <v>62</v>
      </c>
      <c r="D1117" s="169" t="s">
        <v>63</v>
      </c>
      <c r="E1117" s="169" t="s">
        <v>64</v>
      </c>
      <c r="F1117" s="169"/>
      <c r="G1117" s="169" t="s">
        <v>60</v>
      </c>
      <c r="H1117" s="169" t="s">
        <v>61</v>
      </c>
      <c r="I1117" s="169" t="s">
        <v>62</v>
      </c>
      <c r="J1117" s="169" t="s">
        <v>63</v>
      </c>
      <c r="K1117" s="169" t="s">
        <v>64</v>
      </c>
      <c r="L1117" s="170"/>
    </row>
    <row r="1118" spans="1:12">
      <c r="A1118" s="17">
        <v>0</v>
      </c>
      <c r="B1118" s="17">
        <v>3.84</v>
      </c>
      <c r="C1118" s="17"/>
      <c r="D1118" s="17"/>
      <c r="E1118" s="17"/>
      <c r="F1118" s="17"/>
      <c r="G1118" s="17">
        <v>0</v>
      </c>
      <c r="H1118" s="17">
        <v>3.84</v>
      </c>
      <c r="I1118" s="17"/>
      <c r="J1118" s="17"/>
      <c r="K1118" s="17"/>
      <c r="L1118" s="17"/>
    </row>
    <row r="1119" spans="1:12">
      <c r="A1119" s="17">
        <v>21</v>
      </c>
      <c r="B1119" s="17">
        <v>4.2300000000000004</v>
      </c>
      <c r="C1119" s="17">
        <f>(B1118+B1119)/2</f>
        <v>4.0350000000000001</v>
      </c>
      <c r="D1119" s="17">
        <f>A1119-A1118</f>
        <v>21</v>
      </c>
      <c r="E1119" s="17">
        <f>C1119*D1119</f>
        <v>84.734999999999999</v>
      </c>
      <c r="F1119" s="17"/>
      <c r="G1119" s="17">
        <v>21</v>
      </c>
      <c r="H1119" s="17">
        <v>4.2300000000000004</v>
      </c>
      <c r="I1119" s="17">
        <f>(H1118+H1119)/2</f>
        <v>4.0350000000000001</v>
      </c>
      <c r="J1119" s="17">
        <f>G1119-G1118</f>
        <v>21</v>
      </c>
      <c r="K1119" s="17">
        <f>I1119*J1119</f>
        <v>84.734999999999999</v>
      </c>
      <c r="L1119" s="17"/>
    </row>
    <row r="1120" spans="1:12">
      <c r="A1120" s="17">
        <v>27</v>
      </c>
      <c r="B1120" s="17">
        <v>4.5199999999999996</v>
      </c>
      <c r="C1120" s="17">
        <f>(B1119+B1120)/2</f>
        <v>4.375</v>
      </c>
      <c r="D1120" s="17">
        <f>A1120-A1119</f>
        <v>6</v>
      </c>
      <c r="E1120" s="17">
        <f>C1120*D1120</f>
        <v>26.25</v>
      </c>
      <c r="F1120" s="17"/>
      <c r="G1120" s="17">
        <v>27</v>
      </c>
      <c r="H1120" s="17">
        <v>4.5199999999999996</v>
      </c>
      <c r="I1120" s="17">
        <f t="shared" ref="I1120:I1126" si="341">(H1119+H1120)/2</f>
        <v>4.375</v>
      </c>
      <c r="J1120" s="17">
        <f t="shared" ref="J1120:J1126" si="342">G1120-G1119</f>
        <v>6</v>
      </c>
      <c r="K1120" s="17">
        <f t="shared" ref="K1120:K1126" si="343">I1120*J1120</f>
        <v>26.25</v>
      </c>
      <c r="L1120" s="17"/>
    </row>
    <row r="1121" spans="1:12">
      <c r="A1121" s="17">
        <v>43</v>
      </c>
      <c r="B1121" s="17">
        <v>4.1500000000000004</v>
      </c>
      <c r="C1121" s="17">
        <f>(B1120+B1121)/2</f>
        <v>4.335</v>
      </c>
      <c r="D1121" s="17">
        <f>A1121-A1120</f>
        <v>16</v>
      </c>
      <c r="E1121" s="17">
        <f>C1121*D1121</f>
        <v>69.36</v>
      </c>
      <c r="F1121" s="17" t="s">
        <v>65</v>
      </c>
      <c r="G1121" s="17">
        <f>G1122-(H1122-H1121)*3</f>
        <v>38.9</v>
      </c>
      <c r="H1121" s="17">
        <v>4.25</v>
      </c>
      <c r="I1121" s="17">
        <f t="shared" si="341"/>
        <v>4.3849999999999998</v>
      </c>
      <c r="J1121" s="17">
        <f t="shared" si="342"/>
        <v>11.899999999999999</v>
      </c>
      <c r="K1121" s="17">
        <f t="shared" si="343"/>
        <v>52.181499999999993</v>
      </c>
      <c r="L1121" s="17"/>
    </row>
    <row r="1122" spans="1:12">
      <c r="A1122" s="17">
        <v>69</v>
      </c>
      <c r="B1122" s="17">
        <v>4.1500000000000004</v>
      </c>
      <c r="C1122" s="17">
        <f>(B1121+B1122)/2</f>
        <v>4.1500000000000004</v>
      </c>
      <c r="D1122" s="17">
        <f>A1122-A1121</f>
        <v>26</v>
      </c>
      <c r="E1122" s="17">
        <f>C1122*D1122</f>
        <v>107.9</v>
      </c>
      <c r="F1122" s="17"/>
      <c r="G1122" s="17">
        <f>G1123-4.3/2</f>
        <v>40.85</v>
      </c>
      <c r="H1122" s="17">
        <v>4.9000000000000004</v>
      </c>
      <c r="I1122" s="17">
        <f t="shared" si="341"/>
        <v>4.5750000000000002</v>
      </c>
      <c r="J1122" s="17">
        <f t="shared" si="342"/>
        <v>1.9500000000000028</v>
      </c>
      <c r="K1122" s="17">
        <f t="shared" si="343"/>
        <v>8.921250000000013</v>
      </c>
      <c r="L1122" s="17"/>
    </row>
    <row r="1123" spans="1:12">
      <c r="A1123" s="17"/>
      <c r="B1123" s="17"/>
      <c r="C1123" s="17"/>
      <c r="D1123" s="17">
        <f>SUM(D1119:D1122)</f>
        <v>69</v>
      </c>
      <c r="E1123" s="17">
        <f>SUM(E1119:E1122)</f>
        <v>288.245</v>
      </c>
      <c r="F1123" s="17"/>
      <c r="G1123" s="17">
        <v>43</v>
      </c>
      <c r="H1123" s="17">
        <v>4.9000000000000004</v>
      </c>
      <c r="I1123" s="17">
        <f t="shared" si="341"/>
        <v>4.9000000000000004</v>
      </c>
      <c r="J1123" s="17">
        <f t="shared" si="342"/>
        <v>2.1499999999999986</v>
      </c>
      <c r="K1123" s="17">
        <f t="shared" si="343"/>
        <v>10.534999999999993</v>
      </c>
      <c r="L1123" s="17"/>
    </row>
    <row r="1124" spans="1:12">
      <c r="A1124" s="17"/>
      <c r="B1124" s="17"/>
      <c r="C1124" s="17"/>
      <c r="D1124" s="17"/>
      <c r="E1124" s="17"/>
      <c r="F1124" s="17"/>
      <c r="G1124" s="17">
        <f>G1123+4.3/2</f>
        <v>45.15</v>
      </c>
      <c r="H1124" s="17">
        <v>4.9000000000000004</v>
      </c>
      <c r="I1124" s="17">
        <f t="shared" si="341"/>
        <v>4.9000000000000004</v>
      </c>
      <c r="J1124" s="17">
        <f t="shared" si="342"/>
        <v>2.1499999999999986</v>
      </c>
      <c r="K1124" s="17">
        <f t="shared" si="343"/>
        <v>10.534999999999993</v>
      </c>
      <c r="L1124" s="17"/>
    </row>
    <row r="1125" spans="1:12">
      <c r="A1125" s="17"/>
      <c r="B1125" s="17"/>
      <c r="C1125" s="17"/>
      <c r="D1125" s="17"/>
      <c r="E1125" s="17"/>
      <c r="F1125" s="17"/>
      <c r="G1125" s="17">
        <f>G1124+(H1124-H1125)*3</f>
        <v>47.4</v>
      </c>
      <c r="H1125" s="17">
        <v>4.1500000000000004</v>
      </c>
      <c r="I1125" s="17">
        <f t="shared" si="341"/>
        <v>4.5250000000000004</v>
      </c>
      <c r="J1125" s="17">
        <f t="shared" si="342"/>
        <v>2.25</v>
      </c>
      <c r="K1125" s="17">
        <f t="shared" si="343"/>
        <v>10.18125</v>
      </c>
      <c r="L1125" s="12"/>
    </row>
    <row r="1126" spans="1:12">
      <c r="A1126" s="17"/>
      <c r="B1126" s="17"/>
      <c r="C1126" s="17"/>
      <c r="D1126" s="17"/>
      <c r="E1126" s="17"/>
      <c r="F1126" s="17"/>
      <c r="G1126" s="17">
        <v>69</v>
      </c>
      <c r="H1126" s="17">
        <v>4.1500000000000004</v>
      </c>
      <c r="I1126" s="17">
        <f t="shared" si="341"/>
        <v>4.1500000000000004</v>
      </c>
      <c r="J1126" s="17">
        <f t="shared" si="342"/>
        <v>21.6</v>
      </c>
      <c r="K1126" s="17">
        <f t="shared" si="343"/>
        <v>89.640000000000015</v>
      </c>
    </row>
    <row r="1127" spans="1:12">
      <c r="A1127" s="17"/>
      <c r="B1127" s="17"/>
      <c r="C1127" s="17"/>
      <c r="D1127" s="17"/>
      <c r="E1127" s="17"/>
      <c r="F1127" s="17"/>
      <c r="G1127" s="17"/>
      <c r="H1127" s="17"/>
      <c r="I1127" s="17"/>
      <c r="J1127" s="17">
        <f>SUM(J1119:J1126)</f>
        <v>69</v>
      </c>
      <c r="K1127" s="17">
        <f>SUM(K1119:K1126)</f>
        <v>292.97900000000004</v>
      </c>
    </row>
    <row r="1128" spans="1:12">
      <c r="E1128" s="172" t="s">
        <v>66</v>
      </c>
      <c r="F1128" s="46">
        <f>K1127-E1123</f>
        <v>4.7340000000000373</v>
      </c>
      <c r="G1128" s="137" t="s">
        <v>0</v>
      </c>
    </row>
    <row r="1129" spans="1:12">
      <c r="A1129" s="167" t="s">
        <v>67</v>
      </c>
      <c r="E1129" s="168" t="s">
        <v>58</v>
      </c>
      <c r="F1129" s="17">
        <v>18718</v>
      </c>
      <c r="G1129" s="137" t="s">
        <v>25</v>
      </c>
      <c r="H1129" s="167" t="s">
        <v>59</v>
      </c>
      <c r="I1129" s="167"/>
    </row>
    <row r="1130" spans="1:12">
      <c r="A1130" s="169" t="s">
        <v>60</v>
      </c>
      <c r="B1130" s="169" t="s">
        <v>61</v>
      </c>
      <c r="C1130" s="169" t="s">
        <v>62</v>
      </c>
      <c r="D1130" s="169" t="s">
        <v>63</v>
      </c>
      <c r="E1130" s="169" t="s">
        <v>64</v>
      </c>
      <c r="F1130" s="169"/>
      <c r="G1130" s="169" t="s">
        <v>60</v>
      </c>
      <c r="H1130" s="169" t="s">
        <v>61</v>
      </c>
      <c r="I1130" s="169" t="s">
        <v>62</v>
      </c>
      <c r="J1130" s="169" t="s">
        <v>63</v>
      </c>
      <c r="K1130" s="169" t="s">
        <v>64</v>
      </c>
      <c r="L1130" s="170"/>
    </row>
    <row r="1131" spans="1:12">
      <c r="A1131" s="17">
        <v>0</v>
      </c>
      <c r="B1131" s="17">
        <v>4.0999999999999996</v>
      </c>
      <c r="C1131" s="17"/>
      <c r="D1131" s="17"/>
      <c r="E1131" s="17"/>
      <c r="F1131" s="17"/>
      <c r="G1131" s="17">
        <v>0</v>
      </c>
      <c r="H1131" s="17">
        <v>4.0999999999999996</v>
      </c>
      <c r="I1131" s="17"/>
      <c r="J1131" s="17"/>
      <c r="K1131" s="17"/>
      <c r="L1131" s="17"/>
    </row>
    <row r="1132" spans="1:12">
      <c r="A1132" s="17">
        <v>7</v>
      </c>
      <c r="B1132" s="17">
        <v>4.4000000000000004</v>
      </c>
      <c r="C1132" s="17">
        <f>(B1131+B1132)/2</f>
        <v>4.25</v>
      </c>
      <c r="D1132" s="17">
        <f>A1132-A1131</f>
        <v>7</v>
      </c>
      <c r="E1132" s="17">
        <f>C1132*D1132</f>
        <v>29.75</v>
      </c>
      <c r="F1132" s="17"/>
      <c r="G1132" s="17">
        <v>7</v>
      </c>
      <c r="H1132" s="17">
        <v>4.4000000000000004</v>
      </c>
      <c r="I1132" s="17">
        <f>(H1131+H1132)/2</f>
        <v>4.25</v>
      </c>
      <c r="J1132" s="17">
        <f>G1132-G1131</f>
        <v>7</v>
      </c>
      <c r="K1132" s="17">
        <f>I1132*J1132</f>
        <v>29.75</v>
      </c>
      <c r="L1132" s="17"/>
    </row>
    <row r="1133" spans="1:12">
      <c r="A1133" s="17">
        <v>17</v>
      </c>
      <c r="B1133" s="17">
        <v>4.43</v>
      </c>
      <c r="C1133" s="17">
        <f>(B1132+B1133)/2</f>
        <v>4.415</v>
      </c>
      <c r="D1133" s="17">
        <f>A1133-A1132</f>
        <v>10</v>
      </c>
      <c r="E1133" s="17">
        <f>C1133*D1133</f>
        <v>44.15</v>
      </c>
      <c r="F1133" s="17"/>
      <c r="G1133" s="17">
        <v>17</v>
      </c>
      <c r="H1133" s="17">
        <v>4.43</v>
      </c>
      <c r="I1133" s="17">
        <f t="shared" ref="I1133:I1140" si="344">(H1132+H1133)/2</f>
        <v>4.415</v>
      </c>
      <c r="J1133" s="17">
        <f t="shared" ref="J1133:J1140" si="345">G1133-G1132</f>
        <v>10</v>
      </c>
      <c r="K1133" s="17">
        <f t="shared" ref="K1133:K1140" si="346">I1133*J1133</f>
        <v>44.15</v>
      </c>
      <c r="L1133" s="17"/>
    </row>
    <row r="1134" spans="1:12">
      <c r="A1134" s="17">
        <v>32</v>
      </c>
      <c r="B1134" s="17">
        <v>4.37</v>
      </c>
      <c r="C1134" s="17">
        <f>(B1133+B1134)/2</f>
        <v>4.4000000000000004</v>
      </c>
      <c r="D1134" s="17">
        <f>A1134-A1133</f>
        <v>15</v>
      </c>
      <c r="E1134" s="17">
        <f>C1134*D1134</f>
        <v>66</v>
      </c>
      <c r="F1134" s="17"/>
      <c r="G1134" s="17">
        <v>32</v>
      </c>
      <c r="H1134" s="17">
        <v>4.37</v>
      </c>
      <c r="I1134" s="17">
        <f t="shared" si="344"/>
        <v>4.4000000000000004</v>
      </c>
      <c r="J1134" s="17">
        <f t="shared" si="345"/>
        <v>15</v>
      </c>
      <c r="K1134" s="17">
        <f t="shared" si="346"/>
        <v>66</v>
      </c>
      <c r="L1134" s="17"/>
    </row>
    <row r="1135" spans="1:12">
      <c r="A1135" s="17">
        <v>40</v>
      </c>
      <c r="B1135" s="17">
        <v>4.37</v>
      </c>
      <c r="C1135" s="17">
        <f>(B1134+B1135)/2</f>
        <v>4.37</v>
      </c>
      <c r="D1135" s="17">
        <f>A1135-A1134</f>
        <v>8</v>
      </c>
      <c r="E1135" s="17">
        <f>C1135*D1135</f>
        <v>34.96</v>
      </c>
      <c r="F1135" s="17" t="s">
        <v>65</v>
      </c>
      <c r="G1135" s="17">
        <f>G1136-(H1136-H1135)*3</f>
        <v>36.26</v>
      </c>
      <c r="H1135" s="17">
        <v>4.37</v>
      </c>
      <c r="I1135" s="17">
        <f t="shared" si="344"/>
        <v>4.37</v>
      </c>
      <c r="J1135" s="17">
        <f t="shared" si="345"/>
        <v>4.259999999999998</v>
      </c>
      <c r="K1135" s="17">
        <f t="shared" si="346"/>
        <v>18.616199999999992</v>
      </c>
      <c r="L1135" s="17"/>
    </row>
    <row r="1136" spans="1:12">
      <c r="A1136" s="17">
        <v>56</v>
      </c>
      <c r="B1136" s="17">
        <v>4.37</v>
      </c>
      <c r="C1136" s="17">
        <f>(B1135+B1136)/2</f>
        <v>4.37</v>
      </c>
      <c r="D1136" s="17">
        <f>A1136-A1135</f>
        <v>16</v>
      </c>
      <c r="E1136" s="17">
        <f>C1136*D1136</f>
        <v>69.92</v>
      </c>
      <c r="F1136" s="17"/>
      <c r="G1136" s="17">
        <f>G1137-4.3/2</f>
        <v>37.85</v>
      </c>
      <c r="H1136" s="17">
        <v>4.9000000000000004</v>
      </c>
      <c r="I1136" s="17">
        <f t="shared" si="344"/>
        <v>4.6349999999999998</v>
      </c>
      <c r="J1136" s="17">
        <f t="shared" si="345"/>
        <v>1.5900000000000034</v>
      </c>
      <c r="K1136" s="17">
        <f t="shared" si="346"/>
        <v>7.3696500000000151</v>
      </c>
      <c r="L1136" s="17"/>
    </row>
    <row r="1137" spans="1:12">
      <c r="A1137" s="17"/>
      <c r="B1137" s="17"/>
      <c r="C1137" s="17"/>
      <c r="D1137" s="17">
        <f>SUM(D1132:D1136)</f>
        <v>56</v>
      </c>
      <c r="E1137" s="17">
        <f>SUM(E1132:E1136)</f>
        <v>244.78000000000003</v>
      </c>
      <c r="F1137" s="17"/>
      <c r="G1137" s="17">
        <v>40</v>
      </c>
      <c r="H1137" s="17">
        <v>4.9000000000000004</v>
      </c>
      <c r="I1137" s="17">
        <f t="shared" si="344"/>
        <v>4.9000000000000004</v>
      </c>
      <c r="J1137" s="17">
        <f t="shared" si="345"/>
        <v>2.1499999999999986</v>
      </c>
      <c r="K1137" s="17">
        <f t="shared" si="346"/>
        <v>10.534999999999993</v>
      </c>
      <c r="L1137" s="17"/>
    </row>
    <row r="1138" spans="1:12">
      <c r="A1138" s="17"/>
      <c r="B1138" s="17"/>
      <c r="C1138" s="17"/>
      <c r="D1138" s="17"/>
      <c r="E1138" s="17"/>
      <c r="F1138" s="17"/>
      <c r="G1138" s="17">
        <f>G1137+4.3/2</f>
        <v>42.15</v>
      </c>
      <c r="H1138" s="17">
        <v>4.9000000000000004</v>
      </c>
      <c r="I1138" s="17">
        <f t="shared" si="344"/>
        <v>4.9000000000000004</v>
      </c>
      <c r="J1138" s="17">
        <f t="shared" si="345"/>
        <v>2.1499999999999986</v>
      </c>
      <c r="K1138" s="17">
        <f t="shared" si="346"/>
        <v>10.534999999999993</v>
      </c>
      <c r="L1138" s="12"/>
    </row>
    <row r="1139" spans="1:12">
      <c r="A1139" s="17"/>
      <c r="B1139" s="17"/>
      <c r="C1139" s="17"/>
      <c r="D1139" s="17"/>
      <c r="E1139" s="17"/>
      <c r="F1139" s="17"/>
      <c r="G1139" s="17">
        <f>G1138+(H1138-H1139)*3</f>
        <v>43.74</v>
      </c>
      <c r="H1139" s="17">
        <v>4.37</v>
      </c>
      <c r="I1139" s="17">
        <f t="shared" si="344"/>
        <v>4.6349999999999998</v>
      </c>
      <c r="J1139" s="17">
        <f t="shared" si="345"/>
        <v>1.5900000000000034</v>
      </c>
      <c r="K1139" s="17">
        <f t="shared" si="346"/>
        <v>7.3696500000000151</v>
      </c>
    </row>
    <row r="1140" spans="1:12">
      <c r="A1140" s="17"/>
      <c r="B1140" s="17"/>
      <c r="C1140" s="17"/>
      <c r="D1140" s="17"/>
      <c r="E1140" s="17"/>
      <c r="F1140" s="17"/>
      <c r="G1140" s="17">
        <v>56</v>
      </c>
      <c r="H1140" s="17">
        <v>4.37</v>
      </c>
      <c r="I1140" s="17">
        <f t="shared" si="344"/>
        <v>4.37</v>
      </c>
      <c r="J1140" s="17">
        <f t="shared" si="345"/>
        <v>12.259999999999998</v>
      </c>
      <c r="K1140" s="17">
        <f t="shared" si="346"/>
        <v>53.576199999999993</v>
      </c>
    </row>
    <row r="1141" spans="1:12">
      <c r="A1141" s="174"/>
      <c r="B1141" s="171"/>
      <c r="C1141" s="17"/>
      <c r="D1141" s="17"/>
      <c r="E1141" s="45"/>
      <c r="F1141" s="46"/>
      <c r="G1141" s="17"/>
      <c r="H1141" s="17"/>
      <c r="I1141" s="17"/>
      <c r="J1141" s="17">
        <f>SUM(J1132:J1140)</f>
        <v>56</v>
      </c>
      <c r="K1141" s="17">
        <f>SUM(K1132:K1140)</f>
        <v>247.90170000000001</v>
      </c>
    </row>
    <row r="1142" spans="1:12">
      <c r="E1142" s="172" t="s">
        <v>66</v>
      </c>
      <c r="F1142" s="46">
        <f>K1141-E1137</f>
        <v>3.1216999999999757</v>
      </c>
      <c r="G1142" s="137" t="s">
        <v>0</v>
      </c>
    </row>
    <row r="1143" spans="1:12">
      <c r="A1143" s="167" t="s">
        <v>67</v>
      </c>
      <c r="E1143" s="168" t="s">
        <v>58</v>
      </c>
      <c r="F1143" s="17">
        <v>18850</v>
      </c>
      <c r="G1143" s="137" t="s">
        <v>25</v>
      </c>
      <c r="H1143" s="167" t="s">
        <v>59</v>
      </c>
      <c r="I1143" s="167"/>
    </row>
    <row r="1144" spans="1:12">
      <c r="A1144" s="169" t="s">
        <v>60</v>
      </c>
      <c r="B1144" s="169" t="s">
        <v>61</v>
      </c>
      <c r="C1144" s="169" t="s">
        <v>62</v>
      </c>
      <c r="D1144" s="169" t="s">
        <v>63</v>
      </c>
      <c r="E1144" s="169" t="s">
        <v>64</v>
      </c>
      <c r="F1144" s="169"/>
      <c r="G1144" s="169" t="s">
        <v>60</v>
      </c>
      <c r="H1144" s="169" t="s">
        <v>61</v>
      </c>
      <c r="I1144" s="169" t="s">
        <v>62</v>
      </c>
      <c r="J1144" s="169" t="s">
        <v>63</v>
      </c>
      <c r="K1144" s="169" t="s">
        <v>64</v>
      </c>
      <c r="L1144" s="170"/>
    </row>
    <row r="1145" spans="1:12">
      <c r="A1145" s="17">
        <v>0</v>
      </c>
      <c r="B1145" s="17">
        <v>4.03</v>
      </c>
      <c r="C1145" s="17"/>
      <c r="D1145" s="17"/>
      <c r="E1145" s="17"/>
      <c r="F1145" s="17"/>
      <c r="G1145" s="17">
        <v>0</v>
      </c>
      <c r="H1145" s="17">
        <v>4.03</v>
      </c>
      <c r="I1145" s="17"/>
      <c r="J1145" s="17"/>
      <c r="K1145" s="17"/>
      <c r="L1145" s="17"/>
    </row>
    <row r="1146" spans="1:12">
      <c r="A1146" s="17">
        <v>4</v>
      </c>
      <c r="B1146" s="17">
        <v>4.54</v>
      </c>
      <c r="C1146" s="17">
        <f>(B1145+B1146)/2</f>
        <v>4.2850000000000001</v>
      </c>
      <c r="D1146" s="17">
        <f>A1146-A1145</f>
        <v>4</v>
      </c>
      <c r="E1146" s="17">
        <f>C1146*D1146</f>
        <v>17.14</v>
      </c>
      <c r="F1146" s="17"/>
      <c r="G1146" s="17">
        <v>4</v>
      </c>
      <c r="H1146" s="17">
        <v>4.54</v>
      </c>
      <c r="I1146" s="17">
        <f>(H1145+H1146)/2</f>
        <v>4.2850000000000001</v>
      </c>
      <c r="J1146" s="17">
        <f>G1146-G1145</f>
        <v>4</v>
      </c>
      <c r="K1146" s="17">
        <f>I1146*J1146</f>
        <v>17.14</v>
      </c>
      <c r="L1146" s="17"/>
    </row>
    <row r="1147" spans="1:12">
      <c r="A1147" s="17">
        <v>16</v>
      </c>
      <c r="B1147" s="17">
        <v>4.74</v>
      </c>
      <c r="C1147" s="17">
        <f>(B1146+B1147)/2</f>
        <v>4.6400000000000006</v>
      </c>
      <c r="D1147" s="17">
        <f>A1147-A1146</f>
        <v>12</v>
      </c>
      <c r="E1147" s="17">
        <f>C1147*D1147</f>
        <v>55.680000000000007</v>
      </c>
      <c r="F1147" s="17"/>
      <c r="G1147" s="17">
        <v>16</v>
      </c>
      <c r="H1147" s="17">
        <v>4.74</v>
      </c>
      <c r="I1147" s="17">
        <f t="shared" ref="I1147:I1154" si="347">(H1146+H1147)/2</f>
        <v>4.6400000000000006</v>
      </c>
      <c r="J1147" s="17">
        <f t="shared" ref="J1147:J1154" si="348">G1147-G1146</f>
        <v>12</v>
      </c>
      <c r="K1147" s="17">
        <f t="shared" ref="K1147:K1154" si="349">I1147*J1147</f>
        <v>55.680000000000007</v>
      </c>
      <c r="L1147" s="17"/>
    </row>
    <row r="1148" spans="1:12">
      <c r="A1148" s="17">
        <v>39</v>
      </c>
      <c r="B1148" s="17">
        <v>4.8899999999999997</v>
      </c>
      <c r="C1148" s="17">
        <f>(B1147+B1148)/2</f>
        <v>4.8149999999999995</v>
      </c>
      <c r="D1148" s="17">
        <f>A1148-A1147</f>
        <v>23</v>
      </c>
      <c r="E1148" s="17">
        <f>C1148*D1148</f>
        <v>110.74499999999999</v>
      </c>
      <c r="F1148" s="17"/>
      <c r="G1148" s="17">
        <v>39</v>
      </c>
      <c r="H1148" s="17">
        <v>4.8899999999999997</v>
      </c>
      <c r="I1148" s="17">
        <f t="shared" si="347"/>
        <v>4.8149999999999995</v>
      </c>
      <c r="J1148" s="17">
        <f t="shared" si="348"/>
        <v>23</v>
      </c>
      <c r="K1148" s="17">
        <f t="shared" si="349"/>
        <v>110.74499999999999</v>
      </c>
      <c r="L1148" s="17"/>
    </row>
    <row r="1149" spans="1:12">
      <c r="A1149" s="17">
        <v>44</v>
      </c>
      <c r="B1149" s="17">
        <v>4.5</v>
      </c>
      <c r="C1149" s="17">
        <f>(B1148+B1149)/2</f>
        <v>4.6950000000000003</v>
      </c>
      <c r="D1149" s="17">
        <f>A1149-A1148</f>
        <v>5</v>
      </c>
      <c r="E1149" s="17">
        <f>C1149*D1149</f>
        <v>23.475000000000001</v>
      </c>
      <c r="F1149" s="17" t="s">
        <v>65</v>
      </c>
      <c r="G1149" s="17">
        <f>G1150-(H1150-H1149)*3</f>
        <v>41.25</v>
      </c>
      <c r="H1149" s="17">
        <v>4.7</v>
      </c>
      <c r="I1149" s="17">
        <f t="shared" si="347"/>
        <v>4.7949999999999999</v>
      </c>
      <c r="J1149" s="17">
        <f t="shared" si="348"/>
        <v>2.25</v>
      </c>
      <c r="K1149" s="17">
        <f t="shared" si="349"/>
        <v>10.78875</v>
      </c>
      <c r="L1149" s="17"/>
    </row>
    <row r="1150" spans="1:12">
      <c r="A1150" s="17">
        <v>70</v>
      </c>
      <c r="B1150" s="17">
        <v>4.5</v>
      </c>
      <c r="C1150" s="17">
        <f>(B1149+B1150)/2</f>
        <v>4.5</v>
      </c>
      <c r="D1150" s="17">
        <f>A1150-A1149</f>
        <v>26</v>
      </c>
      <c r="E1150" s="17">
        <f>C1150*D1150</f>
        <v>117</v>
      </c>
      <c r="F1150" s="17"/>
      <c r="G1150" s="17">
        <f>G1151-4.3/2</f>
        <v>41.85</v>
      </c>
      <c r="H1150" s="17">
        <v>4.9000000000000004</v>
      </c>
      <c r="I1150" s="17">
        <f t="shared" si="347"/>
        <v>4.8000000000000007</v>
      </c>
      <c r="J1150" s="17">
        <f t="shared" si="348"/>
        <v>0.60000000000000142</v>
      </c>
      <c r="K1150" s="17">
        <f t="shared" si="349"/>
        <v>2.8800000000000074</v>
      </c>
      <c r="L1150" s="17"/>
    </row>
    <row r="1151" spans="1:12">
      <c r="A1151" s="17"/>
      <c r="B1151" s="17"/>
      <c r="C1151" s="17"/>
      <c r="D1151" s="17">
        <f>SUM(D1146:D1150)</f>
        <v>70</v>
      </c>
      <c r="E1151" s="17">
        <f>SUM(E1146:E1150)</f>
        <v>324.03999999999996</v>
      </c>
      <c r="G1151" s="17">
        <v>44</v>
      </c>
      <c r="H1151" s="17">
        <v>4.9000000000000004</v>
      </c>
      <c r="I1151" s="17">
        <f t="shared" si="347"/>
        <v>4.9000000000000004</v>
      </c>
      <c r="J1151" s="17">
        <f t="shared" si="348"/>
        <v>2.1499999999999986</v>
      </c>
      <c r="K1151" s="17">
        <f t="shared" si="349"/>
        <v>10.534999999999993</v>
      </c>
      <c r="L1151" s="17"/>
    </row>
    <row r="1152" spans="1:12">
      <c r="A1152" s="17"/>
      <c r="B1152" s="17"/>
      <c r="C1152" s="17"/>
      <c r="D1152" s="17"/>
      <c r="E1152" s="17"/>
      <c r="F1152" s="17"/>
      <c r="G1152" s="17">
        <f>G1151+4.3/2</f>
        <v>46.15</v>
      </c>
      <c r="H1152" s="17">
        <v>4.9000000000000004</v>
      </c>
      <c r="I1152" s="17">
        <f t="shared" si="347"/>
        <v>4.9000000000000004</v>
      </c>
      <c r="J1152" s="17">
        <f t="shared" si="348"/>
        <v>2.1499999999999986</v>
      </c>
      <c r="K1152" s="17">
        <f t="shared" si="349"/>
        <v>10.534999999999993</v>
      </c>
      <c r="L1152" s="12"/>
    </row>
    <row r="1153" spans="1:12">
      <c r="A1153" s="17"/>
      <c r="B1153" s="17"/>
      <c r="C1153" s="17"/>
      <c r="D1153" s="17"/>
      <c r="E1153" s="17"/>
      <c r="F1153" s="17"/>
      <c r="G1153" s="17">
        <f>G1152+(H1152-H1153)*3</f>
        <v>47.35</v>
      </c>
      <c r="H1153" s="17">
        <v>4.5</v>
      </c>
      <c r="I1153" s="17">
        <f t="shared" si="347"/>
        <v>4.7</v>
      </c>
      <c r="J1153" s="17">
        <f t="shared" si="348"/>
        <v>1.2000000000000028</v>
      </c>
      <c r="K1153" s="17">
        <f t="shared" si="349"/>
        <v>5.6400000000000139</v>
      </c>
    </row>
    <row r="1154" spans="1:12">
      <c r="A1154" s="17"/>
      <c r="B1154" s="17"/>
      <c r="C1154" s="17"/>
      <c r="D1154" s="17"/>
      <c r="E1154" s="17"/>
      <c r="F1154" s="17"/>
      <c r="G1154" s="17">
        <v>70</v>
      </c>
      <c r="H1154" s="17">
        <v>4.5</v>
      </c>
      <c r="I1154" s="17">
        <f t="shared" si="347"/>
        <v>4.5</v>
      </c>
      <c r="J1154" s="17">
        <f t="shared" si="348"/>
        <v>22.65</v>
      </c>
      <c r="K1154" s="17">
        <f t="shared" si="349"/>
        <v>101.925</v>
      </c>
    </row>
    <row r="1155" spans="1:12">
      <c r="A1155" s="17"/>
      <c r="B1155" s="17"/>
      <c r="C1155" s="17"/>
      <c r="D1155" s="17"/>
      <c r="E1155" s="17"/>
      <c r="F1155" s="17"/>
      <c r="G1155" s="17"/>
      <c r="H1155" s="17"/>
      <c r="I1155" s="17"/>
      <c r="J1155" s="17">
        <f>SUM(J1146:J1154)</f>
        <v>70</v>
      </c>
      <c r="K1155" s="17">
        <f>SUM(K1146:K1154)</f>
        <v>325.86874999999998</v>
      </c>
    </row>
    <row r="1156" spans="1:12">
      <c r="E1156" s="172" t="s">
        <v>66</v>
      </c>
      <c r="F1156" s="46">
        <f>K1155-E1151</f>
        <v>1.8287500000000136</v>
      </c>
      <c r="G1156" s="137" t="s">
        <v>0</v>
      </c>
    </row>
    <row r="1157" spans="1:12">
      <c r="A1157" s="167" t="s">
        <v>67</v>
      </c>
      <c r="E1157" s="168" t="s">
        <v>58</v>
      </c>
      <c r="F1157" s="17">
        <v>19035</v>
      </c>
      <c r="G1157" s="137" t="s">
        <v>25</v>
      </c>
      <c r="H1157" s="167" t="s">
        <v>59</v>
      </c>
      <c r="I1157" s="167"/>
    </row>
    <row r="1158" spans="1:12">
      <c r="A1158" s="169" t="s">
        <v>60</v>
      </c>
      <c r="B1158" s="169" t="s">
        <v>61</v>
      </c>
      <c r="C1158" s="169" t="s">
        <v>62</v>
      </c>
      <c r="D1158" s="169" t="s">
        <v>63</v>
      </c>
      <c r="E1158" s="169" t="s">
        <v>64</v>
      </c>
      <c r="F1158" s="169"/>
      <c r="G1158" s="169" t="s">
        <v>60</v>
      </c>
      <c r="H1158" s="169" t="s">
        <v>61</v>
      </c>
      <c r="I1158" s="169" t="s">
        <v>62</v>
      </c>
      <c r="J1158" s="169" t="s">
        <v>63</v>
      </c>
      <c r="K1158" s="169" t="s">
        <v>64</v>
      </c>
      <c r="L1158" s="170"/>
    </row>
    <row r="1159" spans="1:12">
      <c r="A1159" s="17">
        <v>0</v>
      </c>
      <c r="B1159" s="171">
        <v>4.1399999999999997</v>
      </c>
      <c r="C1159" s="17"/>
      <c r="D1159" s="17"/>
      <c r="E1159" s="45"/>
      <c r="F1159" s="180"/>
      <c r="G1159" s="17">
        <v>0</v>
      </c>
      <c r="H1159" s="171">
        <v>4.1399999999999997</v>
      </c>
      <c r="I1159" s="17"/>
      <c r="J1159" s="17"/>
      <c r="K1159" s="17"/>
      <c r="L1159" s="17"/>
    </row>
    <row r="1160" spans="1:12">
      <c r="A1160" s="17">
        <v>23</v>
      </c>
      <c r="B1160" s="171">
        <v>4.51</v>
      </c>
      <c r="C1160" s="17">
        <f>(B1159+B1160)/2</f>
        <v>4.3249999999999993</v>
      </c>
      <c r="D1160" s="17">
        <f>A1160-A1159</f>
        <v>23</v>
      </c>
      <c r="E1160" s="45">
        <f>C1160*D1160</f>
        <v>99.47499999999998</v>
      </c>
      <c r="F1160" s="180"/>
      <c r="G1160" s="17">
        <v>23</v>
      </c>
      <c r="H1160" s="171">
        <v>4.51</v>
      </c>
      <c r="I1160" s="17">
        <f>(H1159+H1160)/2</f>
        <v>4.3249999999999993</v>
      </c>
      <c r="J1160" s="17">
        <f>G1160-G1159</f>
        <v>23</v>
      </c>
      <c r="K1160" s="45">
        <f>I1160*J1160</f>
        <v>99.47499999999998</v>
      </c>
      <c r="L1160" s="17"/>
    </row>
    <row r="1161" spans="1:12">
      <c r="A1161" s="17">
        <v>36</v>
      </c>
      <c r="B1161" s="171">
        <v>4.71</v>
      </c>
      <c r="C1161" s="17">
        <f>(B1160+B1161)/2</f>
        <v>4.6099999999999994</v>
      </c>
      <c r="D1161" s="17">
        <f>A1161-A1160</f>
        <v>13</v>
      </c>
      <c r="E1161" s="45">
        <f>C1161*D1161</f>
        <v>59.929999999999993</v>
      </c>
      <c r="F1161" s="180"/>
      <c r="G1161" s="17">
        <v>36</v>
      </c>
      <c r="H1161" s="171">
        <v>4.71</v>
      </c>
      <c r="I1161" s="17">
        <f t="shared" ref="I1161:I1167" si="350">(H1160+H1161)/2</f>
        <v>4.6099999999999994</v>
      </c>
      <c r="J1161" s="17">
        <f t="shared" ref="J1161:J1167" si="351">G1161-G1160</f>
        <v>13</v>
      </c>
      <c r="K1161" s="45">
        <f t="shared" ref="K1161:K1167" si="352">I1161*J1161</f>
        <v>59.929999999999993</v>
      </c>
      <c r="L1161" s="17"/>
    </row>
    <row r="1162" spans="1:12">
      <c r="A1162" s="17">
        <v>42</v>
      </c>
      <c r="B1162" s="171">
        <v>4.41</v>
      </c>
      <c r="C1162" s="17">
        <f>(B1161+B1162)/2</f>
        <v>4.5600000000000005</v>
      </c>
      <c r="D1162" s="17">
        <f>A1162-A1161</f>
        <v>6</v>
      </c>
      <c r="E1162" s="45">
        <f>C1162*D1162</f>
        <v>27.360000000000003</v>
      </c>
      <c r="F1162" s="180" t="s">
        <v>65</v>
      </c>
      <c r="G1162" s="17">
        <f>G1163-(H1163-H1162)*3</f>
        <v>39.25</v>
      </c>
      <c r="H1162" s="171">
        <v>4.7</v>
      </c>
      <c r="I1162" s="17">
        <f t="shared" si="350"/>
        <v>4.7050000000000001</v>
      </c>
      <c r="J1162" s="17">
        <f t="shared" si="351"/>
        <v>3.25</v>
      </c>
      <c r="K1162" s="45">
        <f t="shared" si="352"/>
        <v>15.29125</v>
      </c>
      <c r="L1162" s="17"/>
    </row>
    <row r="1163" spans="1:12">
      <c r="A1163" s="17">
        <v>75</v>
      </c>
      <c r="B1163" s="171">
        <v>4.41</v>
      </c>
      <c r="C1163" s="17">
        <f>(B1162+B1163)/2</f>
        <v>4.41</v>
      </c>
      <c r="D1163" s="17">
        <f>A1163-A1162</f>
        <v>33</v>
      </c>
      <c r="E1163" s="45">
        <f>C1163*D1163</f>
        <v>145.53</v>
      </c>
      <c r="G1163" s="17">
        <f>G1164-4.3/2</f>
        <v>39.85</v>
      </c>
      <c r="H1163" s="17">
        <v>4.9000000000000004</v>
      </c>
      <c r="I1163" s="17">
        <f t="shared" si="350"/>
        <v>4.8000000000000007</v>
      </c>
      <c r="J1163" s="17">
        <f t="shared" si="351"/>
        <v>0.60000000000000142</v>
      </c>
      <c r="K1163" s="45">
        <f t="shared" si="352"/>
        <v>2.8800000000000074</v>
      </c>
      <c r="L1163" s="17"/>
    </row>
    <row r="1164" spans="1:12">
      <c r="A1164" s="17"/>
      <c r="B1164" s="171"/>
      <c r="C1164" s="17"/>
      <c r="D1164" s="17">
        <f>SUM(D1160:D1163)</f>
        <v>75</v>
      </c>
      <c r="E1164" s="17">
        <f>SUM(E1160:E1163)</f>
        <v>332.29499999999996</v>
      </c>
      <c r="G1164" s="17">
        <v>42</v>
      </c>
      <c r="H1164" s="17">
        <v>4.9000000000000004</v>
      </c>
      <c r="I1164" s="17">
        <f t="shared" si="350"/>
        <v>4.9000000000000004</v>
      </c>
      <c r="J1164" s="17">
        <f t="shared" si="351"/>
        <v>2.1499999999999986</v>
      </c>
      <c r="K1164" s="45">
        <f t="shared" si="352"/>
        <v>10.534999999999993</v>
      </c>
      <c r="L1164" s="17"/>
    </row>
    <row r="1165" spans="1:12">
      <c r="A1165" s="17"/>
      <c r="B1165" s="171"/>
      <c r="C1165" s="17"/>
      <c r="D1165" s="17"/>
      <c r="E1165" s="45"/>
      <c r="G1165" s="17">
        <f>G1164+4.3/2</f>
        <v>44.15</v>
      </c>
      <c r="H1165" s="17">
        <v>4.9000000000000004</v>
      </c>
      <c r="I1165" s="17">
        <f t="shared" si="350"/>
        <v>4.9000000000000004</v>
      </c>
      <c r="J1165" s="17">
        <f t="shared" si="351"/>
        <v>2.1499999999999986</v>
      </c>
      <c r="K1165" s="45">
        <f t="shared" si="352"/>
        <v>10.534999999999993</v>
      </c>
      <c r="L1165" s="17"/>
    </row>
    <row r="1166" spans="1:12">
      <c r="A1166" s="17"/>
      <c r="B1166" s="171"/>
      <c r="C1166" s="17"/>
      <c r="D1166" s="17"/>
      <c r="E1166" s="45"/>
      <c r="G1166" s="17">
        <f>G1165+(H1165-H1166)*3</f>
        <v>45.62</v>
      </c>
      <c r="H1166" s="171">
        <v>4.41</v>
      </c>
      <c r="I1166" s="17">
        <f t="shared" si="350"/>
        <v>4.6550000000000002</v>
      </c>
      <c r="J1166" s="17">
        <f t="shared" si="351"/>
        <v>1.4699999999999989</v>
      </c>
      <c r="K1166" s="45">
        <f t="shared" si="352"/>
        <v>6.842849999999995</v>
      </c>
      <c r="L1166" s="12"/>
    </row>
    <row r="1167" spans="1:12">
      <c r="A1167" s="174"/>
      <c r="B1167" s="171"/>
      <c r="C1167" s="17"/>
      <c r="G1167" s="17">
        <v>75</v>
      </c>
      <c r="H1167" s="171">
        <v>4.41</v>
      </c>
      <c r="I1167" s="17">
        <f t="shared" si="350"/>
        <v>4.41</v>
      </c>
      <c r="J1167" s="17">
        <f t="shared" si="351"/>
        <v>29.380000000000003</v>
      </c>
      <c r="K1167" s="45">
        <f t="shared" si="352"/>
        <v>129.56580000000002</v>
      </c>
    </row>
    <row r="1168" spans="1:12">
      <c r="A1168" s="174"/>
      <c r="B1168" s="171"/>
      <c r="C1168" s="17"/>
      <c r="D1168" s="17"/>
      <c r="E1168" s="45"/>
      <c r="G1168" s="17"/>
      <c r="H1168" s="17"/>
      <c r="I1168" s="17"/>
      <c r="J1168" s="17">
        <f>SUM(J1160:J1167)</f>
        <v>75</v>
      </c>
      <c r="K1168" s="17">
        <f>SUM(K1160:K1167)</f>
        <v>335.05489999999998</v>
      </c>
    </row>
    <row r="1169" spans="1:12">
      <c r="E1169" s="172" t="s">
        <v>66</v>
      </c>
      <c r="F1169" s="46">
        <f>K1168-E1164</f>
        <v>2.759900000000016</v>
      </c>
      <c r="G1169" s="137" t="s">
        <v>0</v>
      </c>
    </row>
    <row r="1170" spans="1:12">
      <c r="A1170" s="167" t="s">
        <v>67</v>
      </c>
      <c r="E1170" s="168" t="s">
        <v>58</v>
      </c>
      <c r="F1170" s="17">
        <v>19108</v>
      </c>
      <c r="G1170" s="137" t="s">
        <v>25</v>
      </c>
      <c r="H1170" s="167" t="s">
        <v>59</v>
      </c>
      <c r="I1170" s="167"/>
    </row>
    <row r="1171" spans="1:12">
      <c r="A1171" s="169" t="s">
        <v>60</v>
      </c>
      <c r="B1171" s="169" t="s">
        <v>61</v>
      </c>
      <c r="C1171" s="169" t="s">
        <v>62</v>
      </c>
      <c r="D1171" s="169" t="s">
        <v>63</v>
      </c>
      <c r="E1171" s="169" t="s">
        <v>64</v>
      </c>
      <c r="F1171" s="169"/>
      <c r="G1171" s="169" t="s">
        <v>60</v>
      </c>
      <c r="H1171" s="169" t="s">
        <v>61</v>
      </c>
      <c r="I1171" s="169" t="s">
        <v>62</v>
      </c>
      <c r="J1171" s="169" t="s">
        <v>63</v>
      </c>
      <c r="K1171" s="169" t="s">
        <v>64</v>
      </c>
      <c r="L1171" s="170"/>
    </row>
    <row r="1172" spans="1:12">
      <c r="A1172" s="17">
        <v>0</v>
      </c>
      <c r="B1172" s="171">
        <v>3.7</v>
      </c>
      <c r="C1172" s="17"/>
      <c r="D1172" s="17"/>
      <c r="E1172" s="45"/>
      <c r="F1172" s="17"/>
      <c r="G1172" s="17">
        <v>0</v>
      </c>
      <c r="H1172" s="17">
        <v>3.7</v>
      </c>
      <c r="I1172" s="17"/>
      <c r="J1172" s="17"/>
      <c r="K1172" s="17"/>
      <c r="L1172" s="17"/>
    </row>
    <row r="1173" spans="1:12">
      <c r="A1173" s="17">
        <v>17</v>
      </c>
      <c r="B1173" s="171">
        <v>3.54</v>
      </c>
      <c r="C1173" s="17">
        <f>(B1172+B1173)/2</f>
        <v>3.62</v>
      </c>
      <c r="D1173" s="17">
        <f>A1173-A1172</f>
        <v>17</v>
      </c>
      <c r="E1173" s="45">
        <f>C1173*D1173</f>
        <v>61.54</v>
      </c>
      <c r="F1173" s="17"/>
      <c r="G1173" s="17">
        <v>17</v>
      </c>
      <c r="H1173" s="17">
        <v>3.54</v>
      </c>
      <c r="I1173" s="17">
        <f>(H1172+H1173)/2</f>
        <v>3.62</v>
      </c>
      <c r="J1173" s="17">
        <f>G1173-G1172</f>
        <v>17</v>
      </c>
      <c r="K1173" s="45">
        <f>I1173*J1173</f>
        <v>61.54</v>
      </c>
      <c r="L1173" s="17"/>
    </row>
    <row r="1174" spans="1:12">
      <c r="A1174" s="17">
        <v>34</v>
      </c>
      <c r="B1174" s="171">
        <v>4.24</v>
      </c>
      <c r="C1174" s="17">
        <f>(B1173+B1174)/2</f>
        <v>3.89</v>
      </c>
      <c r="D1174" s="17">
        <f>A1174-A1173</f>
        <v>17</v>
      </c>
      <c r="E1174" s="45">
        <f>C1174*D1174</f>
        <v>66.13</v>
      </c>
      <c r="F1174" s="17" t="s">
        <v>65</v>
      </c>
      <c r="G1174" s="17">
        <f>G1175-(H1175-H1174)*3</f>
        <v>29.39</v>
      </c>
      <c r="H1174" s="17">
        <v>4.08</v>
      </c>
      <c r="I1174" s="17">
        <f t="shared" ref="I1174:I1179" si="353">(H1173+H1174)/2</f>
        <v>3.81</v>
      </c>
      <c r="J1174" s="17">
        <f t="shared" ref="J1174:J1179" si="354">G1174-G1173</f>
        <v>12.39</v>
      </c>
      <c r="K1174" s="45">
        <f t="shared" ref="K1174:K1179" si="355">I1174*J1174</f>
        <v>47.2059</v>
      </c>
      <c r="L1174" s="17"/>
    </row>
    <row r="1175" spans="1:12">
      <c r="A1175" s="17">
        <v>52</v>
      </c>
      <c r="B1175" s="171">
        <v>4.0199999999999996</v>
      </c>
      <c r="C1175" s="17">
        <f>(B1174+B1175)/2</f>
        <v>4.13</v>
      </c>
      <c r="D1175" s="17">
        <f>A1175-A1174</f>
        <v>18</v>
      </c>
      <c r="E1175" s="45">
        <f>C1175*D1175</f>
        <v>74.34</v>
      </c>
      <c r="F1175" s="17"/>
      <c r="G1175" s="17">
        <f>G1176-4.3/2</f>
        <v>31.85</v>
      </c>
      <c r="H1175" s="17">
        <v>4.9000000000000004</v>
      </c>
      <c r="I1175" s="17">
        <f t="shared" si="353"/>
        <v>4.49</v>
      </c>
      <c r="J1175" s="17">
        <f t="shared" si="354"/>
        <v>2.4600000000000009</v>
      </c>
      <c r="K1175" s="45">
        <f t="shared" si="355"/>
        <v>11.045400000000004</v>
      </c>
      <c r="L1175" s="17"/>
    </row>
    <row r="1176" spans="1:12">
      <c r="A1176" s="17"/>
      <c r="B1176" s="171"/>
      <c r="C1176" s="17"/>
      <c r="D1176" s="17">
        <f>SUM(D1173:D1175)</f>
        <v>52</v>
      </c>
      <c r="E1176" s="17">
        <f>SUM(E1173:E1175)</f>
        <v>202.01</v>
      </c>
      <c r="G1176" s="17">
        <v>34</v>
      </c>
      <c r="H1176" s="17">
        <v>4.9000000000000004</v>
      </c>
      <c r="I1176" s="17">
        <f t="shared" si="353"/>
        <v>4.9000000000000004</v>
      </c>
      <c r="J1176" s="17">
        <f t="shared" si="354"/>
        <v>2.1499999999999986</v>
      </c>
      <c r="K1176" s="45">
        <f t="shared" si="355"/>
        <v>10.534999999999993</v>
      </c>
      <c r="L1176" s="17"/>
    </row>
    <row r="1177" spans="1:12">
      <c r="A1177" s="17"/>
      <c r="B1177" s="171"/>
      <c r="C1177" s="17"/>
      <c r="D1177" s="17"/>
      <c r="E1177" s="45"/>
      <c r="F1177" s="17"/>
      <c r="G1177" s="17">
        <f>G1176+4.3/2</f>
        <v>36.15</v>
      </c>
      <c r="H1177" s="17">
        <v>4.9000000000000004</v>
      </c>
      <c r="I1177" s="17">
        <f t="shared" si="353"/>
        <v>4.9000000000000004</v>
      </c>
      <c r="J1177" s="17">
        <f t="shared" si="354"/>
        <v>2.1499999999999986</v>
      </c>
      <c r="K1177" s="45">
        <f t="shared" si="355"/>
        <v>10.534999999999993</v>
      </c>
      <c r="L1177" s="17"/>
    </row>
    <row r="1178" spans="1:12">
      <c r="A1178" s="17"/>
      <c r="B1178" s="171"/>
      <c r="C1178" s="17"/>
      <c r="D1178" s="17"/>
      <c r="E1178" s="45"/>
      <c r="F1178" s="17"/>
      <c r="G1178" s="17">
        <f>G1177+(H1177-H1178)*3</f>
        <v>38.19</v>
      </c>
      <c r="H1178" s="17">
        <v>4.22</v>
      </c>
      <c r="I1178" s="17">
        <f t="shared" si="353"/>
        <v>4.5600000000000005</v>
      </c>
      <c r="J1178" s="17">
        <f t="shared" si="354"/>
        <v>2.0399999999999991</v>
      </c>
      <c r="K1178" s="45">
        <f t="shared" si="355"/>
        <v>9.3023999999999969</v>
      </c>
      <c r="L1178" s="17"/>
    </row>
    <row r="1179" spans="1:12">
      <c r="A1179" s="17"/>
      <c r="B1179" s="171"/>
      <c r="C1179" s="17"/>
      <c r="D1179" s="17"/>
      <c r="E1179" s="45"/>
      <c r="F1179" s="17"/>
      <c r="G1179" s="17">
        <v>52</v>
      </c>
      <c r="H1179" s="17">
        <v>4.0199999999999996</v>
      </c>
      <c r="I1179" s="17">
        <f t="shared" si="353"/>
        <v>4.1199999999999992</v>
      </c>
      <c r="J1179" s="17">
        <f t="shared" si="354"/>
        <v>13.810000000000002</v>
      </c>
      <c r="K1179" s="45">
        <f t="shared" si="355"/>
        <v>56.897199999999998</v>
      </c>
      <c r="L1179" s="12"/>
    </row>
    <row r="1180" spans="1:12">
      <c r="A1180" s="174"/>
      <c r="B1180" s="171"/>
      <c r="C1180" s="17"/>
      <c r="F1180" s="17"/>
      <c r="G1180" s="17"/>
      <c r="H1180" s="17"/>
      <c r="I1180" s="17"/>
      <c r="J1180" s="17">
        <f>SUM(J1173:J1179)</f>
        <v>52</v>
      </c>
      <c r="K1180" s="17">
        <f>SUM(K1173:K1179)</f>
        <v>207.0609</v>
      </c>
    </row>
    <row r="1181" spans="1:12">
      <c r="E1181" s="172" t="s">
        <v>66</v>
      </c>
      <c r="F1181" s="46">
        <f>K1180-E1176</f>
        <v>5.0509000000000128</v>
      </c>
      <c r="G1181" s="137" t="s">
        <v>0</v>
      </c>
    </row>
    <row r="1182" spans="1:12">
      <c r="A1182" s="167" t="s">
        <v>67</v>
      </c>
      <c r="E1182" s="168" t="s">
        <v>58</v>
      </c>
      <c r="F1182" s="17">
        <v>19222</v>
      </c>
      <c r="G1182" s="137" t="s">
        <v>25</v>
      </c>
      <c r="H1182" s="167" t="s">
        <v>59</v>
      </c>
      <c r="I1182" s="167"/>
    </row>
    <row r="1183" spans="1:12">
      <c r="A1183" s="169" t="s">
        <v>60</v>
      </c>
      <c r="B1183" s="169" t="s">
        <v>61</v>
      </c>
      <c r="C1183" s="169" t="s">
        <v>62</v>
      </c>
      <c r="D1183" s="169" t="s">
        <v>63</v>
      </c>
      <c r="E1183" s="169" t="s">
        <v>64</v>
      </c>
      <c r="F1183" s="169"/>
      <c r="G1183" s="169" t="s">
        <v>60</v>
      </c>
      <c r="H1183" s="169" t="s">
        <v>61</v>
      </c>
      <c r="I1183" s="169" t="s">
        <v>62</v>
      </c>
      <c r="J1183" s="169" t="s">
        <v>63</v>
      </c>
      <c r="K1183" s="169" t="s">
        <v>64</v>
      </c>
      <c r="L1183" s="170"/>
    </row>
    <row r="1184" spans="1:12">
      <c r="A1184" s="17">
        <v>0</v>
      </c>
      <c r="B1184" s="17">
        <v>3.82</v>
      </c>
      <c r="C1184" s="17"/>
      <c r="D1184" s="17"/>
      <c r="E1184" s="17"/>
      <c r="F1184" s="17"/>
      <c r="G1184" s="17">
        <v>0</v>
      </c>
      <c r="H1184" s="17">
        <v>3.82</v>
      </c>
      <c r="I1184" s="17"/>
      <c r="J1184" s="17"/>
      <c r="K1184" s="17"/>
      <c r="L1184" s="17"/>
    </row>
    <row r="1185" spans="1:12">
      <c r="A1185" s="17">
        <v>7</v>
      </c>
      <c r="B1185" s="17">
        <v>4.13</v>
      </c>
      <c r="C1185" s="17">
        <f>(B1184+B1185)/2</f>
        <v>3.9749999999999996</v>
      </c>
      <c r="D1185" s="17">
        <f>A1185-A1184</f>
        <v>7</v>
      </c>
      <c r="E1185" s="17">
        <f>C1185*D1185</f>
        <v>27.824999999999996</v>
      </c>
      <c r="F1185" s="17"/>
      <c r="G1185" s="17">
        <v>7</v>
      </c>
      <c r="H1185" s="17">
        <v>4.13</v>
      </c>
      <c r="I1185" s="17">
        <f>(H1184+H1185)/2</f>
        <v>3.9749999999999996</v>
      </c>
      <c r="J1185" s="17">
        <f>G1185-G1184</f>
        <v>7</v>
      </c>
      <c r="K1185" s="17">
        <f>I1185*J1185</f>
        <v>27.824999999999996</v>
      </c>
      <c r="L1185" s="17"/>
    </row>
    <row r="1186" spans="1:12">
      <c r="A1186" s="17">
        <v>34</v>
      </c>
      <c r="B1186" s="17">
        <v>4.29</v>
      </c>
      <c r="C1186" s="17">
        <f>(B1185+B1186)/2</f>
        <v>4.21</v>
      </c>
      <c r="D1186" s="17">
        <f>A1186-A1185</f>
        <v>27</v>
      </c>
      <c r="E1186" s="17">
        <f>C1186*D1186</f>
        <v>113.67</v>
      </c>
      <c r="F1186" s="17"/>
      <c r="G1186" s="17">
        <v>34</v>
      </c>
      <c r="H1186" s="17">
        <v>4.29</v>
      </c>
      <c r="I1186" s="17">
        <f t="shared" ref="I1186:I1193" si="356">(H1185+H1186)/2</f>
        <v>4.21</v>
      </c>
      <c r="J1186" s="17">
        <f t="shared" ref="J1186:J1193" si="357">G1186-G1185</f>
        <v>27</v>
      </c>
      <c r="K1186" s="17">
        <f t="shared" ref="K1186:K1193" si="358">I1186*J1186</f>
        <v>113.67</v>
      </c>
      <c r="L1186" s="17"/>
    </row>
    <row r="1187" spans="1:12">
      <c r="A1187" s="17">
        <v>49</v>
      </c>
      <c r="B1187" s="17">
        <v>4.28</v>
      </c>
      <c r="C1187" s="17">
        <f>(B1186+B1187)/2</f>
        <v>4.2850000000000001</v>
      </c>
      <c r="D1187" s="17">
        <f>A1187-A1186</f>
        <v>15</v>
      </c>
      <c r="E1187" s="17">
        <f>C1187*D1187</f>
        <v>64.275000000000006</v>
      </c>
      <c r="F1187" s="17"/>
      <c r="G1187" s="17">
        <v>49</v>
      </c>
      <c r="H1187" s="17">
        <v>4.28</v>
      </c>
      <c r="I1187" s="17">
        <f t="shared" si="356"/>
        <v>4.2850000000000001</v>
      </c>
      <c r="J1187" s="17">
        <f t="shared" si="357"/>
        <v>15</v>
      </c>
      <c r="K1187" s="17">
        <f t="shared" si="358"/>
        <v>64.275000000000006</v>
      </c>
      <c r="L1187" s="17"/>
    </row>
    <row r="1188" spans="1:12">
      <c r="A1188" s="17">
        <v>70</v>
      </c>
      <c r="B1188" s="17">
        <v>4.05</v>
      </c>
      <c r="C1188" s="17">
        <f>(B1187+B1188)/2</f>
        <v>4.165</v>
      </c>
      <c r="D1188" s="17">
        <f>A1188-A1187</f>
        <v>21</v>
      </c>
      <c r="E1188" s="17">
        <f>C1188*D1188</f>
        <v>87.465000000000003</v>
      </c>
      <c r="F1188" s="17" t="s">
        <v>65</v>
      </c>
      <c r="G1188" s="17">
        <f>G1189-(H1189-H1188)*3</f>
        <v>65.75</v>
      </c>
      <c r="H1188" s="17">
        <v>4.2</v>
      </c>
      <c r="I1188" s="17">
        <f t="shared" si="356"/>
        <v>4.24</v>
      </c>
      <c r="J1188" s="17">
        <f t="shared" si="357"/>
        <v>16.75</v>
      </c>
      <c r="K1188" s="17">
        <f t="shared" si="358"/>
        <v>71.02000000000001</v>
      </c>
      <c r="L1188" s="17"/>
    </row>
    <row r="1189" spans="1:12">
      <c r="A1189" s="17">
        <v>87</v>
      </c>
      <c r="B1189" s="17">
        <v>4.0999999999999996</v>
      </c>
      <c r="C1189" s="17">
        <f>(B1188+B1189)/2</f>
        <v>4.0749999999999993</v>
      </c>
      <c r="D1189" s="17">
        <f>A1189-A1188</f>
        <v>17</v>
      </c>
      <c r="E1189" s="17">
        <f>C1189*D1189</f>
        <v>69.274999999999991</v>
      </c>
      <c r="F1189" s="17"/>
      <c r="G1189" s="17">
        <f>G1190-4.3/2</f>
        <v>67.849999999999994</v>
      </c>
      <c r="H1189" s="17">
        <v>4.9000000000000004</v>
      </c>
      <c r="I1189" s="17">
        <f t="shared" si="356"/>
        <v>4.5500000000000007</v>
      </c>
      <c r="J1189" s="17">
        <f t="shared" si="357"/>
        <v>2.0999999999999943</v>
      </c>
      <c r="K1189" s="17">
        <f t="shared" si="358"/>
        <v>9.5549999999999748</v>
      </c>
      <c r="L1189" s="17"/>
    </row>
    <row r="1190" spans="1:12">
      <c r="A1190" s="17"/>
      <c r="B1190" s="17"/>
      <c r="C1190" s="17"/>
      <c r="D1190" s="17">
        <f>SUM(D1185:D1189)</f>
        <v>87</v>
      </c>
      <c r="E1190" s="17">
        <f>SUM(E1185:E1189)</f>
        <v>362.51</v>
      </c>
      <c r="G1190" s="17">
        <v>70</v>
      </c>
      <c r="H1190" s="17">
        <v>4.9000000000000004</v>
      </c>
      <c r="I1190" s="17">
        <f t="shared" si="356"/>
        <v>4.9000000000000004</v>
      </c>
      <c r="J1190" s="17">
        <f t="shared" si="357"/>
        <v>2.1500000000000057</v>
      </c>
      <c r="K1190" s="17">
        <f t="shared" si="358"/>
        <v>10.535000000000029</v>
      </c>
      <c r="L1190" s="17"/>
    </row>
    <row r="1191" spans="1:12">
      <c r="A1191" s="17"/>
      <c r="B1191" s="17"/>
      <c r="C1191" s="17"/>
      <c r="D1191" s="17"/>
      <c r="E1191" s="17"/>
      <c r="F1191" s="17"/>
      <c r="G1191" s="17">
        <f>G1190+4.3/2</f>
        <v>72.150000000000006</v>
      </c>
      <c r="H1191" s="17">
        <v>4.9000000000000004</v>
      </c>
      <c r="I1191" s="17">
        <f t="shared" si="356"/>
        <v>4.9000000000000004</v>
      </c>
      <c r="J1191" s="17">
        <f t="shared" si="357"/>
        <v>2.1500000000000057</v>
      </c>
      <c r="K1191" s="17">
        <f t="shared" si="358"/>
        <v>10.535000000000029</v>
      </c>
      <c r="L1191" s="12"/>
    </row>
    <row r="1192" spans="1:12">
      <c r="A1192" s="17"/>
      <c r="B1192" s="17"/>
      <c r="C1192" s="17"/>
      <c r="D1192" s="17"/>
      <c r="E1192" s="17"/>
      <c r="F1192" s="17"/>
      <c r="G1192" s="17">
        <f>G1191+(H1191-H1192)*3</f>
        <v>74.550000000000011</v>
      </c>
      <c r="H1192" s="17">
        <v>4.0999999999999996</v>
      </c>
      <c r="I1192" s="17">
        <f t="shared" si="356"/>
        <v>4.5</v>
      </c>
      <c r="J1192" s="17">
        <f t="shared" si="357"/>
        <v>2.4000000000000057</v>
      </c>
      <c r="K1192" s="17">
        <f t="shared" si="358"/>
        <v>10.800000000000026</v>
      </c>
    </row>
    <row r="1193" spans="1:12">
      <c r="A1193" s="17"/>
      <c r="B1193" s="17"/>
      <c r="C1193" s="17"/>
      <c r="D1193" s="17"/>
      <c r="E1193" s="17"/>
      <c r="F1193" s="17"/>
      <c r="G1193" s="17">
        <v>87</v>
      </c>
      <c r="H1193" s="17">
        <v>4.0999999999999996</v>
      </c>
      <c r="I1193" s="17">
        <f t="shared" si="356"/>
        <v>4.0999999999999996</v>
      </c>
      <c r="J1193" s="17">
        <f t="shared" si="357"/>
        <v>12.449999999999989</v>
      </c>
      <c r="K1193" s="17">
        <f t="shared" si="358"/>
        <v>51.044999999999952</v>
      </c>
    </row>
    <row r="1194" spans="1:12">
      <c r="A1194" s="17"/>
      <c r="B1194" s="17"/>
      <c r="C1194" s="17"/>
      <c r="D1194" s="17"/>
      <c r="E1194" s="17"/>
      <c r="F1194" s="17"/>
      <c r="G1194" s="17"/>
      <c r="H1194" s="17"/>
      <c r="I1194" s="17"/>
      <c r="J1194" s="17">
        <f>SUM(J1185:J1193)</f>
        <v>87</v>
      </c>
      <c r="K1194" s="17">
        <f>SUM(K1185:K1193)</f>
        <v>369.26</v>
      </c>
    </row>
    <row r="1195" spans="1:12">
      <c r="E1195" s="172" t="s">
        <v>66</v>
      </c>
      <c r="F1195" s="46">
        <f>K1194-E1190</f>
        <v>6.75</v>
      </c>
      <c r="G1195" s="137" t="s">
        <v>0</v>
      </c>
    </row>
    <row r="1196" spans="1:12">
      <c r="A1196" s="167" t="s">
        <v>67</v>
      </c>
      <c r="E1196" s="168" t="s">
        <v>58</v>
      </c>
      <c r="F1196" s="17">
        <v>19560</v>
      </c>
      <c r="G1196" s="137" t="s">
        <v>25</v>
      </c>
      <c r="H1196" s="167" t="s">
        <v>59</v>
      </c>
      <c r="I1196" s="167"/>
    </row>
    <row r="1197" spans="1:12">
      <c r="A1197" s="169" t="s">
        <v>60</v>
      </c>
      <c r="B1197" s="169" t="s">
        <v>61</v>
      </c>
      <c r="C1197" s="169" t="s">
        <v>62</v>
      </c>
      <c r="D1197" s="169" t="s">
        <v>63</v>
      </c>
      <c r="E1197" s="169" t="s">
        <v>64</v>
      </c>
      <c r="F1197" s="169"/>
      <c r="G1197" s="169" t="s">
        <v>60</v>
      </c>
      <c r="H1197" s="169" t="s">
        <v>61</v>
      </c>
      <c r="I1197" s="169" t="s">
        <v>62</v>
      </c>
      <c r="J1197" s="169" t="s">
        <v>63</v>
      </c>
      <c r="K1197" s="169" t="s">
        <v>64</v>
      </c>
      <c r="L1197" s="170"/>
    </row>
    <row r="1198" spans="1:12">
      <c r="A1198" s="17">
        <v>0</v>
      </c>
      <c r="B1198" s="17">
        <v>3.37</v>
      </c>
      <c r="C1198" s="17"/>
      <c r="D1198" s="17"/>
      <c r="E1198" s="17"/>
      <c r="F1198" s="17"/>
      <c r="G1198" s="17">
        <v>0</v>
      </c>
      <c r="H1198" s="17">
        <v>3.37</v>
      </c>
      <c r="I1198" s="17"/>
      <c r="J1198" s="17"/>
      <c r="K1198" s="17"/>
      <c r="L1198" s="17"/>
    </row>
    <row r="1199" spans="1:12">
      <c r="A1199" s="17">
        <v>21</v>
      </c>
      <c r="B1199" s="17">
        <v>4.04</v>
      </c>
      <c r="C1199" s="17">
        <f>(B1198+B1199)/2</f>
        <v>3.7050000000000001</v>
      </c>
      <c r="D1199" s="17">
        <f>A1199-A1198</f>
        <v>21</v>
      </c>
      <c r="E1199" s="17">
        <f>C1199*D1199</f>
        <v>77.805000000000007</v>
      </c>
      <c r="F1199" s="17"/>
      <c r="G1199" s="17">
        <v>21</v>
      </c>
      <c r="H1199" s="17">
        <v>4.04</v>
      </c>
      <c r="I1199" s="17">
        <f>(H1198+H1199)/2</f>
        <v>3.7050000000000001</v>
      </c>
      <c r="J1199" s="17">
        <f>G1199-G1198</f>
        <v>21</v>
      </c>
      <c r="K1199" s="17">
        <f>I1199*J1199</f>
        <v>77.805000000000007</v>
      </c>
      <c r="L1199" s="17"/>
    </row>
    <row r="1200" spans="1:12">
      <c r="A1200" s="17">
        <v>44</v>
      </c>
      <c r="B1200" s="17">
        <v>3.91</v>
      </c>
      <c r="C1200" s="17">
        <f>(B1199+B1200)/2</f>
        <v>3.9750000000000001</v>
      </c>
      <c r="D1200" s="17">
        <f>A1200-A1199</f>
        <v>23</v>
      </c>
      <c r="E1200" s="17">
        <f>C1200*D1200</f>
        <v>91.424999999999997</v>
      </c>
      <c r="F1200" s="17" t="s">
        <v>65</v>
      </c>
      <c r="G1200" s="17">
        <f>G1201-(H1201-H1200)*3</f>
        <v>39</v>
      </c>
      <c r="H1200" s="17">
        <v>3.95</v>
      </c>
      <c r="I1200" s="17">
        <f t="shared" ref="I1200:I1205" si="359">(H1199+H1200)/2</f>
        <v>3.9950000000000001</v>
      </c>
      <c r="J1200" s="17">
        <f t="shared" ref="J1200:J1205" si="360">G1200-G1199</f>
        <v>18</v>
      </c>
      <c r="K1200" s="17">
        <f t="shared" ref="K1200:K1205" si="361">I1200*J1200</f>
        <v>71.91</v>
      </c>
      <c r="L1200" s="17"/>
    </row>
    <row r="1201" spans="1:12">
      <c r="A1201" s="17">
        <v>54</v>
      </c>
      <c r="B1201" s="17">
        <v>3.91</v>
      </c>
      <c r="C1201" s="17">
        <f>(B1200+B1201)/2</f>
        <v>3.91</v>
      </c>
      <c r="D1201" s="17">
        <f>A1201-A1200</f>
        <v>10</v>
      </c>
      <c r="E1201" s="17">
        <f>C1201*D1201</f>
        <v>39.1</v>
      </c>
      <c r="F1201" s="17"/>
      <c r="G1201" s="17">
        <f>G1202-4.3/2</f>
        <v>41.85</v>
      </c>
      <c r="H1201" s="17">
        <v>4.9000000000000004</v>
      </c>
      <c r="I1201" s="17">
        <f t="shared" si="359"/>
        <v>4.4250000000000007</v>
      </c>
      <c r="J1201" s="17">
        <f t="shared" si="360"/>
        <v>2.8500000000000014</v>
      </c>
      <c r="K1201" s="17">
        <f t="shared" si="361"/>
        <v>12.611250000000009</v>
      </c>
      <c r="L1201" s="17"/>
    </row>
    <row r="1202" spans="1:12">
      <c r="A1202" s="17"/>
      <c r="B1202" s="17"/>
      <c r="C1202" s="17"/>
      <c r="D1202" s="17">
        <f>SUM(D1199:D1201)</f>
        <v>54</v>
      </c>
      <c r="E1202" s="17">
        <f>SUM(E1199:E1201)</f>
        <v>208.33</v>
      </c>
      <c r="F1202" s="17"/>
      <c r="G1202" s="17">
        <v>44</v>
      </c>
      <c r="H1202" s="17">
        <v>4.9000000000000004</v>
      </c>
      <c r="I1202" s="17">
        <f t="shared" si="359"/>
        <v>4.9000000000000004</v>
      </c>
      <c r="J1202" s="17">
        <f t="shared" si="360"/>
        <v>2.1499999999999986</v>
      </c>
      <c r="K1202" s="17">
        <f t="shared" si="361"/>
        <v>10.534999999999993</v>
      </c>
      <c r="L1202" s="17"/>
    </row>
    <row r="1203" spans="1:12">
      <c r="A1203" s="17"/>
      <c r="B1203" s="17"/>
      <c r="C1203" s="17"/>
      <c r="D1203" s="17"/>
      <c r="E1203" s="17"/>
      <c r="F1203" s="17"/>
      <c r="G1203" s="17">
        <f>G1202+4.3/2</f>
        <v>46.15</v>
      </c>
      <c r="H1203" s="17">
        <v>4.9000000000000004</v>
      </c>
      <c r="I1203" s="17">
        <f t="shared" si="359"/>
        <v>4.9000000000000004</v>
      </c>
      <c r="J1203" s="17">
        <f t="shared" si="360"/>
        <v>2.1499999999999986</v>
      </c>
      <c r="K1203" s="17">
        <f t="shared" si="361"/>
        <v>10.534999999999993</v>
      </c>
      <c r="L1203" s="17"/>
    </row>
    <row r="1204" spans="1:12">
      <c r="A1204" s="17"/>
      <c r="B1204" s="17"/>
      <c r="C1204" s="17"/>
      <c r="D1204" s="17"/>
      <c r="E1204" s="17"/>
      <c r="F1204" s="17"/>
      <c r="G1204" s="17">
        <f>G1203+(H1203-H1204)*3</f>
        <v>49.12</v>
      </c>
      <c r="H1204" s="17">
        <v>3.91</v>
      </c>
      <c r="I1204" s="17">
        <f t="shared" si="359"/>
        <v>4.4050000000000002</v>
      </c>
      <c r="J1204" s="17">
        <f t="shared" si="360"/>
        <v>2.9699999999999989</v>
      </c>
      <c r="K1204" s="17">
        <f t="shared" si="361"/>
        <v>13.082849999999995</v>
      </c>
      <c r="L1204" s="17"/>
    </row>
    <row r="1205" spans="1:12">
      <c r="A1205" s="17"/>
      <c r="B1205" s="17"/>
      <c r="C1205" s="17"/>
      <c r="D1205" s="17"/>
      <c r="E1205" s="17"/>
      <c r="F1205" s="17"/>
      <c r="G1205" s="17">
        <v>54</v>
      </c>
      <c r="H1205" s="17">
        <v>3.91</v>
      </c>
      <c r="I1205" s="17">
        <f t="shared" si="359"/>
        <v>3.91</v>
      </c>
      <c r="J1205" s="17">
        <f t="shared" si="360"/>
        <v>4.8800000000000026</v>
      </c>
      <c r="K1205" s="17">
        <f t="shared" si="361"/>
        <v>19.080800000000011</v>
      </c>
      <c r="L1205" s="12"/>
    </row>
    <row r="1206" spans="1:12">
      <c r="A1206" s="17"/>
      <c r="B1206" s="17"/>
      <c r="C1206" s="17"/>
      <c r="D1206" s="17"/>
      <c r="E1206" s="17"/>
      <c r="F1206" s="17"/>
      <c r="G1206" s="17"/>
      <c r="H1206" s="17"/>
      <c r="I1206" s="17"/>
      <c r="J1206" s="17">
        <f>SUM(J1199:J1205)</f>
        <v>54</v>
      </c>
      <c r="K1206" s="17">
        <f>SUM(K1199:K1205)</f>
        <v>215.55990000000003</v>
      </c>
    </row>
    <row r="1207" spans="1:12">
      <c r="E1207" s="172" t="s">
        <v>66</v>
      </c>
      <c r="F1207" s="46">
        <f>K1206-E1202</f>
        <v>7.2299000000000149</v>
      </c>
      <c r="G1207" s="137" t="s">
        <v>0</v>
      </c>
    </row>
    <row r="1208" spans="1:12">
      <c r="A1208" s="167" t="s">
        <v>67</v>
      </c>
      <c r="E1208" s="168" t="s">
        <v>58</v>
      </c>
      <c r="F1208" s="17">
        <v>19639</v>
      </c>
      <c r="G1208" s="137" t="s">
        <v>25</v>
      </c>
      <c r="H1208" s="167" t="s">
        <v>59</v>
      </c>
      <c r="I1208" s="167"/>
    </row>
    <row r="1209" spans="1:12">
      <c r="A1209" s="169" t="s">
        <v>60</v>
      </c>
      <c r="B1209" s="169" t="s">
        <v>61</v>
      </c>
      <c r="C1209" s="169" t="s">
        <v>62</v>
      </c>
      <c r="D1209" s="169" t="s">
        <v>63</v>
      </c>
      <c r="E1209" s="169" t="s">
        <v>64</v>
      </c>
      <c r="F1209" s="169"/>
      <c r="G1209" s="169" t="s">
        <v>60</v>
      </c>
      <c r="H1209" s="169" t="s">
        <v>61</v>
      </c>
      <c r="I1209" s="169" t="s">
        <v>62</v>
      </c>
      <c r="J1209" s="169" t="s">
        <v>63</v>
      </c>
      <c r="K1209" s="169" t="s">
        <v>64</v>
      </c>
      <c r="L1209" s="170"/>
    </row>
    <row r="1210" spans="1:12">
      <c r="A1210" s="17">
        <v>0</v>
      </c>
      <c r="B1210" s="17">
        <v>3.65</v>
      </c>
      <c r="C1210" s="17"/>
      <c r="D1210" s="17"/>
      <c r="E1210" s="17"/>
      <c r="F1210" s="17"/>
      <c r="G1210" s="17">
        <v>0</v>
      </c>
      <c r="H1210" s="17">
        <v>3.65</v>
      </c>
      <c r="I1210" s="17"/>
      <c r="J1210" s="17"/>
      <c r="K1210" s="17"/>
      <c r="L1210" s="17"/>
    </row>
    <row r="1211" spans="1:12">
      <c r="A1211" s="17">
        <v>18</v>
      </c>
      <c r="B1211" s="17">
        <v>4.1900000000000004</v>
      </c>
      <c r="C1211" s="17">
        <f>(B1210+B1211)/2</f>
        <v>3.92</v>
      </c>
      <c r="D1211" s="17">
        <f>A1211-A1210</f>
        <v>18</v>
      </c>
      <c r="E1211" s="17">
        <f>C1211*D1211</f>
        <v>70.56</v>
      </c>
      <c r="F1211" s="17"/>
      <c r="G1211" s="17">
        <v>18</v>
      </c>
      <c r="H1211" s="17">
        <v>4.1900000000000004</v>
      </c>
      <c r="I1211" s="17">
        <f>(H1210+H1211)/2</f>
        <v>3.92</v>
      </c>
      <c r="J1211" s="17">
        <f>G1211-G1210</f>
        <v>18</v>
      </c>
      <c r="K1211" s="17">
        <f>I1211*J1211</f>
        <v>70.56</v>
      </c>
      <c r="L1211" s="17"/>
    </row>
    <row r="1212" spans="1:12">
      <c r="A1212" s="17">
        <v>40</v>
      </c>
      <c r="B1212" s="17">
        <v>4.34</v>
      </c>
      <c r="C1212" s="17">
        <f>(B1211+B1212)/2</f>
        <v>4.2650000000000006</v>
      </c>
      <c r="D1212" s="17">
        <f>A1212-A1211</f>
        <v>22</v>
      </c>
      <c r="E1212" s="17">
        <f>C1212*D1212</f>
        <v>93.830000000000013</v>
      </c>
      <c r="F1212" s="17" t="s">
        <v>65</v>
      </c>
      <c r="G1212" s="17">
        <f>G1213-(H1213-H1212)*3</f>
        <v>36.049999999999997</v>
      </c>
      <c r="H1212" s="17">
        <v>4.3</v>
      </c>
      <c r="I1212" s="17">
        <f t="shared" ref="I1212:I1217" si="362">(H1211+H1212)/2</f>
        <v>4.2450000000000001</v>
      </c>
      <c r="J1212" s="17">
        <f t="shared" ref="J1212:J1217" si="363">G1212-G1211</f>
        <v>18.049999999999997</v>
      </c>
      <c r="K1212" s="17">
        <f t="shared" ref="K1212:K1217" si="364">I1212*J1212</f>
        <v>76.622249999999994</v>
      </c>
      <c r="L1212" s="17"/>
    </row>
    <row r="1213" spans="1:12">
      <c r="A1213" s="17">
        <v>68</v>
      </c>
      <c r="B1213" s="17">
        <v>4.34</v>
      </c>
      <c r="C1213" s="17">
        <f>(B1212+B1213)/2</f>
        <v>4.34</v>
      </c>
      <c r="D1213" s="17">
        <f>A1213-A1212</f>
        <v>28</v>
      </c>
      <c r="E1213" s="17">
        <f>C1213*D1213</f>
        <v>121.52</v>
      </c>
      <c r="F1213" s="17"/>
      <c r="G1213" s="17">
        <f>G1214-4.3/2</f>
        <v>37.85</v>
      </c>
      <c r="H1213" s="17">
        <v>4.9000000000000004</v>
      </c>
      <c r="I1213" s="17">
        <f t="shared" si="362"/>
        <v>4.5999999999999996</v>
      </c>
      <c r="J1213" s="17">
        <f t="shared" si="363"/>
        <v>1.8000000000000043</v>
      </c>
      <c r="K1213" s="17">
        <f t="shared" si="364"/>
        <v>8.2800000000000189</v>
      </c>
      <c r="L1213" s="17"/>
    </row>
    <row r="1214" spans="1:12">
      <c r="A1214" s="17"/>
      <c r="B1214" s="17"/>
      <c r="C1214" s="17"/>
      <c r="D1214" s="17">
        <f>SUM(D1211:D1213)</f>
        <v>68</v>
      </c>
      <c r="E1214" s="17">
        <f>SUM(E1211:E1213)</f>
        <v>285.91000000000003</v>
      </c>
      <c r="G1214" s="17">
        <v>40</v>
      </c>
      <c r="H1214" s="17">
        <v>4.9000000000000004</v>
      </c>
      <c r="I1214" s="17">
        <f t="shared" si="362"/>
        <v>4.9000000000000004</v>
      </c>
      <c r="J1214" s="17">
        <f t="shared" si="363"/>
        <v>2.1499999999999986</v>
      </c>
      <c r="K1214" s="17">
        <f t="shared" si="364"/>
        <v>10.534999999999993</v>
      </c>
      <c r="L1214" s="17"/>
    </row>
    <row r="1215" spans="1:12">
      <c r="A1215" s="17"/>
      <c r="B1215" s="17"/>
      <c r="C1215" s="17"/>
      <c r="D1215" s="17"/>
      <c r="E1215" s="17"/>
      <c r="F1215" s="17"/>
      <c r="G1215" s="17">
        <f>G1214+4.3/2</f>
        <v>42.15</v>
      </c>
      <c r="H1215" s="17">
        <v>4.9000000000000004</v>
      </c>
      <c r="I1215" s="17">
        <f t="shared" si="362"/>
        <v>4.9000000000000004</v>
      </c>
      <c r="J1215" s="17">
        <f t="shared" si="363"/>
        <v>2.1499999999999986</v>
      </c>
      <c r="K1215" s="17">
        <f t="shared" si="364"/>
        <v>10.534999999999993</v>
      </c>
      <c r="L1215" s="17"/>
    </row>
    <row r="1216" spans="1:12">
      <c r="A1216" s="17"/>
      <c r="B1216" s="17"/>
      <c r="C1216" s="17"/>
      <c r="D1216" s="17"/>
      <c r="E1216" s="17"/>
      <c r="F1216" s="17"/>
      <c r="G1216" s="17">
        <f>G1215+(H1215-H1216)*3</f>
        <v>43.83</v>
      </c>
      <c r="H1216" s="17">
        <v>4.34</v>
      </c>
      <c r="I1216" s="17">
        <f t="shared" si="362"/>
        <v>4.62</v>
      </c>
      <c r="J1216" s="17">
        <f t="shared" si="363"/>
        <v>1.6799999999999997</v>
      </c>
      <c r="K1216" s="17">
        <f t="shared" si="364"/>
        <v>7.7615999999999987</v>
      </c>
      <c r="L1216" s="17"/>
    </row>
    <row r="1217" spans="1:12">
      <c r="A1217" s="17"/>
      <c r="B1217" s="17"/>
      <c r="C1217" s="17"/>
      <c r="D1217" s="17"/>
      <c r="E1217" s="17"/>
      <c r="F1217" s="17"/>
      <c r="G1217" s="17">
        <v>68</v>
      </c>
      <c r="H1217" s="17">
        <v>4.34</v>
      </c>
      <c r="I1217" s="17">
        <f t="shared" si="362"/>
        <v>4.34</v>
      </c>
      <c r="J1217" s="17">
        <f t="shared" si="363"/>
        <v>24.17</v>
      </c>
      <c r="K1217" s="17">
        <f t="shared" si="364"/>
        <v>104.8978</v>
      </c>
      <c r="L1217" s="12"/>
    </row>
    <row r="1218" spans="1:12">
      <c r="A1218" s="17"/>
      <c r="B1218" s="17"/>
      <c r="C1218" s="17"/>
      <c r="D1218" s="17"/>
      <c r="E1218" s="17"/>
      <c r="F1218" s="17"/>
      <c r="G1218" s="17"/>
      <c r="H1218" s="17"/>
      <c r="I1218" s="17"/>
      <c r="J1218" s="17">
        <f>SUM(J1211:J1217)</f>
        <v>68</v>
      </c>
      <c r="K1218" s="17">
        <f>SUM(K1211:K1217)</f>
        <v>289.19165000000004</v>
      </c>
    </row>
    <row r="1219" spans="1:12">
      <c r="E1219" s="172" t="s">
        <v>66</v>
      </c>
      <c r="F1219" s="46">
        <f>K1218-E1214</f>
        <v>3.2816500000000133</v>
      </c>
      <c r="G1219" s="137" t="s">
        <v>0</v>
      </c>
    </row>
    <row r="1220" spans="1:12">
      <c r="A1220" s="167" t="s">
        <v>67</v>
      </c>
      <c r="E1220" s="168" t="s">
        <v>58</v>
      </c>
      <c r="F1220" s="17">
        <v>19786</v>
      </c>
      <c r="G1220" s="137" t="s">
        <v>25</v>
      </c>
      <c r="H1220" s="167" t="s">
        <v>59</v>
      </c>
      <c r="I1220" s="167"/>
    </row>
    <row r="1221" spans="1:12">
      <c r="A1221" s="169" t="s">
        <v>60</v>
      </c>
      <c r="B1221" s="169" t="s">
        <v>61</v>
      </c>
      <c r="C1221" s="169" t="s">
        <v>62</v>
      </c>
      <c r="D1221" s="169" t="s">
        <v>63</v>
      </c>
      <c r="E1221" s="169" t="s">
        <v>64</v>
      </c>
      <c r="F1221" s="169"/>
      <c r="G1221" s="169" t="s">
        <v>60</v>
      </c>
      <c r="H1221" s="169" t="s">
        <v>61</v>
      </c>
      <c r="I1221" s="169" t="s">
        <v>62</v>
      </c>
      <c r="J1221" s="169" t="s">
        <v>63</v>
      </c>
      <c r="K1221" s="169" t="s">
        <v>64</v>
      </c>
      <c r="L1221" s="170"/>
    </row>
    <row r="1222" spans="1:12">
      <c r="A1222" s="17">
        <v>0</v>
      </c>
      <c r="B1222" s="17">
        <v>3.87</v>
      </c>
      <c r="C1222" s="17"/>
      <c r="D1222" s="17"/>
      <c r="E1222" s="17"/>
      <c r="F1222" s="17"/>
      <c r="G1222" s="17">
        <v>0</v>
      </c>
      <c r="H1222" s="17">
        <v>3.87</v>
      </c>
      <c r="I1222" s="17"/>
      <c r="J1222" s="17"/>
      <c r="K1222" s="17"/>
      <c r="L1222" s="17"/>
    </row>
    <row r="1223" spans="1:12">
      <c r="A1223" s="17">
        <v>10</v>
      </c>
      <c r="B1223" s="17">
        <v>4.1900000000000004</v>
      </c>
      <c r="C1223" s="17">
        <f>(B1222+B1223)/2</f>
        <v>4.03</v>
      </c>
      <c r="D1223" s="17">
        <f>A1223-A1222</f>
        <v>10</v>
      </c>
      <c r="E1223" s="17">
        <f>C1223*D1223</f>
        <v>40.300000000000004</v>
      </c>
      <c r="F1223" s="17"/>
      <c r="G1223" s="17">
        <v>10</v>
      </c>
      <c r="H1223" s="17">
        <v>4.1900000000000004</v>
      </c>
      <c r="I1223" s="17">
        <f>(H1222+H1223)/2</f>
        <v>4.03</v>
      </c>
      <c r="J1223" s="17">
        <f>G1223-G1222</f>
        <v>10</v>
      </c>
      <c r="K1223" s="17">
        <f>I1223*J1223</f>
        <v>40.300000000000004</v>
      </c>
      <c r="L1223" s="17"/>
    </row>
    <row r="1224" spans="1:12">
      <c r="A1224" s="17">
        <v>21</v>
      </c>
      <c r="B1224" s="17">
        <v>4.32</v>
      </c>
      <c r="C1224" s="17">
        <f>(B1223+B1224)/2</f>
        <v>4.2550000000000008</v>
      </c>
      <c r="D1224" s="17">
        <f>A1224-A1223</f>
        <v>11</v>
      </c>
      <c r="E1224" s="17">
        <f>C1224*D1224</f>
        <v>46.805000000000007</v>
      </c>
      <c r="F1224" s="17"/>
      <c r="G1224" s="17">
        <v>21</v>
      </c>
      <c r="H1224" s="17">
        <v>4.32</v>
      </c>
      <c r="I1224" s="17">
        <f t="shared" ref="I1224:I1231" si="365">(H1223+H1224)/2</f>
        <v>4.2550000000000008</v>
      </c>
      <c r="J1224" s="17">
        <f t="shared" ref="J1224:J1231" si="366">G1224-G1223</f>
        <v>11</v>
      </c>
      <c r="K1224" s="17">
        <f t="shared" ref="K1224:K1231" si="367">I1224*J1224</f>
        <v>46.805000000000007</v>
      </c>
      <c r="L1224" s="17"/>
    </row>
    <row r="1225" spans="1:12">
      <c r="A1225" s="17">
        <v>29</v>
      </c>
      <c r="B1225" s="17">
        <v>4.41</v>
      </c>
      <c r="C1225" s="17">
        <f>(B1224+B1225)/2</f>
        <v>4.3650000000000002</v>
      </c>
      <c r="D1225" s="17">
        <f>A1225-A1224</f>
        <v>8</v>
      </c>
      <c r="E1225" s="17">
        <f>C1225*D1225</f>
        <v>34.92</v>
      </c>
      <c r="F1225" s="17"/>
      <c r="G1225" s="17">
        <v>29</v>
      </c>
      <c r="H1225" s="17">
        <v>4.41</v>
      </c>
      <c r="I1225" s="17">
        <f t="shared" si="365"/>
        <v>4.3650000000000002</v>
      </c>
      <c r="J1225" s="17">
        <f t="shared" si="366"/>
        <v>8</v>
      </c>
      <c r="K1225" s="17">
        <f t="shared" si="367"/>
        <v>34.92</v>
      </c>
      <c r="L1225" s="17"/>
    </row>
    <row r="1226" spans="1:12">
      <c r="A1226" s="17">
        <v>38</v>
      </c>
      <c r="B1226" s="17">
        <v>4.32</v>
      </c>
      <c r="C1226" s="17">
        <f>(B1225+B1226)/2</f>
        <v>4.3650000000000002</v>
      </c>
      <c r="D1226" s="17">
        <f>A1226-A1225</f>
        <v>9</v>
      </c>
      <c r="E1226" s="17">
        <f>C1226*D1226</f>
        <v>39.285000000000004</v>
      </c>
      <c r="F1226" s="17" t="s">
        <v>65</v>
      </c>
      <c r="G1226" s="17">
        <f>G1227-(H1227-H1226)*3</f>
        <v>34.26</v>
      </c>
      <c r="H1226" s="17">
        <v>4.37</v>
      </c>
      <c r="I1226" s="17">
        <f t="shared" si="365"/>
        <v>4.3900000000000006</v>
      </c>
      <c r="J1226" s="17">
        <f t="shared" si="366"/>
        <v>5.259999999999998</v>
      </c>
      <c r="K1226" s="17">
        <f t="shared" si="367"/>
        <v>23.091399999999993</v>
      </c>
      <c r="L1226" s="17"/>
    </row>
    <row r="1227" spans="1:12">
      <c r="A1227" s="17">
        <v>44</v>
      </c>
      <c r="B1227" s="17">
        <v>4.32</v>
      </c>
      <c r="C1227" s="17">
        <f>(B1226+B1227)/2</f>
        <v>4.32</v>
      </c>
      <c r="D1227" s="17">
        <f>A1227-A1226</f>
        <v>6</v>
      </c>
      <c r="E1227" s="17">
        <f>C1227*D1227</f>
        <v>25.92</v>
      </c>
      <c r="F1227" s="17"/>
      <c r="G1227" s="17">
        <f>G1228-4.3/2</f>
        <v>35.85</v>
      </c>
      <c r="H1227" s="17">
        <v>4.9000000000000004</v>
      </c>
      <c r="I1227" s="17">
        <f t="shared" si="365"/>
        <v>4.6349999999999998</v>
      </c>
      <c r="J1227" s="17">
        <f t="shared" si="366"/>
        <v>1.5900000000000034</v>
      </c>
      <c r="K1227" s="17">
        <f t="shared" si="367"/>
        <v>7.3696500000000151</v>
      </c>
      <c r="L1227" s="17"/>
    </row>
    <row r="1228" spans="1:12">
      <c r="A1228" s="17"/>
      <c r="B1228" s="17"/>
      <c r="C1228" s="17"/>
      <c r="D1228" s="17">
        <f>SUM(D1223:D1227)</f>
        <v>44</v>
      </c>
      <c r="E1228" s="17">
        <f>SUM(E1223:E1227)</f>
        <v>187.23000000000002</v>
      </c>
      <c r="G1228" s="17">
        <v>38</v>
      </c>
      <c r="H1228" s="17">
        <v>4.9000000000000004</v>
      </c>
      <c r="I1228" s="17">
        <f t="shared" si="365"/>
        <v>4.9000000000000004</v>
      </c>
      <c r="J1228" s="17">
        <f t="shared" si="366"/>
        <v>2.1499999999999986</v>
      </c>
      <c r="K1228" s="17">
        <f t="shared" si="367"/>
        <v>10.534999999999993</v>
      </c>
      <c r="L1228" s="17"/>
    </row>
    <row r="1229" spans="1:12">
      <c r="A1229" s="17"/>
      <c r="B1229" s="17"/>
      <c r="C1229" s="17"/>
      <c r="D1229" s="17"/>
      <c r="E1229" s="17"/>
      <c r="F1229" s="17"/>
      <c r="G1229" s="17">
        <f>G1228+4.3/2</f>
        <v>40.15</v>
      </c>
      <c r="H1229" s="17">
        <v>4.9000000000000004</v>
      </c>
      <c r="I1229" s="17">
        <f t="shared" si="365"/>
        <v>4.9000000000000004</v>
      </c>
      <c r="J1229" s="17">
        <f t="shared" si="366"/>
        <v>2.1499999999999986</v>
      </c>
      <c r="K1229" s="17">
        <f t="shared" si="367"/>
        <v>10.534999999999993</v>
      </c>
      <c r="L1229" s="12"/>
    </row>
    <row r="1230" spans="1:12">
      <c r="A1230" s="17"/>
      <c r="B1230" s="17"/>
      <c r="C1230" s="17"/>
      <c r="D1230" s="17"/>
      <c r="E1230" s="17"/>
      <c r="F1230" s="17"/>
      <c r="G1230" s="17">
        <f>G1229+(H1229-H1230)*3</f>
        <v>41.89</v>
      </c>
      <c r="H1230" s="17">
        <v>4.32</v>
      </c>
      <c r="I1230" s="17">
        <f t="shared" si="365"/>
        <v>4.6100000000000003</v>
      </c>
      <c r="J1230" s="17">
        <f t="shared" si="366"/>
        <v>1.740000000000002</v>
      </c>
      <c r="K1230" s="17">
        <f t="shared" si="367"/>
        <v>8.0214000000000105</v>
      </c>
    </row>
    <row r="1231" spans="1:12">
      <c r="A1231" s="17"/>
      <c r="B1231" s="17"/>
      <c r="C1231" s="17"/>
      <c r="D1231" s="17"/>
      <c r="E1231" s="17"/>
      <c r="F1231" s="17"/>
      <c r="G1231" s="17">
        <v>44</v>
      </c>
      <c r="H1231" s="17">
        <v>4.32</v>
      </c>
      <c r="I1231" s="17">
        <f t="shared" si="365"/>
        <v>4.32</v>
      </c>
      <c r="J1231" s="17">
        <f t="shared" si="366"/>
        <v>2.1099999999999994</v>
      </c>
      <c r="K1231" s="17">
        <f t="shared" si="367"/>
        <v>9.115199999999998</v>
      </c>
    </row>
    <row r="1232" spans="1:12">
      <c r="A1232" s="17"/>
      <c r="B1232" s="17"/>
      <c r="C1232" s="17"/>
      <c r="D1232" s="17"/>
      <c r="E1232" s="17"/>
      <c r="F1232" s="17"/>
      <c r="G1232" s="17"/>
      <c r="H1232" s="17"/>
      <c r="I1232" s="17"/>
      <c r="J1232" s="17">
        <f>SUM(J1223:J1231)</f>
        <v>44</v>
      </c>
      <c r="K1232" s="17">
        <f>SUM(K1223:K1231)</f>
        <v>190.69264999999999</v>
      </c>
    </row>
    <row r="1233" spans="1:12">
      <c r="E1233" s="172" t="s">
        <v>66</v>
      </c>
      <c r="F1233" s="46">
        <f>K1232-E1228</f>
        <v>3.462649999999968</v>
      </c>
      <c r="G1233" s="137" t="s">
        <v>0</v>
      </c>
    </row>
    <row r="1234" spans="1:12">
      <c r="A1234" s="167" t="s">
        <v>67</v>
      </c>
      <c r="E1234" s="168" t="s">
        <v>58</v>
      </c>
      <c r="F1234" s="17">
        <v>19898</v>
      </c>
      <c r="G1234" s="137" t="s">
        <v>25</v>
      </c>
      <c r="H1234" s="167" t="s">
        <v>59</v>
      </c>
      <c r="I1234" s="167"/>
    </row>
    <row r="1235" spans="1:12">
      <c r="A1235" s="169" t="s">
        <v>60</v>
      </c>
      <c r="B1235" s="169" t="s">
        <v>61</v>
      </c>
      <c r="C1235" s="169" t="s">
        <v>62</v>
      </c>
      <c r="D1235" s="169" t="s">
        <v>63</v>
      </c>
      <c r="E1235" s="169" t="s">
        <v>64</v>
      </c>
      <c r="F1235" s="169"/>
      <c r="G1235" s="169" t="s">
        <v>60</v>
      </c>
      <c r="H1235" s="169" t="s">
        <v>61</v>
      </c>
      <c r="I1235" s="169" t="s">
        <v>62</v>
      </c>
      <c r="J1235" s="169" t="s">
        <v>63</v>
      </c>
      <c r="K1235" s="169" t="s">
        <v>64</v>
      </c>
      <c r="L1235" s="170"/>
    </row>
    <row r="1236" spans="1:12">
      <c r="A1236" s="17">
        <v>0</v>
      </c>
      <c r="B1236" s="171">
        <v>3.75</v>
      </c>
      <c r="C1236" s="17"/>
      <c r="D1236" s="17"/>
      <c r="E1236" s="17"/>
      <c r="F1236" s="17"/>
      <c r="G1236" s="17">
        <v>0</v>
      </c>
      <c r="H1236" s="17">
        <v>3.75</v>
      </c>
      <c r="I1236" s="17"/>
      <c r="J1236" s="17"/>
      <c r="K1236" s="17"/>
      <c r="L1236" s="17"/>
    </row>
    <row r="1237" spans="1:12">
      <c r="A1237" s="17">
        <v>9</v>
      </c>
      <c r="B1237" s="171">
        <v>4.12</v>
      </c>
      <c r="C1237" s="17">
        <f t="shared" ref="C1237:C1242" si="368">(B1236+B1237)/2</f>
        <v>3.9350000000000001</v>
      </c>
      <c r="D1237" s="17">
        <f t="shared" ref="D1237:D1242" si="369">A1237-A1236</f>
        <v>9</v>
      </c>
      <c r="E1237" s="17">
        <f t="shared" ref="E1237:E1242" si="370">C1237*D1237</f>
        <v>35.414999999999999</v>
      </c>
      <c r="F1237" s="17"/>
      <c r="G1237" s="17">
        <v>9</v>
      </c>
      <c r="H1237" s="17">
        <v>4.12</v>
      </c>
      <c r="I1237" s="17">
        <f>(H1236+H1237)/2</f>
        <v>3.9350000000000001</v>
      </c>
      <c r="J1237" s="17">
        <f>G1237-G1236</f>
        <v>9</v>
      </c>
      <c r="K1237" s="45">
        <f>I1237*J1237</f>
        <v>35.414999999999999</v>
      </c>
      <c r="L1237" s="17"/>
    </row>
    <row r="1238" spans="1:12">
      <c r="A1238" s="17">
        <v>13</v>
      </c>
      <c r="B1238" s="171">
        <v>4.3</v>
      </c>
      <c r="C1238" s="17">
        <f t="shared" si="368"/>
        <v>4.21</v>
      </c>
      <c r="D1238" s="17">
        <f t="shared" si="369"/>
        <v>4</v>
      </c>
      <c r="E1238" s="17">
        <f t="shared" si="370"/>
        <v>16.84</v>
      </c>
      <c r="F1238" s="17"/>
      <c r="G1238" s="17">
        <v>13</v>
      </c>
      <c r="H1238" s="17">
        <v>4.3</v>
      </c>
      <c r="I1238" s="17">
        <f t="shared" ref="I1238:I1246" si="371">(H1237+H1238)/2</f>
        <v>4.21</v>
      </c>
      <c r="J1238" s="17">
        <f t="shared" ref="J1238:J1246" si="372">G1238-G1237</f>
        <v>4</v>
      </c>
      <c r="K1238" s="45">
        <f t="shared" ref="K1238:K1246" si="373">I1238*J1238</f>
        <v>16.84</v>
      </c>
      <c r="L1238" s="17"/>
    </row>
    <row r="1239" spans="1:12">
      <c r="A1239" s="17">
        <v>20</v>
      </c>
      <c r="B1239" s="171">
        <v>4.4000000000000004</v>
      </c>
      <c r="C1239" s="17">
        <f t="shared" si="368"/>
        <v>4.3499999999999996</v>
      </c>
      <c r="D1239" s="17">
        <f t="shared" si="369"/>
        <v>7</v>
      </c>
      <c r="E1239" s="17">
        <f t="shared" si="370"/>
        <v>30.449999999999996</v>
      </c>
      <c r="F1239" s="17"/>
      <c r="G1239" s="17">
        <v>20</v>
      </c>
      <c r="H1239" s="17">
        <v>4.4000000000000004</v>
      </c>
      <c r="I1239" s="17">
        <f t="shared" si="371"/>
        <v>4.3499999999999996</v>
      </c>
      <c r="J1239" s="17">
        <f t="shared" si="372"/>
        <v>7</v>
      </c>
      <c r="K1239" s="45">
        <f t="shared" si="373"/>
        <v>30.449999999999996</v>
      </c>
      <c r="L1239" s="17"/>
    </row>
    <row r="1240" spans="1:12">
      <c r="A1240" s="17">
        <v>31</v>
      </c>
      <c r="B1240" s="171">
        <v>4.3600000000000003</v>
      </c>
      <c r="C1240" s="17">
        <f t="shared" si="368"/>
        <v>4.3800000000000008</v>
      </c>
      <c r="D1240" s="17">
        <f t="shared" si="369"/>
        <v>11</v>
      </c>
      <c r="E1240" s="17">
        <f t="shared" si="370"/>
        <v>48.180000000000007</v>
      </c>
      <c r="F1240" s="17"/>
      <c r="G1240" s="17">
        <v>31</v>
      </c>
      <c r="H1240" s="17">
        <v>4.3600000000000003</v>
      </c>
      <c r="I1240" s="17">
        <f t="shared" si="371"/>
        <v>4.3800000000000008</v>
      </c>
      <c r="J1240" s="17">
        <f t="shared" si="372"/>
        <v>11</v>
      </c>
      <c r="K1240" s="45">
        <f t="shared" si="373"/>
        <v>48.180000000000007</v>
      </c>
      <c r="L1240" s="17"/>
    </row>
    <row r="1241" spans="1:12">
      <c r="A1241" s="17">
        <v>39</v>
      </c>
      <c r="B1241" s="171">
        <v>4.3099999999999996</v>
      </c>
      <c r="C1241" s="17">
        <f t="shared" si="368"/>
        <v>4.335</v>
      </c>
      <c r="D1241" s="17">
        <f t="shared" si="369"/>
        <v>8</v>
      </c>
      <c r="E1241" s="17">
        <f t="shared" si="370"/>
        <v>34.68</v>
      </c>
      <c r="F1241" s="17" t="s">
        <v>65</v>
      </c>
      <c r="G1241" s="17">
        <f>G1242-(H1242-H1241)*3</f>
        <v>35.200000000000003</v>
      </c>
      <c r="H1241" s="17">
        <v>4.3499999999999996</v>
      </c>
      <c r="I1241" s="17">
        <f t="shared" si="371"/>
        <v>4.3550000000000004</v>
      </c>
      <c r="J1241" s="17">
        <f t="shared" si="372"/>
        <v>4.2000000000000028</v>
      </c>
      <c r="K1241" s="45">
        <f t="shared" si="373"/>
        <v>18.291000000000015</v>
      </c>
      <c r="L1241" s="17"/>
    </row>
    <row r="1242" spans="1:12">
      <c r="A1242" s="17">
        <v>55</v>
      </c>
      <c r="B1242" s="171">
        <v>4.3099999999999996</v>
      </c>
      <c r="C1242" s="17">
        <f t="shared" si="368"/>
        <v>4.3099999999999996</v>
      </c>
      <c r="D1242" s="17">
        <f t="shared" si="369"/>
        <v>16</v>
      </c>
      <c r="E1242" s="17">
        <f t="shared" si="370"/>
        <v>68.959999999999994</v>
      </c>
      <c r="F1242" s="17"/>
      <c r="G1242" s="17">
        <f>G1243-4.3/2</f>
        <v>36.85</v>
      </c>
      <c r="H1242" s="17">
        <v>4.9000000000000004</v>
      </c>
      <c r="I1242" s="17">
        <f t="shared" si="371"/>
        <v>4.625</v>
      </c>
      <c r="J1242" s="17">
        <f t="shared" si="372"/>
        <v>1.6499999999999986</v>
      </c>
      <c r="K1242" s="45">
        <f t="shared" si="373"/>
        <v>7.6312499999999934</v>
      </c>
      <c r="L1242" s="17"/>
    </row>
    <row r="1243" spans="1:12">
      <c r="A1243" s="17"/>
      <c r="B1243" s="171"/>
      <c r="C1243" s="17"/>
      <c r="D1243" s="17">
        <f>SUM(D1237:D1242)</f>
        <v>55</v>
      </c>
      <c r="E1243" s="17">
        <f>SUM(E1237:E1242)</f>
        <v>234.52499999999998</v>
      </c>
      <c r="F1243" s="17"/>
      <c r="G1243" s="17">
        <v>39</v>
      </c>
      <c r="H1243" s="17">
        <v>4.9000000000000004</v>
      </c>
      <c r="I1243" s="17">
        <f t="shared" si="371"/>
        <v>4.9000000000000004</v>
      </c>
      <c r="J1243" s="17">
        <f t="shared" si="372"/>
        <v>2.1499999999999986</v>
      </c>
      <c r="K1243" s="45">
        <f t="shared" si="373"/>
        <v>10.534999999999993</v>
      </c>
      <c r="L1243" s="12"/>
    </row>
    <row r="1244" spans="1:12">
      <c r="A1244" s="17"/>
      <c r="B1244" s="171"/>
      <c r="C1244" s="17"/>
      <c r="D1244" s="17"/>
      <c r="E1244" s="17"/>
      <c r="F1244" s="17"/>
      <c r="G1244" s="17">
        <f>G1243+4.3/2</f>
        <v>41.15</v>
      </c>
      <c r="H1244" s="17">
        <v>4.9000000000000004</v>
      </c>
      <c r="I1244" s="17">
        <f t="shared" si="371"/>
        <v>4.9000000000000004</v>
      </c>
      <c r="J1244" s="17">
        <f t="shared" si="372"/>
        <v>2.1499999999999986</v>
      </c>
      <c r="K1244" s="45">
        <f t="shared" si="373"/>
        <v>10.534999999999993</v>
      </c>
    </row>
    <row r="1245" spans="1:12">
      <c r="A1245" s="17"/>
      <c r="B1245" s="171"/>
      <c r="C1245" s="17"/>
      <c r="D1245" s="17"/>
      <c r="E1245" s="17"/>
      <c r="F1245" s="17"/>
      <c r="G1245" s="17">
        <f>G1244+(H1244-H1245)*3</f>
        <v>42.92</v>
      </c>
      <c r="H1245" s="17">
        <v>4.3099999999999996</v>
      </c>
      <c r="I1245" s="17">
        <f t="shared" si="371"/>
        <v>4.6050000000000004</v>
      </c>
      <c r="J1245" s="17">
        <f t="shared" si="372"/>
        <v>1.7700000000000031</v>
      </c>
      <c r="K1245" s="45">
        <f t="shared" si="373"/>
        <v>8.1508500000000144</v>
      </c>
    </row>
    <row r="1246" spans="1:12">
      <c r="A1246" s="17"/>
      <c r="B1246" s="171"/>
      <c r="C1246" s="17"/>
      <c r="D1246" s="17"/>
      <c r="E1246" s="17"/>
      <c r="F1246" s="17"/>
      <c r="G1246" s="17">
        <v>55</v>
      </c>
      <c r="H1246" s="17">
        <v>4.3099999999999996</v>
      </c>
      <c r="I1246" s="17">
        <f t="shared" si="371"/>
        <v>4.3099999999999996</v>
      </c>
      <c r="J1246" s="17">
        <f t="shared" si="372"/>
        <v>12.079999999999998</v>
      </c>
      <c r="K1246" s="45">
        <f t="shared" si="373"/>
        <v>52.064799999999991</v>
      </c>
    </row>
    <row r="1247" spans="1:12">
      <c r="A1247" s="17"/>
      <c r="B1247" s="171"/>
      <c r="C1247" s="17"/>
      <c r="D1247" s="17"/>
      <c r="E1247" s="45"/>
      <c r="F1247" s="46"/>
      <c r="G1247" s="17"/>
      <c r="H1247" s="17"/>
      <c r="I1247" s="17"/>
      <c r="J1247" s="17">
        <f>SUM(J1237:J1246)</f>
        <v>55</v>
      </c>
      <c r="K1247" s="17">
        <f>SUM(K1237:K1246)</f>
        <v>238.09290000000001</v>
      </c>
    </row>
    <row r="1248" spans="1:12">
      <c r="A1248" s="174"/>
      <c r="B1248" s="171"/>
      <c r="C1248" s="17"/>
      <c r="E1248" s="172" t="s">
        <v>66</v>
      </c>
      <c r="F1248" s="46">
        <f>K1247-E1243</f>
        <v>3.5679000000000372</v>
      </c>
      <c r="G1248" s="137" t="s">
        <v>0</v>
      </c>
      <c r="H1248" s="171"/>
      <c r="I1248" s="17"/>
      <c r="J1248" s="17"/>
      <c r="K1248" s="45"/>
    </row>
    <row r="1249" spans="1:12">
      <c r="A1249" s="167" t="s">
        <v>67</v>
      </c>
      <c r="E1249" s="168" t="s">
        <v>58</v>
      </c>
      <c r="F1249" s="17">
        <v>19995</v>
      </c>
      <c r="G1249" s="137" t="s">
        <v>25</v>
      </c>
      <c r="H1249" s="167" t="s">
        <v>59</v>
      </c>
      <c r="I1249" s="167"/>
    </row>
    <row r="1250" spans="1:12">
      <c r="A1250" s="169" t="s">
        <v>60</v>
      </c>
      <c r="B1250" s="169" t="s">
        <v>61</v>
      </c>
      <c r="C1250" s="169" t="s">
        <v>62</v>
      </c>
      <c r="D1250" s="169" t="s">
        <v>63</v>
      </c>
      <c r="E1250" s="169" t="s">
        <v>64</v>
      </c>
      <c r="F1250" s="169"/>
      <c r="G1250" s="169" t="s">
        <v>60</v>
      </c>
      <c r="H1250" s="169" t="s">
        <v>61</v>
      </c>
      <c r="I1250" s="169" t="s">
        <v>62</v>
      </c>
      <c r="J1250" s="169" t="s">
        <v>63</v>
      </c>
      <c r="K1250" s="169" t="s">
        <v>64</v>
      </c>
      <c r="L1250" s="170"/>
    </row>
    <row r="1251" spans="1:12">
      <c r="A1251" s="17">
        <v>0</v>
      </c>
      <c r="B1251" s="171">
        <v>3.18</v>
      </c>
      <c r="C1251" s="17"/>
      <c r="D1251" s="17"/>
      <c r="E1251" s="45"/>
      <c r="F1251" s="17"/>
      <c r="G1251" s="17">
        <v>0</v>
      </c>
      <c r="H1251" s="17">
        <v>3.18</v>
      </c>
      <c r="I1251" s="17"/>
      <c r="J1251" s="17"/>
      <c r="K1251" s="17"/>
      <c r="L1251" s="17"/>
    </row>
    <row r="1252" spans="1:12">
      <c r="A1252" s="17">
        <v>4</v>
      </c>
      <c r="B1252" s="171">
        <v>3.58</v>
      </c>
      <c r="C1252" s="17">
        <f>(B1251+B1252)/2</f>
        <v>3.38</v>
      </c>
      <c r="D1252" s="17">
        <f>A1252-A1251</f>
        <v>4</v>
      </c>
      <c r="E1252" s="45">
        <f>C1252*D1252</f>
        <v>13.52</v>
      </c>
      <c r="F1252" s="17"/>
      <c r="G1252" s="17">
        <v>4</v>
      </c>
      <c r="H1252" s="17">
        <v>3.58</v>
      </c>
      <c r="I1252" s="17">
        <f>(H1251+H1252)/2</f>
        <v>3.38</v>
      </c>
      <c r="J1252" s="17">
        <f>G1252-G1251</f>
        <v>4</v>
      </c>
      <c r="K1252" s="45">
        <f>I1252*J1252</f>
        <v>13.52</v>
      </c>
      <c r="L1252" s="17"/>
    </row>
    <row r="1253" spans="1:12">
      <c r="A1253" s="17">
        <v>11</v>
      </c>
      <c r="B1253" s="171">
        <v>3.89</v>
      </c>
      <c r="C1253" s="17">
        <f t="shared" ref="C1253:C1260" si="374">(B1252+B1253)/2</f>
        <v>3.7350000000000003</v>
      </c>
      <c r="D1253" s="17">
        <f t="shared" ref="D1253:D1260" si="375">A1253-A1252</f>
        <v>7</v>
      </c>
      <c r="E1253" s="45">
        <f t="shared" ref="E1253:E1260" si="376">C1253*D1253</f>
        <v>26.145000000000003</v>
      </c>
      <c r="F1253" s="17"/>
      <c r="G1253" s="17">
        <v>11</v>
      </c>
      <c r="H1253" s="17">
        <v>3.89</v>
      </c>
      <c r="I1253" s="17">
        <f t="shared" ref="I1253:I1264" si="377">(H1252+H1253)/2</f>
        <v>3.7350000000000003</v>
      </c>
      <c r="J1253" s="17">
        <f t="shared" ref="J1253:J1264" si="378">G1253-G1252</f>
        <v>7</v>
      </c>
      <c r="K1253" s="45">
        <f t="shared" ref="K1253:K1264" si="379">I1253*J1253</f>
        <v>26.145000000000003</v>
      </c>
      <c r="L1253" s="17"/>
    </row>
    <row r="1254" spans="1:12">
      <c r="A1254" s="17">
        <v>17</v>
      </c>
      <c r="B1254" s="171">
        <v>4.16</v>
      </c>
      <c r="C1254" s="17">
        <f t="shared" si="374"/>
        <v>4.0250000000000004</v>
      </c>
      <c r="D1254" s="17">
        <f t="shared" si="375"/>
        <v>6</v>
      </c>
      <c r="E1254" s="45">
        <f t="shared" si="376"/>
        <v>24.150000000000002</v>
      </c>
      <c r="F1254" s="17"/>
      <c r="G1254" s="17">
        <v>17</v>
      </c>
      <c r="H1254" s="17">
        <v>4.16</v>
      </c>
      <c r="I1254" s="17">
        <f t="shared" si="377"/>
        <v>4.0250000000000004</v>
      </c>
      <c r="J1254" s="17">
        <f t="shared" si="378"/>
        <v>6</v>
      </c>
      <c r="K1254" s="45">
        <f t="shared" si="379"/>
        <v>24.150000000000002</v>
      </c>
      <c r="L1254" s="17"/>
    </row>
    <row r="1255" spans="1:12">
      <c r="A1255" s="17">
        <v>23</v>
      </c>
      <c r="B1255" s="171">
        <v>4.1500000000000004</v>
      </c>
      <c r="C1255" s="17">
        <f t="shared" si="374"/>
        <v>4.1550000000000002</v>
      </c>
      <c r="D1255" s="17">
        <f t="shared" si="375"/>
        <v>6</v>
      </c>
      <c r="E1255" s="45">
        <f t="shared" si="376"/>
        <v>24.93</v>
      </c>
      <c r="F1255" s="17"/>
      <c r="G1255" s="17">
        <v>23</v>
      </c>
      <c r="H1255" s="17">
        <v>4.1500000000000004</v>
      </c>
      <c r="I1255" s="17">
        <f t="shared" si="377"/>
        <v>4.1550000000000002</v>
      </c>
      <c r="J1255" s="17">
        <f t="shared" si="378"/>
        <v>6</v>
      </c>
      <c r="K1255" s="45">
        <f t="shared" si="379"/>
        <v>24.93</v>
      </c>
      <c r="L1255" s="17"/>
    </row>
    <row r="1256" spans="1:12">
      <c r="A1256" s="17">
        <v>28</v>
      </c>
      <c r="B1256" s="171">
        <v>4.12</v>
      </c>
      <c r="C1256" s="17">
        <f t="shared" si="374"/>
        <v>4.1349999999999998</v>
      </c>
      <c r="D1256" s="17">
        <f t="shared" si="375"/>
        <v>5</v>
      </c>
      <c r="E1256" s="45">
        <f t="shared" si="376"/>
        <v>20.674999999999997</v>
      </c>
      <c r="F1256" s="17"/>
      <c r="G1256" s="17">
        <v>28</v>
      </c>
      <c r="H1256" s="17">
        <v>4.12</v>
      </c>
      <c r="I1256" s="17">
        <f t="shared" si="377"/>
        <v>4.1349999999999998</v>
      </c>
      <c r="J1256" s="17">
        <f t="shared" si="378"/>
        <v>5</v>
      </c>
      <c r="K1256" s="45">
        <f t="shared" si="379"/>
        <v>20.674999999999997</v>
      </c>
      <c r="L1256" s="17"/>
    </row>
    <row r="1257" spans="1:12">
      <c r="A1257" s="17">
        <v>43</v>
      </c>
      <c r="B1257" s="171">
        <v>4.1399999999999997</v>
      </c>
      <c r="C1257" s="17">
        <f t="shared" si="374"/>
        <v>4.13</v>
      </c>
      <c r="D1257" s="17">
        <f t="shared" si="375"/>
        <v>15</v>
      </c>
      <c r="E1257" s="45">
        <f t="shared" si="376"/>
        <v>61.949999999999996</v>
      </c>
      <c r="F1257" s="17"/>
      <c r="G1257" s="17">
        <v>43</v>
      </c>
      <c r="H1257" s="17">
        <v>4.1399999999999997</v>
      </c>
      <c r="I1257" s="17">
        <f t="shared" si="377"/>
        <v>4.13</v>
      </c>
      <c r="J1257" s="17">
        <f t="shared" si="378"/>
        <v>15</v>
      </c>
      <c r="K1257" s="45">
        <f t="shared" si="379"/>
        <v>61.949999999999996</v>
      </c>
      <c r="L1257" s="17"/>
    </row>
    <row r="1258" spans="1:12">
      <c r="A1258" s="17">
        <v>54</v>
      </c>
      <c r="B1258" s="171">
        <v>4.05</v>
      </c>
      <c r="C1258" s="17">
        <f t="shared" si="374"/>
        <v>4.0949999999999998</v>
      </c>
      <c r="D1258" s="17">
        <f t="shared" si="375"/>
        <v>11</v>
      </c>
      <c r="E1258" s="45">
        <f t="shared" si="376"/>
        <v>45.044999999999995</v>
      </c>
      <c r="F1258" s="17"/>
      <c r="G1258" s="17">
        <v>54</v>
      </c>
      <c r="H1258" s="17">
        <v>4.05</v>
      </c>
      <c r="I1258" s="17">
        <f t="shared" si="377"/>
        <v>4.0949999999999998</v>
      </c>
      <c r="J1258" s="17">
        <f t="shared" si="378"/>
        <v>11</v>
      </c>
      <c r="K1258" s="45">
        <f t="shared" si="379"/>
        <v>45.044999999999995</v>
      </c>
      <c r="L1258" s="12"/>
    </row>
    <row r="1259" spans="1:12">
      <c r="A1259" s="17">
        <v>61</v>
      </c>
      <c r="B1259" s="171">
        <v>3.74</v>
      </c>
      <c r="C1259" s="17">
        <f t="shared" si="374"/>
        <v>3.895</v>
      </c>
      <c r="D1259" s="17">
        <f t="shared" si="375"/>
        <v>7</v>
      </c>
      <c r="E1259" s="45">
        <f t="shared" si="376"/>
        <v>27.265000000000001</v>
      </c>
      <c r="F1259" s="17" t="s">
        <v>65</v>
      </c>
      <c r="G1259" s="17">
        <f>G1260-(H1260-H1259)*3</f>
        <v>56.15</v>
      </c>
      <c r="H1259" s="17">
        <v>4</v>
      </c>
      <c r="I1259" s="17">
        <f t="shared" si="377"/>
        <v>4.0250000000000004</v>
      </c>
      <c r="J1259" s="17">
        <f t="shared" si="378"/>
        <v>2.1499999999999986</v>
      </c>
      <c r="K1259" s="45">
        <f t="shared" si="379"/>
        <v>8.6537499999999952</v>
      </c>
    </row>
    <row r="1260" spans="1:12">
      <c r="A1260" s="17">
        <v>71</v>
      </c>
      <c r="B1260" s="171">
        <v>3.74</v>
      </c>
      <c r="C1260" s="17">
        <f t="shared" si="374"/>
        <v>3.74</v>
      </c>
      <c r="D1260" s="17">
        <f t="shared" si="375"/>
        <v>10</v>
      </c>
      <c r="E1260" s="45">
        <f t="shared" si="376"/>
        <v>37.400000000000006</v>
      </c>
      <c r="F1260" s="17"/>
      <c r="G1260" s="17">
        <f>G1261-4.3/2</f>
        <v>58.85</v>
      </c>
      <c r="H1260" s="17">
        <v>4.9000000000000004</v>
      </c>
      <c r="I1260" s="17">
        <f t="shared" si="377"/>
        <v>4.45</v>
      </c>
      <c r="J1260" s="17">
        <f t="shared" si="378"/>
        <v>2.7000000000000028</v>
      </c>
      <c r="K1260" s="45">
        <f t="shared" si="379"/>
        <v>12.015000000000013</v>
      </c>
    </row>
    <row r="1261" spans="1:12">
      <c r="A1261" s="182"/>
      <c r="B1261" s="171"/>
      <c r="C1261" s="17"/>
      <c r="D1261" s="17">
        <f>SUM(D1252:D1260)</f>
        <v>71</v>
      </c>
      <c r="E1261" s="17">
        <f>SUM(E1252:E1260)</f>
        <v>281.08000000000004</v>
      </c>
      <c r="G1261" s="17">
        <v>61</v>
      </c>
      <c r="H1261" s="17">
        <v>4.9000000000000004</v>
      </c>
      <c r="I1261" s="17">
        <f t="shared" si="377"/>
        <v>4.9000000000000004</v>
      </c>
      <c r="J1261" s="17">
        <f t="shared" si="378"/>
        <v>2.1499999999999986</v>
      </c>
      <c r="K1261" s="45">
        <f t="shared" si="379"/>
        <v>10.534999999999993</v>
      </c>
    </row>
    <row r="1262" spans="1:12">
      <c r="A1262" s="182"/>
      <c r="B1262" s="171"/>
      <c r="C1262" s="17"/>
      <c r="D1262" s="17"/>
      <c r="E1262" s="45"/>
      <c r="F1262" s="17"/>
      <c r="G1262" s="17">
        <f>G1261+4.3/2</f>
        <v>63.15</v>
      </c>
      <c r="H1262" s="17">
        <v>4.9000000000000004</v>
      </c>
      <c r="I1262" s="17">
        <f t="shared" si="377"/>
        <v>4.9000000000000004</v>
      </c>
      <c r="J1262" s="17">
        <f t="shared" si="378"/>
        <v>2.1499999999999986</v>
      </c>
      <c r="K1262" s="45">
        <f t="shared" si="379"/>
        <v>10.534999999999993</v>
      </c>
    </row>
    <row r="1263" spans="1:12">
      <c r="A1263" s="182"/>
      <c r="B1263" s="171"/>
      <c r="C1263" s="17"/>
      <c r="D1263" s="17"/>
      <c r="E1263" s="45"/>
      <c r="F1263" s="17"/>
      <c r="G1263" s="17">
        <f>G1262+(H1262-H1263)*3</f>
        <v>66.63</v>
      </c>
      <c r="H1263" s="171">
        <v>3.74</v>
      </c>
      <c r="I1263" s="17">
        <f t="shared" si="377"/>
        <v>4.32</v>
      </c>
      <c r="J1263" s="17">
        <f t="shared" si="378"/>
        <v>3.4799999999999969</v>
      </c>
      <c r="K1263" s="45">
        <f t="shared" si="379"/>
        <v>15.033599999999987</v>
      </c>
    </row>
    <row r="1264" spans="1:12">
      <c r="A1264" s="182"/>
      <c r="B1264" s="171"/>
      <c r="C1264" s="17"/>
      <c r="D1264" s="17"/>
      <c r="E1264" s="45"/>
      <c r="F1264" s="17"/>
      <c r="G1264" s="17">
        <v>71</v>
      </c>
      <c r="H1264" s="171">
        <v>3.74</v>
      </c>
      <c r="I1264" s="17">
        <f t="shared" si="377"/>
        <v>3.74</v>
      </c>
      <c r="J1264" s="17">
        <f t="shared" si="378"/>
        <v>4.3700000000000045</v>
      </c>
      <c r="K1264" s="45">
        <f t="shared" si="379"/>
        <v>16.343800000000019</v>
      </c>
    </row>
    <row r="1265" spans="1:12">
      <c r="A1265" s="182"/>
      <c r="B1265" s="171"/>
      <c r="C1265" s="17"/>
      <c r="D1265" s="17"/>
      <c r="E1265" s="45"/>
      <c r="G1265" s="17"/>
      <c r="H1265" s="17"/>
      <c r="I1265" s="17"/>
      <c r="J1265" s="17">
        <f>SUM(J1252:J1264)</f>
        <v>71</v>
      </c>
      <c r="K1265" s="17">
        <f>SUM(K1252:K1264)</f>
        <v>289.53115000000003</v>
      </c>
    </row>
    <row r="1266" spans="1:12">
      <c r="E1266" s="172" t="s">
        <v>66</v>
      </c>
      <c r="F1266" s="46">
        <f>K1265-E1261</f>
        <v>8.4511499999999842</v>
      </c>
      <c r="G1266" s="137" t="s">
        <v>0</v>
      </c>
    </row>
    <row r="1267" spans="1:12">
      <c r="A1267" s="167" t="s">
        <v>67</v>
      </c>
      <c r="E1267" s="168" t="s">
        <v>58</v>
      </c>
      <c r="F1267" s="17">
        <v>20082</v>
      </c>
      <c r="G1267" s="137" t="s">
        <v>25</v>
      </c>
      <c r="H1267" s="167" t="s">
        <v>59</v>
      </c>
      <c r="I1267" s="167"/>
    </row>
    <row r="1268" spans="1:12">
      <c r="A1268" s="169" t="s">
        <v>60</v>
      </c>
      <c r="B1268" s="169" t="s">
        <v>61</v>
      </c>
      <c r="C1268" s="169" t="s">
        <v>62</v>
      </c>
      <c r="D1268" s="169" t="s">
        <v>63</v>
      </c>
      <c r="E1268" s="169" t="s">
        <v>64</v>
      </c>
      <c r="F1268" s="169"/>
      <c r="G1268" s="169" t="s">
        <v>60</v>
      </c>
      <c r="H1268" s="169" t="s">
        <v>61</v>
      </c>
      <c r="I1268" s="169" t="s">
        <v>62</v>
      </c>
      <c r="J1268" s="169" t="s">
        <v>63</v>
      </c>
      <c r="K1268" s="169" t="s">
        <v>64</v>
      </c>
      <c r="L1268" s="170"/>
    </row>
    <row r="1269" spans="1:12">
      <c r="A1269" s="17">
        <v>0</v>
      </c>
      <c r="B1269" s="171">
        <v>3.44</v>
      </c>
      <c r="C1269" s="17"/>
      <c r="D1269" s="17"/>
      <c r="E1269" s="45"/>
      <c r="F1269" s="17"/>
      <c r="G1269" s="17">
        <v>0</v>
      </c>
      <c r="H1269" s="17">
        <v>3.44</v>
      </c>
      <c r="I1269" s="17"/>
      <c r="J1269" s="17"/>
      <c r="K1269" s="17"/>
      <c r="L1269" s="17"/>
    </row>
    <row r="1270" spans="1:12">
      <c r="A1270" s="17">
        <v>9</v>
      </c>
      <c r="B1270" s="171">
        <v>3.63</v>
      </c>
      <c r="C1270" s="17">
        <f>(B1269+B1270)/2</f>
        <v>3.5350000000000001</v>
      </c>
      <c r="D1270" s="17">
        <f>A1270-A1269</f>
        <v>9</v>
      </c>
      <c r="E1270" s="45">
        <f>C1270*D1270</f>
        <v>31.815000000000001</v>
      </c>
      <c r="F1270" s="17"/>
      <c r="G1270" s="17">
        <v>9</v>
      </c>
      <c r="H1270" s="17">
        <v>3.63</v>
      </c>
      <c r="I1270" s="17">
        <f>(H1269+H1270)/2</f>
        <v>3.5350000000000001</v>
      </c>
      <c r="J1270" s="17">
        <f>G1270-G1269</f>
        <v>9</v>
      </c>
      <c r="K1270" s="45">
        <f>I1270*J1270</f>
        <v>31.815000000000001</v>
      </c>
      <c r="L1270" s="17"/>
    </row>
    <row r="1271" spans="1:12">
      <c r="A1271" s="17">
        <v>22</v>
      </c>
      <c r="B1271" s="171">
        <v>3.63</v>
      </c>
      <c r="C1271" s="17">
        <f t="shared" ref="C1271:C1278" si="380">(B1270+B1271)/2</f>
        <v>3.63</v>
      </c>
      <c r="D1271" s="17">
        <f t="shared" ref="D1271:D1278" si="381">A1271-A1270</f>
        <v>13</v>
      </c>
      <c r="E1271" s="45">
        <f t="shared" ref="E1271:E1278" si="382">C1271*D1271</f>
        <v>47.19</v>
      </c>
      <c r="F1271" s="17"/>
      <c r="G1271" s="17">
        <v>22</v>
      </c>
      <c r="H1271" s="17">
        <v>3.63</v>
      </c>
      <c r="I1271" s="17">
        <f t="shared" ref="I1271:I1282" si="383">(H1270+H1271)/2</f>
        <v>3.63</v>
      </c>
      <c r="J1271" s="17">
        <f t="shared" ref="J1271:J1282" si="384">G1271-G1270</f>
        <v>13</v>
      </c>
      <c r="K1271" s="45">
        <f t="shared" ref="K1271:K1282" si="385">I1271*J1271</f>
        <v>47.19</v>
      </c>
      <c r="L1271" s="17"/>
    </row>
    <row r="1272" spans="1:12">
      <c r="A1272" s="17">
        <v>28</v>
      </c>
      <c r="B1272" s="171">
        <v>3.96</v>
      </c>
      <c r="C1272" s="17">
        <f t="shared" si="380"/>
        <v>3.7949999999999999</v>
      </c>
      <c r="D1272" s="17">
        <f t="shared" si="381"/>
        <v>6</v>
      </c>
      <c r="E1272" s="45">
        <f t="shared" si="382"/>
        <v>22.77</v>
      </c>
      <c r="F1272" s="17"/>
      <c r="G1272" s="17">
        <v>28</v>
      </c>
      <c r="H1272" s="17">
        <v>3.96</v>
      </c>
      <c r="I1272" s="17">
        <f t="shared" si="383"/>
        <v>3.7949999999999999</v>
      </c>
      <c r="J1272" s="17">
        <f t="shared" si="384"/>
        <v>6</v>
      </c>
      <c r="K1272" s="45">
        <f t="shared" si="385"/>
        <v>22.77</v>
      </c>
      <c r="L1272" s="17"/>
    </row>
    <row r="1273" spans="1:12">
      <c r="A1273" s="17">
        <v>36</v>
      </c>
      <c r="B1273" s="171">
        <v>3.92</v>
      </c>
      <c r="C1273" s="17">
        <f t="shared" si="380"/>
        <v>3.94</v>
      </c>
      <c r="D1273" s="17">
        <f t="shared" si="381"/>
        <v>8</v>
      </c>
      <c r="E1273" s="45">
        <f t="shared" si="382"/>
        <v>31.52</v>
      </c>
      <c r="F1273" s="17"/>
      <c r="G1273" s="17">
        <v>36</v>
      </c>
      <c r="H1273" s="17">
        <v>3.92</v>
      </c>
      <c r="I1273" s="17">
        <f t="shared" si="383"/>
        <v>3.94</v>
      </c>
      <c r="J1273" s="17">
        <f t="shared" si="384"/>
        <v>8</v>
      </c>
      <c r="K1273" s="45">
        <f t="shared" si="385"/>
        <v>31.52</v>
      </c>
      <c r="L1273" s="17"/>
    </row>
    <row r="1274" spans="1:12">
      <c r="A1274" s="17">
        <v>49</v>
      </c>
      <c r="B1274" s="171">
        <v>4.1100000000000003</v>
      </c>
      <c r="C1274" s="17">
        <f t="shared" si="380"/>
        <v>4.0150000000000006</v>
      </c>
      <c r="D1274" s="17">
        <f t="shared" si="381"/>
        <v>13</v>
      </c>
      <c r="E1274" s="45">
        <f t="shared" si="382"/>
        <v>52.195000000000007</v>
      </c>
      <c r="F1274" s="17"/>
      <c r="G1274" s="17">
        <v>49</v>
      </c>
      <c r="H1274" s="17">
        <v>4.1100000000000003</v>
      </c>
      <c r="I1274" s="17">
        <f t="shared" si="383"/>
        <v>4.0150000000000006</v>
      </c>
      <c r="J1274" s="17">
        <f t="shared" si="384"/>
        <v>13</v>
      </c>
      <c r="K1274" s="45">
        <f t="shared" si="385"/>
        <v>52.195000000000007</v>
      </c>
      <c r="L1274" s="17"/>
    </row>
    <row r="1275" spans="1:12">
      <c r="A1275" s="17">
        <v>54</v>
      </c>
      <c r="B1275" s="171">
        <v>4.12</v>
      </c>
      <c r="C1275" s="17">
        <f t="shared" si="380"/>
        <v>4.1150000000000002</v>
      </c>
      <c r="D1275" s="17">
        <f t="shared" si="381"/>
        <v>5</v>
      </c>
      <c r="E1275" s="45">
        <f t="shared" si="382"/>
        <v>20.575000000000003</v>
      </c>
      <c r="F1275" s="17"/>
      <c r="G1275" s="17">
        <v>54</v>
      </c>
      <c r="H1275" s="17">
        <v>4.12</v>
      </c>
      <c r="I1275" s="17">
        <f t="shared" si="383"/>
        <v>4.1150000000000002</v>
      </c>
      <c r="J1275" s="17">
        <f t="shared" si="384"/>
        <v>5</v>
      </c>
      <c r="K1275" s="45">
        <f t="shared" si="385"/>
        <v>20.575000000000003</v>
      </c>
      <c r="L1275" s="17"/>
    </row>
    <row r="1276" spans="1:12">
      <c r="A1276" s="17">
        <v>62</v>
      </c>
      <c r="B1276" s="171">
        <v>4.1399999999999997</v>
      </c>
      <c r="C1276" s="17">
        <f t="shared" si="380"/>
        <v>4.13</v>
      </c>
      <c r="D1276" s="17">
        <f t="shared" si="381"/>
        <v>8</v>
      </c>
      <c r="E1276" s="45">
        <f t="shared" si="382"/>
        <v>33.04</v>
      </c>
      <c r="F1276" s="17"/>
      <c r="G1276" s="17">
        <v>62</v>
      </c>
      <c r="H1276" s="17">
        <v>4.1399999999999997</v>
      </c>
      <c r="I1276" s="17">
        <f t="shared" si="383"/>
        <v>4.13</v>
      </c>
      <c r="J1276" s="17">
        <f t="shared" si="384"/>
        <v>8</v>
      </c>
      <c r="K1276" s="45">
        <f t="shared" si="385"/>
        <v>33.04</v>
      </c>
      <c r="L1276" s="12"/>
    </row>
    <row r="1277" spans="1:12">
      <c r="A1277" s="17">
        <v>73</v>
      </c>
      <c r="B1277" s="171">
        <v>4.0999999999999996</v>
      </c>
      <c r="C1277" s="17">
        <f t="shared" si="380"/>
        <v>4.1199999999999992</v>
      </c>
      <c r="D1277" s="17">
        <f t="shared" si="381"/>
        <v>11</v>
      </c>
      <c r="E1277" s="45">
        <f t="shared" si="382"/>
        <v>45.319999999999993</v>
      </c>
      <c r="F1277" s="17" t="s">
        <v>65</v>
      </c>
      <c r="G1277" s="17">
        <f>G1278-(H1278-H1277)*3</f>
        <v>68.449999999999989</v>
      </c>
      <c r="H1277" s="17">
        <v>4.0999999999999996</v>
      </c>
      <c r="I1277" s="17">
        <f t="shared" si="383"/>
        <v>4.1199999999999992</v>
      </c>
      <c r="J1277" s="17">
        <f t="shared" si="384"/>
        <v>6.4499999999999886</v>
      </c>
      <c r="K1277" s="45">
        <f t="shared" si="385"/>
        <v>26.573999999999948</v>
      </c>
    </row>
    <row r="1278" spans="1:12">
      <c r="A1278" s="17">
        <v>80</v>
      </c>
      <c r="B1278" s="171">
        <v>4.0999999999999996</v>
      </c>
      <c r="C1278" s="17">
        <f t="shared" si="380"/>
        <v>4.0999999999999996</v>
      </c>
      <c r="D1278" s="17">
        <f t="shared" si="381"/>
        <v>7</v>
      </c>
      <c r="E1278" s="45">
        <f t="shared" si="382"/>
        <v>28.699999999999996</v>
      </c>
      <c r="F1278" s="17"/>
      <c r="G1278" s="17">
        <f>G1279-4.3/2</f>
        <v>70.849999999999994</v>
      </c>
      <c r="H1278" s="17">
        <v>4.9000000000000004</v>
      </c>
      <c r="I1278" s="17">
        <f t="shared" si="383"/>
        <v>4.5</v>
      </c>
      <c r="J1278" s="17">
        <f t="shared" si="384"/>
        <v>2.4000000000000057</v>
      </c>
      <c r="K1278" s="45">
        <f t="shared" si="385"/>
        <v>10.800000000000026</v>
      </c>
    </row>
    <row r="1279" spans="1:12">
      <c r="A1279" s="182"/>
      <c r="B1279" s="171"/>
      <c r="C1279" s="17"/>
      <c r="D1279" s="17">
        <f>SUM(D1270:D1278)</f>
        <v>80</v>
      </c>
      <c r="E1279" s="17">
        <f>SUM(E1270:E1278)</f>
        <v>313.12499999999994</v>
      </c>
      <c r="G1279" s="17">
        <v>73</v>
      </c>
      <c r="H1279" s="17">
        <v>4.9000000000000004</v>
      </c>
      <c r="I1279" s="17">
        <f t="shared" si="383"/>
        <v>4.9000000000000004</v>
      </c>
      <c r="J1279" s="17">
        <f t="shared" si="384"/>
        <v>2.1500000000000057</v>
      </c>
      <c r="K1279" s="45">
        <f t="shared" si="385"/>
        <v>10.535000000000029</v>
      </c>
    </row>
    <row r="1280" spans="1:12">
      <c r="A1280" s="182"/>
      <c r="B1280" s="171"/>
      <c r="C1280" s="17"/>
      <c r="D1280" s="17"/>
      <c r="E1280" s="45"/>
      <c r="F1280" s="17"/>
      <c r="G1280" s="17">
        <f>G1279+4.3/2</f>
        <v>75.150000000000006</v>
      </c>
      <c r="H1280" s="17">
        <v>4.9000000000000004</v>
      </c>
      <c r="I1280" s="17">
        <f t="shared" si="383"/>
        <v>4.9000000000000004</v>
      </c>
      <c r="J1280" s="17">
        <f t="shared" si="384"/>
        <v>2.1500000000000057</v>
      </c>
      <c r="K1280" s="45">
        <f t="shared" si="385"/>
        <v>10.535000000000029</v>
      </c>
    </row>
    <row r="1281" spans="1:12">
      <c r="A1281" s="182"/>
      <c r="B1281" s="171"/>
      <c r="C1281" s="17"/>
      <c r="D1281" s="17"/>
      <c r="E1281" s="45"/>
      <c r="F1281" s="17"/>
      <c r="G1281" s="17">
        <f>G1280+(H1280-H1281)*3</f>
        <v>77.550000000000011</v>
      </c>
      <c r="H1281" s="171">
        <v>4.0999999999999996</v>
      </c>
      <c r="I1281" s="17">
        <f t="shared" si="383"/>
        <v>4.5</v>
      </c>
      <c r="J1281" s="17">
        <f t="shared" si="384"/>
        <v>2.4000000000000057</v>
      </c>
      <c r="K1281" s="45">
        <f t="shared" si="385"/>
        <v>10.800000000000026</v>
      </c>
    </row>
    <row r="1282" spans="1:12">
      <c r="A1282" s="182"/>
      <c r="B1282" s="171"/>
      <c r="C1282" s="17"/>
      <c r="D1282" s="17"/>
      <c r="E1282" s="45"/>
      <c r="F1282" s="17"/>
      <c r="G1282" s="17">
        <v>80</v>
      </c>
      <c r="H1282" s="171">
        <v>4.0999999999999996</v>
      </c>
      <c r="I1282" s="17">
        <f t="shared" si="383"/>
        <v>4.0999999999999996</v>
      </c>
      <c r="J1282" s="17">
        <f t="shared" si="384"/>
        <v>2.4499999999999886</v>
      </c>
      <c r="K1282" s="45">
        <f t="shared" si="385"/>
        <v>10.044999999999952</v>
      </c>
    </row>
    <row r="1283" spans="1:12">
      <c r="A1283" s="182"/>
      <c r="B1283" s="171"/>
      <c r="C1283" s="17"/>
      <c r="D1283" s="17"/>
      <c r="E1283" s="45"/>
      <c r="G1283" s="17"/>
      <c r="H1283" s="17"/>
      <c r="I1283" s="17"/>
      <c r="J1283" s="17">
        <f>SUM(J1270:J1282)</f>
        <v>80</v>
      </c>
      <c r="K1283" s="17">
        <f>SUM(K1270:K1282)</f>
        <v>318.39399999999995</v>
      </c>
    </row>
    <row r="1284" spans="1:12">
      <c r="E1284" s="172" t="s">
        <v>66</v>
      </c>
      <c r="F1284" s="46">
        <f>K1283-E1279</f>
        <v>5.2690000000000055</v>
      </c>
      <c r="G1284" s="137" t="s">
        <v>0</v>
      </c>
    </row>
    <row r="1285" spans="1:12">
      <c r="A1285" s="167" t="s">
        <v>67</v>
      </c>
      <c r="E1285" s="168" t="s">
        <v>58</v>
      </c>
      <c r="F1285" s="17">
        <v>20162</v>
      </c>
      <c r="G1285" s="137" t="s">
        <v>25</v>
      </c>
      <c r="H1285" s="167" t="s">
        <v>59</v>
      </c>
      <c r="I1285" s="167"/>
    </row>
    <row r="1286" spans="1:12">
      <c r="A1286" s="169" t="s">
        <v>60</v>
      </c>
      <c r="B1286" s="169" t="s">
        <v>61</v>
      </c>
      <c r="C1286" s="169" t="s">
        <v>62</v>
      </c>
      <c r="D1286" s="169" t="s">
        <v>63</v>
      </c>
      <c r="E1286" s="169" t="s">
        <v>64</v>
      </c>
      <c r="F1286" s="169"/>
      <c r="G1286" s="169" t="s">
        <v>60</v>
      </c>
      <c r="H1286" s="169" t="s">
        <v>61</v>
      </c>
      <c r="I1286" s="169" t="s">
        <v>62</v>
      </c>
      <c r="J1286" s="169" t="s">
        <v>63</v>
      </c>
      <c r="K1286" s="169" t="s">
        <v>64</v>
      </c>
      <c r="L1286" s="170"/>
    </row>
    <row r="1287" spans="1:12">
      <c r="A1287" s="17">
        <v>0</v>
      </c>
      <c r="B1287" s="171">
        <v>3.22</v>
      </c>
      <c r="C1287" s="17"/>
      <c r="D1287" s="17"/>
      <c r="E1287" s="45"/>
      <c r="F1287" s="180"/>
      <c r="G1287" s="17">
        <v>0</v>
      </c>
      <c r="H1287" s="171">
        <v>3.22</v>
      </c>
      <c r="I1287" s="17"/>
      <c r="J1287" s="17"/>
      <c r="K1287" s="17"/>
      <c r="L1287" s="17"/>
    </row>
    <row r="1288" spans="1:12">
      <c r="A1288" s="17">
        <v>5</v>
      </c>
      <c r="B1288" s="171">
        <v>3.32</v>
      </c>
      <c r="C1288" s="17">
        <f>(B1287+B1288)/2</f>
        <v>3.27</v>
      </c>
      <c r="D1288" s="17">
        <f>A1288-A1287</f>
        <v>5</v>
      </c>
      <c r="E1288" s="45">
        <f>C1288*D1288</f>
        <v>16.350000000000001</v>
      </c>
      <c r="F1288" s="180"/>
      <c r="G1288" s="17">
        <v>5</v>
      </c>
      <c r="H1288" s="171">
        <v>3.32</v>
      </c>
      <c r="I1288" s="17">
        <f>(H1287+H1288)/2</f>
        <v>3.27</v>
      </c>
      <c r="J1288" s="17">
        <f>G1288-G1287</f>
        <v>5</v>
      </c>
      <c r="K1288" s="45">
        <f>I1288*J1288</f>
        <v>16.350000000000001</v>
      </c>
      <c r="L1288" s="17"/>
    </row>
    <row r="1289" spans="1:12">
      <c r="A1289" s="17">
        <v>16</v>
      </c>
      <c r="B1289" s="171">
        <v>3.32</v>
      </c>
      <c r="C1289" s="17">
        <f t="shared" ref="C1289:C1296" si="386">(B1288+B1289)/2</f>
        <v>3.32</v>
      </c>
      <c r="D1289" s="17">
        <f t="shared" ref="D1289:D1296" si="387">A1289-A1288</f>
        <v>11</v>
      </c>
      <c r="E1289" s="45">
        <f t="shared" ref="E1289:E1296" si="388">C1289*D1289</f>
        <v>36.519999999999996</v>
      </c>
      <c r="F1289" s="180"/>
      <c r="G1289" s="17">
        <v>16</v>
      </c>
      <c r="H1289" s="171">
        <v>3.32</v>
      </c>
      <c r="I1289" s="17">
        <f t="shared" ref="I1289:I1300" si="389">(H1288+H1289)/2</f>
        <v>3.32</v>
      </c>
      <c r="J1289" s="17">
        <f t="shared" ref="J1289:J1300" si="390">G1289-G1288</f>
        <v>11</v>
      </c>
      <c r="K1289" s="45">
        <f t="shared" ref="K1289:K1300" si="391">I1289*J1289</f>
        <v>36.519999999999996</v>
      </c>
      <c r="L1289" s="17"/>
    </row>
    <row r="1290" spans="1:12">
      <c r="A1290" s="17">
        <v>28</v>
      </c>
      <c r="B1290" s="171">
        <v>3.42</v>
      </c>
      <c r="C1290" s="17">
        <f t="shared" si="386"/>
        <v>3.37</v>
      </c>
      <c r="D1290" s="17">
        <f t="shared" si="387"/>
        <v>12</v>
      </c>
      <c r="E1290" s="45">
        <f t="shared" si="388"/>
        <v>40.44</v>
      </c>
      <c r="G1290" s="17">
        <v>28</v>
      </c>
      <c r="H1290" s="171">
        <v>3.42</v>
      </c>
      <c r="I1290" s="17">
        <f t="shared" si="389"/>
        <v>3.37</v>
      </c>
      <c r="J1290" s="17">
        <f t="shared" si="390"/>
        <v>12</v>
      </c>
      <c r="K1290" s="45">
        <f t="shared" si="391"/>
        <v>40.44</v>
      </c>
      <c r="L1290" s="17"/>
    </row>
    <row r="1291" spans="1:12">
      <c r="A1291" s="17">
        <v>32</v>
      </c>
      <c r="B1291" s="171">
        <v>3.64</v>
      </c>
      <c r="C1291" s="17">
        <f t="shared" si="386"/>
        <v>3.5300000000000002</v>
      </c>
      <c r="D1291" s="17">
        <f t="shared" si="387"/>
        <v>4</v>
      </c>
      <c r="E1291" s="45">
        <f t="shared" si="388"/>
        <v>14.120000000000001</v>
      </c>
      <c r="G1291" s="17">
        <v>32</v>
      </c>
      <c r="H1291" s="171">
        <v>3.64</v>
      </c>
      <c r="I1291" s="17">
        <f t="shared" si="389"/>
        <v>3.5300000000000002</v>
      </c>
      <c r="J1291" s="17">
        <f t="shared" si="390"/>
        <v>4</v>
      </c>
      <c r="K1291" s="45">
        <f t="shared" si="391"/>
        <v>14.120000000000001</v>
      </c>
      <c r="L1291" s="17"/>
    </row>
    <row r="1292" spans="1:12">
      <c r="A1292" s="17">
        <v>44</v>
      </c>
      <c r="B1292" s="171">
        <v>3.77</v>
      </c>
      <c r="C1292" s="17">
        <f t="shared" si="386"/>
        <v>3.7050000000000001</v>
      </c>
      <c r="D1292" s="17">
        <f t="shared" si="387"/>
        <v>12</v>
      </c>
      <c r="E1292" s="45">
        <f t="shared" si="388"/>
        <v>44.46</v>
      </c>
      <c r="G1292" s="17">
        <v>44</v>
      </c>
      <c r="H1292" s="171">
        <v>3.77</v>
      </c>
      <c r="I1292" s="17">
        <f t="shared" si="389"/>
        <v>3.7050000000000001</v>
      </c>
      <c r="J1292" s="17">
        <f t="shared" si="390"/>
        <v>12</v>
      </c>
      <c r="K1292" s="45">
        <f t="shared" si="391"/>
        <v>44.46</v>
      </c>
      <c r="L1292" s="17"/>
    </row>
    <row r="1293" spans="1:12">
      <c r="A1293" s="17">
        <v>55</v>
      </c>
      <c r="B1293" s="171">
        <v>3.95</v>
      </c>
      <c r="C1293" s="17">
        <f t="shared" si="386"/>
        <v>3.8600000000000003</v>
      </c>
      <c r="D1293" s="17">
        <f t="shared" si="387"/>
        <v>11</v>
      </c>
      <c r="E1293" s="45">
        <f t="shared" si="388"/>
        <v>42.46</v>
      </c>
      <c r="G1293" s="17">
        <v>55</v>
      </c>
      <c r="H1293" s="171">
        <v>3.95</v>
      </c>
      <c r="I1293" s="17">
        <f t="shared" si="389"/>
        <v>3.8600000000000003</v>
      </c>
      <c r="J1293" s="17">
        <f t="shared" si="390"/>
        <v>11</v>
      </c>
      <c r="K1293" s="45">
        <f t="shared" si="391"/>
        <v>42.46</v>
      </c>
      <c r="L1293" s="17"/>
    </row>
    <row r="1294" spans="1:12">
      <c r="A1294" s="17">
        <v>67</v>
      </c>
      <c r="B1294" s="171">
        <v>3.89</v>
      </c>
      <c r="C1294" s="17">
        <f t="shared" si="386"/>
        <v>3.92</v>
      </c>
      <c r="D1294" s="17">
        <f t="shared" si="387"/>
        <v>12</v>
      </c>
      <c r="E1294" s="45">
        <f t="shared" si="388"/>
        <v>47.04</v>
      </c>
      <c r="G1294" s="17">
        <v>67</v>
      </c>
      <c r="H1294" s="171">
        <v>3.86</v>
      </c>
      <c r="I1294" s="17">
        <f t="shared" si="389"/>
        <v>3.9050000000000002</v>
      </c>
      <c r="J1294" s="17">
        <f t="shared" si="390"/>
        <v>12</v>
      </c>
      <c r="K1294" s="45">
        <f t="shared" si="391"/>
        <v>46.86</v>
      </c>
      <c r="L1294" s="12"/>
    </row>
    <row r="1295" spans="1:12">
      <c r="A1295" s="17">
        <v>79</v>
      </c>
      <c r="B1295" s="171">
        <v>3.9</v>
      </c>
      <c r="C1295" s="17">
        <f t="shared" si="386"/>
        <v>3.895</v>
      </c>
      <c r="D1295" s="17">
        <f t="shared" si="387"/>
        <v>12</v>
      </c>
      <c r="E1295" s="45">
        <f t="shared" si="388"/>
        <v>46.74</v>
      </c>
      <c r="F1295" s="180" t="s">
        <v>65</v>
      </c>
      <c r="G1295" s="17">
        <f>G1296-(H1296-H1295)*3</f>
        <v>73.789999999999992</v>
      </c>
      <c r="H1295" s="171">
        <v>3.88</v>
      </c>
      <c r="I1295" s="17">
        <f t="shared" si="389"/>
        <v>3.87</v>
      </c>
      <c r="J1295" s="17">
        <f t="shared" si="390"/>
        <v>6.789999999999992</v>
      </c>
      <c r="K1295" s="45">
        <f t="shared" si="391"/>
        <v>26.277299999999968</v>
      </c>
    </row>
    <row r="1296" spans="1:12">
      <c r="A1296" s="17">
        <v>92</v>
      </c>
      <c r="B1296" s="171">
        <v>3.9</v>
      </c>
      <c r="C1296" s="17">
        <f t="shared" si="386"/>
        <v>3.9</v>
      </c>
      <c r="D1296" s="17">
        <f t="shared" si="387"/>
        <v>13</v>
      </c>
      <c r="E1296" s="45">
        <f t="shared" si="388"/>
        <v>50.699999999999996</v>
      </c>
      <c r="F1296" s="46"/>
      <c r="G1296" s="17">
        <f>G1297-4.3/2</f>
        <v>76.849999999999994</v>
      </c>
      <c r="H1296" s="17">
        <v>4.9000000000000004</v>
      </c>
      <c r="I1296" s="17">
        <f t="shared" si="389"/>
        <v>4.3900000000000006</v>
      </c>
      <c r="J1296" s="17">
        <f t="shared" si="390"/>
        <v>3.0600000000000023</v>
      </c>
      <c r="K1296" s="45">
        <f t="shared" si="391"/>
        <v>13.433400000000011</v>
      </c>
    </row>
    <row r="1297" spans="1:12">
      <c r="A1297" s="182"/>
      <c r="B1297" s="171"/>
      <c r="C1297" s="17"/>
      <c r="D1297" s="17">
        <f>SUM(D1288:D1296)</f>
        <v>92</v>
      </c>
      <c r="E1297" s="17">
        <f>SUM(E1288:E1296)</f>
        <v>338.83</v>
      </c>
      <c r="G1297" s="17">
        <v>79</v>
      </c>
      <c r="H1297" s="17">
        <v>4.9000000000000004</v>
      </c>
      <c r="I1297" s="17">
        <f t="shared" si="389"/>
        <v>4.9000000000000004</v>
      </c>
      <c r="J1297" s="17">
        <f t="shared" si="390"/>
        <v>2.1500000000000057</v>
      </c>
      <c r="K1297" s="45">
        <f t="shared" si="391"/>
        <v>10.535000000000029</v>
      </c>
    </row>
    <row r="1298" spans="1:12">
      <c r="A1298" s="182"/>
      <c r="B1298" s="171"/>
      <c r="C1298" s="17"/>
      <c r="D1298" s="17"/>
      <c r="E1298" s="45"/>
      <c r="G1298" s="17">
        <f>G1297+4.3/2</f>
        <v>81.150000000000006</v>
      </c>
      <c r="H1298" s="17">
        <v>4.9000000000000004</v>
      </c>
      <c r="I1298" s="17">
        <f t="shared" si="389"/>
        <v>4.9000000000000004</v>
      </c>
      <c r="J1298" s="17">
        <f t="shared" si="390"/>
        <v>2.1500000000000057</v>
      </c>
      <c r="K1298" s="45">
        <f t="shared" si="391"/>
        <v>10.535000000000029</v>
      </c>
    </row>
    <row r="1299" spans="1:12">
      <c r="A1299" s="182"/>
      <c r="B1299" s="171"/>
      <c r="C1299" s="17"/>
      <c r="D1299" s="17"/>
      <c r="E1299" s="45"/>
      <c r="F1299" s="46"/>
      <c r="G1299" s="17">
        <f>G1298+(H1298-H1299)*3</f>
        <v>84.15</v>
      </c>
      <c r="H1299" s="171">
        <v>3.9</v>
      </c>
      <c r="I1299" s="17">
        <f t="shared" si="389"/>
        <v>4.4000000000000004</v>
      </c>
      <c r="J1299" s="17">
        <f t="shared" si="390"/>
        <v>3</v>
      </c>
      <c r="K1299" s="45">
        <f t="shared" si="391"/>
        <v>13.200000000000001</v>
      </c>
    </row>
    <row r="1300" spans="1:12">
      <c r="A1300" s="182"/>
      <c r="B1300" s="171"/>
      <c r="C1300" s="17"/>
      <c r="G1300" s="17">
        <v>92</v>
      </c>
      <c r="H1300" s="171">
        <v>3.9</v>
      </c>
      <c r="I1300" s="17">
        <f t="shared" si="389"/>
        <v>3.9</v>
      </c>
      <c r="J1300" s="17">
        <f t="shared" si="390"/>
        <v>7.8499999999999943</v>
      </c>
      <c r="K1300" s="45">
        <f t="shared" si="391"/>
        <v>30.614999999999977</v>
      </c>
    </row>
    <row r="1301" spans="1:12">
      <c r="A1301" s="182"/>
      <c r="B1301" s="171"/>
      <c r="C1301" s="17"/>
      <c r="D1301" s="17"/>
      <c r="E1301" s="45"/>
      <c r="F1301" s="46"/>
      <c r="G1301" s="17"/>
      <c r="H1301" s="17"/>
      <c r="I1301" s="17"/>
      <c r="J1301" s="17">
        <f>SUM(J1288:J1300)</f>
        <v>92</v>
      </c>
      <c r="K1301" s="17">
        <f>SUM(K1288:K1300)</f>
        <v>345.8057</v>
      </c>
    </row>
    <row r="1302" spans="1:12">
      <c r="E1302" s="172" t="s">
        <v>66</v>
      </c>
      <c r="F1302" s="46">
        <f>K1301-E1297</f>
        <v>6.9757000000000176</v>
      </c>
      <c r="G1302" s="137" t="s">
        <v>0</v>
      </c>
    </row>
    <row r="1303" spans="1:12">
      <c r="A1303" s="167" t="s">
        <v>67</v>
      </c>
      <c r="E1303" s="168" t="s">
        <v>58</v>
      </c>
      <c r="F1303" s="17">
        <v>20251</v>
      </c>
      <c r="G1303" s="137" t="s">
        <v>25</v>
      </c>
      <c r="H1303" s="167" t="s">
        <v>59</v>
      </c>
      <c r="I1303" s="167"/>
    </row>
    <row r="1304" spans="1:12">
      <c r="A1304" s="169" t="s">
        <v>60</v>
      </c>
      <c r="B1304" s="169" t="s">
        <v>61</v>
      </c>
      <c r="C1304" s="169" t="s">
        <v>62</v>
      </c>
      <c r="D1304" s="169" t="s">
        <v>63</v>
      </c>
      <c r="E1304" s="169" t="s">
        <v>64</v>
      </c>
      <c r="F1304" s="169"/>
      <c r="G1304" s="169" t="s">
        <v>60</v>
      </c>
      <c r="H1304" s="169" t="s">
        <v>61</v>
      </c>
      <c r="I1304" s="169" t="s">
        <v>62</v>
      </c>
      <c r="J1304" s="169" t="s">
        <v>63</v>
      </c>
      <c r="K1304" s="169" t="s">
        <v>64</v>
      </c>
      <c r="L1304" s="170"/>
    </row>
    <row r="1305" spans="1:12">
      <c r="A1305" s="17">
        <v>0</v>
      </c>
      <c r="B1305" s="171">
        <v>3.1</v>
      </c>
      <c r="C1305" s="17"/>
      <c r="D1305" s="17"/>
      <c r="E1305" s="45"/>
      <c r="F1305" s="171"/>
      <c r="G1305" s="171">
        <v>0</v>
      </c>
      <c r="H1305" s="171">
        <v>3.1</v>
      </c>
      <c r="I1305" s="17"/>
      <c r="J1305" s="17"/>
      <c r="K1305" s="17"/>
      <c r="L1305" s="17"/>
    </row>
    <row r="1306" spans="1:12">
      <c r="A1306" s="17">
        <v>5</v>
      </c>
      <c r="B1306" s="171">
        <v>3.43</v>
      </c>
      <c r="C1306" s="17">
        <f>(B1305+B1306)/2</f>
        <v>3.2650000000000001</v>
      </c>
      <c r="D1306" s="17">
        <f>A1306-A1305</f>
        <v>5</v>
      </c>
      <c r="E1306" s="45">
        <f>C1306*D1306</f>
        <v>16.324999999999999</v>
      </c>
      <c r="F1306" s="171"/>
      <c r="G1306" s="171">
        <v>5</v>
      </c>
      <c r="H1306" s="171">
        <v>3.43</v>
      </c>
      <c r="I1306" s="17">
        <f>(H1305+H1306)/2</f>
        <v>3.2650000000000001</v>
      </c>
      <c r="J1306" s="17">
        <f>G1306-G1305</f>
        <v>5</v>
      </c>
      <c r="K1306" s="45">
        <f>I1306*J1306</f>
        <v>16.324999999999999</v>
      </c>
      <c r="L1306" s="17"/>
    </row>
    <row r="1307" spans="1:12">
      <c r="A1307" s="17">
        <v>18</v>
      </c>
      <c r="B1307" s="171">
        <v>3.49</v>
      </c>
      <c r="C1307" s="17">
        <f t="shared" ref="C1307:C1313" si="392">(B1306+B1307)/2</f>
        <v>3.46</v>
      </c>
      <c r="D1307" s="17">
        <f t="shared" ref="D1307:D1313" si="393">A1307-A1306</f>
        <v>13</v>
      </c>
      <c r="E1307" s="45">
        <f t="shared" ref="E1307:E1313" si="394">C1307*D1307</f>
        <v>44.98</v>
      </c>
      <c r="F1307" s="171"/>
      <c r="G1307" s="171">
        <v>18</v>
      </c>
      <c r="H1307" s="171">
        <v>3.49</v>
      </c>
      <c r="I1307" s="17">
        <f t="shared" ref="I1307:I1317" si="395">(H1306+H1307)/2</f>
        <v>3.46</v>
      </c>
      <c r="J1307" s="17">
        <f t="shared" ref="J1307:J1317" si="396">G1307-G1306</f>
        <v>13</v>
      </c>
      <c r="K1307" s="45">
        <f t="shared" ref="K1307:K1317" si="397">I1307*J1307</f>
        <v>44.98</v>
      </c>
      <c r="L1307" s="17"/>
    </row>
    <row r="1308" spans="1:12">
      <c r="A1308" s="17">
        <v>28</v>
      </c>
      <c r="B1308" s="171">
        <v>3.56</v>
      </c>
      <c r="C1308" s="17">
        <f t="shared" si="392"/>
        <v>3.5250000000000004</v>
      </c>
      <c r="D1308" s="17">
        <f t="shared" si="393"/>
        <v>10</v>
      </c>
      <c r="E1308" s="45">
        <f t="shared" si="394"/>
        <v>35.25</v>
      </c>
      <c r="F1308" s="171"/>
      <c r="G1308" s="171">
        <v>28</v>
      </c>
      <c r="H1308" s="171">
        <v>3.56</v>
      </c>
      <c r="I1308" s="17">
        <f t="shared" si="395"/>
        <v>3.5250000000000004</v>
      </c>
      <c r="J1308" s="17">
        <f t="shared" si="396"/>
        <v>10</v>
      </c>
      <c r="K1308" s="45">
        <f t="shared" si="397"/>
        <v>35.25</v>
      </c>
      <c r="L1308" s="17"/>
    </row>
    <row r="1309" spans="1:12">
      <c r="A1309" s="17">
        <v>38</v>
      </c>
      <c r="B1309" s="171">
        <v>3.68</v>
      </c>
      <c r="C1309" s="17">
        <f t="shared" si="392"/>
        <v>3.62</v>
      </c>
      <c r="D1309" s="17">
        <f t="shared" si="393"/>
        <v>10</v>
      </c>
      <c r="E1309" s="45">
        <f t="shared" si="394"/>
        <v>36.200000000000003</v>
      </c>
      <c r="F1309" s="171"/>
      <c r="G1309" s="171">
        <v>38</v>
      </c>
      <c r="H1309" s="171">
        <v>3.68</v>
      </c>
      <c r="I1309" s="17">
        <f t="shared" si="395"/>
        <v>3.62</v>
      </c>
      <c r="J1309" s="17">
        <f t="shared" si="396"/>
        <v>10</v>
      </c>
      <c r="K1309" s="45">
        <f t="shared" si="397"/>
        <v>36.200000000000003</v>
      </c>
      <c r="L1309" s="17"/>
    </row>
    <row r="1310" spans="1:12">
      <c r="A1310" s="17">
        <v>48</v>
      </c>
      <c r="B1310" s="171">
        <v>3.82</v>
      </c>
      <c r="C1310" s="17">
        <f t="shared" si="392"/>
        <v>3.75</v>
      </c>
      <c r="D1310" s="17">
        <f t="shared" si="393"/>
        <v>10</v>
      </c>
      <c r="E1310" s="45">
        <f t="shared" si="394"/>
        <v>37.5</v>
      </c>
      <c r="F1310" s="171"/>
      <c r="G1310" s="171">
        <v>48</v>
      </c>
      <c r="H1310" s="171">
        <v>3.82</v>
      </c>
      <c r="I1310" s="17">
        <f t="shared" si="395"/>
        <v>3.75</v>
      </c>
      <c r="J1310" s="17">
        <f t="shared" si="396"/>
        <v>10</v>
      </c>
      <c r="K1310" s="45">
        <f t="shared" si="397"/>
        <v>37.5</v>
      </c>
      <c r="L1310" s="17"/>
    </row>
    <row r="1311" spans="1:12">
      <c r="A1311" s="17">
        <v>60</v>
      </c>
      <c r="B1311" s="171">
        <v>3.94</v>
      </c>
      <c r="C1311" s="17">
        <f t="shared" si="392"/>
        <v>3.88</v>
      </c>
      <c r="D1311" s="17">
        <f t="shared" si="393"/>
        <v>12</v>
      </c>
      <c r="E1311" s="45">
        <f t="shared" si="394"/>
        <v>46.56</v>
      </c>
      <c r="F1311" s="171"/>
      <c r="G1311" s="171">
        <v>60</v>
      </c>
      <c r="H1311" s="171">
        <v>3.94</v>
      </c>
      <c r="I1311" s="17">
        <f t="shared" si="395"/>
        <v>3.88</v>
      </c>
      <c r="J1311" s="17">
        <f t="shared" si="396"/>
        <v>12</v>
      </c>
      <c r="K1311" s="45">
        <f t="shared" si="397"/>
        <v>46.56</v>
      </c>
      <c r="L1311" s="17"/>
    </row>
    <row r="1312" spans="1:12">
      <c r="A1312" s="17">
        <v>71</v>
      </c>
      <c r="B1312" s="171">
        <v>4.0999999999999996</v>
      </c>
      <c r="C1312" s="17">
        <f t="shared" si="392"/>
        <v>4.0199999999999996</v>
      </c>
      <c r="D1312" s="17">
        <f t="shared" si="393"/>
        <v>11</v>
      </c>
      <c r="E1312" s="45">
        <f t="shared" si="394"/>
        <v>44.22</v>
      </c>
      <c r="F1312" s="171" t="s">
        <v>65</v>
      </c>
      <c r="G1312" s="171">
        <f>G1313-(H1313-H1312)*3</f>
        <v>66.149999999999991</v>
      </c>
      <c r="H1312" s="171">
        <v>4</v>
      </c>
      <c r="I1312" s="17">
        <f t="shared" si="395"/>
        <v>3.9699999999999998</v>
      </c>
      <c r="J1312" s="17">
        <f t="shared" si="396"/>
        <v>6.1499999999999915</v>
      </c>
      <c r="K1312" s="45">
        <f t="shared" si="397"/>
        <v>24.415499999999966</v>
      </c>
      <c r="L1312" s="12"/>
    </row>
    <row r="1313" spans="1:12">
      <c r="A1313" s="17">
        <v>84</v>
      </c>
      <c r="B1313" s="171">
        <v>4.0999999999999996</v>
      </c>
      <c r="C1313" s="17">
        <f t="shared" si="392"/>
        <v>4.0999999999999996</v>
      </c>
      <c r="D1313" s="17">
        <f t="shared" si="393"/>
        <v>13</v>
      </c>
      <c r="E1313" s="45">
        <f t="shared" si="394"/>
        <v>53.3</v>
      </c>
      <c r="F1313" s="171"/>
      <c r="G1313" s="171">
        <f>G1314-4.3/2</f>
        <v>68.849999999999994</v>
      </c>
      <c r="H1313" s="171">
        <v>4.9000000000000004</v>
      </c>
      <c r="I1313" s="17">
        <f t="shared" si="395"/>
        <v>4.45</v>
      </c>
      <c r="J1313" s="17">
        <f t="shared" si="396"/>
        <v>2.7000000000000028</v>
      </c>
      <c r="K1313" s="45">
        <f t="shared" si="397"/>
        <v>12.015000000000013</v>
      </c>
    </row>
    <row r="1314" spans="1:12">
      <c r="A1314" s="17"/>
      <c r="B1314" s="171"/>
      <c r="C1314" s="17"/>
      <c r="D1314" s="17">
        <f>SUM(D1306:D1313)</f>
        <v>84</v>
      </c>
      <c r="E1314" s="17">
        <f>SUM(E1306:E1313)</f>
        <v>314.33499999999998</v>
      </c>
      <c r="F1314" s="171"/>
      <c r="G1314" s="171">
        <v>71</v>
      </c>
      <c r="H1314" s="171">
        <v>4.9000000000000004</v>
      </c>
      <c r="I1314" s="17">
        <f t="shared" si="395"/>
        <v>4.9000000000000004</v>
      </c>
      <c r="J1314" s="17">
        <f t="shared" si="396"/>
        <v>2.1500000000000057</v>
      </c>
      <c r="K1314" s="45">
        <f t="shared" si="397"/>
        <v>10.535000000000029</v>
      </c>
    </row>
    <row r="1315" spans="1:12">
      <c r="A1315" s="182"/>
      <c r="B1315" s="171"/>
      <c r="C1315" s="17"/>
      <c r="D1315" s="17"/>
      <c r="E1315" s="45"/>
      <c r="F1315" s="171"/>
      <c r="G1315" s="171">
        <f>G1314+4.3/2</f>
        <v>73.150000000000006</v>
      </c>
      <c r="H1315" s="171">
        <v>4.9000000000000004</v>
      </c>
      <c r="I1315" s="17">
        <f t="shared" si="395"/>
        <v>4.9000000000000004</v>
      </c>
      <c r="J1315" s="17">
        <f t="shared" si="396"/>
        <v>2.1500000000000057</v>
      </c>
      <c r="K1315" s="45">
        <f t="shared" si="397"/>
        <v>10.535000000000029</v>
      </c>
    </row>
    <row r="1316" spans="1:12">
      <c r="A1316" s="182"/>
      <c r="B1316" s="171"/>
      <c r="C1316" s="17"/>
      <c r="D1316" s="17"/>
      <c r="E1316" s="45"/>
      <c r="F1316" s="171"/>
      <c r="G1316" s="171">
        <f>G1315+(H1315-H1316)*3</f>
        <v>75.550000000000011</v>
      </c>
      <c r="H1316" s="171">
        <v>4.0999999999999996</v>
      </c>
      <c r="I1316" s="17">
        <f t="shared" si="395"/>
        <v>4.5</v>
      </c>
      <c r="J1316" s="17">
        <f t="shared" si="396"/>
        <v>2.4000000000000057</v>
      </c>
      <c r="K1316" s="45">
        <f t="shared" si="397"/>
        <v>10.800000000000026</v>
      </c>
    </row>
    <row r="1317" spans="1:12">
      <c r="A1317" s="182"/>
      <c r="B1317" s="171"/>
      <c r="C1317" s="17"/>
      <c r="F1317" s="171"/>
      <c r="G1317" s="171">
        <v>84</v>
      </c>
      <c r="H1317" s="171">
        <v>4.0999999999999996</v>
      </c>
      <c r="I1317" s="17">
        <f t="shared" si="395"/>
        <v>4.0999999999999996</v>
      </c>
      <c r="J1317" s="17">
        <f t="shared" si="396"/>
        <v>8.4499999999999886</v>
      </c>
      <c r="K1317" s="45">
        <f t="shared" si="397"/>
        <v>34.644999999999953</v>
      </c>
    </row>
    <row r="1318" spans="1:12">
      <c r="A1318" s="182"/>
      <c r="B1318" s="171"/>
      <c r="C1318" s="17"/>
      <c r="G1318" s="17"/>
      <c r="H1318" s="17"/>
      <c r="I1318" s="17"/>
      <c r="J1318" s="17">
        <f>SUM(J1306:J1317)</f>
        <v>84</v>
      </c>
      <c r="K1318" s="17">
        <f>SUM(K1306:K1317)</f>
        <v>319.76049999999998</v>
      </c>
    </row>
    <row r="1319" spans="1:12">
      <c r="E1319" s="172" t="s">
        <v>66</v>
      </c>
      <c r="F1319" s="46">
        <f>K1318-E1314</f>
        <v>5.4254999999999995</v>
      </c>
      <c r="G1319" s="137" t="s">
        <v>0</v>
      </c>
    </row>
    <row r="1320" spans="1:12">
      <c r="A1320" s="167" t="s">
        <v>67</v>
      </c>
      <c r="E1320" s="168" t="s">
        <v>58</v>
      </c>
      <c r="F1320" s="17">
        <v>20317</v>
      </c>
      <c r="G1320" s="137" t="s">
        <v>25</v>
      </c>
      <c r="H1320" s="167" t="s">
        <v>59</v>
      </c>
      <c r="I1320" s="167"/>
    </row>
    <row r="1321" spans="1:12">
      <c r="A1321" s="169" t="s">
        <v>60</v>
      </c>
      <c r="B1321" s="169" t="s">
        <v>61</v>
      </c>
      <c r="C1321" s="169" t="s">
        <v>62</v>
      </c>
      <c r="D1321" s="169" t="s">
        <v>63</v>
      </c>
      <c r="E1321" s="169" t="s">
        <v>64</v>
      </c>
      <c r="F1321" s="169"/>
      <c r="G1321" s="169" t="s">
        <v>60</v>
      </c>
      <c r="H1321" s="169" t="s">
        <v>61</v>
      </c>
      <c r="I1321" s="169" t="s">
        <v>62</v>
      </c>
      <c r="J1321" s="169" t="s">
        <v>63</v>
      </c>
      <c r="K1321" s="169" t="s">
        <v>64</v>
      </c>
      <c r="L1321" s="170"/>
    </row>
    <row r="1322" spans="1:12">
      <c r="A1322" s="17">
        <v>0</v>
      </c>
      <c r="B1322" s="17">
        <v>3.64</v>
      </c>
      <c r="C1322" s="17"/>
      <c r="D1322" s="17"/>
      <c r="E1322" s="17"/>
      <c r="F1322" s="17"/>
      <c r="G1322" s="17">
        <v>0</v>
      </c>
      <c r="H1322" s="17">
        <v>3.64</v>
      </c>
      <c r="I1322" s="17"/>
      <c r="J1322" s="17"/>
      <c r="K1322" s="17"/>
      <c r="L1322" s="17"/>
    </row>
    <row r="1323" spans="1:12">
      <c r="A1323" s="17">
        <v>11</v>
      </c>
      <c r="B1323" s="17">
        <v>3.59</v>
      </c>
      <c r="C1323" s="17">
        <f>(B1322+B1323)/2</f>
        <v>3.6150000000000002</v>
      </c>
      <c r="D1323" s="17">
        <f>A1323-A1322</f>
        <v>11</v>
      </c>
      <c r="E1323" s="17">
        <f>C1323*D1323</f>
        <v>39.765000000000001</v>
      </c>
      <c r="F1323" s="17"/>
      <c r="G1323" s="17">
        <v>11</v>
      </c>
      <c r="H1323" s="17">
        <v>3.59</v>
      </c>
      <c r="I1323" s="17">
        <f>(H1322+H1323)/2</f>
        <v>3.6150000000000002</v>
      </c>
      <c r="J1323" s="17">
        <f>G1323-G1322</f>
        <v>11</v>
      </c>
      <c r="K1323" s="17">
        <f>I1323*J1323</f>
        <v>39.765000000000001</v>
      </c>
      <c r="L1323" s="17"/>
    </row>
    <row r="1324" spans="1:12">
      <c r="A1324" s="17">
        <v>21</v>
      </c>
      <c r="B1324" s="17">
        <v>3.6</v>
      </c>
      <c r="C1324" s="17">
        <f>(B1323+B1324)/2</f>
        <v>3.5949999999999998</v>
      </c>
      <c r="D1324" s="17">
        <f>A1324-A1323</f>
        <v>10</v>
      </c>
      <c r="E1324" s="17">
        <f>C1324*D1324</f>
        <v>35.949999999999996</v>
      </c>
      <c r="F1324" s="17"/>
      <c r="G1324" s="17">
        <v>21</v>
      </c>
      <c r="H1324" s="17">
        <v>3.6</v>
      </c>
      <c r="I1324" s="17">
        <f t="shared" ref="I1324:I1330" si="398">(H1323+H1324)/2</f>
        <v>3.5949999999999998</v>
      </c>
      <c r="J1324" s="17">
        <f t="shared" ref="J1324:J1330" si="399">G1324-G1323</f>
        <v>10</v>
      </c>
      <c r="K1324" s="17">
        <f t="shared" ref="K1324:K1330" si="400">I1324*J1324</f>
        <v>35.949999999999996</v>
      </c>
      <c r="L1324" s="17"/>
    </row>
    <row r="1325" spans="1:12">
      <c r="A1325" s="17">
        <v>33</v>
      </c>
      <c r="B1325" s="17">
        <v>3.62</v>
      </c>
      <c r="C1325" s="17">
        <f>(B1324+B1325)/2</f>
        <v>3.6100000000000003</v>
      </c>
      <c r="D1325" s="17">
        <f>A1325-A1324</f>
        <v>12</v>
      </c>
      <c r="E1325" s="17">
        <f>C1325*D1325</f>
        <v>43.320000000000007</v>
      </c>
      <c r="F1325" s="17"/>
      <c r="G1325" s="17">
        <v>33</v>
      </c>
      <c r="H1325" s="17">
        <v>3.62</v>
      </c>
      <c r="I1325" s="17">
        <f t="shared" si="398"/>
        <v>3.6100000000000003</v>
      </c>
      <c r="J1325" s="17">
        <f t="shared" si="399"/>
        <v>12</v>
      </c>
      <c r="K1325" s="17">
        <f t="shared" si="400"/>
        <v>43.320000000000007</v>
      </c>
      <c r="L1325" s="17"/>
    </row>
    <row r="1326" spans="1:12">
      <c r="A1326" s="17">
        <v>42</v>
      </c>
      <c r="B1326" s="17">
        <v>3.7</v>
      </c>
      <c r="C1326" s="17">
        <f>(B1325+B1326)/2</f>
        <v>3.66</v>
      </c>
      <c r="D1326" s="17">
        <f>A1326-A1325</f>
        <v>9</v>
      </c>
      <c r="E1326" s="17">
        <f>C1326*D1326</f>
        <v>32.94</v>
      </c>
      <c r="F1326" s="17"/>
      <c r="G1326" s="17">
        <f>G1327-(H1327-H1326)*3</f>
        <v>36.01</v>
      </c>
      <c r="H1326" s="17">
        <v>3.62</v>
      </c>
      <c r="I1326" s="17">
        <f t="shared" si="398"/>
        <v>3.62</v>
      </c>
      <c r="J1326" s="17">
        <f t="shared" si="399"/>
        <v>3.009999999999998</v>
      </c>
      <c r="K1326" s="17">
        <f t="shared" si="400"/>
        <v>10.896199999999993</v>
      </c>
      <c r="L1326" s="17"/>
    </row>
    <row r="1327" spans="1:12">
      <c r="A1327" s="17">
        <v>55</v>
      </c>
      <c r="B1327" s="17">
        <v>3.7</v>
      </c>
      <c r="C1327" s="17">
        <f>(B1326+B1327)/2</f>
        <v>3.7</v>
      </c>
      <c r="D1327" s="17">
        <f>A1327-A1326</f>
        <v>13</v>
      </c>
      <c r="E1327" s="17">
        <f>C1327*D1327</f>
        <v>48.1</v>
      </c>
      <c r="F1327" s="17"/>
      <c r="G1327" s="17">
        <f>G1328-4.3/2</f>
        <v>39.85</v>
      </c>
      <c r="H1327" s="17">
        <v>4.9000000000000004</v>
      </c>
      <c r="I1327" s="17">
        <f t="shared" si="398"/>
        <v>4.26</v>
      </c>
      <c r="J1327" s="17">
        <f t="shared" si="399"/>
        <v>3.8400000000000034</v>
      </c>
      <c r="K1327" s="17">
        <f t="shared" si="400"/>
        <v>16.358400000000014</v>
      </c>
      <c r="L1327" s="17"/>
    </row>
    <row r="1328" spans="1:12">
      <c r="A1328" s="17"/>
      <c r="B1328" s="17"/>
      <c r="C1328" s="17"/>
      <c r="D1328" s="17">
        <f>SUM(D1323:D1327)</f>
        <v>55</v>
      </c>
      <c r="E1328" s="17">
        <f>SUM(E1323:E1327)</f>
        <v>200.07500000000002</v>
      </c>
      <c r="F1328" s="17" t="s">
        <v>65</v>
      </c>
      <c r="G1328" s="17">
        <v>42</v>
      </c>
      <c r="H1328" s="17">
        <v>4.9000000000000004</v>
      </c>
      <c r="I1328" s="17">
        <f t="shared" si="398"/>
        <v>4.9000000000000004</v>
      </c>
      <c r="J1328" s="17">
        <f t="shared" si="399"/>
        <v>2.1499999999999986</v>
      </c>
      <c r="K1328" s="17">
        <f t="shared" si="400"/>
        <v>10.534999999999993</v>
      </c>
      <c r="L1328" s="17"/>
    </row>
    <row r="1329" spans="1:12">
      <c r="A1329" s="17"/>
      <c r="B1329" s="17"/>
      <c r="C1329" s="17"/>
      <c r="D1329" s="17"/>
      <c r="E1329" s="17"/>
      <c r="F1329" s="17"/>
      <c r="G1329" s="17">
        <f>G1328+4.3/2</f>
        <v>44.15</v>
      </c>
      <c r="H1329" s="17">
        <v>4.9000000000000004</v>
      </c>
      <c r="I1329" s="17">
        <f t="shared" si="398"/>
        <v>4.9000000000000004</v>
      </c>
      <c r="J1329" s="17">
        <f t="shared" si="399"/>
        <v>2.1499999999999986</v>
      </c>
      <c r="K1329" s="17">
        <f t="shared" si="400"/>
        <v>10.534999999999993</v>
      </c>
      <c r="L1329" s="12"/>
    </row>
    <row r="1330" spans="1:12">
      <c r="A1330" s="17"/>
      <c r="B1330" s="17"/>
      <c r="C1330" s="17"/>
      <c r="D1330" s="17"/>
      <c r="E1330" s="17"/>
      <c r="F1330" s="17"/>
      <c r="G1330" s="17">
        <f>G1329+(H1329-H1330)*3</f>
        <v>47.75</v>
      </c>
      <c r="H1330" s="17">
        <v>3.7</v>
      </c>
      <c r="I1330" s="17">
        <f t="shared" si="398"/>
        <v>4.3000000000000007</v>
      </c>
      <c r="J1330" s="17">
        <f t="shared" si="399"/>
        <v>3.6000000000000014</v>
      </c>
      <c r="K1330" s="17">
        <f t="shared" si="400"/>
        <v>15.480000000000009</v>
      </c>
    </row>
    <row r="1331" spans="1:12">
      <c r="A1331" s="17"/>
      <c r="B1331" s="17"/>
      <c r="C1331" s="17"/>
      <c r="D1331" s="17"/>
      <c r="E1331" s="17"/>
      <c r="F1331" s="17"/>
      <c r="G1331" s="17">
        <v>55</v>
      </c>
      <c r="H1331" s="17">
        <v>3.7</v>
      </c>
      <c r="I1331" s="17">
        <f>(H1330+H1331)/2</f>
        <v>3.7</v>
      </c>
      <c r="J1331" s="17">
        <f>G1331-G1330</f>
        <v>7.25</v>
      </c>
      <c r="K1331" s="17">
        <f>I1331*J1331</f>
        <v>26.825000000000003</v>
      </c>
    </row>
    <row r="1332" spans="1:12">
      <c r="A1332" s="182"/>
      <c r="B1332" s="17"/>
      <c r="C1332" s="17"/>
      <c r="D1332" s="17"/>
      <c r="E1332" s="17"/>
      <c r="F1332" s="17"/>
      <c r="G1332" s="17"/>
      <c r="H1332" s="17"/>
      <c r="I1332" s="17"/>
      <c r="J1332" s="17">
        <f>SUM(J1323:J1331)</f>
        <v>55</v>
      </c>
      <c r="K1332" s="17">
        <f>SUM(K1323:K1331)</f>
        <v>209.66460000000001</v>
      </c>
    </row>
    <row r="1333" spans="1:12">
      <c r="E1333" s="172" t="s">
        <v>66</v>
      </c>
      <c r="F1333" s="46">
        <f>K1332-E1328</f>
        <v>9.5895999999999901</v>
      </c>
      <c r="G1333" s="137" t="s">
        <v>0</v>
      </c>
    </row>
    <row r="1334" spans="1:12">
      <c r="A1334" s="167" t="s">
        <v>67</v>
      </c>
      <c r="E1334" s="168" t="s">
        <v>58</v>
      </c>
      <c r="F1334" s="17">
        <v>20411</v>
      </c>
      <c r="G1334" s="137" t="s">
        <v>25</v>
      </c>
      <c r="H1334" s="167" t="s">
        <v>59</v>
      </c>
      <c r="I1334" s="167"/>
    </row>
    <row r="1335" spans="1:12">
      <c r="A1335" s="169" t="s">
        <v>60</v>
      </c>
      <c r="B1335" s="169" t="s">
        <v>61</v>
      </c>
      <c r="C1335" s="169" t="s">
        <v>62</v>
      </c>
      <c r="D1335" s="169" t="s">
        <v>63</v>
      </c>
      <c r="E1335" s="169" t="s">
        <v>64</v>
      </c>
      <c r="F1335" s="169"/>
      <c r="G1335" s="169" t="s">
        <v>60</v>
      </c>
      <c r="H1335" s="169" t="s">
        <v>61</v>
      </c>
      <c r="I1335" s="169" t="s">
        <v>62</v>
      </c>
      <c r="J1335" s="169" t="s">
        <v>63</v>
      </c>
      <c r="K1335" s="169" t="s">
        <v>64</v>
      </c>
      <c r="L1335" s="170"/>
    </row>
    <row r="1336" spans="1:12">
      <c r="A1336" s="17">
        <v>0</v>
      </c>
      <c r="B1336" s="171">
        <v>3.48</v>
      </c>
      <c r="C1336" s="17"/>
      <c r="D1336" s="17"/>
      <c r="E1336" s="45"/>
      <c r="F1336" s="180"/>
      <c r="G1336" s="17">
        <v>0</v>
      </c>
      <c r="H1336" s="171">
        <v>3.48</v>
      </c>
      <c r="I1336" s="17"/>
      <c r="J1336" s="17"/>
      <c r="K1336" s="17"/>
      <c r="L1336" s="17"/>
    </row>
    <row r="1337" spans="1:12">
      <c r="A1337" s="17">
        <v>13</v>
      </c>
      <c r="B1337" s="171">
        <v>3.44</v>
      </c>
      <c r="C1337" s="17">
        <f t="shared" ref="C1337:C1342" si="401">(B1336+B1337)/2</f>
        <v>3.46</v>
      </c>
      <c r="D1337" s="17">
        <f t="shared" ref="D1337:D1342" si="402">A1337-A1336</f>
        <v>13</v>
      </c>
      <c r="E1337" s="45">
        <f t="shared" ref="E1337:E1342" si="403">C1337*D1337</f>
        <v>44.98</v>
      </c>
      <c r="F1337" s="180"/>
      <c r="G1337" s="17">
        <v>13</v>
      </c>
      <c r="H1337" s="171">
        <v>3.44</v>
      </c>
      <c r="I1337" s="17">
        <f>(H1336+H1337)/2</f>
        <v>3.46</v>
      </c>
      <c r="J1337" s="17">
        <f>G1337-G1336</f>
        <v>13</v>
      </c>
      <c r="K1337" s="45">
        <f>I1337*J1337</f>
        <v>44.98</v>
      </c>
      <c r="L1337" s="17"/>
    </row>
    <row r="1338" spans="1:12">
      <c r="A1338" s="17">
        <v>24</v>
      </c>
      <c r="B1338" s="171">
        <v>3.44</v>
      </c>
      <c r="C1338" s="17">
        <f t="shared" si="401"/>
        <v>3.44</v>
      </c>
      <c r="D1338" s="17">
        <f t="shared" si="402"/>
        <v>11</v>
      </c>
      <c r="E1338" s="45">
        <f t="shared" si="403"/>
        <v>37.839999999999996</v>
      </c>
      <c r="F1338" s="180"/>
      <c r="G1338" s="17">
        <v>24</v>
      </c>
      <c r="H1338" s="171">
        <v>3.44</v>
      </c>
      <c r="I1338" s="17">
        <f t="shared" ref="I1338:I1346" si="404">(H1337+H1338)/2</f>
        <v>3.44</v>
      </c>
      <c r="J1338" s="17">
        <f t="shared" ref="J1338:J1346" si="405">G1338-G1337</f>
        <v>11</v>
      </c>
      <c r="K1338" s="45">
        <f t="shared" ref="K1338:K1346" si="406">I1338*J1338</f>
        <v>37.839999999999996</v>
      </c>
      <c r="L1338" s="17"/>
    </row>
    <row r="1339" spans="1:12">
      <c r="A1339" s="17">
        <v>36</v>
      </c>
      <c r="B1339" s="171">
        <v>3.44</v>
      </c>
      <c r="C1339" s="17">
        <f t="shared" si="401"/>
        <v>3.44</v>
      </c>
      <c r="D1339" s="17">
        <f t="shared" si="402"/>
        <v>12</v>
      </c>
      <c r="E1339" s="45">
        <f t="shared" si="403"/>
        <v>41.28</v>
      </c>
      <c r="G1339" s="17">
        <v>36</v>
      </c>
      <c r="H1339" s="171">
        <v>3.44</v>
      </c>
      <c r="I1339" s="17">
        <f t="shared" si="404"/>
        <v>3.44</v>
      </c>
      <c r="J1339" s="17">
        <f t="shared" si="405"/>
        <v>12</v>
      </c>
      <c r="K1339" s="45">
        <f t="shared" si="406"/>
        <v>41.28</v>
      </c>
      <c r="L1339" s="17"/>
    </row>
    <row r="1340" spans="1:12">
      <c r="A1340" s="17">
        <v>43</v>
      </c>
      <c r="B1340" s="171">
        <v>3.74</v>
      </c>
      <c r="C1340" s="17">
        <f t="shared" si="401"/>
        <v>3.59</v>
      </c>
      <c r="D1340" s="17">
        <f t="shared" si="402"/>
        <v>7</v>
      </c>
      <c r="E1340" s="45">
        <f t="shared" si="403"/>
        <v>25.13</v>
      </c>
      <c r="G1340" s="17">
        <v>43</v>
      </c>
      <c r="H1340" s="171">
        <v>3.74</v>
      </c>
      <c r="I1340" s="17">
        <f t="shared" si="404"/>
        <v>3.59</v>
      </c>
      <c r="J1340" s="17">
        <f t="shared" si="405"/>
        <v>7</v>
      </c>
      <c r="K1340" s="45">
        <f t="shared" si="406"/>
        <v>25.13</v>
      </c>
      <c r="L1340" s="17"/>
    </row>
    <row r="1341" spans="1:12">
      <c r="A1341" s="17">
        <v>62</v>
      </c>
      <c r="B1341" s="171">
        <v>4.03</v>
      </c>
      <c r="C1341" s="17">
        <f t="shared" si="401"/>
        <v>3.8850000000000002</v>
      </c>
      <c r="D1341" s="17">
        <f t="shared" si="402"/>
        <v>19</v>
      </c>
      <c r="E1341" s="45">
        <f t="shared" si="403"/>
        <v>73.814999999999998</v>
      </c>
      <c r="F1341" s="180" t="s">
        <v>65</v>
      </c>
      <c r="G1341" s="17">
        <f>G1342-(H1342-H1341)*3</f>
        <v>56.85</v>
      </c>
      <c r="H1341" s="171">
        <v>3.9</v>
      </c>
      <c r="I1341" s="17">
        <f t="shared" si="404"/>
        <v>3.8200000000000003</v>
      </c>
      <c r="J1341" s="17">
        <f t="shared" si="405"/>
        <v>13.850000000000001</v>
      </c>
      <c r="K1341" s="45">
        <f t="shared" si="406"/>
        <v>52.907000000000011</v>
      </c>
      <c r="L1341" s="17"/>
    </row>
    <row r="1342" spans="1:12">
      <c r="A1342" s="17">
        <v>72</v>
      </c>
      <c r="B1342" s="171">
        <v>4.03</v>
      </c>
      <c r="C1342" s="17">
        <f t="shared" si="401"/>
        <v>4.03</v>
      </c>
      <c r="D1342" s="17">
        <f t="shared" si="402"/>
        <v>10</v>
      </c>
      <c r="E1342" s="45">
        <f t="shared" si="403"/>
        <v>40.300000000000004</v>
      </c>
      <c r="G1342" s="17">
        <f>G1343-4.3/2</f>
        <v>59.85</v>
      </c>
      <c r="H1342" s="17">
        <v>4.9000000000000004</v>
      </c>
      <c r="I1342" s="17">
        <f t="shared" si="404"/>
        <v>4.4000000000000004</v>
      </c>
      <c r="J1342" s="17">
        <f t="shared" si="405"/>
        <v>3</v>
      </c>
      <c r="K1342" s="45">
        <f t="shared" si="406"/>
        <v>13.200000000000001</v>
      </c>
      <c r="L1342" s="17"/>
    </row>
    <row r="1343" spans="1:12">
      <c r="A1343" s="17"/>
      <c r="B1343" s="171"/>
      <c r="C1343" s="17"/>
      <c r="D1343" s="17">
        <f>SUM(D1337:D1342)</f>
        <v>72</v>
      </c>
      <c r="E1343" s="17">
        <f>SUM(E1337:E1342)</f>
        <v>263.34499999999997</v>
      </c>
      <c r="G1343" s="17">
        <v>62</v>
      </c>
      <c r="H1343" s="17">
        <v>4.9000000000000004</v>
      </c>
      <c r="I1343" s="17">
        <f t="shared" si="404"/>
        <v>4.9000000000000004</v>
      </c>
      <c r="J1343" s="17">
        <f t="shared" si="405"/>
        <v>2.1499999999999986</v>
      </c>
      <c r="K1343" s="45">
        <f t="shared" si="406"/>
        <v>10.534999999999993</v>
      </c>
      <c r="L1343" s="12"/>
    </row>
    <row r="1344" spans="1:12">
      <c r="A1344" s="17"/>
      <c r="B1344" s="171"/>
      <c r="C1344" s="17"/>
      <c r="D1344" s="17"/>
      <c r="E1344" s="45"/>
      <c r="F1344" s="46"/>
      <c r="G1344" s="17">
        <f>G1343+4.3/2</f>
        <v>64.150000000000006</v>
      </c>
      <c r="H1344" s="17">
        <v>4.9000000000000004</v>
      </c>
      <c r="I1344" s="17">
        <f t="shared" si="404"/>
        <v>4.9000000000000004</v>
      </c>
      <c r="J1344" s="17">
        <f t="shared" si="405"/>
        <v>2.1500000000000057</v>
      </c>
      <c r="K1344" s="45">
        <f t="shared" si="406"/>
        <v>10.535000000000029</v>
      </c>
    </row>
    <row r="1345" spans="1:12">
      <c r="A1345" s="17"/>
      <c r="B1345" s="171"/>
      <c r="C1345" s="17"/>
      <c r="D1345" s="17"/>
      <c r="E1345" s="45"/>
      <c r="G1345" s="17">
        <f>G1344+(H1344-H1345)*3</f>
        <v>66.760000000000005</v>
      </c>
      <c r="H1345" s="171">
        <v>4.03</v>
      </c>
      <c r="I1345" s="17">
        <f t="shared" si="404"/>
        <v>4.4649999999999999</v>
      </c>
      <c r="J1345" s="17">
        <f t="shared" si="405"/>
        <v>2.6099999999999994</v>
      </c>
      <c r="K1345" s="45">
        <f t="shared" si="406"/>
        <v>11.653649999999997</v>
      </c>
    </row>
    <row r="1346" spans="1:12">
      <c r="A1346" s="182"/>
      <c r="B1346" s="171"/>
      <c r="C1346" s="17"/>
      <c r="D1346" s="17"/>
      <c r="E1346" s="45"/>
      <c r="F1346" s="46"/>
      <c r="G1346" s="17">
        <v>72</v>
      </c>
      <c r="H1346" s="171">
        <v>4.03</v>
      </c>
      <c r="I1346" s="17">
        <f t="shared" si="404"/>
        <v>4.03</v>
      </c>
      <c r="J1346" s="17">
        <f t="shared" si="405"/>
        <v>5.2399999999999949</v>
      </c>
      <c r="K1346" s="45">
        <f t="shared" si="406"/>
        <v>21.117199999999979</v>
      </c>
    </row>
    <row r="1347" spans="1:12">
      <c r="A1347" s="182"/>
      <c r="B1347" s="171"/>
      <c r="C1347" s="17"/>
      <c r="D1347" s="17"/>
      <c r="E1347" s="45"/>
      <c r="G1347" s="17"/>
      <c r="H1347" s="17"/>
      <c r="I1347" s="17"/>
      <c r="J1347" s="17">
        <f>SUM(J1337:J1346)</f>
        <v>72</v>
      </c>
      <c r="K1347" s="45">
        <f>SUM(K1337:K1346)</f>
        <v>269.17784999999998</v>
      </c>
    </row>
    <row r="1348" spans="1:12">
      <c r="E1348" s="172" t="s">
        <v>66</v>
      </c>
      <c r="F1348" s="46">
        <f>K1347-E1343</f>
        <v>5.8328500000000076</v>
      </c>
      <c r="G1348" s="137" t="s">
        <v>0</v>
      </c>
    </row>
    <row r="1349" spans="1:12">
      <c r="A1349" s="167" t="s">
        <v>67</v>
      </c>
      <c r="E1349" s="168" t="s">
        <v>58</v>
      </c>
      <c r="F1349" s="17">
        <v>20485</v>
      </c>
      <c r="G1349" s="137" t="s">
        <v>25</v>
      </c>
      <c r="H1349" s="167" t="s">
        <v>59</v>
      </c>
      <c r="I1349" s="167"/>
    </row>
    <row r="1350" spans="1:12">
      <c r="A1350" s="169" t="s">
        <v>60</v>
      </c>
      <c r="B1350" s="169" t="s">
        <v>61</v>
      </c>
      <c r="C1350" s="169" t="s">
        <v>62</v>
      </c>
      <c r="D1350" s="169" t="s">
        <v>63</v>
      </c>
      <c r="E1350" s="169" t="s">
        <v>64</v>
      </c>
      <c r="F1350" s="169"/>
      <c r="G1350" s="169" t="s">
        <v>60</v>
      </c>
      <c r="H1350" s="169" t="s">
        <v>61</v>
      </c>
      <c r="I1350" s="169" t="s">
        <v>62</v>
      </c>
      <c r="J1350" s="169" t="s">
        <v>63</v>
      </c>
      <c r="K1350" s="169" t="s">
        <v>64</v>
      </c>
      <c r="L1350" s="170"/>
    </row>
    <row r="1351" spans="1:12">
      <c r="A1351" s="17">
        <v>0</v>
      </c>
      <c r="B1351" s="171">
        <v>2.7</v>
      </c>
      <c r="C1351" s="17"/>
      <c r="D1351" s="17"/>
      <c r="E1351" s="45"/>
      <c r="F1351" s="180"/>
      <c r="G1351" s="17">
        <v>0</v>
      </c>
      <c r="H1351" s="171">
        <v>2.7</v>
      </c>
      <c r="I1351" s="17"/>
      <c r="J1351" s="17"/>
      <c r="K1351" s="17"/>
      <c r="L1351" s="17"/>
    </row>
    <row r="1352" spans="1:12">
      <c r="A1352" s="17">
        <v>19</v>
      </c>
      <c r="B1352" s="171">
        <v>3.2</v>
      </c>
      <c r="C1352" s="17">
        <f t="shared" ref="C1352:C1357" si="407">(B1351+B1352)/2</f>
        <v>2.95</v>
      </c>
      <c r="D1352" s="17">
        <f t="shared" ref="D1352:D1357" si="408">A1352-A1351</f>
        <v>19</v>
      </c>
      <c r="E1352" s="45">
        <f t="shared" ref="E1352:E1357" si="409">C1352*D1352</f>
        <v>56.050000000000004</v>
      </c>
      <c r="F1352" s="180"/>
      <c r="G1352" s="17">
        <v>19</v>
      </c>
      <c r="H1352" s="171">
        <v>3.2</v>
      </c>
      <c r="I1352" s="17">
        <f>(H1351+H1352)/2</f>
        <v>2.95</v>
      </c>
      <c r="J1352" s="17">
        <f>G1352-G1351</f>
        <v>19</v>
      </c>
      <c r="K1352" s="45">
        <f>I1352*J1352</f>
        <v>56.050000000000004</v>
      </c>
      <c r="L1352" s="17"/>
    </row>
    <row r="1353" spans="1:12">
      <c r="A1353" s="17">
        <v>35</v>
      </c>
      <c r="B1353" s="171">
        <v>3.23</v>
      </c>
      <c r="C1353" s="17">
        <f t="shared" si="407"/>
        <v>3.2149999999999999</v>
      </c>
      <c r="D1353" s="17">
        <f t="shared" si="408"/>
        <v>16</v>
      </c>
      <c r="E1353" s="45">
        <f t="shared" si="409"/>
        <v>51.44</v>
      </c>
      <c r="F1353" s="180"/>
      <c r="G1353" s="17">
        <v>35</v>
      </c>
      <c r="H1353" s="171">
        <v>3.23</v>
      </c>
      <c r="I1353" s="17">
        <f t="shared" ref="I1353:I1361" si="410">(H1352+H1353)/2</f>
        <v>3.2149999999999999</v>
      </c>
      <c r="J1353" s="17">
        <f t="shared" ref="J1353:J1361" si="411">G1353-G1352</f>
        <v>16</v>
      </c>
      <c r="K1353" s="45">
        <f t="shared" ref="K1353:K1361" si="412">I1353*J1353</f>
        <v>51.44</v>
      </c>
      <c r="L1353" s="17"/>
    </row>
    <row r="1354" spans="1:12">
      <c r="A1354" s="17">
        <v>42</v>
      </c>
      <c r="B1354" s="171">
        <v>3.54</v>
      </c>
      <c r="C1354" s="17">
        <f t="shared" si="407"/>
        <v>3.3849999999999998</v>
      </c>
      <c r="D1354" s="17">
        <f t="shared" si="408"/>
        <v>7</v>
      </c>
      <c r="E1354" s="45">
        <f t="shared" si="409"/>
        <v>23.695</v>
      </c>
      <c r="G1354" s="17">
        <v>42</v>
      </c>
      <c r="H1354" s="171">
        <v>3.54</v>
      </c>
      <c r="I1354" s="17">
        <f t="shared" si="410"/>
        <v>3.3849999999999998</v>
      </c>
      <c r="J1354" s="17">
        <f t="shared" si="411"/>
        <v>7</v>
      </c>
      <c r="K1354" s="45">
        <f t="shared" si="412"/>
        <v>23.695</v>
      </c>
      <c r="L1354" s="17"/>
    </row>
    <row r="1355" spans="1:12">
      <c r="A1355" s="17">
        <v>52</v>
      </c>
      <c r="B1355" s="171">
        <v>4.17</v>
      </c>
      <c r="C1355" s="17">
        <f t="shared" si="407"/>
        <v>3.855</v>
      </c>
      <c r="D1355" s="17">
        <f t="shared" si="408"/>
        <v>10</v>
      </c>
      <c r="E1355" s="45">
        <f t="shared" si="409"/>
        <v>38.549999999999997</v>
      </c>
      <c r="G1355" s="17">
        <v>52</v>
      </c>
      <c r="H1355" s="171">
        <v>4.17</v>
      </c>
      <c r="I1355" s="17">
        <f t="shared" si="410"/>
        <v>3.855</v>
      </c>
      <c r="J1355" s="17">
        <f t="shared" si="411"/>
        <v>10</v>
      </c>
      <c r="K1355" s="45">
        <f t="shared" si="412"/>
        <v>38.549999999999997</v>
      </c>
      <c r="L1355" s="17"/>
    </row>
    <row r="1356" spans="1:12">
      <c r="A1356" s="17">
        <v>63</v>
      </c>
      <c r="B1356" s="171">
        <v>4.2</v>
      </c>
      <c r="C1356" s="17">
        <f t="shared" si="407"/>
        <v>4.1850000000000005</v>
      </c>
      <c r="D1356" s="17">
        <f t="shared" si="408"/>
        <v>11</v>
      </c>
      <c r="E1356" s="45">
        <f t="shared" si="409"/>
        <v>46.035000000000004</v>
      </c>
      <c r="F1356" s="180" t="s">
        <v>65</v>
      </c>
      <c r="G1356" s="17">
        <f>G1357-(H1357-H1356)*3</f>
        <v>58.75</v>
      </c>
      <c r="H1356" s="171">
        <v>4.2</v>
      </c>
      <c r="I1356" s="17">
        <f t="shared" si="410"/>
        <v>4.1850000000000005</v>
      </c>
      <c r="J1356" s="17">
        <f t="shared" si="411"/>
        <v>6.75</v>
      </c>
      <c r="K1356" s="45">
        <f t="shared" si="412"/>
        <v>28.248750000000005</v>
      </c>
      <c r="L1356" s="17"/>
    </row>
    <row r="1357" spans="1:12">
      <c r="A1357" s="17">
        <v>82</v>
      </c>
      <c r="B1357" s="171">
        <v>4.2</v>
      </c>
      <c r="C1357" s="17">
        <f t="shared" si="407"/>
        <v>4.2</v>
      </c>
      <c r="D1357" s="17">
        <f t="shared" si="408"/>
        <v>19</v>
      </c>
      <c r="E1357" s="45">
        <f t="shared" si="409"/>
        <v>79.8</v>
      </c>
      <c r="F1357" s="46"/>
      <c r="G1357" s="17">
        <f>G1358-4.3/2</f>
        <v>60.85</v>
      </c>
      <c r="H1357" s="17">
        <v>4.9000000000000004</v>
      </c>
      <c r="I1357" s="17">
        <f t="shared" si="410"/>
        <v>4.5500000000000007</v>
      </c>
      <c r="J1357" s="17">
        <f t="shared" si="411"/>
        <v>2.1000000000000014</v>
      </c>
      <c r="K1357" s="45">
        <f t="shared" si="412"/>
        <v>9.5550000000000086</v>
      </c>
      <c r="L1357" s="17"/>
    </row>
    <row r="1358" spans="1:12">
      <c r="A1358" s="17"/>
      <c r="B1358" s="171"/>
      <c r="C1358" s="17"/>
      <c r="D1358" s="17">
        <f>SUM(D1352:D1357)</f>
        <v>82</v>
      </c>
      <c r="E1358" s="17">
        <f>SUM(E1352:E1357)</f>
        <v>295.57</v>
      </c>
      <c r="G1358" s="17">
        <v>63</v>
      </c>
      <c r="H1358" s="17">
        <v>4.9000000000000004</v>
      </c>
      <c r="I1358" s="17">
        <f t="shared" si="410"/>
        <v>4.9000000000000004</v>
      </c>
      <c r="J1358" s="17">
        <f t="shared" si="411"/>
        <v>2.1499999999999986</v>
      </c>
      <c r="K1358" s="45">
        <f t="shared" si="412"/>
        <v>10.534999999999993</v>
      </c>
      <c r="L1358" s="12"/>
    </row>
    <row r="1359" spans="1:12">
      <c r="A1359" s="17"/>
      <c r="B1359" s="171"/>
      <c r="C1359" s="17"/>
      <c r="D1359" s="17"/>
      <c r="E1359" s="45"/>
      <c r="G1359" s="17">
        <f>G1358+4.3/2</f>
        <v>65.150000000000006</v>
      </c>
      <c r="H1359" s="17">
        <v>4.9000000000000004</v>
      </c>
      <c r="I1359" s="17">
        <f t="shared" si="410"/>
        <v>4.9000000000000004</v>
      </c>
      <c r="J1359" s="17">
        <f t="shared" si="411"/>
        <v>2.1500000000000057</v>
      </c>
      <c r="K1359" s="45">
        <f t="shared" si="412"/>
        <v>10.535000000000029</v>
      </c>
    </row>
    <row r="1360" spans="1:12">
      <c r="A1360" s="17"/>
      <c r="B1360" s="171"/>
      <c r="C1360" s="17"/>
      <c r="D1360" s="17"/>
      <c r="E1360" s="45"/>
      <c r="F1360" s="46"/>
      <c r="G1360" s="17">
        <f>G1359+(H1359-H1360)*3</f>
        <v>67.25</v>
      </c>
      <c r="H1360" s="171">
        <v>4.2</v>
      </c>
      <c r="I1360" s="17">
        <f t="shared" si="410"/>
        <v>4.5500000000000007</v>
      </c>
      <c r="J1360" s="17">
        <f t="shared" si="411"/>
        <v>2.0999999999999943</v>
      </c>
      <c r="K1360" s="45">
        <f t="shared" si="412"/>
        <v>9.5549999999999748</v>
      </c>
    </row>
    <row r="1361" spans="1:12">
      <c r="A1361" s="182"/>
      <c r="B1361" s="171"/>
      <c r="C1361" s="17"/>
      <c r="D1361" s="17"/>
      <c r="E1361" s="45"/>
      <c r="G1361" s="17">
        <v>82</v>
      </c>
      <c r="H1361" s="171">
        <v>4.2</v>
      </c>
      <c r="I1361" s="17">
        <f t="shared" si="410"/>
        <v>4.2</v>
      </c>
      <c r="J1361" s="17">
        <f t="shared" si="411"/>
        <v>14.75</v>
      </c>
      <c r="K1361" s="45">
        <f t="shared" si="412"/>
        <v>61.95</v>
      </c>
    </row>
    <row r="1362" spans="1:12">
      <c r="A1362" s="182"/>
      <c r="B1362" s="171"/>
      <c r="C1362" s="17"/>
      <c r="D1362" s="17"/>
      <c r="E1362" s="45"/>
      <c r="F1362" s="46"/>
      <c r="G1362" s="17"/>
      <c r="H1362" s="17"/>
      <c r="I1362" s="17"/>
      <c r="J1362" s="17">
        <f>SUM(J1352:J1361)</f>
        <v>82</v>
      </c>
      <c r="K1362" s="17">
        <f>SUM(K1352:K1361)</f>
        <v>300.11375000000004</v>
      </c>
    </row>
    <row r="1363" spans="1:12">
      <c r="E1363" s="172" t="s">
        <v>66</v>
      </c>
      <c r="F1363" s="46">
        <f>K1362-E1358</f>
        <v>4.5437500000000455</v>
      </c>
      <c r="G1363" s="137" t="s">
        <v>0</v>
      </c>
    </row>
    <row r="1364" spans="1:12">
      <c r="A1364" s="167" t="s">
        <v>67</v>
      </c>
      <c r="E1364" s="168" t="s">
        <v>58</v>
      </c>
      <c r="F1364" s="17">
        <v>20583</v>
      </c>
      <c r="G1364" s="137" t="s">
        <v>25</v>
      </c>
      <c r="H1364" s="167" t="s">
        <v>59</v>
      </c>
      <c r="I1364" s="167"/>
    </row>
    <row r="1365" spans="1:12">
      <c r="A1365" s="169" t="s">
        <v>60</v>
      </c>
      <c r="B1365" s="169" t="s">
        <v>61</v>
      </c>
      <c r="C1365" s="169" t="s">
        <v>62</v>
      </c>
      <c r="D1365" s="169" t="s">
        <v>63</v>
      </c>
      <c r="E1365" s="169" t="s">
        <v>64</v>
      </c>
      <c r="F1365" s="169"/>
      <c r="G1365" s="169" t="s">
        <v>60</v>
      </c>
      <c r="H1365" s="169" t="s">
        <v>61</v>
      </c>
      <c r="I1365" s="169" t="s">
        <v>62</v>
      </c>
      <c r="J1365" s="169" t="s">
        <v>63</v>
      </c>
      <c r="K1365" s="169" t="s">
        <v>64</v>
      </c>
      <c r="L1365" s="170"/>
    </row>
    <row r="1366" spans="1:12">
      <c r="A1366" s="17">
        <v>0</v>
      </c>
      <c r="B1366" s="171">
        <v>2.77</v>
      </c>
      <c r="C1366" s="17"/>
      <c r="D1366" s="17"/>
      <c r="E1366" s="45"/>
      <c r="F1366" s="180"/>
      <c r="G1366" s="17">
        <v>0</v>
      </c>
      <c r="H1366" s="171">
        <v>2.77</v>
      </c>
      <c r="I1366" s="17"/>
      <c r="J1366" s="17"/>
      <c r="K1366" s="17"/>
      <c r="L1366" s="17"/>
    </row>
    <row r="1367" spans="1:12">
      <c r="A1367" s="17">
        <v>16</v>
      </c>
      <c r="B1367" s="171">
        <v>3.26</v>
      </c>
      <c r="C1367" s="17">
        <f t="shared" ref="C1367:C1372" si="413">(B1366+B1367)/2</f>
        <v>3.0149999999999997</v>
      </c>
      <c r="D1367" s="17">
        <f t="shared" ref="D1367:D1372" si="414">A1367-A1366</f>
        <v>16</v>
      </c>
      <c r="E1367" s="45">
        <f t="shared" ref="E1367:E1372" si="415">C1367*D1367</f>
        <v>48.239999999999995</v>
      </c>
      <c r="F1367" s="180"/>
      <c r="G1367" s="17">
        <v>16</v>
      </c>
      <c r="H1367" s="171">
        <v>3.26</v>
      </c>
      <c r="I1367" s="17">
        <f>(H1366+H1367)/2</f>
        <v>3.0149999999999997</v>
      </c>
      <c r="J1367" s="17">
        <f>G1367-G1366</f>
        <v>16</v>
      </c>
      <c r="K1367" s="45">
        <f>I1367*J1367</f>
        <v>48.239999999999995</v>
      </c>
      <c r="L1367" s="17"/>
    </row>
    <row r="1368" spans="1:12">
      <c r="A1368" s="17">
        <v>29</v>
      </c>
      <c r="B1368" s="171">
        <v>3.48</v>
      </c>
      <c r="C1368" s="17">
        <f t="shared" si="413"/>
        <v>3.37</v>
      </c>
      <c r="D1368" s="17">
        <f t="shared" si="414"/>
        <v>13</v>
      </c>
      <c r="E1368" s="45">
        <f t="shared" si="415"/>
        <v>43.81</v>
      </c>
      <c r="F1368" s="180"/>
      <c r="G1368" s="17">
        <v>29</v>
      </c>
      <c r="H1368" s="171">
        <v>3.48</v>
      </c>
      <c r="I1368" s="17">
        <f t="shared" ref="I1368:I1376" si="416">(H1367+H1368)/2</f>
        <v>3.37</v>
      </c>
      <c r="J1368" s="17">
        <f t="shared" ref="J1368:J1376" si="417">G1368-G1367</f>
        <v>13</v>
      </c>
      <c r="K1368" s="45">
        <f t="shared" ref="K1368:K1376" si="418">I1368*J1368</f>
        <v>43.81</v>
      </c>
      <c r="L1368" s="17"/>
    </row>
    <row r="1369" spans="1:12">
      <c r="A1369" s="17">
        <v>40</v>
      </c>
      <c r="B1369" s="171">
        <v>3.45</v>
      </c>
      <c r="C1369" s="17">
        <f t="shared" si="413"/>
        <v>3.4649999999999999</v>
      </c>
      <c r="D1369" s="17">
        <f t="shared" si="414"/>
        <v>11</v>
      </c>
      <c r="E1369" s="45">
        <f t="shared" si="415"/>
        <v>38.114999999999995</v>
      </c>
      <c r="G1369" s="17">
        <v>40</v>
      </c>
      <c r="H1369" s="171">
        <v>3.45</v>
      </c>
      <c r="I1369" s="17">
        <f t="shared" si="416"/>
        <v>3.4649999999999999</v>
      </c>
      <c r="J1369" s="17">
        <f t="shared" si="417"/>
        <v>11</v>
      </c>
      <c r="K1369" s="45">
        <f t="shared" si="418"/>
        <v>38.114999999999995</v>
      </c>
      <c r="L1369" s="17"/>
    </row>
    <row r="1370" spans="1:12">
      <c r="A1370" s="17">
        <v>47</v>
      </c>
      <c r="B1370" s="171">
        <v>3.87</v>
      </c>
      <c r="C1370" s="17">
        <f t="shared" si="413"/>
        <v>3.66</v>
      </c>
      <c r="D1370" s="17">
        <f t="shared" si="414"/>
        <v>7</v>
      </c>
      <c r="E1370" s="45">
        <f t="shared" si="415"/>
        <v>25.62</v>
      </c>
      <c r="G1370" s="17">
        <v>47</v>
      </c>
      <c r="H1370" s="171">
        <v>3.87</v>
      </c>
      <c r="I1370" s="17">
        <f t="shared" si="416"/>
        <v>3.66</v>
      </c>
      <c r="J1370" s="17">
        <f t="shared" si="417"/>
        <v>7</v>
      </c>
      <c r="K1370" s="45">
        <f t="shared" si="418"/>
        <v>25.62</v>
      </c>
      <c r="L1370" s="17"/>
    </row>
    <row r="1371" spans="1:12">
      <c r="A1371" s="17">
        <v>58</v>
      </c>
      <c r="B1371" s="171">
        <v>3.84</v>
      </c>
      <c r="C1371" s="17">
        <f t="shared" si="413"/>
        <v>3.855</v>
      </c>
      <c r="D1371" s="17">
        <f t="shared" si="414"/>
        <v>11</v>
      </c>
      <c r="E1371" s="45">
        <f t="shared" si="415"/>
        <v>42.405000000000001</v>
      </c>
      <c r="F1371" s="180" t="s">
        <v>65</v>
      </c>
      <c r="G1371" s="17">
        <f>G1372-(H1372-H1371)*3</f>
        <v>52.67</v>
      </c>
      <c r="H1371" s="171">
        <v>3.84</v>
      </c>
      <c r="I1371" s="17">
        <f t="shared" si="416"/>
        <v>3.855</v>
      </c>
      <c r="J1371" s="17">
        <f t="shared" si="417"/>
        <v>5.6700000000000017</v>
      </c>
      <c r="K1371" s="45">
        <f t="shared" si="418"/>
        <v>21.857850000000006</v>
      </c>
      <c r="L1371" s="17"/>
    </row>
    <row r="1372" spans="1:12">
      <c r="A1372" s="17">
        <v>70</v>
      </c>
      <c r="B1372" s="171">
        <v>3.84</v>
      </c>
      <c r="C1372" s="17">
        <f t="shared" si="413"/>
        <v>3.84</v>
      </c>
      <c r="D1372" s="17">
        <f t="shared" si="414"/>
        <v>12</v>
      </c>
      <c r="E1372" s="45">
        <f t="shared" si="415"/>
        <v>46.08</v>
      </c>
      <c r="G1372" s="17">
        <f>G1373-4.3/2</f>
        <v>55.85</v>
      </c>
      <c r="H1372" s="17">
        <v>4.9000000000000004</v>
      </c>
      <c r="I1372" s="17">
        <f t="shared" si="416"/>
        <v>4.37</v>
      </c>
      <c r="J1372" s="17">
        <f t="shared" si="417"/>
        <v>3.1799999999999997</v>
      </c>
      <c r="K1372" s="45">
        <f t="shared" si="418"/>
        <v>13.896599999999999</v>
      </c>
      <c r="L1372" s="17"/>
    </row>
    <row r="1373" spans="1:12">
      <c r="A1373" s="17"/>
      <c r="B1373" s="171"/>
      <c r="C1373" s="17"/>
      <c r="D1373" s="17">
        <f>SUM(D1367:D1372)</f>
        <v>70</v>
      </c>
      <c r="E1373" s="17">
        <f>SUM(E1367:E1372)</f>
        <v>244.26999999999998</v>
      </c>
      <c r="G1373" s="17">
        <v>58</v>
      </c>
      <c r="H1373" s="17">
        <v>4.9000000000000004</v>
      </c>
      <c r="I1373" s="17">
        <f t="shared" si="416"/>
        <v>4.9000000000000004</v>
      </c>
      <c r="J1373" s="17">
        <f t="shared" si="417"/>
        <v>2.1499999999999986</v>
      </c>
      <c r="K1373" s="45">
        <f t="shared" si="418"/>
        <v>10.534999999999993</v>
      </c>
      <c r="L1373" s="12"/>
    </row>
    <row r="1374" spans="1:12">
      <c r="A1374" s="17"/>
      <c r="B1374" s="171"/>
      <c r="C1374" s="17"/>
      <c r="D1374" s="17"/>
      <c r="E1374" s="45"/>
      <c r="F1374" s="46"/>
      <c r="G1374" s="17">
        <f>G1373+4.3/2</f>
        <v>60.15</v>
      </c>
      <c r="H1374" s="17">
        <v>4.9000000000000004</v>
      </c>
      <c r="I1374" s="17">
        <f t="shared" si="416"/>
        <v>4.9000000000000004</v>
      </c>
      <c r="J1374" s="17">
        <f t="shared" si="417"/>
        <v>2.1499999999999986</v>
      </c>
      <c r="K1374" s="45">
        <f t="shared" si="418"/>
        <v>10.534999999999993</v>
      </c>
    </row>
    <row r="1375" spans="1:12">
      <c r="A1375" s="17"/>
      <c r="B1375" s="171"/>
      <c r="C1375" s="17"/>
      <c r="D1375" s="17"/>
      <c r="E1375" s="45"/>
      <c r="G1375" s="17">
        <f>G1374+(H1374-H1375)*3</f>
        <v>63.33</v>
      </c>
      <c r="H1375" s="171">
        <v>3.84</v>
      </c>
      <c r="I1375" s="17">
        <f t="shared" si="416"/>
        <v>4.37</v>
      </c>
      <c r="J1375" s="17">
        <f t="shared" si="417"/>
        <v>3.1799999999999997</v>
      </c>
      <c r="K1375" s="45">
        <f t="shared" si="418"/>
        <v>13.896599999999999</v>
      </c>
    </row>
    <row r="1376" spans="1:12">
      <c r="A1376" s="182"/>
      <c r="B1376" s="171"/>
      <c r="C1376" s="17"/>
      <c r="D1376" s="17"/>
      <c r="E1376" s="45"/>
      <c r="F1376" s="46"/>
      <c r="G1376" s="17">
        <v>70</v>
      </c>
      <c r="H1376" s="171">
        <v>3.84</v>
      </c>
      <c r="I1376" s="17">
        <f t="shared" si="416"/>
        <v>3.84</v>
      </c>
      <c r="J1376" s="17">
        <f t="shared" si="417"/>
        <v>6.6700000000000017</v>
      </c>
      <c r="K1376" s="45">
        <f t="shared" si="418"/>
        <v>25.612800000000007</v>
      </c>
    </row>
    <row r="1377" spans="1:21">
      <c r="A1377" s="182"/>
      <c r="B1377" s="171"/>
      <c r="C1377" s="17"/>
      <c r="D1377" s="17"/>
      <c r="E1377" s="45"/>
      <c r="G1377" s="17"/>
      <c r="H1377" s="17"/>
      <c r="I1377" s="17"/>
      <c r="J1377" s="17">
        <f>SUM(J1367:J1376)</f>
        <v>70</v>
      </c>
      <c r="K1377" s="17">
        <f>SUM(K1367:K1376)</f>
        <v>252.11885000000001</v>
      </c>
    </row>
    <row r="1378" spans="1:21">
      <c r="E1378" s="172" t="s">
        <v>66</v>
      </c>
      <c r="F1378" s="46">
        <f>K1377-E1373</f>
        <v>7.8488500000000272</v>
      </c>
      <c r="G1378" s="137" t="s">
        <v>0</v>
      </c>
    </row>
    <row r="1379" spans="1:21">
      <c r="A1379" s="167" t="s">
        <v>67</v>
      </c>
      <c r="E1379" s="168" t="s">
        <v>58</v>
      </c>
      <c r="F1379" s="17">
        <v>24862</v>
      </c>
      <c r="G1379" s="137" t="s">
        <v>25</v>
      </c>
      <c r="H1379" s="167" t="s">
        <v>59</v>
      </c>
      <c r="I1379" s="167"/>
    </row>
    <row r="1380" spans="1:21">
      <c r="A1380" s="169" t="s">
        <v>60</v>
      </c>
      <c r="B1380" s="169" t="s">
        <v>61</v>
      </c>
      <c r="C1380" s="169" t="s">
        <v>62</v>
      </c>
      <c r="D1380" s="169" t="s">
        <v>63</v>
      </c>
      <c r="E1380" s="169" t="s">
        <v>64</v>
      </c>
      <c r="F1380" s="169"/>
      <c r="G1380" s="169" t="s">
        <v>60</v>
      </c>
      <c r="H1380" s="169" t="s">
        <v>61</v>
      </c>
      <c r="I1380" s="169" t="s">
        <v>62</v>
      </c>
      <c r="J1380" s="169" t="s">
        <v>63</v>
      </c>
      <c r="K1380" s="169" t="s">
        <v>64</v>
      </c>
      <c r="L1380" s="170"/>
    </row>
    <row r="1381" spans="1:21">
      <c r="A1381" s="17">
        <v>0</v>
      </c>
      <c r="B1381" s="171">
        <v>3.87</v>
      </c>
      <c r="C1381" s="17"/>
      <c r="D1381" s="17"/>
      <c r="E1381" s="45"/>
      <c r="F1381" s="180"/>
      <c r="G1381" s="17">
        <v>0</v>
      </c>
      <c r="H1381" s="171">
        <v>3.87</v>
      </c>
      <c r="I1381" s="17"/>
      <c r="J1381" s="17"/>
      <c r="K1381" s="17"/>
      <c r="L1381" s="17"/>
    </row>
    <row r="1382" spans="1:21">
      <c r="A1382" s="17">
        <v>11</v>
      </c>
      <c r="B1382" s="171">
        <v>3.97</v>
      </c>
      <c r="C1382" s="17">
        <f>(B1381+B1382)/2</f>
        <v>3.92</v>
      </c>
      <c r="D1382" s="17">
        <f>A1382-A1381</f>
        <v>11</v>
      </c>
      <c r="E1382" s="45">
        <f>C1382*D1382</f>
        <v>43.12</v>
      </c>
      <c r="F1382" s="180"/>
      <c r="G1382" s="17">
        <v>11</v>
      </c>
      <c r="H1382" s="171">
        <v>3.97</v>
      </c>
      <c r="I1382" s="17">
        <f>(H1381+H1382)/2</f>
        <v>3.92</v>
      </c>
      <c r="J1382" s="17">
        <f>G1382-G1381</f>
        <v>11</v>
      </c>
      <c r="K1382" s="45">
        <f>I1382*J1382</f>
        <v>43.12</v>
      </c>
      <c r="L1382" s="17"/>
      <c r="U1382" s="174"/>
    </row>
    <row r="1383" spans="1:21">
      <c r="A1383" s="17">
        <v>21</v>
      </c>
      <c r="B1383" s="171">
        <v>4.03</v>
      </c>
      <c r="C1383" s="17">
        <f>(B1382+B1383)/2</f>
        <v>4</v>
      </c>
      <c r="D1383" s="17">
        <f>A1383-A1382</f>
        <v>10</v>
      </c>
      <c r="E1383" s="45">
        <f>C1383*D1383</f>
        <v>40</v>
      </c>
      <c r="F1383" s="180"/>
      <c r="G1383" s="17">
        <v>21</v>
      </c>
      <c r="H1383" s="171">
        <v>4.03</v>
      </c>
      <c r="I1383" s="17">
        <f t="shared" ref="I1383:I1390" si="419">(H1382+H1383)/2</f>
        <v>4</v>
      </c>
      <c r="J1383" s="17">
        <f t="shared" ref="J1383:J1390" si="420">G1383-G1382</f>
        <v>10</v>
      </c>
      <c r="K1383" s="45">
        <f t="shared" ref="K1383:K1390" si="421">I1383*J1383</f>
        <v>40</v>
      </c>
      <c r="L1383" s="17"/>
    </row>
    <row r="1384" spans="1:21">
      <c r="A1384" s="17">
        <v>35</v>
      </c>
      <c r="B1384" s="171">
        <v>3.47</v>
      </c>
      <c r="C1384" s="17">
        <f>(B1383+B1384)/2</f>
        <v>3.75</v>
      </c>
      <c r="D1384" s="17">
        <f>A1384-A1383</f>
        <v>14</v>
      </c>
      <c r="E1384" s="45">
        <f>C1384*D1384</f>
        <v>52.5</v>
      </c>
      <c r="G1384" s="17">
        <v>35</v>
      </c>
      <c r="H1384" s="171">
        <v>3.47</v>
      </c>
      <c r="I1384" s="17">
        <f t="shared" si="419"/>
        <v>3.75</v>
      </c>
      <c r="J1384" s="17">
        <f t="shared" si="420"/>
        <v>14</v>
      </c>
      <c r="K1384" s="45">
        <f t="shared" si="421"/>
        <v>52.5</v>
      </c>
      <c r="L1384" s="17"/>
    </row>
    <row r="1385" spans="1:21">
      <c r="A1385" s="17">
        <v>47</v>
      </c>
      <c r="B1385" s="171">
        <v>3.54</v>
      </c>
      <c r="C1385" s="17">
        <f>(B1384+B1385)/2</f>
        <v>3.5049999999999999</v>
      </c>
      <c r="D1385" s="17">
        <f>A1385-A1384</f>
        <v>12</v>
      </c>
      <c r="E1385" s="45">
        <f>C1385*D1385</f>
        <v>42.06</v>
      </c>
      <c r="G1385" s="17">
        <f>G1386-(H1386-H1385)*3</f>
        <v>40.68</v>
      </c>
      <c r="H1385" s="171">
        <v>3.51</v>
      </c>
      <c r="I1385" s="17">
        <f t="shared" si="419"/>
        <v>3.49</v>
      </c>
      <c r="J1385" s="17">
        <f t="shared" si="420"/>
        <v>5.68</v>
      </c>
      <c r="K1385" s="45">
        <f t="shared" si="421"/>
        <v>19.8232</v>
      </c>
      <c r="L1385" s="17"/>
    </row>
    <row r="1386" spans="1:21">
      <c r="A1386" s="17">
        <v>62</v>
      </c>
      <c r="B1386" s="171">
        <v>3.56</v>
      </c>
      <c r="C1386" s="17">
        <f>(B1385+B1386)/2</f>
        <v>3.55</v>
      </c>
      <c r="D1386" s="17">
        <f>A1386-A1385</f>
        <v>15</v>
      </c>
      <c r="E1386" s="45">
        <f>C1386*D1386</f>
        <v>53.25</v>
      </c>
      <c r="F1386" s="46"/>
      <c r="G1386" s="17">
        <f>G1387-4.3/2</f>
        <v>44.85</v>
      </c>
      <c r="H1386" s="17">
        <v>4.9000000000000004</v>
      </c>
      <c r="I1386" s="17">
        <f t="shared" si="419"/>
        <v>4.2050000000000001</v>
      </c>
      <c r="J1386" s="17">
        <f t="shared" si="420"/>
        <v>4.1700000000000017</v>
      </c>
      <c r="K1386" s="45">
        <f t="shared" si="421"/>
        <v>17.534850000000006</v>
      </c>
      <c r="L1386" s="17"/>
    </row>
    <row r="1387" spans="1:21">
      <c r="A1387" s="17"/>
      <c r="B1387" s="171"/>
      <c r="C1387" s="17"/>
      <c r="D1387" s="17">
        <f>SUM(D1382:D1386)</f>
        <v>62</v>
      </c>
      <c r="E1387" s="17">
        <f>SUM(E1382:E1386)</f>
        <v>230.93</v>
      </c>
      <c r="F1387" s="180" t="s">
        <v>65</v>
      </c>
      <c r="G1387" s="17">
        <v>47</v>
      </c>
      <c r="H1387" s="17">
        <v>4.9000000000000004</v>
      </c>
      <c r="I1387" s="17">
        <f t="shared" si="419"/>
        <v>4.9000000000000004</v>
      </c>
      <c r="J1387" s="17">
        <f t="shared" si="420"/>
        <v>2.1499999999999986</v>
      </c>
      <c r="K1387" s="45">
        <f t="shared" si="421"/>
        <v>10.534999999999993</v>
      </c>
      <c r="L1387" s="17"/>
    </row>
    <row r="1388" spans="1:21">
      <c r="A1388" s="17"/>
      <c r="B1388" s="171"/>
      <c r="C1388" s="17"/>
      <c r="G1388" s="17">
        <f>G1387+4.3/2</f>
        <v>49.15</v>
      </c>
      <c r="H1388" s="17">
        <v>4.9000000000000004</v>
      </c>
      <c r="I1388" s="17">
        <f t="shared" si="419"/>
        <v>4.9000000000000004</v>
      </c>
      <c r="J1388" s="17">
        <f t="shared" si="420"/>
        <v>2.1499999999999986</v>
      </c>
      <c r="K1388" s="45">
        <f t="shared" si="421"/>
        <v>10.534999999999993</v>
      </c>
      <c r="L1388" s="12"/>
    </row>
    <row r="1389" spans="1:21">
      <c r="A1389" s="17"/>
      <c r="B1389" s="171"/>
      <c r="C1389" s="17"/>
      <c r="D1389" s="17"/>
      <c r="E1389" s="45"/>
      <c r="F1389" s="46"/>
      <c r="G1389" s="17">
        <f>G1388+(H1388-H1389)*3</f>
        <v>53.2</v>
      </c>
      <c r="H1389" s="171">
        <v>3.55</v>
      </c>
      <c r="I1389" s="17">
        <f t="shared" si="419"/>
        <v>4.2249999999999996</v>
      </c>
      <c r="J1389" s="17">
        <f t="shared" si="420"/>
        <v>4.0500000000000043</v>
      </c>
      <c r="K1389" s="45">
        <f t="shared" si="421"/>
        <v>17.111250000000016</v>
      </c>
    </row>
    <row r="1390" spans="1:21">
      <c r="A1390" s="17"/>
      <c r="B1390" s="171"/>
      <c r="C1390" s="17"/>
      <c r="D1390" s="17"/>
      <c r="E1390" s="45"/>
      <c r="G1390" s="17">
        <v>62</v>
      </c>
      <c r="H1390" s="171">
        <v>3.56</v>
      </c>
      <c r="I1390" s="17">
        <f t="shared" si="419"/>
        <v>3.5549999999999997</v>
      </c>
      <c r="J1390" s="17">
        <f t="shared" si="420"/>
        <v>8.7999999999999972</v>
      </c>
      <c r="K1390" s="45">
        <f t="shared" si="421"/>
        <v>31.283999999999988</v>
      </c>
    </row>
    <row r="1391" spans="1:21">
      <c r="A1391" s="182"/>
      <c r="B1391" s="171"/>
      <c r="C1391" s="17"/>
      <c r="D1391" s="17"/>
      <c r="E1391" s="45"/>
      <c r="F1391" s="46"/>
      <c r="G1391" s="17"/>
      <c r="H1391" s="17"/>
      <c r="I1391" s="17"/>
      <c r="J1391" s="17">
        <f>SUM(J1382:J1390)</f>
        <v>62</v>
      </c>
      <c r="K1391" s="17">
        <f>SUM(K1382:K1390)</f>
        <v>242.44329999999999</v>
      </c>
    </row>
    <row r="1392" spans="1:21">
      <c r="E1392" s="172" t="s">
        <v>66</v>
      </c>
      <c r="F1392" s="46">
        <f>K1391-E1387</f>
        <v>11.513299999999987</v>
      </c>
      <c r="G1392" s="137" t="s">
        <v>0</v>
      </c>
    </row>
    <row r="1393" spans="1:21">
      <c r="A1393" s="167" t="s">
        <v>67</v>
      </c>
      <c r="E1393" s="168" t="s">
        <v>58</v>
      </c>
      <c r="F1393" s="17">
        <v>24950</v>
      </c>
      <c r="G1393" s="137" t="s">
        <v>25</v>
      </c>
      <c r="H1393" s="167" t="s">
        <v>59</v>
      </c>
      <c r="I1393" s="167"/>
    </row>
    <row r="1394" spans="1:21">
      <c r="A1394" s="169" t="s">
        <v>60</v>
      </c>
      <c r="B1394" s="169" t="s">
        <v>61</v>
      </c>
      <c r="C1394" s="169" t="s">
        <v>62</v>
      </c>
      <c r="D1394" s="169" t="s">
        <v>63</v>
      </c>
      <c r="E1394" s="169" t="s">
        <v>64</v>
      </c>
      <c r="F1394" s="169"/>
      <c r="G1394" s="169" t="s">
        <v>60</v>
      </c>
      <c r="H1394" s="169" t="s">
        <v>61</v>
      </c>
      <c r="I1394" s="169" t="s">
        <v>62</v>
      </c>
      <c r="J1394" s="169" t="s">
        <v>63</v>
      </c>
      <c r="K1394" s="169" t="s">
        <v>64</v>
      </c>
      <c r="L1394" s="170"/>
    </row>
    <row r="1395" spans="1:21">
      <c r="A1395" s="17">
        <v>0</v>
      </c>
      <c r="B1395" s="171">
        <v>3.64</v>
      </c>
      <c r="C1395" s="17"/>
      <c r="D1395" s="17"/>
      <c r="E1395" s="45"/>
      <c r="F1395" s="180"/>
      <c r="G1395" s="17">
        <v>0</v>
      </c>
      <c r="H1395" s="171">
        <v>3.64</v>
      </c>
      <c r="I1395" s="17"/>
      <c r="J1395" s="17"/>
      <c r="K1395" s="17"/>
      <c r="L1395" s="17"/>
    </row>
    <row r="1396" spans="1:21">
      <c r="A1396" s="17">
        <v>18</v>
      </c>
      <c r="B1396" s="171">
        <v>4.24</v>
      </c>
      <c r="C1396" s="17">
        <f>(B1395+B1396)/2</f>
        <v>3.9400000000000004</v>
      </c>
      <c r="D1396" s="17">
        <f>A1396-A1395</f>
        <v>18</v>
      </c>
      <c r="E1396" s="45">
        <f>C1396*D1396</f>
        <v>70.92</v>
      </c>
      <c r="F1396" s="180"/>
      <c r="G1396" s="17">
        <v>18</v>
      </c>
      <c r="H1396" s="171">
        <v>4.24</v>
      </c>
      <c r="I1396" s="17">
        <f>(H1395+H1396)/2</f>
        <v>3.9400000000000004</v>
      </c>
      <c r="J1396" s="17">
        <f>G1396-G1395</f>
        <v>18</v>
      </c>
      <c r="K1396" s="45">
        <f>I1396*J1396</f>
        <v>70.92</v>
      </c>
      <c r="L1396" s="17"/>
      <c r="U1396" s="174"/>
    </row>
    <row r="1397" spans="1:21">
      <c r="A1397" s="17">
        <v>32</v>
      </c>
      <c r="B1397" s="171">
        <v>4.24</v>
      </c>
      <c r="C1397" s="17">
        <f>(B1396+B1397)/2</f>
        <v>4.24</v>
      </c>
      <c r="D1397" s="17">
        <f>A1397-A1396</f>
        <v>14</v>
      </c>
      <c r="E1397" s="45">
        <f>C1397*D1397</f>
        <v>59.36</v>
      </c>
      <c r="F1397" s="180"/>
      <c r="G1397" s="17">
        <v>32</v>
      </c>
      <c r="H1397" s="171">
        <v>4.24</v>
      </c>
      <c r="I1397" s="17">
        <f t="shared" ref="I1397:I1404" si="422">(H1396+H1397)/2</f>
        <v>4.24</v>
      </c>
      <c r="J1397" s="17">
        <f t="shared" ref="J1397:J1404" si="423">G1397-G1396</f>
        <v>14</v>
      </c>
      <c r="K1397" s="45">
        <f t="shared" ref="K1397:K1404" si="424">I1397*J1397</f>
        <v>59.36</v>
      </c>
      <c r="L1397" s="17"/>
    </row>
    <row r="1398" spans="1:21">
      <c r="A1398" s="17">
        <v>40</v>
      </c>
      <c r="B1398" s="171">
        <v>4.0599999999999996</v>
      </c>
      <c r="C1398" s="17">
        <f>(B1397+B1398)/2</f>
        <v>4.1500000000000004</v>
      </c>
      <c r="D1398" s="17">
        <f>A1398-A1397</f>
        <v>8</v>
      </c>
      <c r="E1398" s="45">
        <f>C1398*D1398</f>
        <v>33.200000000000003</v>
      </c>
      <c r="G1398" s="17">
        <v>40</v>
      </c>
      <c r="H1398" s="171">
        <v>4.0599999999999996</v>
      </c>
      <c r="I1398" s="17">
        <f t="shared" si="422"/>
        <v>4.1500000000000004</v>
      </c>
      <c r="J1398" s="17">
        <f t="shared" si="423"/>
        <v>8</v>
      </c>
      <c r="K1398" s="45">
        <f t="shared" si="424"/>
        <v>33.200000000000003</v>
      </c>
      <c r="L1398" s="17"/>
    </row>
    <row r="1399" spans="1:21">
      <c r="A1399" s="17">
        <v>56</v>
      </c>
      <c r="B1399" s="171">
        <v>4.0670000000000002</v>
      </c>
      <c r="C1399" s="17">
        <f>(B1398+B1399)/2</f>
        <v>4.0634999999999994</v>
      </c>
      <c r="D1399" s="17">
        <f>A1399-A1398</f>
        <v>16</v>
      </c>
      <c r="E1399" s="45">
        <f>C1399*D1399</f>
        <v>65.015999999999991</v>
      </c>
      <c r="G1399" s="17">
        <f>G1400-(H1400-H1399)*3</f>
        <v>51.33</v>
      </c>
      <c r="H1399" s="171">
        <v>4.0599999999999996</v>
      </c>
      <c r="I1399" s="17">
        <f t="shared" si="422"/>
        <v>4.0599999999999996</v>
      </c>
      <c r="J1399" s="17">
        <f t="shared" si="423"/>
        <v>11.329999999999998</v>
      </c>
      <c r="K1399" s="45">
        <f t="shared" si="424"/>
        <v>45.999799999999986</v>
      </c>
      <c r="L1399" s="17"/>
    </row>
    <row r="1400" spans="1:21">
      <c r="A1400" s="17">
        <v>67</v>
      </c>
      <c r="B1400" s="171">
        <v>3.85</v>
      </c>
      <c r="C1400" s="17">
        <f>(B1399+B1400)/2</f>
        <v>3.9584999999999999</v>
      </c>
      <c r="D1400" s="17">
        <f>A1400-A1399</f>
        <v>11</v>
      </c>
      <c r="E1400" s="45">
        <f>C1400*D1400</f>
        <v>43.543500000000002</v>
      </c>
      <c r="F1400" s="46"/>
      <c r="G1400" s="17">
        <f>G1401-4.3/2</f>
        <v>53.85</v>
      </c>
      <c r="H1400" s="17">
        <v>4.9000000000000004</v>
      </c>
      <c r="I1400" s="17">
        <f t="shared" si="422"/>
        <v>4.4800000000000004</v>
      </c>
      <c r="J1400" s="17">
        <f t="shared" si="423"/>
        <v>2.5200000000000031</v>
      </c>
      <c r="K1400" s="45">
        <f t="shared" si="424"/>
        <v>11.289600000000014</v>
      </c>
      <c r="L1400" s="17"/>
    </row>
    <row r="1401" spans="1:21">
      <c r="A1401" s="17"/>
      <c r="B1401" s="171"/>
      <c r="C1401" s="17"/>
      <c r="D1401" s="17">
        <f>SUM(D1396:D1400)</f>
        <v>67</v>
      </c>
      <c r="E1401" s="17">
        <f>SUM(E1396:E1400)</f>
        <v>272.03950000000003</v>
      </c>
      <c r="F1401" s="180" t="s">
        <v>65</v>
      </c>
      <c r="G1401" s="17">
        <v>56</v>
      </c>
      <c r="H1401" s="17">
        <v>4.9000000000000004</v>
      </c>
      <c r="I1401" s="17">
        <f t="shared" si="422"/>
        <v>4.9000000000000004</v>
      </c>
      <c r="J1401" s="17">
        <f t="shared" si="423"/>
        <v>2.1499999999999986</v>
      </c>
      <c r="K1401" s="45">
        <f t="shared" si="424"/>
        <v>10.534999999999993</v>
      </c>
      <c r="L1401" s="17"/>
    </row>
    <row r="1402" spans="1:21">
      <c r="A1402" s="17"/>
      <c r="B1402" s="171"/>
      <c r="C1402" s="17"/>
      <c r="G1402" s="17">
        <f>G1401+4.3/2</f>
        <v>58.15</v>
      </c>
      <c r="H1402" s="17">
        <v>4.9000000000000004</v>
      </c>
      <c r="I1402" s="17">
        <f t="shared" si="422"/>
        <v>4.9000000000000004</v>
      </c>
      <c r="J1402" s="17">
        <f t="shared" si="423"/>
        <v>2.1499999999999986</v>
      </c>
      <c r="K1402" s="45">
        <f t="shared" si="424"/>
        <v>10.534999999999993</v>
      </c>
      <c r="L1402" s="12"/>
    </row>
    <row r="1403" spans="1:21">
      <c r="A1403" s="17"/>
      <c r="B1403" s="171"/>
      <c r="C1403" s="17"/>
      <c r="D1403" s="17"/>
      <c r="E1403" s="45"/>
      <c r="F1403" s="46"/>
      <c r="G1403" s="17">
        <f>G1402+(H1402-H1403)*3</f>
        <v>61</v>
      </c>
      <c r="H1403" s="171">
        <v>3.95</v>
      </c>
      <c r="I1403" s="17">
        <f t="shared" si="422"/>
        <v>4.4250000000000007</v>
      </c>
      <c r="J1403" s="17">
        <f t="shared" si="423"/>
        <v>2.8500000000000014</v>
      </c>
      <c r="K1403" s="45">
        <f t="shared" si="424"/>
        <v>12.611250000000009</v>
      </c>
    </row>
    <row r="1404" spans="1:21">
      <c r="A1404" s="17"/>
      <c r="B1404" s="171"/>
      <c r="C1404" s="17"/>
      <c r="D1404" s="17"/>
      <c r="E1404" s="45"/>
      <c r="G1404" s="17">
        <v>67</v>
      </c>
      <c r="H1404" s="171">
        <v>3.85</v>
      </c>
      <c r="I1404" s="17">
        <f t="shared" si="422"/>
        <v>3.9000000000000004</v>
      </c>
      <c r="J1404" s="17">
        <f t="shared" si="423"/>
        <v>6</v>
      </c>
      <c r="K1404" s="45">
        <f t="shared" si="424"/>
        <v>23.400000000000002</v>
      </c>
    </row>
    <row r="1405" spans="1:21">
      <c r="A1405" s="182"/>
      <c r="B1405" s="171"/>
      <c r="C1405" s="17"/>
      <c r="D1405" s="17"/>
      <c r="E1405" s="45"/>
      <c r="F1405" s="46"/>
      <c r="G1405" s="17"/>
      <c r="H1405" s="17"/>
      <c r="I1405" s="17"/>
      <c r="J1405" s="17">
        <f>SUM(J1396:J1404)</f>
        <v>67</v>
      </c>
      <c r="K1405" s="17">
        <f>SUM(K1396:K1404)</f>
        <v>277.85065000000003</v>
      </c>
    </row>
    <row r="1406" spans="1:21">
      <c r="A1406" s="182"/>
      <c r="B1406" s="171"/>
      <c r="C1406" s="17"/>
      <c r="D1406" s="17"/>
      <c r="E1406" s="45"/>
    </row>
    <row r="1407" spans="1:21">
      <c r="E1407" s="172" t="s">
        <v>66</v>
      </c>
      <c r="F1407" s="46">
        <f>K1405-E1401</f>
        <v>5.8111499999999978</v>
      </c>
      <c r="G1407" s="137" t="s">
        <v>0</v>
      </c>
    </row>
    <row r="1408" spans="1:21">
      <c r="E1408" s="172"/>
      <c r="F1408" s="46"/>
    </row>
    <row r="1409" spans="1:21">
      <c r="A1409" s="167" t="s">
        <v>67</v>
      </c>
      <c r="E1409" s="168" t="s">
        <v>58</v>
      </c>
      <c r="F1409" s="17">
        <v>25118</v>
      </c>
      <c r="G1409" s="137" t="s">
        <v>25</v>
      </c>
      <c r="H1409" s="167" t="s">
        <v>59</v>
      </c>
      <c r="I1409" s="167"/>
    </row>
    <row r="1410" spans="1:21">
      <c r="A1410" s="169" t="s">
        <v>60</v>
      </c>
      <c r="B1410" s="169" t="s">
        <v>61</v>
      </c>
      <c r="C1410" s="169" t="s">
        <v>62</v>
      </c>
      <c r="D1410" s="169" t="s">
        <v>63</v>
      </c>
      <c r="E1410" s="169" t="s">
        <v>64</v>
      </c>
      <c r="F1410" s="169"/>
      <c r="G1410" s="169" t="s">
        <v>60</v>
      </c>
      <c r="H1410" s="169" t="s">
        <v>61</v>
      </c>
      <c r="I1410" s="169" t="s">
        <v>62</v>
      </c>
      <c r="J1410" s="169" t="s">
        <v>63</v>
      </c>
      <c r="K1410" s="169" t="s">
        <v>64</v>
      </c>
      <c r="L1410" s="170"/>
    </row>
    <row r="1411" spans="1:21">
      <c r="A1411" s="17">
        <v>0</v>
      </c>
      <c r="B1411" s="171">
        <v>1.66</v>
      </c>
      <c r="C1411" s="17"/>
      <c r="D1411" s="17"/>
      <c r="E1411" s="45"/>
      <c r="F1411" s="180"/>
      <c r="G1411" s="17">
        <v>0</v>
      </c>
      <c r="H1411" s="171">
        <v>1.66</v>
      </c>
      <c r="I1411" s="17"/>
      <c r="J1411" s="17"/>
      <c r="K1411" s="17"/>
      <c r="L1411" s="17"/>
    </row>
    <row r="1412" spans="1:21">
      <c r="A1412" s="17">
        <v>11</v>
      </c>
      <c r="B1412" s="171">
        <v>3.93</v>
      </c>
      <c r="C1412" s="17">
        <f>(B1411+B1412)/2</f>
        <v>2.7949999999999999</v>
      </c>
      <c r="D1412" s="17">
        <f>A1412-A1411</f>
        <v>11</v>
      </c>
      <c r="E1412" s="45">
        <f>C1412*D1412</f>
        <v>30.744999999999997</v>
      </c>
      <c r="F1412" s="180"/>
      <c r="G1412" s="17">
        <v>11</v>
      </c>
      <c r="H1412" s="171">
        <v>3.93</v>
      </c>
      <c r="I1412" s="17">
        <f>(H1411+H1412)/2</f>
        <v>2.7949999999999999</v>
      </c>
      <c r="J1412" s="17">
        <f>G1412-G1411</f>
        <v>11</v>
      </c>
      <c r="K1412" s="45">
        <f>I1412*J1412</f>
        <v>30.744999999999997</v>
      </c>
      <c r="L1412" s="17"/>
      <c r="U1412" s="174"/>
    </row>
    <row r="1413" spans="1:21">
      <c r="A1413" s="17">
        <v>35</v>
      </c>
      <c r="B1413" s="171">
        <v>4.01</v>
      </c>
      <c r="C1413" s="17">
        <f>(B1412+B1413)/2</f>
        <v>3.9699999999999998</v>
      </c>
      <c r="D1413" s="17">
        <f>A1413-A1412</f>
        <v>24</v>
      </c>
      <c r="E1413" s="45">
        <f>C1413*D1413</f>
        <v>95.28</v>
      </c>
      <c r="F1413" s="180"/>
      <c r="G1413" s="17">
        <v>35</v>
      </c>
      <c r="H1413" s="171">
        <v>4.01</v>
      </c>
      <c r="I1413" s="17">
        <f t="shared" ref="I1413:I1419" si="425">(H1412+H1413)/2</f>
        <v>3.9699999999999998</v>
      </c>
      <c r="J1413" s="17">
        <f t="shared" ref="J1413:J1419" si="426">G1413-G1412</f>
        <v>24</v>
      </c>
      <c r="K1413" s="45">
        <f t="shared" ref="K1413:K1419" si="427">I1413*J1413</f>
        <v>95.28</v>
      </c>
      <c r="L1413" s="17"/>
    </row>
    <row r="1414" spans="1:21">
      <c r="A1414" s="17">
        <v>54</v>
      </c>
      <c r="B1414" s="171">
        <v>3.601</v>
      </c>
      <c r="C1414" s="17">
        <f>(B1413+B1414)/2</f>
        <v>3.8054999999999999</v>
      </c>
      <c r="D1414" s="17">
        <f>A1414-A1413</f>
        <v>19</v>
      </c>
      <c r="E1414" s="45">
        <f>C1414*D1414</f>
        <v>72.304500000000004</v>
      </c>
      <c r="G1414" s="17">
        <f>G1415-(H1415-H1414)*3</f>
        <v>48.25</v>
      </c>
      <c r="H1414" s="171">
        <v>3.7</v>
      </c>
      <c r="I1414" s="17">
        <f t="shared" si="425"/>
        <v>3.855</v>
      </c>
      <c r="J1414" s="17">
        <f t="shared" si="426"/>
        <v>13.25</v>
      </c>
      <c r="K1414" s="45">
        <f t="shared" si="427"/>
        <v>51.078749999999999</v>
      </c>
      <c r="L1414" s="17"/>
    </row>
    <row r="1415" spans="1:21">
      <c r="A1415" s="17">
        <v>70</v>
      </c>
      <c r="B1415" s="171">
        <v>3.59</v>
      </c>
      <c r="C1415" s="17">
        <f>(B1414+B1415)/2</f>
        <v>3.5954999999999999</v>
      </c>
      <c r="D1415" s="17">
        <f>A1415-A1414</f>
        <v>16</v>
      </c>
      <c r="E1415" s="45">
        <f>C1415*D1415</f>
        <v>57.527999999999999</v>
      </c>
      <c r="G1415" s="17">
        <f>G1416-4.3/2</f>
        <v>51.85</v>
      </c>
      <c r="H1415" s="17">
        <v>4.9000000000000004</v>
      </c>
      <c r="I1415" s="17">
        <f t="shared" si="425"/>
        <v>4.3000000000000007</v>
      </c>
      <c r="J1415" s="17">
        <f t="shared" si="426"/>
        <v>3.6000000000000014</v>
      </c>
      <c r="K1415" s="45">
        <f t="shared" si="427"/>
        <v>15.480000000000009</v>
      </c>
      <c r="L1415" s="17"/>
    </row>
    <row r="1416" spans="1:21">
      <c r="A1416" s="17"/>
      <c r="B1416" s="171"/>
      <c r="C1416" s="17"/>
      <c r="D1416" s="17">
        <f>SUM(D1412:D1415)</f>
        <v>70</v>
      </c>
      <c r="E1416" s="17">
        <f>SUM(E1412:E1415)</f>
        <v>255.85749999999999</v>
      </c>
      <c r="F1416" s="180" t="s">
        <v>65</v>
      </c>
      <c r="G1416" s="17">
        <v>54</v>
      </c>
      <c r="H1416" s="17">
        <v>4.9000000000000004</v>
      </c>
      <c r="I1416" s="17">
        <f t="shared" si="425"/>
        <v>4.9000000000000004</v>
      </c>
      <c r="J1416" s="17">
        <f t="shared" si="426"/>
        <v>2.1499999999999986</v>
      </c>
      <c r="K1416" s="45">
        <f t="shared" si="427"/>
        <v>10.534999999999993</v>
      </c>
      <c r="L1416" s="17"/>
    </row>
    <row r="1417" spans="1:21">
      <c r="A1417" s="17"/>
      <c r="B1417" s="171"/>
      <c r="C1417" s="17"/>
      <c r="G1417" s="17">
        <f>G1416+4.3/2</f>
        <v>56.15</v>
      </c>
      <c r="H1417" s="17">
        <v>4.9000000000000004</v>
      </c>
      <c r="I1417" s="17">
        <f t="shared" si="425"/>
        <v>4.9000000000000004</v>
      </c>
      <c r="J1417" s="17">
        <f t="shared" si="426"/>
        <v>2.1499999999999986</v>
      </c>
      <c r="K1417" s="45">
        <f t="shared" si="427"/>
        <v>10.534999999999993</v>
      </c>
      <c r="L1417" s="17"/>
    </row>
    <row r="1418" spans="1:21">
      <c r="A1418" s="17"/>
      <c r="B1418" s="171"/>
      <c r="C1418" s="17"/>
      <c r="G1418" s="17">
        <f>G1417+(H1417-H1418)*3</f>
        <v>60.08</v>
      </c>
      <c r="H1418" s="171">
        <v>3.59</v>
      </c>
      <c r="I1418" s="17">
        <f t="shared" si="425"/>
        <v>4.2450000000000001</v>
      </c>
      <c r="J1418" s="17">
        <f t="shared" si="426"/>
        <v>3.9299999999999997</v>
      </c>
      <c r="K1418" s="45">
        <f t="shared" si="427"/>
        <v>16.682849999999998</v>
      </c>
      <c r="L1418" s="12"/>
    </row>
    <row r="1419" spans="1:21">
      <c r="A1419" s="17"/>
      <c r="B1419" s="171"/>
      <c r="C1419" s="17"/>
      <c r="D1419" s="17"/>
      <c r="E1419" s="45"/>
      <c r="F1419" s="46"/>
      <c r="G1419" s="17">
        <v>70</v>
      </c>
      <c r="H1419" s="171">
        <v>3.59</v>
      </c>
      <c r="I1419" s="17">
        <f t="shared" si="425"/>
        <v>3.59</v>
      </c>
      <c r="J1419" s="17">
        <f t="shared" si="426"/>
        <v>9.9200000000000017</v>
      </c>
      <c r="K1419" s="45">
        <f t="shared" si="427"/>
        <v>35.612800000000007</v>
      </c>
    </row>
    <row r="1420" spans="1:21">
      <c r="A1420" s="17"/>
      <c r="B1420" s="171"/>
      <c r="C1420" s="17"/>
      <c r="D1420" s="17"/>
      <c r="E1420" s="45"/>
      <c r="G1420" s="17"/>
      <c r="H1420" s="17"/>
      <c r="I1420" s="17"/>
      <c r="J1420" s="17">
        <f>SUM(J1412:J1419)</f>
        <v>70</v>
      </c>
      <c r="K1420" s="17">
        <f>SUM(K1412:K1419)</f>
        <v>265.94940000000003</v>
      </c>
    </row>
    <row r="1421" spans="1:21">
      <c r="A1421" s="182"/>
      <c r="B1421" s="171"/>
      <c r="C1421" s="17"/>
      <c r="D1421" s="17"/>
      <c r="E1421" s="45"/>
    </row>
    <row r="1422" spans="1:21">
      <c r="E1422" s="172" t="s">
        <v>66</v>
      </c>
      <c r="F1422" s="46">
        <f>K1420-E1416</f>
        <v>10.091900000000038</v>
      </c>
      <c r="G1422" s="137" t="s">
        <v>0</v>
      </c>
    </row>
    <row r="1423" spans="1:21">
      <c r="A1423" s="167" t="s">
        <v>67</v>
      </c>
      <c r="E1423" s="168" t="s">
        <v>58</v>
      </c>
      <c r="F1423" s="17">
        <v>25316</v>
      </c>
      <c r="G1423" s="137" t="s">
        <v>25</v>
      </c>
      <c r="H1423" s="167" t="s">
        <v>59</v>
      </c>
      <c r="I1423" s="167"/>
    </row>
    <row r="1424" spans="1:21">
      <c r="A1424" s="169" t="s">
        <v>60</v>
      </c>
      <c r="B1424" s="169" t="s">
        <v>61</v>
      </c>
      <c r="C1424" s="169" t="s">
        <v>62</v>
      </c>
      <c r="D1424" s="169" t="s">
        <v>63</v>
      </c>
      <c r="E1424" s="169" t="s">
        <v>64</v>
      </c>
      <c r="F1424" s="169"/>
      <c r="G1424" s="169" t="s">
        <v>60</v>
      </c>
      <c r="H1424" s="169" t="s">
        <v>61</v>
      </c>
      <c r="I1424" s="169" t="s">
        <v>62</v>
      </c>
      <c r="J1424" s="169" t="s">
        <v>63</v>
      </c>
      <c r="K1424" s="169" t="s">
        <v>64</v>
      </c>
      <c r="L1424" s="170"/>
    </row>
    <row r="1425" spans="1:21">
      <c r="A1425" s="17">
        <v>0</v>
      </c>
      <c r="B1425" s="171">
        <v>2.8</v>
      </c>
      <c r="C1425" s="17"/>
      <c r="D1425" s="17"/>
      <c r="E1425" s="45"/>
      <c r="F1425" s="180"/>
      <c r="G1425" s="17">
        <v>0</v>
      </c>
      <c r="H1425" s="171">
        <v>2.8</v>
      </c>
      <c r="I1425" s="17"/>
      <c r="J1425" s="17"/>
      <c r="K1425" s="17"/>
      <c r="L1425" s="17"/>
    </row>
    <row r="1426" spans="1:21">
      <c r="A1426" s="17">
        <v>24</v>
      </c>
      <c r="B1426" s="171">
        <v>2.81</v>
      </c>
      <c r="C1426" s="17">
        <f>(B1425+B1426)/2</f>
        <v>2.8049999999999997</v>
      </c>
      <c r="D1426" s="17">
        <f>A1426-A1425</f>
        <v>24</v>
      </c>
      <c r="E1426" s="45">
        <f>C1426*D1426</f>
        <v>67.319999999999993</v>
      </c>
      <c r="F1426" s="180"/>
      <c r="G1426" s="17">
        <f>G1427-(H1427-H1426)*3</f>
        <v>21.55</v>
      </c>
      <c r="H1426" s="171">
        <v>2.8</v>
      </c>
      <c r="I1426" s="17">
        <f t="shared" ref="I1426:I1431" si="428">(H1425+H1426)/2</f>
        <v>2.8</v>
      </c>
      <c r="J1426" s="17">
        <f t="shared" ref="J1426:J1431" si="429">G1426-G1425</f>
        <v>21.55</v>
      </c>
      <c r="K1426" s="45">
        <f t="shared" ref="K1426:K1431" si="430">I1426*J1426</f>
        <v>60.339999999999996</v>
      </c>
      <c r="L1426" s="17"/>
      <c r="U1426" s="174"/>
    </row>
    <row r="1427" spans="1:21">
      <c r="A1427" s="17">
        <v>30</v>
      </c>
      <c r="B1427" s="171">
        <v>3.9569999999999999</v>
      </c>
      <c r="C1427" s="17">
        <f>(B1426+B1427)/2</f>
        <v>3.3834999999999997</v>
      </c>
      <c r="D1427" s="17">
        <f>A1427-A1426</f>
        <v>6</v>
      </c>
      <c r="E1427" s="45">
        <f>C1427*D1427</f>
        <v>20.300999999999998</v>
      </c>
      <c r="F1427" s="180"/>
      <c r="G1427" s="17">
        <f>G1428-4.3/2</f>
        <v>27.85</v>
      </c>
      <c r="H1427" s="17">
        <v>4.9000000000000004</v>
      </c>
      <c r="I1427" s="17">
        <f t="shared" si="428"/>
        <v>3.85</v>
      </c>
      <c r="J1427" s="17">
        <f t="shared" si="429"/>
        <v>6.3000000000000007</v>
      </c>
      <c r="K1427" s="45">
        <f t="shared" si="430"/>
        <v>24.255000000000003</v>
      </c>
      <c r="L1427" s="17"/>
    </row>
    <row r="1428" spans="1:21">
      <c r="A1428" s="17">
        <v>34</v>
      </c>
      <c r="B1428" s="171">
        <v>4.03</v>
      </c>
      <c r="C1428" s="17">
        <f>(B1427+B1428)/2</f>
        <v>3.9935</v>
      </c>
      <c r="D1428" s="17">
        <f>A1428-A1427</f>
        <v>4</v>
      </c>
      <c r="E1428" s="45">
        <f>C1428*D1428</f>
        <v>15.974</v>
      </c>
      <c r="F1428" s="180" t="s">
        <v>65</v>
      </c>
      <c r="G1428" s="17">
        <v>30</v>
      </c>
      <c r="H1428" s="17">
        <v>4.9000000000000004</v>
      </c>
      <c r="I1428" s="17">
        <f t="shared" si="428"/>
        <v>4.9000000000000004</v>
      </c>
      <c r="J1428" s="17">
        <f t="shared" si="429"/>
        <v>2.1499999999999986</v>
      </c>
      <c r="K1428" s="45">
        <f t="shared" si="430"/>
        <v>10.534999999999993</v>
      </c>
      <c r="L1428" s="17"/>
    </row>
    <row r="1429" spans="1:21">
      <c r="A1429" s="17">
        <v>42</v>
      </c>
      <c r="B1429" s="171">
        <v>3.77</v>
      </c>
      <c r="C1429" s="17">
        <f>(B1428+B1429)/2</f>
        <v>3.9000000000000004</v>
      </c>
      <c r="D1429" s="17">
        <f>A1429-A1428</f>
        <v>8</v>
      </c>
      <c r="E1429" s="45">
        <f>C1429*D1429</f>
        <v>31.200000000000003</v>
      </c>
      <c r="G1429" s="17">
        <f>G1428+4.3/2</f>
        <v>32.15</v>
      </c>
      <c r="H1429" s="17">
        <v>4.9000000000000004</v>
      </c>
      <c r="I1429" s="17">
        <f t="shared" si="428"/>
        <v>4.9000000000000004</v>
      </c>
      <c r="J1429" s="17">
        <f t="shared" si="429"/>
        <v>2.1499999999999986</v>
      </c>
      <c r="K1429" s="45">
        <f t="shared" si="430"/>
        <v>10.534999999999993</v>
      </c>
      <c r="L1429" s="17"/>
    </row>
    <row r="1430" spans="1:21">
      <c r="A1430" s="17"/>
      <c r="B1430" s="171"/>
      <c r="C1430" s="17"/>
      <c r="D1430" s="17">
        <f>SUM(D1426:D1429)</f>
        <v>42</v>
      </c>
      <c r="E1430" s="17">
        <f>SUM(E1426:E1429)</f>
        <v>134.79500000000002</v>
      </c>
      <c r="G1430" s="17">
        <f>G1429+(H1429-H1430)*3</f>
        <v>35</v>
      </c>
      <c r="H1430" s="171">
        <v>3.95</v>
      </c>
      <c r="I1430" s="17">
        <f t="shared" si="428"/>
        <v>4.4250000000000007</v>
      </c>
      <c r="J1430" s="17">
        <f t="shared" si="429"/>
        <v>2.8500000000000014</v>
      </c>
      <c r="K1430" s="45">
        <f t="shared" si="430"/>
        <v>12.611250000000009</v>
      </c>
      <c r="L1430" s="17"/>
    </row>
    <row r="1431" spans="1:21">
      <c r="A1431" s="17"/>
      <c r="B1431" s="171"/>
      <c r="C1431" s="17"/>
      <c r="G1431" s="17">
        <v>42</v>
      </c>
      <c r="H1431" s="171">
        <v>3.77</v>
      </c>
      <c r="I1431" s="17">
        <f t="shared" si="428"/>
        <v>3.8600000000000003</v>
      </c>
      <c r="J1431" s="17">
        <f t="shared" si="429"/>
        <v>7</v>
      </c>
      <c r="K1431" s="45">
        <f t="shared" si="430"/>
        <v>27.020000000000003</v>
      </c>
      <c r="L1431" s="17"/>
    </row>
    <row r="1432" spans="1:21">
      <c r="A1432" s="17"/>
      <c r="B1432" s="171"/>
      <c r="C1432" s="17"/>
      <c r="G1432" s="17"/>
      <c r="H1432" s="17"/>
      <c r="I1432" s="17"/>
      <c r="J1432" s="17">
        <f>SUM(J1426:J1431)</f>
        <v>42</v>
      </c>
      <c r="K1432" s="17">
        <f>SUM(K1426:K1431)</f>
        <v>145.29625000000001</v>
      </c>
      <c r="L1432" s="12"/>
    </row>
    <row r="1433" spans="1:21">
      <c r="E1433" s="172" t="s">
        <v>66</v>
      </c>
      <c r="F1433" s="46">
        <f>K1432-E1430</f>
        <v>10.501249999999999</v>
      </c>
      <c r="G1433" s="137" t="s">
        <v>0</v>
      </c>
    </row>
    <row r="1434" spans="1:21">
      <c r="E1434" s="172"/>
      <c r="F1434" s="46"/>
    </row>
    <row r="1435" spans="1:21">
      <c r="A1435" s="167" t="s">
        <v>67</v>
      </c>
      <c r="E1435" s="168" t="s">
        <v>58</v>
      </c>
      <c r="F1435" s="17">
        <v>25453</v>
      </c>
      <c r="G1435" s="137" t="s">
        <v>25</v>
      </c>
      <c r="H1435" s="167" t="s">
        <v>59</v>
      </c>
      <c r="I1435" s="167"/>
    </row>
    <row r="1436" spans="1:21">
      <c r="A1436" s="169" t="s">
        <v>60</v>
      </c>
      <c r="B1436" s="169" t="s">
        <v>61</v>
      </c>
      <c r="C1436" s="169" t="s">
        <v>62</v>
      </c>
      <c r="D1436" s="169" t="s">
        <v>63</v>
      </c>
      <c r="E1436" s="169" t="s">
        <v>64</v>
      </c>
      <c r="F1436" s="169"/>
      <c r="G1436" s="169" t="s">
        <v>60</v>
      </c>
      <c r="H1436" s="169" t="s">
        <v>61</v>
      </c>
      <c r="I1436" s="169" t="s">
        <v>62</v>
      </c>
      <c r="J1436" s="169" t="s">
        <v>63</v>
      </c>
      <c r="K1436" s="169" t="s">
        <v>64</v>
      </c>
      <c r="L1436" s="170"/>
    </row>
    <row r="1437" spans="1:21">
      <c r="A1437" s="17">
        <v>0</v>
      </c>
      <c r="B1437" s="171">
        <v>3.61</v>
      </c>
      <c r="C1437" s="17"/>
      <c r="D1437" s="17"/>
      <c r="E1437" s="45"/>
      <c r="F1437" s="180"/>
      <c r="G1437" s="17">
        <v>0</v>
      </c>
      <c r="H1437" s="171">
        <v>3.61</v>
      </c>
      <c r="I1437" s="17"/>
      <c r="J1437" s="17"/>
      <c r="K1437" s="17"/>
      <c r="L1437" s="17"/>
    </row>
    <row r="1438" spans="1:21">
      <c r="A1438" s="17">
        <v>8</v>
      </c>
      <c r="B1438" s="171">
        <v>4.1100000000000003</v>
      </c>
      <c r="C1438" s="17">
        <f>(B1437+B1438)/2</f>
        <v>3.8600000000000003</v>
      </c>
      <c r="D1438" s="17">
        <f>A1438-A1437</f>
        <v>8</v>
      </c>
      <c r="E1438" s="45">
        <f>C1438*D1438</f>
        <v>30.880000000000003</v>
      </c>
      <c r="F1438" s="180"/>
      <c r="G1438" s="17">
        <v>8</v>
      </c>
      <c r="H1438" s="171">
        <v>4.1100000000000003</v>
      </c>
      <c r="I1438" s="17">
        <f>(H1437+H1438)/2</f>
        <v>3.8600000000000003</v>
      </c>
      <c r="J1438" s="17">
        <f>G1438-G1437</f>
        <v>8</v>
      </c>
      <c r="K1438" s="45">
        <f>I1438*J1438</f>
        <v>30.880000000000003</v>
      </c>
      <c r="L1438" s="17"/>
      <c r="U1438" s="174"/>
    </row>
    <row r="1439" spans="1:21">
      <c r="A1439" s="17">
        <v>33</v>
      </c>
      <c r="B1439" s="171">
        <v>3.9169999999999998</v>
      </c>
      <c r="C1439" s="17">
        <f>(B1438+B1439)/2</f>
        <v>4.0135000000000005</v>
      </c>
      <c r="D1439" s="17">
        <f>A1439-A1438</f>
        <v>25</v>
      </c>
      <c r="E1439" s="45">
        <f>C1439*D1439</f>
        <v>100.33750000000001</v>
      </c>
      <c r="F1439" s="180"/>
      <c r="G1439" s="17">
        <f>G1440-(H1440-H1439)*3</f>
        <v>28</v>
      </c>
      <c r="H1439" s="171">
        <v>3.95</v>
      </c>
      <c r="I1439" s="17">
        <f t="shared" ref="I1439:I1444" si="431">(H1438+H1439)/2</f>
        <v>4.03</v>
      </c>
      <c r="J1439" s="17">
        <f t="shared" ref="J1439:J1444" si="432">G1439-G1438</f>
        <v>20</v>
      </c>
      <c r="K1439" s="45">
        <f t="shared" ref="K1439:K1444" si="433">I1439*J1439</f>
        <v>80.600000000000009</v>
      </c>
      <c r="L1439" s="17"/>
    </row>
    <row r="1440" spans="1:21">
      <c r="A1440" s="17">
        <v>61</v>
      </c>
      <c r="B1440" s="171">
        <v>3.69</v>
      </c>
      <c r="C1440" s="17">
        <f>(B1439+B1440)/2</f>
        <v>3.8034999999999997</v>
      </c>
      <c r="D1440" s="17">
        <f>A1440-A1439</f>
        <v>28</v>
      </c>
      <c r="E1440" s="45">
        <f>C1440*D1440</f>
        <v>106.49799999999999</v>
      </c>
      <c r="G1440" s="17">
        <f>G1441-4.3/2</f>
        <v>30.85</v>
      </c>
      <c r="H1440" s="17">
        <v>4.9000000000000004</v>
      </c>
      <c r="I1440" s="17">
        <f t="shared" si="431"/>
        <v>4.4250000000000007</v>
      </c>
      <c r="J1440" s="17">
        <f t="shared" si="432"/>
        <v>2.8500000000000014</v>
      </c>
      <c r="K1440" s="45">
        <f t="shared" si="433"/>
        <v>12.611250000000009</v>
      </c>
      <c r="L1440" s="17"/>
    </row>
    <row r="1441" spans="1:21">
      <c r="A1441" s="17"/>
      <c r="B1441" s="171"/>
      <c r="C1441" s="17"/>
      <c r="D1441" s="17">
        <f>SUM(D1438:D1440)</f>
        <v>61</v>
      </c>
      <c r="E1441" s="17">
        <f>SUM(E1438:E1440)</f>
        <v>237.71549999999999</v>
      </c>
      <c r="F1441" s="180" t="s">
        <v>65</v>
      </c>
      <c r="G1441" s="17">
        <v>33</v>
      </c>
      <c r="H1441" s="17">
        <v>4.9000000000000004</v>
      </c>
      <c r="I1441" s="17">
        <f t="shared" si="431"/>
        <v>4.9000000000000004</v>
      </c>
      <c r="J1441" s="17">
        <f t="shared" si="432"/>
        <v>2.1499999999999986</v>
      </c>
      <c r="K1441" s="45">
        <f t="shared" si="433"/>
        <v>10.534999999999993</v>
      </c>
      <c r="L1441" s="17"/>
    </row>
    <row r="1442" spans="1:21">
      <c r="A1442" s="17"/>
      <c r="B1442" s="171"/>
      <c r="C1442" s="17"/>
      <c r="G1442" s="17">
        <f>G1441+4.3/2</f>
        <v>35.15</v>
      </c>
      <c r="H1442" s="17">
        <v>4.9000000000000004</v>
      </c>
      <c r="I1442" s="17">
        <f t="shared" si="431"/>
        <v>4.9000000000000004</v>
      </c>
      <c r="J1442" s="17">
        <f t="shared" si="432"/>
        <v>2.1499999999999986</v>
      </c>
      <c r="K1442" s="45">
        <f t="shared" si="433"/>
        <v>10.534999999999993</v>
      </c>
      <c r="L1442" s="17"/>
    </row>
    <row r="1443" spans="1:21">
      <c r="A1443" s="17"/>
      <c r="B1443" s="171"/>
      <c r="C1443" s="17"/>
      <c r="G1443" s="17">
        <f>G1442+(H1442-H1443)*3</f>
        <v>38.299999999999997</v>
      </c>
      <c r="H1443" s="171">
        <v>3.85</v>
      </c>
      <c r="I1443" s="17">
        <f t="shared" si="431"/>
        <v>4.375</v>
      </c>
      <c r="J1443" s="17">
        <f t="shared" si="432"/>
        <v>3.1499999999999986</v>
      </c>
      <c r="K1443" s="45">
        <f t="shared" si="433"/>
        <v>13.781249999999993</v>
      </c>
      <c r="L1443" s="17"/>
    </row>
    <row r="1444" spans="1:21">
      <c r="A1444" s="17"/>
      <c r="B1444" s="171"/>
      <c r="C1444" s="17"/>
      <c r="G1444" s="17">
        <v>61</v>
      </c>
      <c r="H1444" s="171">
        <v>3.69</v>
      </c>
      <c r="I1444" s="17">
        <f t="shared" si="431"/>
        <v>3.77</v>
      </c>
      <c r="J1444" s="17">
        <f t="shared" si="432"/>
        <v>22.700000000000003</v>
      </c>
      <c r="K1444" s="45">
        <f t="shared" si="433"/>
        <v>85.579000000000008</v>
      </c>
      <c r="L1444" s="12"/>
    </row>
    <row r="1445" spans="1:21">
      <c r="A1445" s="17"/>
      <c r="B1445" s="171"/>
      <c r="C1445" s="17"/>
      <c r="D1445" s="17"/>
      <c r="E1445" s="45"/>
      <c r="G1445" s="17"/>
      <c r="H1445" s="17"/>
      <c r="I1445" s="17"/>
      <c r="J1445" s="17">
        <f>SUM(J1438:J1444)</f>
        <v>61</v>
      </c>
      <c r="K1445" s="17">
        <f>SUM(K1438:K1444)</f>
        <v>244.52150000000003</v>
      </c>
    </row>
    <row r="1446" spans="1:21">
      <c r="E1446" s="172" t="s">
        <v>66</v>
      </c>
      <c r="F1446" s="46">
        <f>K1445-E1441</f>
        <v>6.80600000000004</v>
      </c>
      <c r="G1446" s="137" t="s">
        <v>0</v>
      </c>
    </row>
    <row r="1447" spans="1:21">
      <c r="A1447" s="167" t="s">
        <v>67</v>
      </c>
      <c r="E1447" s="168" t="s">
        <v>58</v>
      </c>
      <c r="F1447" s="17">
        <v>25509</v>
      </c>
      <c r="G1447" s="137" t="s">
        <v>25</v>
      </c>
      <c r="H1447" s="167" t="s">
        <v>59</v>
      </c>
      <c r="I1447" s="167"/>
    </row>
    <row r="1448" spans="1:21">
      <c r="A1448" s="169" t="s">
        <v>60</v>
      </c>
      <c r="B1448" s="169" t="s">
        <v>61</v>
      </c>
      <c r="C1448" s="169" t="s">
        <v>62</v>
      </c>
      <c r="D1448" s="169" t="s">
        <v>63</v>
      </c>
      <c r="E1448" s="169" t="s">
        <v>64</v>
      </c>
      <c r="F1448" s="169"/>
      <c r="G1448" s="169" t="s">
        <v>60</v>
      </c>
      <c r="H1448" s="169" t="s">
        <v>61</v>
      </c>
      <c r="I1448" s="169" t="s">
        <v>62</v>
      </c>
      <c r="J1448" s="169" t="s">
        <v>63</v>
      </c>
      <c r="K1448" s="169" t="s">
        <v>64</v>
      </c>
      <c r="L1448" s="170"/>
    </row>
    <row r="1449" spans="1:21">
      <c r="A1449" s="17">
        <v>0</v>
      </c>
      <c r="B1449" s="171">
        <v>3.61</v>
      </c>
      <c r="C1449" s="17"/>
      <c r="D1449" s="17"/>
      <c r="E1449" s="45"/>
      <c r="F1449" s="180"/>
      <c r="G1449" s="17">
        <v>0</v>
      </c>
      <c r="H1449" s="171">
        <v>3.61</v>
      </c>
      <c r="I1449" s="17"/>
      <c r="J1449" s="17"/>
      <c r="K1449" s="17"/>
      <c r="L1449" s="17"/>
    </row>
    <row r="1450" spans="1:21">
      <c r="A1450" s="17">
        <v>4</v>
      </c>
      <c r="B1450" s="171">
        <v>4.1100000000000003</v>
      </c>
      <c r="C1450" s="17">
        <f>(B1449+B1450)/2</f>
        <v>3.8600000000000003</v>
      </c>
      <c r="D1450" s="17">
        <f>A1450-A1449</f>
        <v>4</v>
      </c>
      <c r="E1450" s="45">
        <f>C1450*D1450</f>
        <v>15.440000000000001</v>
      </c>
      <c r="F1450" s="180"/>
      <c r="G1450" s="17">
        <v>4</v>
      </c>
      <c r="H1450" s="171">
        <v>4.1100000000000003</v>
      </c>
      <c r="I1450" s="17">
        <f>(H1449+H1450)/2</f>
        <v>3.8600000000000003</v>
      </c>
      <c r="J1450" s="17">
        <f>G1450-G1449</f>
        <v>4</v>
      </c>
      <c r="K1450" s="45">
        <f>I1450*J1450</f>
        <v>15.440000000000001</v>
      </c>
      <c r="L1450" s="17"/>
      <c r="U1450" s="174"/>
    </row>
    <row r="1451" spans="1:21">
      <c r="A1451" s="17">
        <v>21</v>
      </c>
      <c r="B1451" s="171">
        <v>3.9169999999999998</v>
      </c>
      <c r="C1451" s="17">
        <f>(B1450+B1451)/2</f>
        <v>4.0135000000000005</v>
      </c>
      <c r="D1451" s="17">
        <f>A1451-A1450</f>
        <v>17</v>
      </c>
      <c r="E1451" s="45">
        <f>C1451*D1451</f>
        <v>68.229500000000002</v>
      </c>
      <c r="G1451" s="17">
        <v>21</v>
      </c>
      <c r="H1451" s="171">
        <v>3.9169999999999998</v>
      </c>
      <c r="I1451" s="17">
        <f t="shared" ref="I1451:I1457" si="434">(H1450+H1451)/2</f>
        <v>4.0135000000000005</v>
      </c>
      <c r="J1451" s="17">
        <f t="shared" ref="J1451:J1457" si="435">G1451-G1450</f>
        <v>17</v>
      </c>
      <c r="K1451" s="45">
        <f t="shared" ref="K1451:K1457" si="436">I1451*J1451</f>
        <v>68.229500000000002</v>
      </c>
      <c r="L1451" s="17"/>
    </row>
    <row r="1452" spans="1:21">
      <c r="A1452" s="17">
        <v>49</v>
      </c>
      <c r="B1452" s="171">
        <v>3.69</v>
      </c>
      <c r="C1452" s="17">
        <f>(B1451+B1452)/2</f>
        <v>3.8034999999999997</v>
      </c>
      <c r="D1452" s="17">
        <f>A1452-A1451</f>
        <v>28</v>
      </c>
      <c r="E1452" s="45">
        <f>C1452*D1452</f>
        <v>106.49799999999999</v>
      </c>
      <c r="F1452" s="180"/>
      <c r="G1452" s="17">
        <f>G1453-(H1453-H1452)*3</f>
        <v>43.49</v>
      </c>
      <c r="H1452" s="171">
        <v>3.78</v>
      </c>
      <c r="I1452" s="17">
        <f t="shared" si="434"/>
        <v>3.8484999999999996</v>
      </c>
      <c r="J1452" s="17">
        <f t="shared" si="435"/>
        <v>22.490000000000002</v>
      </c>
      <c r="K1452" s="45">
        <f t="shared" si="436"/>
        <v>86.552764999999994</v>
      </c>
      <c r="L1452" s="17"/>
    </row>
    <row r="1453" spans="1:21">
      <c r="A1453" s="17">
        <v>76</v>
      </c>
      <c r="B1453" s="171">
        <v>4.13</v>
      </c>
      <c r="C1453" s="17">
        <f>(B1452+B1453)/2</f>
        <v>3.91</v>
      </c>
      <c r="D1453" s="17">
        <f>A1453-A1452</f>
        <v>27</v>
      </c>
      <c r="E1453" s="45">
        <f>C1453*D1453</f>
        <v>105.57000000000001</v>
      </c>
      <c r="G1453" s="17">
        <f>G1454-4.3/2</f>
        <v>46.85</v>
      </c>
      <c r="H1453" s="17">
        <v>4.9000000000000004</v>
      </c>
      <c r="I1453" s="17">
        <f t="shared" si="434"/>
        <v>4.34</v>
      </c>
      <c r="J1453" s="17">
        <f t="shared" si="435"/>
        <v>3.3599999999999994</v>
      </c>
      <c r="K1453" s="45">
        <f t="shared" si="436"/>
        <v>14.582399999999996</v>
      </c>
      <c r="L1453" s="17"/>
    </row>
    <row r="1454" spans="1:21">
      <c r="A1454" s="17"/>
      <c r="B1454" s="171"/>
      <c r="C1454" s="17"/>
      <c r="D1454" s="17">
        <f>SUM(D1450:D1453)</f>
        <v>76</v>
      </c>
      <c r="E1454" s="17">
        <f>SUM(E1450:E1453)</f>
        <v>295.73750000000001</v>
      </c>
      <c r="F1454" s="180" t="s">
        <v>65</v>
      </c>
      <c r="G1454" s="17">
        <v>49</v>
      </c>
      <c r="H1454" s="17">
        <v>4.9000000000000004</v>
      </c>
      <c r="I1454" s="17">
        <f t="shared" si="434"/>
        <v>4.9000000000000004</v>
      </c>
      <c r="J1454" s="17">
        <f t="shared" si="435"/>
        <v>2.1499999999999986</v>
      </c>
      <c r="K1454" s="45">
        <f t="shared" si="436"/>
        <v>10.534999999999993</v>
      </c>
      <c r="L1454" s="17"/>
    </row>
    <row r="1455" spans="1:21">
      <c r="A1455" s="17"/>
      <c r="B1455" s="171"/>
      <c r="C1455" s="17"/>
      <c r="G1455" s="17">
        <f>G1454+4.3/2</f>
        <v>51.15</v>
      </c>
      <c r="H1455" s="17">
        <v>4.9000000000000004</v>
      </c>
      <c r="I1455" s="17">
        <f t="shared" si="434"/>
        <v>4.9000000000000004</v>
      </c>
      <c r="J1455" s="17">
        <f t="shared" si="435"/>
        <v>2.1499999999999986</v>
      </c>
      <c r="K1455" s="45">
        <f t="shared" si="436"/>
        <v>10.534999999999993</v>
      </c>
      <c r="L1455" s="17"/>
    </row>
    <row r="1456" spans="1:21">
      <c r="A1456" s="17"/>
      <c r="B1456" s="171"/>
      <c r="C1456" s="17"/>
      <c r="G1456" s="17">
        <f>G1455+(H1455-H1456)*3</f>
        <v>54.45</v>
      </c>
      <c r="H1456" s="171">
        <v>3.8</v>
      </c>
      <c r="I1456" s="17">
        <f t="shared" si="434"/>
        <v>4.3499999999999996</v>
      </c>
      <c r="J1456" s="17">
        <f t="shared" si="435"/>
        <v>3.3000000000000043</v>
      </c>
      <c r="K1456" s="45">
        <f t="shared" si="436"/>
        <v>14.355000000000018</v>
      </c>
      <c r="L1456" s="12"/>
    </row>
    <row r="1457" spans="1:21">
      <c r="A1457" s="17"/>
      <c r="B1457" s="171"/>
      <c r="C1457" s="17"/>
      <c r="D1457" s="17"/>
      <c r="E1457" s="45"/>
      <c r="G1457" s="17">
        <v>76</v>
      </c>
      <c r="H1457" s="171">
        <v>4.13</v>
      </c>
      <c r="I1457" s="17">
        <f t="shared" si="434"/>
        <v>3.9649999999999999</v>
      </c>
      <c r="J1457" s="17">
        <f t="shared" si="435"/>
        <v>21.549999999999997</v>
      </c>
      <c r="K1457" s="45">
        <f t="shared" si="436"/>
        <v>85.44574999999999</v>
      </c>
    </row>
    <row r="1458" spans="1:21">
      <c r="G1458" s="17"/>
      <c r="H1458" s="17"/>
      <c r="I1458" s="17"/>
      <c r="J1458" s="17">
        <f>SUM(J1450:J1457)</f>
        <v>76</v>
      </c>
      <c r="K1458" s="17">
        <f>SUM(K1450:K1457)</f>
        <v>305.67541499999999</v>
      </c>
    </row>
    <row r="1459" spans="1:21">
      <c r="E1459" s="172"/>
      <c r="F1459" s="46"/>
    </row>
    <row r="1460" spans="1:21">
      <c r="E1460" s="172" t="s">
        <v>66</v>
      </c>
      <c r="F1460" s="46">
        <f>K1458-E1454</f>
        <v>9.9379149999999754</v>
      </c>
      <c r="G1460" s="137" t="s">
        <v>0</v>
      </c>
    </row>
    <row r="1461" spans="1:21">
      <c r="A1461" s="167" t="s">
        <v>67</v>
      </c>
      <c r="E1461" s="168" t="s">
        <v>58</v>
      </c>
      <c r="F1461" s="17">
        <v>25658</v>
      </c>
      <c r="G1461" s="137" t="s">
        <v>25</v>
      </c>
      <c r="H1461" s="167" t="s">
        <v>59</v>
      </c>
      <c r="I1461" s="167"/>
    </row>
    <row r="1462" spans="1:21">
      <c r="A1462" s="169" t="s">
        <v>60</v>
      </c>
      <c r="B1462" s="169" t="s">
        <v>61</v>
      </c>
      <c r="C1462" s="169" t="s">
        <v>62</v>
      </c>
      <c r="D1462" s="169" t="s">
        <v>63</v>
      </c>
      <c r="E1462" s="169" t="s">
        <v>64</v>
      </c>
      <c r="F1462" s="169"/>
      <c r="G1462" s="169" t="s">
        <v>60</v>
      </c>
      <c r="H1462" s="169" t="s">
        <v>61</v>
      </c>
      <c r="I1462" s="169" t="s">
        <v>62</v>
      </c>
      <c r="J1462" s="169" t="s">
        <v>63</v>
      </c>
      <c r="K1462" s="169" t="s">
        <v>64</v>
      </c>
      <c r="L1462" s="170"/>
    </row>
    <row r="1463" spans="1:21">
      <c r="A1463" s="17">
        <v>73</v>
      </c>
      <c r="B1463" s="171">
        <v>3.14</v>
      </c>
      <c r="C1463" s="17"/>
      <c r="D1463" s="17"/>
      <c r="E1463" s="45"/>
      <c r="F1463" s="180"/>
      <c r="G1463" s="17">
        <v>73</v>
      </c>
      <c r="H1463" s="171">
        <v>3.14</v>
      </c>
      <c r="I1463" s="17"/>
      <c r="J1463" s="17"/>
      <c r="K1463" s="17"/>
      <c r="L1463" s="17"/>
    </row>
    <row r="1464" spans="1:21">
      <c r="A1464" s="17">
        <v>77</v>
      </c>
      <c r="B1464" s="171">
        <v>4.3</v>
      </c>
      <c r="C1464" s="17">
        <f>(B1463+B1464)/2</f>
        <v>3.7199999999999998</v>
      </c>
      <c r="D1464" s="17">
        <f>A1464-A1463</f>
        <v>4</v>
      </c>
      <c r="E1464" s="45">
        <f>C1464*D1464</f>
        <v>14.879999999999999</v>
      </c>
      <c r="F1464" s="180"/>
      <c r="G1464" s="17">
        <v>77</v>
      </c>
      <c r="H1464" s="171">
        <v>4.3</v>
      </c>
      <c r="I1464" s="17">
        <f>(H1463+H1464)/2</f>
        <v>3.7199999999999998</v>
      </c>
      <c r="J1464" s="17">
        <f>G1464-G1463</f>
        <v>4</v>
      </c>
      <c r="K1464" s="45">
        <f>I1464*J1464</f>
        <v>14.879999999999999</v>
      </c>
      <c r="L1464" s="17"/>
      <c r="U1464" s="174"/>
    </row>
    <row r="1465" spans="1:21">
      <c r="A1465" s="17">
        <v>81</v>
      </c>
      <c r="B1465" s="171">
        <v>4.22</v>
      </c>
      <c r="C1465" s="17">
        <f>(B1464+B1465)/2</f>
        <v>4.26</v>
      </c>
      <c r="D1465" s="17">
        <f>A1465-A1464</f>
        <v>4</v>
      </c>
      <c r="E1465" s="45">
        <f>C1465*D1465</f>
        <v>17.04</v>
      </c>
      <c r="G1465" s="17">
        <v>81</v>
      </c>
      <c r="H1465" s="171">
        <v>4.22</v>
      </c>
      <c r="I1465" s="17">
        <f t="shared" ref="I1465:I1471" si="437">(H1464+H1465)/2</f>
        <v>4.26</v>
      </c>
      <c r="J1465" s="17">
        <f t="shared" ref="J1465:J1471" si="438">G1465-G1464</f>
        <v>4</v>
      </c>
      <c r="K1465" s="45">
        <f t="shared" ref="K1465:K1471" si="439">I1465*J1465</f>
        <v>17.04</v>
      </c>
      <c r="L1465" s="17"/>
    </row>
    <row r="1466" spans="1:21">
      <c r="A1466" s="17">
        <v>104</v>
      </c>
      <c r="B1466" s="171">
        <v>4.2709999999999999</v>
      </c>
      <c r="C1466" s="17">
        <f>(B1465+B1466)/2</f>
        <v>4.2454999999999998</v>
      </c>
      <c r="D1466" s="17">
        <f>A1466-A1465</f>
        <v>23</v>
      </c>
      <c r="E1466" s="45">
        <f>C1466*D1466</f>
        <v>97.646500000000003</v>
      </c>
      <c r="F1466" s="180"/>
      <c r="G1466" s="17">
        <f>G1467-(H1467-H1466)*3</f>
        <v>99.899999999999991</v>
      </c>
      <c r="H1466" s="171">
        <v>4.25</v>
      </c>
      <c r="I1466" s="17">
        <f t="shared" si="437"/>
        <v>4.2349999999999994</v>
      </c>
      <c r="J1466" s="17">
        <f t="shared" si="438"/>
        <v>18.899999999999991</v>
      </c>
      <c r="K1466" s="45">
        <f t="shared" si="439"/>
        <v>80.041499999999957</v>
      </c>
      <c r="L1466" s="17"/>
    </row>
    <row r="1467" spans="1:21">
      <c r="A1467" s="17">
        <v>114</v>
      </c>
      <c r="B1467" s="171">
        <v>4.28</v>
      </c>
      <c r="C1467" s="17">
        <f>(B1466+B1467)/2</f>
        <v>4.2755000000000001</v>
      </c>
      <c r="D1467" s="17">
        <f>A1467-A1466</f>
        <v>10</v>
      </c>
      <c r="E1467" s="45">
        <f>C1467*D1467</f>
        <v>42.755000000000003</v>
      </c>
      <c r="G1467" s="17">
        <f>G1468-4.3/2</f>
        <v>101.85</v>
      </c>
      <c r="H1467" s="17">
        <v>4.9000000000000004</v>
      </c>
      <c r="I1467" s="17">
        <f t="shared" si="437"/>
        <v>4.5750000000000002</v>
      </c>
      <c r="J1467" s="17">
        <f t="shared" si="438"/>
        <v>1.9500000000000028</v>
      </c>
      <c r="K1467" s="45">
        <f t="shared" si="439"/>
        <v>8.921250000000013</v>
      </c>
      <c r="L1467" s="17"/>
    </row>
    <row r="1468" spans="1:21">
      <c r="C1468" s="17"/>
      <c r="D1468" s="17">
        <f>SUM(D1464:D1467)</f>
        <v>41</v>
      </c>
      <c r="E1468" s="17">
        <f>SUM(E1464:E1467)</f>
        <v>172.32149999999999</v>
      </c>
      <c r="F1468" s="180" t="s">
        <v>65</v>
      </c>
      <c r="G1468" s="17">
        <v>104</v>
      </c>
      <c r="H1468" s="17">
        <v>4.9000000000000004</v>
      </c>
      <c r="I1468" s="17">
        <f t="shared" si="437"/>
        <v>4.9000000000000004</v>
      </c>
      <c r="J1468" s="17">
        <f t="shared" si="438"/>
        <v>2.1500000000000057</v>
      </c>
      <c r="K1468" s="45">
        <f t="shared" si="439"/>
        <v>10.535000000000029</v>
      </c>
      <c r="L1468" s="17"/>
    </row>
    <row r="1469" spans="1:21">
      <c r="C1469" s="17"/>
      <c r="G1469" s="17">
        <f>G1468+4.3/2</f>
        <v>106.15</v>
      </c>
      <c r="H1469" s="17">
        <v>4.9000000000000004</v>
      </c>
      <c r="I1469" s="17">
        <f t="shared" si="437"/>
        <v>4.9000000000000004</v>
      </c>
      <c r="J1469" s="17">
        <f t="shared" si="438"/>
        <v>2.1500000000000057</v>
      </c>
      <c r="K1469" s="45">
        <f t="shared" si="439"/>
        <v>10.535000000000029</v>
      </c>
      <c r="L1469" s="17"/>
    </row>
    <row r="1470" spans="1:21">
      <c r="C1470" s="17"/>
      <c r="G1470" s="17">
        <f>G1469+(H1469-H1470)*3</f>
        <v>108.01</v>
      </c>
      <c r="H1470" s="171">
        <v>4.28</v>
      </c>
      <c r="I1470" s="17">
        <f t="shared" si="437"/>
        <v>4.59</v>
      </c>
      <c r="J1470" s="17">
        <f t="shared" si="438"/>
        <v>1.8599999999999994</v>
      </c>
      <c r="K1470" s="45">
        <f t="shared" si="439"/>
        <v>8.5373999999999963</v>
      </c>
      <c r="L1470" s="12"/>
    </row>
    <row r="1471" spans="1:21">
      <c r="C1471" s="17"/>
      <c r="D1471" s="17"/>
      <c r="E1471" s="45"/>
      <c r="G1471" s="17">
        <v>114</v>
      </c>
      <c r="H1471" s="171">
        <v>4.28</v>
      </c>
      <c r="I1471" s="17">
        <f t="shared" si="437"/>
        <v>4.28</v>
      </c>
      <c r="J1471" s="17">
        <f t="shared" si="438"/>
        <v>5.9899999999999949</v>
      </c>
      <c r="K1471" s="45">
        <f t="shared" si="439"/>
        <v>25.637199999999979</v>
      </c>
    </row>
    <row r="1472" spans="1:21">
      <c r="G1472" s="17"/>
      <c r="H1472" s="17"/>
      <c r="I1472" s="17"/>
      <c r="J1472" s="17">
        <f>SUM(J1464:J1471)</f>
        <v>41</v>
      </c>
      <c r="K1472" s="17">
        <f>SUM(K1464:K1471)</f>
        <v>176.12735000000001</v>
      </c>
    </row>
    <row r="1473" spans="1:21">
      <c r="E1473" s="172" t="s">
        <v>66</v>
      </c>
      <c r="F1473" s="46">
        <f>K1472-E1468</f>
        <v>3.8058500000000208</v>
      </c>
      <c r="G1473" s="137" t="s">
        <v>0</v>
      </c>
    </row>
    <row r="1474" spans="1:21">
      <c r="A1474" s="167" t="s">
        <v>67</v>
      </c>
      <c r="E1474" s="168" t="s">
        <v>58</v>
      </c>
      <c r="F1474" s="17">
        <v>25765</v>
      </c>
      <c r="G1474" s="137" t="s">
        <v>25</v>
      </c>
      <c r="H1474" s="167" t="s">
        <v>59</v>
      </c>
      <c r="I1474" s="167"/>
    </row>
    <row r="1475" spans="1:21">
      <c r="A1475" s="169" t="s">
        <v>60</v>
      </c>
      <c r="B1475" s="169" t="s">
        <v>61</v>
      </c>
      <c r="C1475" s="169" t="s">
        <v>62</v>
      </c>
      <c r="D1475" s="169" t="s">
        <v>63</v>
      </c>
      <c r="E1475" s="169" t="s">
        <v>64</v>
      </c>
      <c r="F1475" s="169"/>
      <c r="G1475" s="169" t="s">
        <v>60</v>
      </c>
      <c r="H1475" s="169" t="s">
        <v>61</v>
      </c>
      <c r="I1475" s="169" t="s">
        <v>62</v>
      </c>
      <c r="J1475" s="169" t="s">
        <v>63</v>
      </c>
      <c r="K1475" s="169" t="s">
        <v>64</v>
      </c>
      <c r="L1475" s="170"/>
    </row>
    <row r="1476" spans="1:21">
      <c r="A1476" s="17">
        <v>88</v>
      </c>
      <c r="B1476" s="171">
        <v>3.02</v>
      </c>
      <c r="C1476" s="17"/>
      <c r="D1476" s="17"/>
      <c r="E1476" s="45"/>
      <c r="F1476" s="180"/>
      <c r="G1476" s="17">
        <v>88</v>
      </c>
      <c r="H1476" s="171">
        <v>3.02</v>
      </c>
      <c r="I1476" s="17"/>
      <c r="J1476" s="17"/>
      <c r="K1476" s="17"/>
      <c r="L1476" s="17"/>
    </row>
    <row r="1477" spans="1:21">
      <c r="A1477" s="17">
        <v>113</v>
      </c>
      <c r="B1477" s="171">
        <v>3.09</v>
      </c>
      <c r="C1477" s="17">
        <f>(B1476+B1477)/2</f>
        <v>3.0549999999999997</v>
      </c>
      <c r="D1477" s="17">
        <f>A1477-A1476</f>
        <v>25</v>
      </c>
      <c r="E1477" s="45">
        <f>C1477*D1477</f>
        <v>76.375</v>
      </c>
      <c r="F1477" s="180"/>
      <c r="G1477" s="17">
        <f>G1478-(H1478-H1477)*3</f>
        <v>111.38999999999999</v>
      </c>
      <c r="H1477" s="171">
        <v>3.08</v>
      </c>
      <c r="I1477" s="17">
        <f t="shared" ref="I1477:I1482" si="440">(H1476+H1477)/2</f>
        <v>3.05</v>
      </c>
      <c r="J1477" s="17">
        <f t="shared" ref="J1477:J1482" si="441">G1477-G1476</f>
        <v>23.389999999999986</v>
      </c>
      <c r="K1477" s="45">
        <f t="shared" ref="K1477:K1482" si="442">I1477*J1477</f>
        <v>71.339499999999958</v>
      </c>
      <c r="L1477" s="17"/>
      <c r="U1477" s="174"/>
    </row>
    <row r="1478" spans="1:21">
      <c r="A1478" s="17">
        <v>119</v>
      </c>
      <c r="B1478" s="171">
        <v>3.02</v>
      </c>
      <c r="C1478" s="17">
        <f>(B1477+B1478)/2</f>
        <v>3.0549999999999997</v>
      </c>
      <c r="D1478" s="17">
        <f>A1478-A1477</f>
        <v>6</v>
      </c>
      <c r="E1478" s="45">
        <f>C1478*D1478</f>
        <v>18.329999999999998</v>
      </c>
      <c r="G1478" s="17">
        <f>G1479-4.3/2</f>
        <v>116.85</v>
      </c>
      <c r="H1478" s="17">
        <v>4.9000000000000004</v>
      </c>
      <c r="I1478" s="17">
        <f t="shared" si="440"/>
        <v>3.99</v>
      </c>
      <c r="J1478" s="17">
        <f t="shared" si="441"/>
        <v>5.460000000000008</v>
      </c>
      <c r="K1478" s="45">
        <f t="shared" si="442"/>
        <v>21.785400000000031</v>
      </c>
      <c r="L1478" s="17"/>
    </row>
    <row r="1479" spans="1:21">
      <c r="A1479" s="17">
        <v>126</v>
      </c>
      <c r="B1479" s="171">
        <v>4.22</v>
      </c>
      <c r="C1479" s="17">
        <f>(B1478+B1479)/2</f>
        <v>3.62</v>
      </c>
      <c r="D1479" s="17">
        <f>A1479-A1478</f>
        <v>7</v>
      </c>
      <c r="E1479" s="45">
        <f>C1479*D1479</f>
        <v>25.34</v>
      </c>
      <c r="F1479" s="180" t="s">
        <v>65</v>
      </c>
      <c r="G1479" s="17">
        <v>119</v>
      </c>
      <c r="H1479" s="17">
        <v>4.9000000000000004</v>
      </c>
      <c r="I1479" s="17">
        <f t="shared" si="440"/>
        <v>4.9000000000000004</v>
      </c>
      <c r="J1479" s="17">
        <f t="shared" si="441"/>
        <v>2.1500000000000057</v>
      </c>
      <c r="K1479" s="45">
        <f t="shared" si="442"/>
        <v>10.535000000000029</v>
      </c>
      <c r="L1479" s="17"/>
    </row>
    <row r="1480" spans="1:21">
      <c r="A1480" s="17"/>
      <c r="B1480" s="171"/>
      <c r="C1480" s="17"/>
      <c r="D1480" s="17">
        <f>SUM(D1477:D1479)</f>
        <v>38</v>
      </c>
      <c r="E1480" s="17">
        <f>SUM(E1477:E1479)</f>
        <v>120.045</v>
      </c>
      <c r="G1480" s="17">
        <f>G1479+4.3/2</f>
        <v>121.15</v>
      </c>
      <c r="H1480" s="17">
        <v>4.9000000000000004</v>
      </c>
      <c r="I1480" s="17">
        <f t="shared" si="440"/>
        <v>4.9000000000000004</v>
      </c>
      <c r="J1480" s="17">
        <f t="shared" si="441"/>
        <v>2.1500000000000057</v>
      </c>
      <c r="K1480" s="45">
        <f t="shared" si="442"/>
        <v>10.535000000000029</v>
      </c>
      <c r="L1480" s="17"/>
    </row>
    <row r="1481" spans="1:21">
      <c r="C1481" s="17"/>
      <c r="G1481" s="17">
        <f>G1480+(H1480-H1481)*3</f>
        <v>124.15</v>
      </c>
      <c r="H1481" s="171">
        <v>3.9</v>
      </c>
      <c r="I1481" s="17">
        <f t="shared" si="440"/>
        <v>4.4000000000000004</v>
      </c>
      <c r="J1481" s="17">
        <f t="shared" si="441"/>
        <v>3</v>
      </c>
      <c r="K1481" s="45">
        <f t="shared" si="442"/>
        <v>13.200000000000001</v>
      </c>
      <c r="L1481" s="17"/>
    </row>
    <row r="1482" spans="1:21">
      <c r="C1482" s="17"/>
      <c r="G1482" s="17">
        <v>126</v>
      </c>
      <c r="H1482" s="171">
        <v>4.22</v>
      </c>
      <c r="I1482" s="17">
        <f t="shared" si="440"/>
        <v>4.0599999999999996</v>
      </c>
      <c r="J1482" s="17">
        <f t="shared" si="441"/>
        <v>1.8499999999999943</v>
      </c>
      <c r="K1482" s="45">
        <f t="shared" si="442"/>
        <v>7.5109999999999761</v>
      </c>
      <c r="L1482" s="17"/>
    </row>
    <row r="1483" spans="1:21">
      <c r="C1483" s="17"/>
      <c r="G1483" s="17"/>
      <c r="H1483" s="17"/>
      <c r="I1483" s="17"/>
      <c r="J1483" s="17">
        <f>SUM(J1477:J1482)</f>
        <v>38</v>
      </c>
      <c r="K1483" s="17">
        <f>SUM(K1477:K1482)</f>
        <v>134.90590000000003</v>
      </c>
      <c r="L1483" s="12"/>
    </row>
    <row r="1484" spans="1:21">
      <c r="E1484" s="172" t="s">
        <v>66</v>
      </c>
      <c r="F1484" s="46">
        <f>K1483-E1480</f>
        <v>14.860900000000029</v>
      </c>
      <c r="G1484" s="137" t="s">
        <v>0</v>
      </c>
    </row>
    <row r="1485" spans="1:21">
      <c r="A1485" s="167" t="s">
        <v>67</v>
      </c>
      <c r="E1485" s="168" t="s">
        <v>58</v>
      </c>
      <c r="F1485" s="17">
        <v>26322</v>
      </c>
      <c r="G1485" s="137" t="s">
        <v>25</v>
      </c>
      <c r="H1485" s="167" t="s">
        <v>59</v>
      </c>
      <c r="I1485" s="167"/>
    </row>
    <row r="1486" spans="1:21">
      <c r="A1486" s="169" t="s">
        <v>60</v>
      </c>
      <c r="B1486" s="169" t="s">
        <v>61</v>
      </c>
      <c r="C1486" s="169" t="s">
        <v>62</v>
      </c>
      <c r="D1486" s="169" t="s">
        <v>63</v>
      </c>
      <c r="E1486" s="169" t="s">
        <v>64</v>
      </c>
      <c r="F1486" s="169"/>
      <c r="G1486" s="169" t="s">
        <v>60</v>
      </c>
      <c r="H1486" s="169" t="s">
        <v>61</v>
      </c>
      <c r="I1486" s="169" t="s">
        <v>62</v>
      </c>
      <c r="J1486" s="169" t="s">
        <v>63</v>
      </c>
      <c r="K1486" s="169" t="s">
        <v>64</v>
      </c>
      <c r="L1486" s="170"/>
    </row>
    <row r="1487" spans="1:21">
      <c r="A1487" s="17">
        <v>0</v>
      </c>
      <c r="B1487" s="171">
        <v>4.2300000000000004</v>
      </c>
      <c r="C1487" s="17"/>
      <c r="D1487" s="17"/>
      <c r="E1487" s="45"/>
      <c r="F1487" s="180"/>
      <c r="G1487" s="17">
        <v>0</v>
      </c>
      <c r="H1487" s="171">
        <v>4.2300000000000004</v>
      </c>
      <c r="I1487" s="17"/>
      <c r="J1487" s="17"/>
      <c r="K1487" s="17"/>
      <c r="L1487" s="17"/>
    </row>
    <row r="1488" spans="1:21">
      <c r="A1488" s="17">
        <v>22</v>
      </c>
      <c r="B1488" s="171">
        <v>4.1500000000000004</v>
      </c>
      <c r="C1488" s="17">
        <f>(B1487+B1488)/2</f>
        <v>4.1900000000000004</v>
      </c>
      <c r="D1488" s="17">
        <f>A1488-A1487</f>
        <v>22</v>
      </c>
      <c r="E1488" s="45">
        <f>C1488*D1488</f>
        <v>92.18</v>
      </c>
      <c r="F1488" s="180"/>
      <c r="G1488" s="17">
        <v>22</v>
      </c>
      <c r="H1488" s="171">
        <v>4.1500000000000004</v>
      </c>
      <c r="I1488" s="17">
        <f>(H1487+H1488)/2</f>
        <v>4.1900000000000004</v>
      </c>
      <c r="J1488" s="17">
        <f>G1488-G1487</f>
        <v>22</v>
      </c>
      <c r="K1488" s="45">
        <f>I1488*J1488</f>
        <v>92.18</v>
      </c>
      <c r="L1488" s="17"/>
      <c r="U1488" s="174"/>
    </row>
    <row r="1489" spans="1:21">
      <c r="A1489" s="17">
        <v>28</v>
      </c>
      <c r="B1489" s="171">
        <v>3.0880000000000001</v>
      </c>
      <c r="C1489" s="17">
        <f>(B1488+B1489)/2</f>
        <v>3.6190000000000002</v>
      </c>
      <c r="D1489" s="17">
        <f>A1489-A1488</f>
        <v>6</v>
      </c>
      <c r="E1489" s="45">
        <f>C1489*D1489</f>
        <v>21.714000000000002</v>
      </c>
      <c r="F1489" s="180" t="s">
        <v>65</v>
      </c>
      <c r="G1489" s="17">
        <f>G1490-(H1490-H1489)*3</f>
        <v>23.15</v>
      </c>
      <c r="H1489" s="171">
        <v>4</v>
      </c>
      <c r="I1489" s="17">
        <f t="shared" ref="I1489:I1494" si="443">(H1488+H1489)/2</f>
        <v>4.0750000000000002</v>
      </c>
      <c r="J1489" s="17">
        <f t="shared" ref="J1489:J1494" si="444">G1489-G1488</f>
        <v>1.1499999999999986</v>
      </c>
      <c r="K1489" s="45">
        <f t="shared" ref="K1489:K1494" si="445">I1489*J1489</f>
        <v>4.686249999999994</v>
      </c>
      <c r="L1489" s="17"/>
    </row>
    <row r="1490" spans="1:21">
      <c r="A1490" s="17">
        <v>32</v>
      </c>
      <c r="B1490" s="171">
        <v>3.04</v>
      </c>
      <c r="C1490" s="17">
        <f>(B1489+B1490)/2</f>
        <v>3.0640000000000001</v>
      </c>
      <c r="D1490" s="17">
        <f>A1490-A1489</f>
        <v>4</v>
      </c>
      <c r="E1490" s="45">
        <f>C1490*D1490</f>
        <v>12.256</v>
      </c>
      <c r="F1490" s="180"/>
      <c r="G1490" s="17">
        <f>G1491-4.3/2</f>
        <v>25.85</v>
      </c>
      <c r="H1490" s="17">
        <v>4.9000000000000004</v>
      </c>
      <c r="I1490" s="17">
        <f t="shared" si="443"/>
        <v>4.45</v>
      </c>
      <c r="J1490" s="17">
        <f t="shared" si="444"/>
        <v>2.7000000000000028</v>
      </c>
      <c r="K1490" s="45">
        <f t="shared" si="445"/>
        <v>12.015000000000013</v>
      </c>
      <c r="L1490" s="17"/>
    </row>
    <row r="1491" spans="1:21">
      <c r="A1491" s="17">
        <v>39</v>
      </c>
      <c r="B1491" s="171">
        <v>3.99</v>
      </c>
      <c r="C1491" s="17">
        <f>(B1490+B1491)/2</f>
        <v>3.5150000000000001</v>
      </c>
      <c r="D1491" s="17">
        <f>A1491-A1490</f>
        <v>7</v>
      </c>
      <c r="E1491" s="45">
        <f>C1491*D1491</f>
        <v>24.605</v>
      </c>
      <c r="G1491" s="17">
        <v>28</v>
      </c>
      <c r="H1491" s="17">
        <v>4.9000000000000004</v>
      </c>
      <c r="I1491" s="17">
        <f t="shared" si="443"/>
        <v>4.9000000000000004</v>
      </c>
      <c r="J1491" s="17">
        <f t="shared" si="444"/>
        <v>2.1499999999999986</v>
      </c>
      <c r="K1491" s="45">
        <f t="shared" si="445"/>
        <v>10.534999999999993</v>
      </c>
      <c r="L1491" s="17"/>
    </row>
    <row r="1492" spans="1:21">
      <c r="C1492" s="17"/>
      <c r="D1492" s="17">
        <f>SUM(D1488:D1491)</f>
        <v>39</v>
      </c>
      <c r="E1492" s="17">
        <f>SUM(E1488:E1491)</f>
        <v>150.755</v>
      </c>
      <c r="G1492" s="17">
        <f>G1491+4.3/2</f>
        <v>30.15</v>
      </c>
      <c r="H1492" s="17">
        <v>4.9000000000000004</v>
      </c>
      <c r="I1492" s="17">
        <f t="shared" si="443"/>
        <v>4.9000000000000004</v>
      </c>
      <c r="J1492" s="17">
        <f t="shared" si="444"/>
        <v>2.1499999999999986</v>
      </c>
      <c r="K1492" s="45">
        <f t="shared" si="445"/>
        <v>10.534999999999993</v>
      </c>
      <c r="L1492" s="17"/>
    </row>
    <row r="1493" spans="1:21">
      <c r="C1493" s="17"/>
      <c r="G1493" s="17">
        <f>G1492+(H1492-H1493)*3</f>
        <v>34.65</v>
      </c>
      <c r="H1493" s="171">
        <v>3.4</v>
      </c>
      <c r="I1493" s="17">
        <f t="shared" si="443"/>
        <v>4.1500000000000004</v>
      </c>
      <c r="J1493" s="17">
        <f t="shared" si="444"/>
        <v>4.5</v>
      </c>
      <c r="K1493" s="45">
        <f t="shared" si="445"/>
        <v>18.675000000000001</v>
      </c>
      <c r="L1493" s="17"/>
    </row>
    <row r="1494" spans="1:21">
      <c r="C1494" s="17"/>
      <c r="G1494" s="17">
        <v>39</v>
      </c>
      <c r="H1494" s="171">
        <v>3.99</v>
      </c>
      <c r="I1494" s="17">
        <f t="shared" si="443"/>
        <v>3.6950000000000003</v>
      </c>
      <c r="J1494" s="17">
        <f t="shared" si="444"/>
        <v>4.3500000000000014</v>
      </c>
      <c r="K1494" s="45">
        <f t="shared" si="445"/>
        <v>16.073250000000005</v>
      </c>
      <c r="L1494" s="12"/>
    </row>
    <row r="1495" spans="1:21">
      <c r="C1495" s="17"/>
      <c r="D1495" s="17"/>
      <c r="E1495" s="45"/>
      <c r="G1495" s="17"/>
      <c r="H1495" s="17"/>
      <c r="I1495" s="17"/>
      <c r="J1495" s="17">
        <f>SUM(J1488:J1494)</f>
        <v>39</v>
      </c>
      <c r="K1495" s="17">
        <f>SUM(K1488:K1494)</f>
        <v>164.69950000000003</v>
      </c>
    </row>
    <row r="1496" spans="1:21">
      <c r="E1496" s="172" t="s">
        <v>66</v>
      </c>
      <c r="F1496" s="46">
        <f>K1495-E1492</f>
        <v>13.944500000000033</v>
      </c>
      <c r="G1496" s="137" t="s">
        <v>0</v>
      </c>
    </row>
    <row r="1497" spans="1:21">
      <c r="A1497" s="167" t="s">
        <v>67</v>
      </c>
      <c r="E1497" s="168" t="s">
        <v>58</v>
      </c>
      <c r="F1497" s="17">
        <v>26372</v>
      </c>
      <c r="G1497" s="137" t="s">
        <v>25</v>
      </c>
      <c r="H1497" s="167" t="s">
        <v>59</v>
      </c>
      <c r="I1497" s="167"/>
    </row>
    <row r="1498" spans="1:21">
      <c r="A1498" s="169" t="s">
        <v>60</v>
      </c>
      <c r="B1498" s="169" t="s">
        <v>61</v>
      </c>
      <c r="C1498" s="169" t="s">
        <v>62</v>
      </c>
      <c r="D1498" s="169" t="s">
        <v>63</v>
      </c>
      <c r="E1498" s="169" t="s">
        <v>64</v>
      </c>
      <c r="F1498" s="169"/>
      <c r="G1498" s="169" t="s">
        <v>60</v>
      </c>
      <c r="H1498" s="169" t="s">
        <v>61</v>
      </c>
      <c r="I1498" s="169" t="s">
        <v>62</v>
      </c>
      <c r="J1498" s="169" t="s">
        <v>63</v>
      </c>
      <c r="K1498" s="169" t="s">
        <v>64</v>
      </c>
      <c r="L1498" s="170"/>
    </row>
    <row r="1499" spans="1:21">
      <c r="A1499" s="17">
        <v>33</v>
      </c>
      <c r="B1499" s="171">
        <v>4.2300000000000004</v>
      </c>
      <c r="C1499" s="17"/>
      <c r="D1499" s="17"/>
      <c r="E1499" s="45"/>
      <c r="F1499" s="180"/>
      <c r="G1499" s="17">
        <v>33</v>
      </c>
      <c r="H1499" s="171">
        <v>4.2300000000000004</v>
      </c>
      <c r="I1499" s="17"/>
      <c r="J1499" s="17"/>
      <c r="K1499" s="17"/>
      <c r="L1499" s="17"/>
    </row>
    <row r="1500" spans="1:21">
      <c r="A1500" s="17">
        <v>46</v>
      </c>
      <c r="B1500" s="171">
        <v>4.13</v>
      </c>
      <c r="C1500" s="17">
        <f>(B1499+B1500)/2</f>
        <v>4.18</v>
      </c>
      <c r="D1500" s="17">
        <f>A1500-A1499</f>
        <v>13</v>
      </c>
      <c r="E1500" s="45">
        <f>C1500*D1500</f>
        <v>54.339999999999996</v>
      </c>
      <c r="F1500" s="180"/>
      <c r="G1500" s="17">
        <v>46</v>
      </c>
      <c r="H1500" s="171">
        <v>4.13</v>
      </c>
      <c r="I1500" s="17">
        <f>(H1499+H1500)/2</f>
        <v>4.18</v>
      </c>
      <c r="J1500" s="17">
        <f>G1500-G1499</f>
        <v>13</v>
      </c>
      <c r="K1500" s="45">
        <f>I1500*J1500</f>
        <v>54.339999999999996</v>
      </c>
      <c r="L1500" s="17"/>
      <c r="U1500" s="174"/>
    </row>
    <row r="1501" spans="1:21">
      <c r="A1501" s="17">
        <v>59</v>
      </c>
      <c r="B1501" s="171">
        <v>4.07</v>
      </c>
      <c r="C1501" s="17">
        <f>(B1500+B1501)/2</f>
        <v>4.0999999999999996</v>
      </c>
      <c r="D1501" s="17">
        <f>A1501-A1500</f>
        <v>13</v>
      </c>
      <c r="E1501" s="45">
        <f>C1501*D1501</f>
        <v>53.3</v>
      </c>
      <c r="F1501" s="180" t="s">
        <v>65</v>
      </c>
      <c r="G1501" s="17">
        <f>G1502-(H1502-H1501)*3</f>
        <v>54.39</v>
      </c>
      <c r="H1501" s="171">
        <v>4.08</v>
      </c>
      <c r="I1501" s="17">
        <f t="shared" ref="I1501:I1506" si="446">(H1500+H1501)/2</f>
        <v>4.1050000000000004</v>
      </c>
      <c r="J1501" s="17">
        <f t="shared" ref="J1501:J1506" si="447">G1501-G1500</f>
        <v>8.39</v>
      </c>
      <c r="K1501" s="45">
        <f t="shared" ref="K1501:K1506" si="448">I1501*J1501</f>
        <v>34.440950000000008</v>
      </c>
      <c r="L1501" s="17"/>
    </row>
    <row r="1502" spans="1:21">
      <c r="A1502" s="17">
        <v>71</v>
      </c>
      <c r="B1502" s="171">
        <v>3.92</v>
      </c>
      <c r="C1502" s="17">
        <f>(B1501+B1502)/2</f>
        <v>3.9950000000000001</v>
      </c>
      <c r="D1502" s="17">
        <f>A1502-A1501</f>
        <v>12</v>
      </c>
      <c r="E1502" s="45">
        <f>C1502*D1502</f>
        <v>47.94</v>
      </c>
      <c r="F1502" s="180"/>
      <c r="G1502" s="17">
        <f>G1503-4.3/2</f>
        <v>56.85</v>
      </c>
      <c r="H1502" s="17">
        <v>4.9000000000000004</v>
      </c>
      <c r="I1502" s="17">
        <f t="shared" si="446"/>
        <v>4.49</v>
      </c>
      <c r="J1502" s="17">
        <f t="shared" si="447"/>
        <v>2.4600000000000009</v>
      </c>
      <c r="K1502" s="45">
        <f t="shared" si="448"/>
        <v>11.045400000000004</v>
      </c>
      <c r="L1502" s="17"/>
    </row>
    <row r="1503" spans="1:21">
      <c r="A1503" s="17"/>
      <c r="B1503" s="171"/>
      <c r="C1503" s="17"/>
      <c r="D1503" s="17">
        <f>SUM(D1500:D1502)</f>
        <v>38</v>
      </c>
      <c r="E1503" s="17">
        <f>SUM(E1500:E1502)</f>
        <v>155.57999999999998</v>
      </c>
      <c r="G1503" s="17">
        <v>59</v>
      </c>
      <c r="H1503" s="17">
        <v>4.9000000000000004</v>
      </c>
      <c r="I1503" s="17">
        <f t="shared" si="446"/>
        <v>4.9000000000000004</v>
      </c>
      <c r="J1503" s="17">
        <f t="shared" si="447"/>
        <v>2.1499999999999986</v>
      </c>
      <c r="K1503" s="45">
        <f t="shared" si="448"/>
        <v>10.534999999999993</v>
      </c>
      <c r="L1503" s="17"/>
    </row>
    <row r="1504" spans="1:21">
      <c r="C1504" s="17"/>
      <c r="G1504" s="17">
        <f>G1503+4.3/2</f>
        <v>61.15</v>
      </c>
      <c r="H1504" s="17">
        <v>4.9000000000000004</v>
      </c>
      <c r="I1504" s="17">
        <f t="shared" si="446"/>
        <v>4.9000000000000004</v>
      </c>
      <c r="J1504" s="17">
        <f t="shared" si="447"/>
        <v>2.1499999999999986</v>
      </c>
      <c r="K1504" s="45">
        <f t="shared" si="448"/>
        <v>10.534999999999993</v>
      </c>
      <c r="L1504" s="17"/>
    </row>
    <row r="1505" spans="1:21">
      <c r="C1505" s="17"/>
      <c r="G1505" s="17">
        <f>G1504+(H1504-H1505)*3</f>
        <v>63.82</v>
      </c>
      <c r="H1505" s="171">
        <v>4.01</v>
      </c>
      <c r="I1505" s="17">
        <f t="shared" si="446"/>
        <v>4.4550000000000001</v>
      </c>
      <c r="J1505" s="17">
        <f t="shared" si="447"/>
        <v>2.6700000000000017</v>
      </c>
      <c r="K1505" s="45">
        <f t="shared" si="448"/>
        <v>11.894850000000007</v>
      </c>
      <c r="L1505" s="17"/>
    </row>
    <row r="1506" spans="1:21">
      <c r="C1506" s="17"/>
      <c r="G1506" s="17">
        <v>71</v>
      </c>
      <c r="H1506" s="171">
        <v>3.92</v>
      </c>
      <c r="I1506" s="17">
        <f t="shared" si="446"/>
        <v>3.9649999999999999</v>
      </c>
      <c r="J1506" s="17">
        <f t="shared" si="447"/>
        <v>7.18</v>
      </c>
      <c r="K1506" s="45">
        <f t="shared" si="448"/>
        <v>28.468699999999998</v>
      </c>
      <c r="L1506" s="12"/>
    </row>
    <row r="1507" spans="1:21">
      <c r="C1507" s="17"/>
      <c r="D1507" s="17"/>
      <c r="E1507" s="45"/>
      <c r="G1507" s="17"/>
      <c r="H1507" s="17"/>
      <c r="I1507" s="17"/>
      <c r="J1507" s="17">
        <f>SUM(J1500:J1506)</f>
        <v>38</v>
      </c>
      <c r="K1507" s="17">
        <f>SUM(K1500:K1506)</f>
        <v>161.25990000000002</v>
      </c>
    </row>
    <row r="1508" spans="1:21">
      <c r="E1508" s="172" t="s">
        <v>66</v>
      </c>
      <c r="F1508" s="46">
        <f>K1507-E1503</f>
        <v>5.6799000000000319</v>
      </c>
      <c r="G1508" s="137" t="s">
        <v>0</v>
      </c>
    </row>
    <row r="1509" spans="1:21">
      <c r="A1509" s="167" t="s">
        <v>67</v>
      </c>
      <c r="E1509" s="168" t="s">
        <v>58</v>
      </c>
      <c r="F1509" s="17">
        <v>26460</v>
      </c>
      <c r="G1509" s="137" t="s">
        <v>25</v>
      </c>
      <c r="H1509" s="167" t="s">
        <v>59</v>
      </c>
      <c r="I1509" s="167"/>
    </row>
    <row r="1510" spans="1:21">
      <c r="A1510" s="169" t="s">
        <v>60</v>
      </c>
      <c r="B1510" s="169" t="s">
        <v>61</v>
      </c>
      <c r="C1510" s="169" t="s">
        <v>62</v>
      </c>
      <c r="D1510" s="169" t="s">
        <v>63</v>
      </c>
      <c r="E1510" s="169" t="s">
        <v>64</v>
      </c>
      <c r="F1510" s="169"/>
      <c r="G1510" s="169" t="s">
        <v>60</v>
      </c>
      <c r="H1510" s="169" t="s">
        <v>61</v>
      </c>
      <c r="I1510" s="169" t="s">
        <v>62</v>
      </c>
      <c r="J1510" s="169" t="s">
        <v>63</v>
      </c>
      <c r="K1510" s="169" t="s">
        <v>64</v>
      </c>
      <c r="L1510" s="170"/>
    </row>
    <row r="1511" spans="1:21">
      <c r="A1511" s="17">
        <v>28</v>
      </c>
      <c r="B1511" s="171">
        <v>4.4000000000000004</v>
      </c>
      <c r="C1511" s="17"/>
      <c r="D1511" s="17"/>
      <c r="E1511" s="45"/>
      <c r="F1511" s="180"/>
      <c r="G1511" s="17">
        <v>28</v>
      </c>
      <c r="H1511" s="171">
        <v>4.4000000000000004</v>
      </c>
      <c r="I1511" s="17"/>
      <c r="J1511" s="17"/>
      <c r="K1511" s="17"/>
      <c r="L1511" s="17"/>
    </row>
    <row r="1512" spans="1:21">
      <c r="A1512" s="17">
        <v>43</v>
      </c>
      <c r="B1512" s="171">
        <v>4.38</v>
      </c>
      <c r="C1512" s="17">
        <f>(B1511+B1512)/2</f>
        <v>4.3900000000000006</v>
      </c>
      <c r="D1512" s="17">
        <f>A1512-A1511</f>
        <v>15</v>
      </c>
      <c r="E1512" s="45">
        <f>C1512*D1512</f>
        <v>65.850000000000009</v>
      </c>
      <c r="F1512" s="180"/>
      <c r="G1512" s="17">
        <v>43</v>
      </c>
      <c r="H1512" s="171">
        <v>4.38</v>
      </c>
      <c r="I1512" s="17">
        <f>(H1511+H1512)/2</f>
        <v>4.3900000000000006</v>
      </c>
      <c r="J1512" s="17">
        <f>G1512-G1511</f>
        <v>15</v>
      </c>
      <c r="K1512" s="45">
        <f>I1512*J1512</f>
        <v>65.850000000000009</v>
      </c>
      <c r="L1512" s="17"/>
      <c r="U1512" s="174"/>
    </row>
    <row r="1513" spans="1:21">
      <c r="A1513" s="17">
        <v>59</v>
      </c>
      <c r="B1513" s="171">
        <v>4.32</v>
      </c>
      <c r="C1513" s="17">
        <f>(B1512+B1513)/2</f>
        <v>4.3499999999999996</v>
      </c>
      <c r="D1513" s="17">
        <f>A1513-A1512</f>
        <v>16</v>
      </c>
      <c r="E1513" s="45">
        <f>C1513*D1513</f>
        <v>69.599999999999994</v>
      </c>
      <c r="F1513" s="180" t="s">
        <v>65</v>
      </c>
      <c r="G1513" s="17">
        <f>G1514-(H1514-H1513)*3</f>
        <v>55.2</v>
      </c>
      <c r="H1513" s="171">
        <v>4.3499999999999996</v>
      </c>
      <c r="I1513" s="17">
        <f t="shared" ref="I1513:I1518" si="449">(H1512+H1513)/2</f>
        <v>4.3650000000000002</v>
      </c>
      <c r="J1513" s="17">
        <f t="shared" ref="J1513:J1518" si="450">G1513-G1512</f>
        <v>12.200000000000003</v>
      </c>
      <c r="K1513" s="45">
        <f t="shared" ref="K1513:K1518" si="451">I1513*J1513</f>
        <v>53.253000000000014</v>
      </c>
      <c r="L1513" s="17"/>
    </row>
    <row r="1514" spans="1:21">
      <c r="A1514" s="17">
        <v>69</v>
      </c>
      <c r="B1514" s="171">
        <v>4.3099999999999996</v>
      </c>
      <c r="C1514" s="17">
        <f>(B1513+B1514)/2</f>
        <v>4.3149999999999995</v>
      </c>
      <c r="D1514" s="17">
        <f>A1514-A1513</f>
        <v>10</v>
      </c>
      <c r="E1514" s="45">
        <f>C1514*D1514</f>
        <v>43.149999999999991</v>
      </c>
      <c r="G1514" s="17">
        <f>G1515-4.3/2</f>
        <v>56.85</v>
      </c>
      <c r="H1514" s="17">
        <v>4.9000000000000004</v>
      </c>
      <c r="I1514" s="17">
        <f t="shared" si="449"/>
        <v>4.625</v>
      </c>
      <c r="J1514" s="17">
        <f t="shared" si="450"/>
        <v>1.6499999999999986</v>
      </c>
      <c r="K1514" s="45">
        <f t="shared" si="451"/>
        <v>7.6312499999999934</v>
      </c>
      <c r="L1514" s="17"/>
    </row>
    <row r="1515" spans="1:21">
      <c r="A1515" s="17"/>
      <c r="B1515" s="171"/>
      <c r="C1515" s="17"/>
      <c r="D1515" s="17">
        <f>SUM(D1512:D1514)</f>
        <v>41</v>
      </c>
      <c r="E1515" s="17">
        <f>SUM(E1512:E1514)</f>
        <v>178.59999999999997</v>
      </c>
      <c r="G1515" s="17">
        <v>59</v>
      </c>
      <c r="H1515" s="17">
        <v>4.9000000000000004</v>
      </c>
      <c r="I1515" s="17">
        <f t="shared" si="449"/>
        <v>4.9000000000000004</v>
      </c>
      <c r="J1515" s="17">
        <f t="shared" si="450"/>
        <v>2.1499999999999986</v>
      </c>
      <c r="K1515" s="45">
        <f t="shared" si="451"/>
        <v>10.534999999999993</v>
      </c>
      <c r="L1515" s="17"/>
    </row>
    <row r="1516" spans="1:21">
      <c r="C1516" s="17"/>
      <c r="G1516" s="17">
        <f>G1515+4.3/2</f>
        <v>61.15</v>
      </c>
      <c r="H1516" s="17">
        <v>4.9000000000000004</v>
      </c>
      <c r="I1516" s="17">
        <f t="shared" si="449"/>
        <v>4.9000000000000004</v>
      </c>
      <c r="J1516" s="17">
        <f t="shared" si="450"/>
        <v>2.1499999999999986</v>
      </c>
      <c r="K1516" s="45">
        <f t="shared" si="451"/>
        <v>10.534999999999993</v>
      </c>
      <c r="L1516" s="17"/>
    </row>
    <row r="1517" spans="1:21">
      <c r="C1517" s="17"/>
      <c r="G1517" s="17">
        <f>G1516+(H1516-H1517)*3</f>
        <v>62.92</v>
      </c>
      <c r="H1517" s="171">
        <v>4.3099999999999996</v>
      </c>
      <c r="I1517" s="17">
        <f t="shared" si="449"/>
        <v>4.6050000000000004</v>
      </c>
      <c r="J1517" s="17">
        <f t="shared" si="450"/>
        <v>1.7700000000000031</v>
      </c>
      <c r="K1517" s="45">
        <f t="shared" si="451"/>
        <v>8.1508500000000144</v>
      </c>
      <c r="L1517" s="17"/>
    </row>
    <row r="1518" spans="1:21">
      <c r="C1518" s="17"/>
      <c r="G1518" s="17">
        <v>69</v>
      </c>
      <c r="H1518" s="171">
        <v>4.3099999999999996</v>
      </c>
      <c r="I1518" s="17">
        <f t="shared" si="449"/>
        <v>4.3099999999999996</v>
      </c>
      <c r="J1518" s="17">
        <f t="shared" si="450"/>
        <v>6.0799999999999983</v>
      </c>
      <c r="K1518" s="45">
        <f t="shared" si="451"/>
        <v>26.204799999999992</v>
      </c>
      <c r="L1518" s="12"/>
    </row>
    <row r="1519" spans="1:21">
      <c r="E1519" s="172"/>
      <c r="F1519" s="46"/>
      <c r="G1519" s="17"/>
      <c r="H1519" s="17"/>
      <c r="I1519" s="17"/>
      <c r="J1519" s="17">
        <f>SUM(J1512:J1518)</f>
        <v>41</v>
      </c>
      <c r="K1519" s="17">
        <f>SUM(K1512:K1518)</f>
        <v>182.15989999999999</v>
      </c>
    </row>
    <row r="1520" spans="1:21">
      <c r="E1520" s="172" t="s">
        <v>66</v>
      </c>
      <c r="F1520" s="46">
        <f>K1519-E1515</f>
        <v>3.5599000000000274</v>
      </c>
      <c r="G1520" s="137" t="s">
        <v>0</v>
      </c>
    </row>
    <row r="1521" spans="1:21">
      <c r="E1521" s="172"/>
      <c r="F1521" s="46"/>
    </row>
    <row r="1522" spans="1:21">
      <c r="A1522" s="167" t="s">
        <v>67</v>
      </c>
      <c r="E1522" s="168" t="s">
        <v>58</v>
      </c>
      <c r="F1522" s="17">
        <v>26620</v>
      </c>
      <c r="G1522" s="137" t="s">
        <v>25</v>
      </c>
      <c r="H1522" s="167" t="s">
        <v>59</v>
      </c>
      <c r="I1522" s="167"/>
    </row>
    <row r="1523" spans="1:21">
      <c r="A1523" s="169" t="s">
        <v>60</v>
      </c>
      <c r="B1523" s="169" t="s">
        <v>61</v>
      </c>
      <c r="C1523" s="169" t="s">
        <v>62</v>
      </c>
      <c r="D1523" s="169" t="s">
        <v>63</v>
      </c>
      <c r="E1523" s="169" t="s">
        <v>64</v>
      </c>
      <c r="F1523" s="169"/>
      <c r="G1523" s="169" t="s">
        <v>60</v>
      </c>
      <c r="H1523" s="169" t="s">
        <v>61</v>
      </c>
      <c r="I1523" s="169" t="s">
        <v>62</v>
      </c>
      <c r="J1523" s="169" t="s">
        <v>63</v>
      </c>
      <c r="K1523" s="169" t="s">
        <v>64</v>
      </c>
      <c r="L1523" s="170"/>
    </row>
    <row r="1524" spans="1:21">
      <c r="A1524" s="17">
        <v>48</v>
      </c>
      <c r="B1524" s="171">
        <v>3.44</v>
      </c>
      <c r="C1524" s="17"/>
      <c r="D1524" s="17"/>
      <c r="E1524" s="45"/>
      <c r="F1524" s="180"/>
      <c r="G1524" s="17">
        <v>48</v>
      </c>
      <c r="H1524" s="171">
        <v>3.44</v>
      </c>
      <c r="I1524" s="17"/>
      <c r="J1524" s="17"/>
      <c r="K1524" s="17"/>
      <c r="L1524" s="17"/>
    </row>
    <row r="1525" spans="1:21">
      <c r="A1525" s="17">
        <v>63</v>
      </c>
      <c r="B1525" s="171">
        <v>3.76</v>
      </c>
      <c r="C1525" s="17">
        <f>(B1524+B1525)/2</f>
        <v>3.5999999999999996</v>
      </c>
      <c r="D1525" s="17">
        <f>A1525-A1524</f>
        <v>15</v>
      </c>
      <c r="E1525" s="45">
        <f>C1525*D1525</f>
        <v>53.999999999999993</v>
      </c>
      <c r="F1525" s="180"/>
      <c r="G1525" s="17">
        <v>63</v>
      </c>
      <c r="H1525" s="171">
        <v>3.76</v>
      </c>
      <c r="I1525" s="17">
        <f>(H1524+H1525)/2</f>
        <v>3.5999999999999996</v>
      </c>
      <c r="J1525" s="17">
        <f>G1525-G1524</f>
        <v>15</v>
      </c>
      <c r="K1525" s="45">
        <f>I1525*J1525</f>
        <v>53.999999999999993</v>
      </c>
      <c r="L1525" s="17"/>
      <c r="U1525" s="174"/>
    </row>
    <row r="1526" spans="1:21">
      <c r="A1526" s="17">
        <v>81</v>
      </c>
      <c r="B1526" s="171">
        <v>3.7730000000000001</v>
      </c>
      <c r="C1526" s="17">
        <f>(B1525+B1526)/2</f>
        <v>3.7664999999999997</v>
      </c>
      <c r="D1526" s="17">
        <f>A1526-A1525</f>
        <v>18</v>
      </c>
      <c r="E1526" s="45">
        <f>C1526*D1526</f>
        <v>67.796999999999997</v>
      </c>
      <c r="F1526" s="180" t="s">
        <v>65</v>
      </c>
      <c r="G1526" s="17">
        <f>G1527-(H1527-H1526)*3</f>
        <v>75.459999999999994</v>
      </c>
      <c r="H1526" s="171">
        <v>3.77</v>
      </c>
      <c r="I1526" s="17">
        <f t="shared" ref="I1526:I1531" si="452">(H1525+H1526)/2</f>
        <v>3.7649999999999997</v>
      </c>
      <c r="J1526" s="17">
        <f t="shared" ref="J1526:J1531" si="453">G1526-G1525</f>
        <v>12.459999999999994</v>
      </c>
      <c r="K1526" s="45">
        <f t="shared" ref="K1526:K1531" si="454">I1526*J1526</f>
        <v>46.911899999999974</v>
      </c>
      <c r="L1526" s="17"/>
    </row>
    <row r="1527" spans="1:21">
      <c r="A1527" s="17">
        <v>95</v>
      </c>
      <c r="B1527" s="171">
        <v>3.85</v>
      </c>
      <c r="C1527" s="17">
        <f>(B1526+B1527)/2</f>
        <v>3.8115000000000001</v>
      </c>
      <c r="D1527" s="17">
        <f>A1527-A1526</f>
        <v>14</v>
      </c>
      <c r="E1527" s="45">
        <f>C1527*D1527</f>
        <v>53.361000000000004</v>
      </c>
      <c r="G1527" s="17">
        <f>G1528-4.3/2</f>
        <v>78.849999999999994</v>
      </c>
      <c r="H1527" s="17">
        <v>4.9000000000000004</v>
      </c>
      <c r="I1527" s="17">
        <f t="shared" si="452"/>
        <v>4.335</v>
      </c>
      <c r="J1527" s="17">
        <f t="shared" si="453"/>
        <v>3.3900000000000006</v>
      </c>
      <c r="K1527" s="45">
        <f t="shared" si="454"/>
        <v>14.695650000000002</v>
      </c>
      <c r="L1527" s="17"/>
    </row>
    <row r="1528" spans="1:21">
      <c r="A1528" s="17"/>
      <c r="B1528" s="171"/>
      <c r="C1528" s="17"/>
      <c r="D1528" s="17">
        <f>SUM(D1525:D1527)</f>
        <v>47</v>
      </c>
      <c r="E1528" s="17">
        <f>SUM(E1525:E1527)</f>
        <v>175.15800000000002</v>
      </c>
      <c r="G1528" s="17">
        <v>81</v>
      </c>
      <c r="H1528" s="17">
        <v>4.9000000000000004</v>
      </c>
      <c r="I1528" s="17">
        <f t="shared" si="452"/>
        <v>4.9000000000000004</v>
      </c>
      <c r="J1528" s="17">
        <f t="shared" si="453"/>
        <v>2.1500000000000057</v>
      </c>
      <c r="K1528" s="45">
        <f t="shared" si="454"/>
        <v>10.535000000000029</v>
      </c>
      <c r="L1528" s="17"/>
    </row>
    <row r="1529" spans="1:21">
      <c r="C1529" s="17"/>
      <c r="G1529" s="17">
        <f>G1528+4.3/2</f>
        <v>83.15</v>
      </c>
      <c r="H1529" s="17">
        <v>4.9000000000000004</v>
      </c>
      <c r="I1529" s="17">
        <f t="shared" si="452"/>
        <v>4.9000000000000004</v>
      </c>
      <c r="J1529" s="17">
        <f t="shared" si="453"/>
        <v>2.1500000000000057</v>
      </c>
      <c r="K1529" s="45">
        <f t="shared" si="454"/>
        <v>10.535000000000029</v>
      </c>
      <c r="L1529" s="17"/>
    </row>
    <row r="1530" spans="1:21">
      <c r="C1530" s="17"/>
      <c r="G1530" s="17">
        <f>G1529+(H1529-H1530)*3</f>
        <v>86.45</v>
      </c>
      <c r="H1530" s="171">
        <v>3.8</v>
      </c>
      <c r="I1530" s="17">
        <f t="shared" si="452"/>
        <v>4.3499999999999996</v>
      </c>
      <c r="J1530" s="17">
        <f t="shared" si="453"/>
        <v>3.2999999999999972</v>
      </c>
      <c r="K1530" s="45">
        <f t="shared" si="454"/>
        <v>14.354999999999986</v>
      </c>
      <c r="L1530" s="17"/>
    </row>
    <row r="1531" spans="1:21">
      <c r="C1531" s="17"/>
      <c r="G1531" s="17">
        <v>95</v>
      </c>
      <c r="H1531" s="171">
        <v>3.85</v>
      </c>
      <c r="I1531" s="17">
        <f t="shared" si="452"/>
        <v>3.8250000000000002</v>
      </c>
      <c r="J1531" s="17">
        <f t="shared" si="453"/>
        <v>8.5499999999999972</v>
      </c>
      <c r="K1531" s="45">
        <f t="shared" si="454"/>
        <v>32.703749999999992</v>
      </c>
      <c r="L1531" s="12"/>
    </row>
    <row r="1532" spans="1:21">
      <c r="E1532" s="172"/>
      <c r="F1532" s="46"/>
      <c r="G1532" s="17"/>
      <c r="H1532" s="17"/>
      <c r="I1532" s="17"/>
      <c r="J1532" s="17">
        <f>SUM(J1525:J1531)</f>
        <v>47</v>
      </c>
      <c r="K1532" s="17">
        <f>SUM(K1525:K1531)</f>
        <v>183.7363</v>
      </c>
    </row>
    <row r="1533" spans="1:21">
      <c r="E1533" s="172" t="s">
        <v>66</v>
      </c>
      <c r="F1533" s="46">
        <f>K1532-E1528</f>
        <v>8.5782999999999845</v>
      </c>
      <c r="G1533" s="137" t="s">
        <v>0</v>
      </c>
    </row>
    <row r="1534" spans="1:21">
      <c r="E1534" s="172"/>
      <c r="F1534" s="46"/>
    </row>
    <row r="1535" spans="1:21">
      <c r="A1535" s="167" t="s">
        <v>67</v>
      </c>
      <c r="E1535" s="168" t="s">
        <v>58</v>
      </c>
      <c r="F1535" s="17">
        <v>26778</v>
      </c>
      <c r="G1535" s="137" t="s">
        <v>25</v>
      </c>
      <c r="H1535" s="167" t="s">
        <v>59</v>
      </c>
      <c r="I1535" s="167"/>
    </row>
    <row r="1536" spans="1:21">
      <c r="A1536" s="169" t="s">
        <v>60</v>
      </c>
      <c r="B1536" s="169" t="s">
        <v>61</v>
      </c>
      <c r="C1536" s="169" t="s">
        <v>62</v>
      </c>
      <c r="D1536" s="169" t="s">
        <v>63</v>
      </c>
      <c r="E1536" s="169" t="s">
        <v>64</v>
      </c>
      <c r="F1536" s="169"/>
      <c r="G1536" s="169" t="s">
        <v>60</v>
      </c>
      <c r="H1536" s="169" t="s">
        <v>61</v>
      </c>
      <c r="I1536" s="169" t="s">
        <v>62</v>
      </c>
      <c r="J1536" s="169" t="s">
        <v>63</v>
      </c>
      <c r="K1536" s="169" t="s">
        <v>64</v>
      </c>
      <c r="L1536" s="170"/>
    </row>
    <row r="1537" spans="1:21">
      <c r="A1537" s="17">
        <v>29</v>
      </c>
      <c r="B1537" s="171">
        <v>3.6</v>
      </c>
      <c r="C1537" s="17"/>
      <c r="D1537" s="17"/>
      <c r="E1537" s="45"/>
      <c r="F1537" s="180"/>
      <c r="G1537" s="17">
        <v>29</v>
      </c>
      <c r="H1537" s="171">
        <v>3.6</v>
      </c>
      <c r="I1537" s="17"/>
      <c r="J1537" s="17"/>
      <c r="K1537" s="17"/>
      <c r="L1537" s="17"/>
    </row>
    <row r="1538" spans="1:21">
      <c r="A1538" s="17">
        <v>46</v>
      </c>
      <c r="B1538" s="171">
        <v>3.61</v>
      </c>
      <c r="C1538" s="17">
        <f>(B1537+B1538)/2</f>
        <v>3.605</v>
      </c>
      <c r="D1538" s="17">
        <f>A1538-A1537</f>
        <v>17</v>
      </c>
      <c r="E1538" s="45">
        <f>C1538*D1538</f>
        <v>61.284999999999997</v>
      </c>
      <c r="F1538" s="180"/>
      <c r="G1538" s="17">
        <f>G1539-(H1539-H1538)*3</f>
        <v>45.98</v>
      </c>
      <c r="H1538" s="171">
        <v>3.61</v>
      </c>
      <c r="I1538" s="17">
        <f t="shared" ref="I1538:I1543" si="455">(H1537+H1538)/2</f>
        <v>3.605</v>
      </c>
      <c r="J1538" s="17">
        <f t="shared" ref="J1538:J1543" si="456">G1538-G1537</f>
        <v>16.979999999999997</v>
      </c>
      <c r="K1538" s="45">
        <f t="shared" ref="K1538:K1543" si="457">I1538*J1538</f>
        <v>61.212899999999991</v>
      </c>
      <c r="L1538" s="17"/>
      <c r="U1538" s="174"/>
    </row>
    <row r="1539" spans="1:21">
      <c r="A1539" s="17">
        <v>52</v>
      </c>
      <c r="B1539" s="171">
        <v>3.42</v>
      </c>
      <c r="C1539" s="17">
        <f>(B1538+B1539)/2</f>
        <v>3.5149999999999997</v>
      </c>
      <c r="D1539" s="17">
        <f>A1539-A1538</f>
        <v>6</v>
      </c>
      <c r="E1539" s="45">
        <f>C1539*D1539</f>
        <v>21.089999999999996</v>
      </c>
      <c r="F1539" s="180" t="s">
        <v>65</v>
      </c>
      <c r="G1539" s="17">
        <f>G1540-4.3/2</f>
        <v>49.85</v>
      </c>
      <c r="H1539" s="17">
        <v>4.9000000000000004</v>
      </c>
      <c r="I1539" s="17">
        <f t="shared" si="455"/>
        <v>4.2549999999999999</v>
      </c>
      <c r="J1539" s="17">
        <f t="shared" si="456"/>
        <v>3.8700000000000045</v>
      </c>
      <c r="K1539" s="45">
        <f t="shared" si="457"/>
        <v>16.466850000000019</v>
      </c>
      <c r="L1539" s="17"/>
    </row>
    <row r="1540" spans="1:21">
      <c r="A1540" s="17">
        <v>67</v>
      </c>
      <c r="B1540" s="171">
        <v>3.44</v>
      </c>
      <c r="C1540" s="17">
        <f>(B1539+B1540)/2</f>
        <v>3.4299999999999997</v>
      </c>
      <c r="D1540" s="17">
        <f>A1540-A1539</f>
        <v>15</v>
      </c>
      <c r="E1540" s="45">
        <f>C1540*D1540</f>
        <v>51.449999999999996</v>
      </c>
      <c r="G1540" s="17">
        <v>52</v>
      </c>
      <c r="H1540" s="17">
        <v>4.9000000000000004</v>
      </c>
      <c r="I1540" s="17">
        <f t="shared" si="455"/>
        <v>4.9000000000000004</v>
      </c>
      <c r="J1540" s="17">
        <f t="shared" si="456"/>
        <v>2.1499999999999986</v>
      </c>
      <c r="K1540" s="45">
        <f t="shared" si="457"/>
        <v>10.534999999999993</v>
      </c>
      <c r="L1540" s="17"/>
    </row>
    <row r="1541" spans="1:21">
      <c r="A1541" s="17"/>
      <c r="B1541" s="171"/>
      <c r="C1541" s="17"/>
      <c r="D1541" s="17">
        <f>SUM(D1538:D1540)</f>
        <v>38</v>
      </c>
      <c r="E1541" s="17">
        <f>SUM(E1538:E1540)</f>
        <v>133.82499999999999</v>
      </c>
      <c r="G1541" s="17">
        <f>G1540+4.3/2</f>
        <v>54.15</v>
      </c>
      <c r="H1541" s="17">
        <v>4.9000000000000004</v>
      </c>
      <c r="I1541" s="17">
        <f t="shared" si="455"/>
        <v>4.9000000000000004</v>
      </c>
      <c r="J1541" s="17">
        <f t="shared" si="456"/>
        <v>2.1499999999999986</v>
      </c>
      <c r="K1541" s="45">
        <f t="shared" si="457"/>
        <v>10.534999999999993</v>
      </c>
      <c r="L1541" s="17"/>
    </row>
    <row r="1542" spans="1:21">
      <c r="C1542" s="17"/>
      <c r="G1542" s="17">
        <f>G1541+(H1541-H1542)*3</f>
        <v>58.56</v>
      </c>
      <c r="H1542" s="171">
        <v>3.43</v>
      </c>
      <c r="I1542" s="17">
        <f t="shared" si="455"/>
        <v>4.165</v>
      </c>
      <c r="J1542" s="17">
        <f t="shared" si="456"/>
        <v>4.4100000000000037</v>
      </c>
      <c r="K1542" s="45">
        <f t="shared" si="457"/>
        <v>18.367650000000015</v>
      </c>
      <c r="L1542" s="17"/>
    </row>
    <row r="1543" spans="1:21">
      <c r="C1543" s="17"/>
      <c r="G1543" s="17">
        <v>67</v>
      </c>
      <c r="H1543" s="171">
        <v>3.44</v>
      </c>
      <c r="I1543" s="17">
        <f t="shared" si="455"/>
        <v>3.4350000000000001</v>
      </c>
      <c r="J1543" s="17">
        <f t="shared" si="456"/>
        <v>8.4399999999999977</v>
      </c>
      <c r="K1543" s="45">
        <f t="shared" si="457"/>
        <v>28.991399999999992</v>
      </c>
      <c r="L1543" s="17"/>
    </row>
    <row r="1544" spans="1:21">
      <c r="C1544" s="17"/>
      <c r="G1544" s="17"/>
      <c r="H1544" s="17"/>
      <c r="I1544" s="17"/>
      <c r="J1544" s="17">
        <f>SUM(J1538:J1543)</f>
        <v>38</v>
      </c>
      <c r="K1544" s="17">
        <f>SUM(K1538:K1543)</f>
        <v>146.1088</v>
      </c>
      <c r="L1544" s="12"/>
    </row>
    <row r="1545" spans="1:21">
      <c r="E1545" s="172"/>
      <c r="F1545" s="46"/>
    </row>
    <row r="1546" spans="1:21">
      <c r="E1546" s="172" t="s">
        <v>66</v>
      </c>
      <c r="F1546" s="46">
        <f>K1544-E1541</f>
        <v>12.283800000000014</v>
      </c>
      <c r="G1546" s="137" t="s">
        <v>0</v>
      </c>
    </row>
    <row r="1547" spans="1:21">
      <c r="A1547" s="167" t="s">
        <v>67</v>
      </c>
      <c r="E1547" s="168" t="s">
        <v>58</v>
      </c>
      <c r="F1547" s="17">
        <v>26870</v>
      </c>
      <c r="G1547" s="137" t="s">
        <v>25</v>
      </c>
      <c r="H1547" s="167" t="s">
        <v>59</v>
      </c>
      <c r="I1547" s="167"/>
    </row>
    <row r="1548" spans="1:21">
      <c r="A1548" s="169" t="s">
        <v>60</v>
      </c>
      <c r="B1548" s="169" t="s">
        <v>61</v>
      </c>
      <c r="C1548" s="169" t="s">
        <v>62</v>
      </c>
      <c r="D1548" s="169" t="s">
        <v>63</v>
      </c>
      <c r="E1548" s="169" t="s">
        <v>64</v>
      </c>
      <c r="F1548" s="169"/>
      <c r="G1548" s="169" t="s">
        <v>60</v>
      </c>
      <c r="H1548" s="169" t="s">
        <v>61</v>
      </c>
      <c r="I1548" s="169" t="s">
        <v>62</v>
      </c>
      <c r="J1548" s="169" t="s">
        <v>63</v>
      </c>
      <c r="K1548" s="169" t="s">
        <v>64</v>
      </c>
      <c r="L1548" s="170"/>
    </row>
    <row r="1549" spans="1:21">
      <c r="A1549" s="17">
        <v>37</v>
      </c>
      <c r="B1549" s="171">
        <v>3.71</v>
      </c>
      <c r="C1549" s="17"/>
      <c r="D1549" s="17"/>
      <c r="E1549" s="45"/>
      <c r="F1549" s="180"/>
      <c r="G1549" s="17">
        <v>37</v>
      </c>
      <c r="H1549" s="171">
        <v>3.71</v>
      </c>
      <c r="I1549" s="17"/>
      <c r="J1549" s="17"/>
      <c r="K1549" s="17"/>
      <c r="L1549" s="17"/>
    </row>
    <row r="1550" spans="1:21">
      <c r="A1550" s="17">
        <v>45</v>
      </c>
      <c r="B1550" s="171">
        <v>3.74</v>
      </c>
      <c r="C1550" s="17">
        <f>(B1549+B1550)/2</f>
        <v>3.7250000000000001</v>
      </c>
      <c r="D1550" s="17">
        <f>A1550-A1549</f>
        <v>8</v>
      </c>
      <c r="E1550" s="45">
        <f>C1550*D1550</f>
        <v>29.8</v>
      </c>
      <c r="F1550" s="180"/>
      <c r="G1550" s="17">
        <v>45</v>
      </c>
      <c r="H1550" s="171">
        <v>3.74</v>
      </c>
      <c r="I1550" s="17">
        <f>(H1549+H1550)/2</f>
        <v>3.7250000000000001</v>
      </c>
      <c r="J1550" s="17">
        <f>G1550-G1549</f>
        <v>8</v>
      </c>
      <c r="K1550" s="45">
        <f>I1550*J1550</f>
        <v>29.8</v>
      </c>
      <c r="L1550" s="17"/>
      <c r="U1550" s="174"/>
    </row>
    <row r="1551" spans="1:21">
      <c r="A1551" s="17">
        <v>59</v>
      </c>
      <c r="B1551" s="171">
        <v>3.71</v>
      </c>
      <c r="C1551" s="17">
        <f>(B1550+B1551)/2</f>
        <v>3.7250000000000001</v>
      </c>
      <c r="D1551" s="17">
        <f>A1551-A1550</f>
        <v>14</v>
      </c>
      <c r="E1551" s="45">
        <f>C1551*D1551</f>
        <v>52.15</v>
      </c>
      <c r="F1551" s="180" t="s">
        <v>65</v>
      </c>
      <c r="G1551" s="17">
        <f>G1552-(H1552-H1551)*3</f>
        <v>53.31</v>
      </c>
      <c r="H1551" s="171">
        <v>3.72</v>
      </c>
      <c r="I1551" s="17">
        <f t="shared" ref="I1551:I1556" si="458">(H1550+H1551)/2</f>
        <v>3.7300000000000004</v>
      </c>
      <c r="J1551" s="17">
        <f t="shared" ref="J1551:J1556" si="459">G1551-G1550</f>
        <v>8.3100000000000023</v>
      </c>
      <c r="K1551" s="45">
        <f t="shared" ref="K1551:K1556" si="460">I1551*J1551</f>
        <v>30.996300000000012</v>
      </c>
      <c r="L1551" s="17"/>
    </row>
    <row r="1552" spans="1:21">
      <c r="A1552" s="17">
        <v>66</v>
      </c>
      <c r="B1552" s="171">
        <v>3.82</v>
      </c>
      <c r="C1552" s="17">
        <f>(B1551+B1552)/2</f>
        <v>3.7649999999999997</v>
      </c>
      <c r="D1552" s="17">
        <f>A1552-A1551</f>
        <v>7</v>
      </c>
      <c r="E1552" s="45">
        <f>C1552*D1552</f>
        <v>26.354999999999997</v>
      </c>
      <c r="G1552" s="17">
        <f>G1553-4.3/2</f>
        <v>56.85</v>
      </c>
      <c r="H1552" s="17">
        <v>4.9000000000000004</v>
      </c>
      <c r="I1552" s="17">
        <f t="shared" si="458"/>
        <v>4.3100000000000005</v>
      </c>
      <c r="J1552" s="17">
        <f t="shared" si="459"/>
        <v>3.5399999999999991</v>
      </c>
      <c r="K1552" s="45">
        <f t="shared" si="460"/>
        <v>15.257399999999999</v>
      </c>
      <c r="L1552" s="17"/>
    </row>
    <row r="1553" spans="1:21">
      <c r="A1553" s="17"/>
      <c r="B1553" s="171"/>
      <c r="C1553" s="17"/>
      <c r="D1553" s="17">
        <f>SUM(D1550:D1552)</f>
        <v>29</v>
      </c>
      <c r="E1553" s="17">
        <f>SUM(E1550:E1552)</f>
        <v>108.30500000000001</v>
      </c>
      <c r="G1553" s="17">
        <v>59</v>
      </c>
      <c r="H1553" s="17">
        <v>4.9000000000000004</v>
      </c>
      <c r="I1553" s="17">
        <f t="shared" si="458"/>
        <v>4.9000000000000004</v>
      </c>
      <c r="J1553" s="17">
        <f t="shared" si="459"/>
        <v>2.1499999999999986</v>
      </c>
      <c r="K1553" s="45">
        <f t="shared" si="460"/>
        <v>10.534999999999993</v>
      </c>
      <c r="L1553" s="17"/>
    </row>
    <row r="1554" spans="1:21">
      <c r="C1554" s="17"/>
      <c r="G1554" s="17">
        <f>G1553+4.3/2</f>
        <v>61.15</v>
      </c>
      <c r="H1554" s="17">
        <v>4.9000000000000004</v>
      </c>
      <c r="I1554" s="17">
        <f t="shared" si="458"/>
        <v>4.9000000000000004</v>
      </c>
      <c r="J1554" s="17">
        <f t="shared" si="459"/>
        <v>2.1499999999999986</v>
      </c>
      <c r="K1554" s="45">
        <f t="shared" si="460"/>
        <v>10.534999999999993</v>
      </c>
      <c r="L1554" s="17"/>
    </row>
    <row r="1555" spans="1:21">
      <c r="C1555" s="17"/>
      <c r="G1555" s="17">
        <f>G1554+(H1554-H1555)*3</f>
        <v>64.48</v>
      </c>
      <c r="H1555" s="171">
        <v>3.79</v>
      </c>
      <c r="I1555" s="17">
        <f t="shared" si="458"/>
        <v>4.3450000000000006</v>
      </c>
      <c r="J1555" s="17">
        <f t="shared" si="459"/>
        <v>3.3300000000000054</v>
      </c>
      <c r="K1555" s="45">
        <f t="shared" si="460"/>
        <v>14.468850000000026</v>
      </c>
      <c r="L1555" s="17"/>
    </row>
    <row r="1556" spans="1:21">
      <c r="C1556" s="17"/>
      <c r="G1556" s="17">
        <v>66</v>
      </c>
      <c r="H1556" s="171">
        <v>3.82</v>
      </c>
      <c r="I1556" s="17">
        <f t="shared" si="458"/>
        <v>3.8049999999999997</v>
      </c>
      <c r="J1556" s="17">
        <f t="shared" si="459"/>
        <v>1.519999999999996</v>
      </c>
      <c r="K1556" s="45">
        <f t="shared" si="460"/>
        <v>5.7835999999999848</v>
      </c>
      <c r="L1556" s="12"/>
    </row>
    <row r="1557" spans="1:21">
      <c r="E1557" s="172"/>
      <c r="F1557" s="46"/>
      <c r="G1557" s="17"/>
      <c r="H1557" s="17"/>
      <c r="I1557" s="17"/>
      <c r="J1557" s="17">
        <f>SUM(J1550:J1556)</f>
        <v>29</v>
      </c>
      <c r="K1557" s="17">
        <f>SUM(K1550:K1556)</f>
        <v>117.37615000000002</v>
      </c>
    </row>
    <row r="1558" spans="1:21">
      <c r="E1558" s="172" t="s">
        <v>66</v>
      </c>
      <c r="F1558" s="46">
        <f>K1557-E1553</f>
        <v>9.0711500000000171</v>
      </c>
      <c r="G1558" s="137" t="s">
        <v>0</v>
      </c>
    </row>
    <row r="1559" spans="1:21">
      <c r="A1559" s="167" t="s">
        <v>67</v>
      </c>
      <c r="E1559" s="168" t="s">
        <v>58</v>
      </c>
      <c r="F1559" s="17">
        <v>26963</v>
      </c>
      <c r="G1559" s="137" t="s">
        <v>25</v>
      </c>
      <c r="H1559" s="167" t="s">
        <v>59</v>
      </c>
      <c r="I1559" s="167"/>
    </row>
    <row r="1560" spans="1:21">
      <c r="A1560" s="169" t="s">
        <v>60</v>
      </c>
      <c r="B1560" s="169" t="s">
        <v>61</v>
      </c>
      <c r="C1560" s="169" t="s">
        <v>62</v>
      </c>
      <c r="D1560" s="169" t="s">
        <v>63</v>
      </c>
      <c r="E1560" s="169" t="s">
        <v>64</v>
      </c>
      <c r="F1560" s="169"/>
      <c r="G1560" s="169" t="s">
        <v>60</v>
      </c>
      <c r="H1560" s="169" t="s">
        <v>61</v>
      </c>
      <c r="I1560" s="169" t="s">
        <v>62</v>
      </c>
      <c r="J1560" s="169" t="s">
        <v>63</v>
      </c>
      <c r="K1560" s="169" t="s">
        <v>64</v>
      </c>
      <c r="L1560" s="170"/>
    </row>
    <row r="1561" spans="1:21">
      <c r="A1561" s="17">
        <v>16</v>
      </c>
      <c r="B1561" s="171">
        <v>3.36</v>
      </c>
      <c r="C1561" s="17"/>
      <c r="D1561" s="17"/>
      <c r="E1561" s="45"/>
      <c r="F1561" s="180"/>
      <c r="G1561" s="17">
        <v>16</v>
      </c>
      <c r="H1561" s="171">
        <v>3.36</v>
      </c>
      <c r="I1561" s="17"/>
      <c r="J1561" s="17"/>
      <c r="K1561" s="17"/>
      <c r="L1561" s="17"/>
    </row>
    <row r="1562" spans="1:21">
      <c r="A1562" s="17">
        <v>27</v>
      </c>
      <c r="B1562" s="171">
        <v>3.75</v>
      </c>
      <c r="C1562" s="17">
        <f>(B1561+B1562)/2</f>
        <v>3.5549999999999997</v>
      </c>
      <c r="D1562" s="17">
        <f>A1562-A1561</f>
        <v>11</v>
      </c>
      <c r="E1562" s="45">
        <f>C1562*D1562</f>
        <v>39.104999999999997</v>
      </c>
      <c r="F1562" s="180"/>
      <c r="G1562" s="17">
        <v>27</v>
      </c>
      <c r="H1562" s="171">
        <v>3.75</v>
      </c>
      <c r="I1562" s="17">
        <f>(H1561+H1562)/2</f>
        <v>3.5549999999999997</v>
      </c>
      <c r="J1562" s="17">
        <f>G1562-G1561</f>
        <v>11</v>
      </c>
      <c r="K1562" s="45">
        <f>I1562*J1562</f>
        <v>39.104999999999997</v>
      </c>
      <c r="L1562" s="17"/>
      <c r="U1562" s="174"/>
    </row>
    <row r="1563" spans="1:21">
      <c r="A1563" s="17">
        <v>41</v>
      </c>
      <c r="B1563" s="171">
        <v>3.91</v>
      </c>
      <c r="C1563" s="17">
        <f>(B1562+B1563)/2</f>
        <v>3.83</v>
      </c>
      <c r="D1563" s="17">
        <f>A1563-A1562</f>
        <v>14</v>
      </c>
      <c r="E1563" s="45">
        <f>C1563*D1563</f>
        <v>53.620000000000005</v>
      </c>
      <c r="F1563" s="180" t="s">
        <v>65</v>
      </c>
      <c r="G1563" s="17">
        <f>G1564-(H1564-H1563)*3</f>
        <v>35.729999999999997</v>
      </c>
      <c r="H1563" s="171">
        <v>3.86</v>
      </c>
      <c r="I1563" s="17">
        <f t="shared" ref="I1563:I1568" si="461">(H1562+H1563)/2</f>
        <v>3.8049999999999997</v>
      </c>
      <c r="J1563" s="17">
        <f t="shared" ref="J1563:J1568" si="462">G1563-G1562</f>
        <v>8.7299999999999969</v>
      </c>
      <c r="K1563" s="45">
        <f t="shared" ref="K1563:K1568" si="463">I1563*J1563</f>
        <v>33.217649999999985</v>
      </c>
      <c r="L1563" s="17"/>
    </row>
    <row r="1564" spans="1:21">
      <c r="A1564" s="17">
        <v>54</v>
      </c>
      <c r="B1564" s="171">
        <v>3.88</v>
      </c>
      <c r="C1564" s="17">
        <f>(B1563+B1564)/2</f>
        <v>3.895</v>
      </c>
      <c r="D1564" s="17">
        <f>A1564-A1563</f>
        <v>13</v>
      </c>
      <c r="E1564" s="45">
        <f>C1564*D1564</f>
        <v>50.634999999999998</v>
      </c>
      <c r="G1564" s="17">
        <f>G1565-4.3/2</f>
        <v>38.85</v>
      </c>
      <c r="H1564" s="17">
        <v>4.9000000000000004</v>
      </c>
      <c r="I1564" s="17">
        <f t="shared" si="461"/>
        <v>4.38</v>
      </c>
      <c r="J1564" s="17">
        <f t="shared" si="462"/>
        <v>3.1200000000000045</v>
      </c>
      <c r="K1564" s="45">
        <f t="shared" si="463"/>
        <v>13.665600000000019</v>
      </c>
      <c r="L1564" s="17"/>
    </row>
    <row r="1565" spans="1:21">
      <c r="A1565" s="17"/>
      <c r="B1565" s="171"/>
      <c r="C1565" s="17"/>
      <c r="D1565" s="17">
        <f>SUM(D1562:D1564)</f>
        <v>38</v>
      </c>
      <c r="E1565" s="17">
        <f>SUM(E1562:E1564)</f>
        <v>143.35999999999999</v>
      </c>
      <c r="G1565" s="17">
        <v>41</v>
      </c>
      <c r="H1565" s="17">
        <v>4.9000000000000004</v>
      </c>
      <c r="I1565" s="17">
        <f t="shared" si="461"/>
        <v>4.9000000000000004</v>
      </c>
      <c r="J1565" s="17">
        <f t="shared" si="462"/>
        <v>2.1499999999999986</v>
      </c>
      <c r="K1565" s="45">
        <f t="shared" si="463"/>
        <v>10.534999999999993</v>
      </c>
      <c r="L1565" s="17"/>
    </row>
    <row r="1566" spans="1:21">
      <c r="C1566" s="17"/>
      <c r="G1566" s="17">
        <f>G1565+4.3/2</f>
        <v>43.15</v>
      </c>
      <c r="H1566" s="17">
        <v>4.9000000000000004</v>
      </c>
      <c r="I1566" s="17">
        <f t="shared" si="461"/>
        <v>4.9000000000000004</v>
      </c>
      <c r="J1566" s="17">
        <f t="shared" si="462"/>
        <v>2.1499999999999986</v>
      </c>
      <c r="K1566" s="45">
        <f t="shared" si="463"/>
        <v>10.534999999999993</v>
      </c>
      <c r="L1566" s="17"/>
    </row>
    <row r="1567" spans="1:21">
      <c r="C1567" s="17"/>
      <c r="G1567" s="17">
        <f>G1566+(H1566-H1567)*3</f>
        <v>46.18</v>
      </c>
      <c r="H1567" s="171">
        <v>3.89</v>
      </c>
      <c r="I1567" s="17">
        <f t="shared" si="461"/>
        <v>4.3950000000000005</v>
      </c>
      <c r="J1567" s="17">
        <f t="shared" si="462"/>
        <v>3.0300000000000011</v>
      </c>
      <c r="K1567" s="45">
        <f t="shared" si="463"/>
        <v>13.316850000000006</v>
      </c>
      <c r="L1567" s="17"/>
    </row>
    <row r="1568" spans="1:21">
      <c r="C1568" s="17"/>
      <c r="G1568" s="17">
        <v>54</v>
      </c>
      <c r="H1568" s="171">
        <v>3.88</v>
      </c>
      <c r="I1568" s="17">
        <f t="shared" si="461"/>
        <v>3.8849999999999998</v>
      </c>
      <c r="J1568" s="17">
        <f t="shared" si="462"/>
        <v>7.82</v>
      </c>
      <c r="K1568" s="45">
        <f t="shared" si="463"/>
        <v>30.380700000000001</v>
      </c>
      <c r="L1568" s="12"/>
    </row>
    <row r="1569" spans="1:21">
      <c r="E1569" s="172"/>
      <c r="F1569" s="46"/>
      <c r="G1569" s="17"/>
      <c r="H1569" s="17"/>
      <c r="I1569" s="17"/>
      <c r="J1569" s="17">
        <f>SUM(J1562:J1568)</f>
        <v>38</v>
      </c>
      <c r="K1569" s="17">
        <f>SUM(K1562:K1568)</f>
        <v>150.75579999999999</v>
      </c>
    </row>
    <row r="1570" spans="1:21">
      <c r="E1570" s="172" t="s">
        <v>66</v>
      </c>
      <c r="F1570" s="46">
        <f>K1569-E1565</f>
        <v>7.3958000000000084</v>
      </c>
      <c r="G1570" s="137" t="s">
        <v>0</v>
      </c>
    </row>
    <row r="1571" spans="1:21">
      <c r="E1571" s="172"/>
      <c r="F1571" s="46"/>
    </row>
    <row r="1572" spans="1:21">
      <c r="A1572" s="167" t="s">
        <v>67</v>
      </c>
      <c r="E1572" s="168" t="s">
        <v>58</v>
      </c>
      <c r="F1572" s="17">
        <v>27084</v>
      </c>
      <c r="G1572" s="137" t="s">
        <v>25</v>
      </c>
      <c r="H1572" s="167" t="s">
        <v>59</v>
      </c>
      <c r="I1572" s="167"/>
    </row>
    <row r="1573" spans="1:21">
      <c r="A1573" s="169" t="s">
        <v>60</v>
      </c>
      <c r="B1573" s="169" t="s">
        <v>61</v>
      </c>
      <c r="C1573" s="169" t="s">
        <v>62</v>
      </c>
      <c r="D1573" s="169" t="s">
        <v>63</v>
      </c>
      <c r="E1573" s="169" t="s">
        <v>64</v>
      </c>
      <c r="F1573" s="169"/>
      <c r="G1573" s="169" t="s">
        <v>60</v>
      </c>
      <c r="H1573" s="169" t="s">
        <v>61</v>
      </c>
      <c r="I1573" s="169" t="s">
        <v>62</v>
      </c>
      <c r="J1573" s="169" t="s">
        <v>63</v>
      </c>
      <c r="K1573" s="169" t="s">
        <v>64</v>
      </c>
      <c r="L1573" s="170"/>
    </row>
    <row r="1574" spans="1:21">
      <c r="A1574" s="17">
        <v>23</v>
      </c>
      <c r="B1574" s="171">
        <v>3.87</v>
      </c>
      <c r="C1574" s="17"/>
      <c r="D1574" s="17"/>
      <c r="E1574" s="45"/>
      <c r="F1574" s="180"/>
      <c r="G1574" s="17">
        <v>23</v>
      </c>
      <c r="H1574" s="171">
        <v>3.87</v>
      </c>
      <c r="I1574" s="17"/>
      <c r="J1574" s="17"/>
      <c r="K1574" s="17"/>
      <c r="L1574" s="17"/>
    </row>
    <row r="1575" spans="1:21">
      <c r="A1575" s="17">
        <v>42</v>
      </c>
      <c r="B1575" s="171">
        <v>3.85</v>
      </c>
      <c r="C1575" s="17">
        <f>(B1574+B1575)/2</f>
        <v>3.8600000000000003</v>
      </c>
      <c r="D1575" s="17">
        <f>A1575-A1574</f>
        <v>19</v>
      </c>
      <c r="E1575" s="45">
        <f>C1575*D1575</f>
        <v>73.34</v>
      </c>
      <c r="F1575" s="180" t="s">
        <v>65</v>
      </c>
      <c r="G1575" s="17">
        <f>G1576-(H1576-H1575)*3</f>
        <v>36.67</v>
      </c>
      <c r="H1575" s="171">
        <v>3.84</v>
      </c>
      <c r="I1575" s="17">
        <f t="shared" ref="I1575:I1580" si="464">(H1574+H1575)/2</f>
        <v>3.855</v>
      </c>
      <c r="J1575" s="17">
        <f t="shared" ref="J1575:J1580" si="465">G1575-G1574</f>
        <v>13.670000000000002</v>
      </c>
      <c r="K1575" s="45">
        <f t="shared" ref="K1575:K1580" si="466">I1575*J1575</f>
        <v>52.69785000000001</v>
      </c>
      <c r="L1575" s="17"/>
      <c r="U1575" s="174"/>
    </row>
    <row r="1576" spans="1:21">
      <c r="A1576" s="17">
        <v>60</v>
      </c>
      <c r="B1576" s="171">
        <v>3.68</v>
      </c>
      <c r="C1576" s="17">
        <f>(B1575+B1576)/2</f>
        <v>3.7650000000000001</v>
      </c>
      <c r="D1576" s="17">
        <f>A1576-A1575</f>
        <v>18</v>
      </c>
      <c r="E1576" s="45">
        <f>C1576*D1576</f>
        <v>67.77</v>
      </c>
      <c r="G1576" s="17">
        <f>G1577-4.3/2</f>
        <v>39.85</v>
      </c>
      <c r="H1576" s="17">
        <v>4.9000000000000004</v>
      </c>
      <c r="I1576" s="17">
        <f t="shared" si="464"/>
        <v>4.37</v>
      </c>
      <c r="J1576" s="17">
        <f t="shared" si="465"/>
        <v>3.1799999999999997</v>
      </c>
      <c r="K1576" s="45">
        <f t="shared" si="466"/>
        <v>13.896599999999999</v>
      </c>
      <c r="L1576" s="17"/>
    </row>
    <row r="1577" spans="1:21">
      <c r="A1577" s="17"/>
      <c r="B1577" s="171"/>
      <c r="C1577" s="17"/>
      <c r="D1577" s="17">
        <f>SUM(D1575:D1576)</f>
        <v>37</v>
      </c>
      <c r="E1577" s="17">
        <f>SUM(E1575:E1576)</f>
        <v>141.11000000000001</v>
      </c>
      <c r="G1577" s="17">
        <v>42</v>
      </c>
      <c r="H1577" s="17">
        <v>4.9000000000000004</v>
      </c>
      <c r="I1577" s="17">
        <f t="shared" si="464"/>
        <v>4.9000000000000004</v>
      </c>
      <c r="J1577" s="17">
        <f t="shared" si="465"/>
        <v>2.1499999999999986</v>
      </c>
      <c r="K1577" s="45">
        <f t="shared" si="466"/>
        <v>10.534999999999993</v>
      </c>
      <c r="L1577" s="17"/>
    </row>
    <row r="1578" spans="1:21">
      <c r="A1578" s="17"/>
      <c r="B1578" s="171"/>
      <c r="C1578" s="17"/>
      <c r="G1578" s="17">
        <f>G1577+4.3/2</f>
        <v>44.15</v>
      </c>
      <c r="H1578" s="17">
        <v>4.9000000000000004</v>
      </c>
      <c r="I1578" s="17">
        <f t="shared" si="464"/>
        <v>4.9000000000000004</v>
      </c>
      <c r="J1578" s="17">
        <f t="shared" si="465"/>
        <v>2.1499999999999986</v>
      </c>
      <c r="K1578" s="45">
        <f t="shared" si="466"/>
        <v>10.534999999999993</v>
      </c>
      <c r="L1578" s="17"/>
    </row>
    <row r="1579" spans="1:21">
      <c r="C1579" s="17"/>
      <c r="G1579" s="17">
        <f>G1578+(H1578-H1579)*3</f>
        <v>47.6</v>
      </c>
      <c r="H1579" s="171">
        <v>3.75</v>
      </c>
      <c r="I1579" s="17">
        <f t="shared" si="464"/>
        <v>4.3250000000000002</v>
      </c>
      <c r="J1579" s="17">
        <f t="shared" si="465"/>
        <v>3.4500000000000028</v>
      </c>
      <c r="K1579" s="45">
        <f t="shared" si="466"/>
        <v>14.921250000000013</v>
      </c>
      <c r="L1579" s="17"/>
    </row>
    <row r="1580" spans="1:21">
      <c r="C1580" s="17"/>
      <c r="G1580" s="17">
        <v>60</v>
      </c>
      <c r="H1580" s="171">
        <v>3.68</v>
      </c>
      <c r="I1580" s="17">
        <f t="shared" si="464"/>
        <v>3.7149999999999999</v>
      </c>
      <c r="J1580" s="17">
        <f t="shared" si="465"/>
        <v>12.399999999999999</v>
      </c>
      <c r="K1580" s="45">
        <f t="shared" si="466"/>
        <v>46.065999999999995</v>
      </c>
      <c r="L1580" s="17"/>
    </row>
    <row r="1581" spans="1:21">
      <c r="C1581" s="17"/>
      <c r="G1581" s="17"/>
      <c r="H1581" s="17"/>
      <c r="I1581" s="17"/>
      <c r="J1581" s="17">
        <f>SUM(J1575:J1580)</f>
        <v>37</v>
      </c>
      <c r="K1581" s="17">
        <f>SUM(K1575:K1580)</f>
        <v>148.65170000000001</v>
      </c>
      <c r="L1581" s="12"/>
    </row>
    <row r="1582" spans="1:21">
      <c r="E1582" s="172"/>
      <c r="F1582" s="46"/>
    </row>
    <row r="1583" spans="1:21">
      <c r="E1583" s="172" t="s">
        <v>66</v>
      </c>
      <c r="F1583" s="46">
        <f>K1581-E1577</f>
        <v>7.5416999999999916</v>
      </c>
      <c r="G1583" s="137" t="s">
        <v>0</v>
      </c>
    </row>
    <row r="1584" spans="1:21">
      <c r="A1584" s="167" t="s">
        <v>67</v>
      </c>
      <c r="E1584" s="168" t="s">
        <v>58</v>
      </c>
      <c r="F1584" s="17">
        <v>27173</v>
      </c>
      <c r="G1584" s="137" t="s">
        <v>25</v>
      </c>
      <c r="H1584" s="167" t="s">
        <v>59</v>
      </c>
      <c r="I1584" s="167"/>
    </row>
    <row r="1585" spans="1:21">
      <c r="A1585" s="169" t="s">
        <v>60</v>
      </c>
      <c r="B1585" s="169" t="s">
        <v>61</v>
      </c>
      <c r="C1585" s="169" t="s">
        <v>62</v>
      </c>
      <c r="D1585" s="169" t="s">
        <v>63</v>
      </c>
      <c r="E1585" s="169" t="s">
        <v>64</v>
      </c>
      <c r="F1585" s="169"/>
      <c r="G1585" s="169" t="s">
        <v>60</v>
      </c>
      <c r="H1585" s="169" t="s">
        <v>61</v>
      </c>
      <c r="I1585" s="169" t="s">
        <v>62</v>
      </c>
      <c r="J1585" s="169" t="s">
        <v>63</v>
      </c>
      <c r="K1585" s="169" t="s">
        <v>64</v>
      </c>
      <c r="L1585" s="170"/>
    </row>
    <row r="1586" spans="1:21">
      <c r="A1586" s="17">
        <v>37</v>
      </c>
      <c r="B1586" s="171">
        <v>3.88</v>
      </c>
      <c r="C1586" s="17"/>
      <c r="D1586" s="17"/>
      <c r="E1586" s="45"/>
      <c r="F1586" s="180"/>
      <c r="G1586" s="17">
        <v>37</v>
      </c>
      <c r="H1586" s="171">
        <v>3.88</v>
      </c>
      <c r="I1586" s="17"/>
      <c r="J1586" s="17"/>
      <c r="K1586" s="17"/>
      <c r="L1586" s="17"/>
    </row>
    <row r="1587" spans="1:21">
      <c r="A1587" s="17">
        <v>49</v>
      </c>
      <c r="B1587" s="171">
        <v>3.82</v>
      </c>
      <c r="C1587" s="17">
        <f>(B1586+B1587)/2</f>
        <v>3.8499999999999996</v>
      </c>
      <c r="D1587" s="17">
        <f>A1587-A1586</f>
        <v>12</v>
      </c>
      <c r="E1587" s="45">
        <f>C1587*D1587</f>
        <v>46.199999999999996</v>
      </c>
      <c r="F1587" s="180" t="s">
        <v>65</v>
      </c>
      <c r="G1587" s="17">
        <f>G1588-(H1588-H1587)*3</f>
        <v>43.73</v>
      </c>
      <c r="H1587" s="171">
        <v>3.86</v>
      </c>
      <c r="I1587" s="17">
        <f t="shared" ref="I1587:I1592" si="467">(H1586+H1587)/2</f>
        <v>3.87</v>
      </c>
      <c r="J1587" s="17">
        <f t="shared" ref="J1587:J1592" si="468">G1587-G1586</f>
        <v>6.7299999999999969</v>
      </c>
      <c r="K1587" s="45">
        <f t="shared" ref="K1587:K1592" si="469">I1587*J1587</f>
        <v>26.045099999999987</v>
      </c>
      <c r="L1587" s="17"/>
      <c r="U1587" s="174"/>
    </row>
    <row r="1588" spans="1:21">
      <c r="A1588" s="17">
        <v>61</v>
      </c>
      <c r="B1588" s="171">
        <v>3.53</v>
      </c>
      <c r="C1588" s="17">
        <f>(B1587+B1588)/2</f>
        <v>3.6749999999999998</v>
      </c>
      <c r="D1588" s="17">
        <f>A1588-A1587</f>
        <v>12</v>
      </c>
      <c r="E1588" s="45">
        <f>C1588*D1588</f>
        <v>44.099999999999994</v>
      </c>
      <c r="G1588" s="17">
        <f>G1589-4.3/2</f>
        <v>46.85</v>
      </c>
      <c r="H1588" s="17">
        <v>4.9000000000000004</v>
      </c>
      <c r="I1588" s="17">
        <f t="shared" si="467"/>
        <v>4.38</v>
      </c>
      <c r="J1588" s="17">
        <f t="shared" si="468"/>
        <v>3.1200000000000045</v>
      </c>
      <c r="K1588" s="45">
        <f t="shared" si="469"/>
        <v>13.665600000000019</v>
      </c>
      <c r="L1588" s="17"/>
    </row>
    <row r="1589" spans="1:21">
      <c r="A1589" s="17"/>
      <c r="B1589" s="171"/>
      <c r="C1589" s="17"/>
      <c r="D1589" s="17">
        <f>SUM(D1587:D1588)</f>
        <v>24</v>
      </c>
      <c r="E1589" s="17">
        <f>SUM(E1587:E1588)</f>
        <v>90.299999999999983</v>
      </c>
      <c r="G1589" s="17">
        <v>49</v>
      </c>
      <c r="H1589" s="17">
        <v>4.9000000000000004</v>
      </c>
      <c r="I1589" s="17">
        <f t="shared" si="467"/>
        <v>4.9000000000000004</v>
      </c>
      <c r="J1589" s="17">
        <f t="shared" si="468"/>
        <v>2.1499999999999986</v>
      </c>
      <c r="K1589" s="45">
        <f t="shared" si="469"/>
        <v>10.534999999999993</v>
      </c>
      <c r="L1589" s="17"/>
    </row>
    <row r="1590" spans="1:21">
      <c r="A1590" s="17"/>
      <c r="B1590" s="171"/>
      <c r="C1590" s="17"/>
      <c r="G1590" s="17">
        <f>G1589+4.3/2</f>
        <v>51.15</v>
      </c>
      <c r="H1590" s="17">
        <v>4.9000000000000004</v>
      </c>
      <c r="I1590" s="17">
        <f t="shared" si="467"/>
        <v>4.9000000000000004</v>
      </c>
      <c r="J1590" s="17">
        <f t="shared" si="468"/>
        <v>2.1499999999999986</v>
      </c>
      <c r="K1590" s="45">
        <f t="shared" si="469"/>
        <v>10.534999999999993</v>
      </c>
      <c r="L1590" s="17"/>
    </row>
    <row r="1591" spans="1:21">
      <c r="C1591" s="17"/>
      <c r="G1591" s="17">
        <f>G1590+(H1590-H1591)*3</f>
        <v>54.93</v>
      </c>
      <c r="H1591" s="171">
        <v>3.64</v>
      </c>
      <c r="I1591" s="17">
        <f t="shared" si="467"/>
        <v>4.2700000000000005</v>
      </c>
      <c r="J1591" s="17">
        <f t="shared" si="468"/>
        <v>3.7800000000000011</v>
      </c>
      <c r="K1591" s="45">
        <f t="shared" si="469"/>
        <v>16.140600000000006</v>
      </c>
      <c r="L1591" s="17"/>
    </row>
    <row r="1592" spans="1:21">
      <c r="C1592" s="17"/>
      <c r="G1592" s="17">
        <v>61</v>
      </c>
      <c r="H1592" s="171">
        <v>3.53</v>
      </c>
      <c r="I1592" s="17">
        <f t="shared" si="467"/>
        <v>3.585</v>
      </c>
      <c r="J1592" s="17">
        <f t="shared" si="468"/>
        <v>6.07</v>
      </c>
      <c r="K1592" s="45">
        <f t="shared" si="469"/>
        <v>21.760950000000001</v>
      </c>
      <c r="L1592" s="17"/>
    </row>
    <row r="1593" spans="1:21">
      <c r="C1593" s="17"/>
      <c r="G1593" s="17"/>
      <c r="H1593" s="17"/>
      <c r="I1593" s="17"/>
      <c r="J1593" s="17">
        <f>SUM(J1587:J1592)</f>
        <v>24</v>
      </c>
      <c r="K1593" s="17">
        <f>SUM(K1587:K1592)</f>
        <v>98.68225000000001</v>
      </c>
      <c r="L1593" s="12"/>
    </row>
    <row r="1594" spans="1:21">
      <c r="E1594" s="172"/>
      <c r="F1594" s="46"/>
    </row>
    <row r="1595" spans="1:21">
      <c r="E1595" s="172" t="s">
        <v>66</v>
      </c>
      <c r="F1595" s="46">
        <f>K1593-E1589</f>
        <v>8.3822500000000275</v>
      </c>
      <c r="G1595" s="137" t="s">
        <v>0</v>
      </c>
    </row>
    <row r="1596" spans="1:21">
      <c r="A1596" s="167" t="s">
        <v>67</v>
      </c>
      <c r="E1596" s="168" t="s">
        <v>58</v>
      </c>
      <c r="F1596" s="17">
        <v>27267</v>
      </c>
      <c r="G1596" s="137" t="s">
        <v>25</v>
      </c>
      <c r="H1596" s="167" t="s">
        <v>59</v>
      </c>
      <c r="I1596" s="167"/>
    </row>
    <row r="1597" spans="1:21">
      <c r="A1597" s="169" t="s">
        <v>60</v>
      </c>
      <c r="B1597" s="169" t="s">
        <v>61</v>
      </c>
      <c r="C1597" s="169" t="s">
        <v>62</v>
      </c>
      <c r="D1597" s="169" t="s">
        <v>63</v>
      </c>
      <c r="E1597" s="169" t="s">
        <v>64</v>
      </c>
      <c r="F1597" s="169"/>
      <c r="G1597" s="169" t="s">
        <v>60</v>
      </c>
      <c r="H1597" s="169" t="s">
        <v>61</v>
      </c>
      <c r="I1597" s="169" t="s">
        <v>62</v>
      </c>
      <c r="J1597" s="169" t="s">
        <v>63</v>
      </c>
      <c r="K1597" s="169" t="s">
        <v>64</v>
      </c>
      <c r="L1597" s="170"/>
    </row>
    <row r="1598" spans="1:21">
      <c r="A1598" s="17">
        <v>34</v>
      </c>
      <c r="B1598" s="171">
        <v>3.46</v>
      </c>
      <c r="C1598" s="17"/>
      <c r="D1598" s="17"/>
      <c r="E1598" s="45"/>
      <c r="F1598" s="180"/>
      <c r="G1598" s="17">
        <v>34</v>
      </c>
      <c r="H1598" s="171">
        <v>3.46</v>
      </c>
      <c r="I1598" s="17"/>
      <c r="J1598" s="17"/>
      <c r="K1598" s="45"/>
      <c r="L1598" s="17"/>
    </row>
    <row r="1599" spans="1:21">
      <c r="A1599" s="17">
        <v>37</v>
      </c>
      <c r="B1599" s="171">
        <v>3.3</v>
      </c>
      <c r="C1599" s="17">
        <f>(B1598+B1599)/2</f>
        <v>3.38</v>
      </c>
      <c r="D1599" s="17">
        <f>A1599-A1598</f>
        <v>3</v>
      </c>
      <c r="E1599" s="45">
        <f>C1599*D1599</f>
        <v>10.14</v>
      </c>
      <c r="G1599" s="17">
        <v>37</v>
      </c>
      <c r="H1599" s="171">
        <v>3.3</v>
      </c>
      <c r="I1599" s="17">
        <f>(H1598+H1599)/2</f>
        <v>3.38</v>
      </c>
      <c r="J1599" s="17">
        <f>G1599-G1598</f>
        <v>3</v>
      </c>
      <c r="K1599" s="45">
        <f>I1599*J1599</f>
        <v>10.14</v>
      </c>
      <c r="L1599" s="17"/>
      <c r="U1599" s="174"/>
    </row>
    <row r="1600" spans="1:21">
      <c r="A1600" s="17">
        <v>50</v>
      </c>
      <c r="B1600" s="171">
        <v>2.8969999999999998</v>
      </c>
      <c r="C1600" s="17">
        <f>(B1599+B1600)/2</f>
        <v>3.0984999999999996</v>
      </c>
      <c r="D1600" s="17">
        <f>A1600-A1599</f>
        <v>13</v>
      </c>
      <c r="E1600" s="45">
        <f>C1600*D1600</f>
        <v>40.280499999999996</v>
      </c>
      <c r="F1600" s="180" t="s">
        <v>65</v>
      </c>
      <c r="G1600" s="17">
        <f>G1601-(H1601-H1600)*3</f>
        <v>42.45</v>
      </c>
      <c r="H1600" s="171">
        <v>3.1</v>
      </c>
      <c r="I1600" s="17">
        <f t="shared" ref="I1600:I1605" si="470">(H1599+H1600)/2</f>
        <v>3.2</v>
      </c>
      <c r="J1600" s="17">
        <f t="shared" ref="J1600:J1605" si="471">G1600-G1599</f>
        <v>5.4500000000000028</v>
      </c>
      <c r="K1600" s="45">
        <f t="shared" ref="K1600:K1605" si="472">I1600*J1600</f>
        <v>17.440000000000008</v>
      </c>
      <c r="L1600" s="17"/>
    </row>
    <row r="1601" spans="1:21">
      <c r="A1601" s="17">
        <v>59</v>
      </c>
      <c r="B1601" s="171">
        <v>3.61</v>
      </c>
      <c r="C1601" s="17">
        <f>(B1600+B1601)/2</f>
        <v>3.2534999999999998</v>
      </c>
      <c r="D1601" s="17">
        <f>A1601-A1600</f>
        <v>9</v>
      </c>
      <c r="E1601" s="45">
        <f>C1601*D1601</f>
        <v>29.281499999999998</v>
      </c>
      <c r="G1601" s="17">
        <f>G1602-4.3/2</f>
        <v>47.85</v>
      </c>
      <c r="H1601" s="17">
        <v>4.9000000000000004</v>
      </c>
      <c r="I1601" s="17">
        <f t="shared" si="470"/>
        <v>4</v>
      </c>
      <c r="J1601" s="17">
        <f t="shared" si="471"/>
        <v>5.3999999999999986</v>
      </c>
      <c r="K1601" s="45">
        <f t="shared" si="472"/>
        <v>21.599999999999994</v>
      </c>
      <c r="L1601" s="17"/>
    </row>
    <row r="1602" spans="1:21">
      <c r="A1602" s="17"/>
      <c r="B1602" s="171"/>
      <c r="C1602" s="17"/>
      <c r="D1602" s="17">
        <f>SUM(D1599:D1601)</f>
        <v>25</v>
      </c>
      <c r="E1602" s="17">
        <f>SUM(E1599:E1601)</f>
        <v>79.701999999999998</v>
      </c>
      <c r="G1602" s="17">
        <v>50</v>
      </c>
      <c r="H1602" s="17">
        <v>4.9000000000000004</v>
      </c>
      <c r="I1602" s="17">
        <f t="shared" si="470"/>
        <v>4.9000000000000004</v>
      </c>
      <c r="J1602" s="17">
        <f t="shared" si="471"/>
        <v>2.1499999999999986</v>
      </c>
      <c r="K1602" s="45">
        <f t="shared" si="472"/>
        <v>10.534999999999993</v>
      </c>
      <c r="L1602" s="17"/>
    </row>
    <row r="1603" spans="1:21">
      <c r="C1603" s="17"/>
      <c r="G1603" s="17">
        <f>G1602+4.3/2</f>
        <v>52.15</v>
      </c>
      <c r="H1603" s="17">
        <v>4.9000000000000004</v>
      </c>
      <c r="I1603" s="17">
        <f t="shared" si="470"/>
        <v>4.9000000000000004</v>
      </c>
      <c r="J1603" s="17">
        <f t="shared" si="471"/>
        <v>2.1499999999999986</v>
      </c>
      <c r="K1603" s="45">
        <f t="shared" si="472"/>
        <v>10.534999999999993</v>
      </c>
      <c r="L1603" s="17"/>
    </row>
    <row r="1604" spans="1:21">
      <c r="C1604" s="17"/>
      <c r="G1604" s="17">
        <f>G1603+(H1603-H1604)*3</f>
        <v>56.65</v>
      </c>
      <c r="H1604" s="171">
        <v>3.4</v>
      </c>
      <c r="I1604" s="17">
        <f t="shared" si="470"/>
        <v>4.1500000000000004</v>
      </c>
      <c r="J1604" s="17">
        <f t="shared" si="471"/>
        <v>4.5</v>
      </c>
      <c r="K1604" s="45">
        <f t="shared" si="472"/>
        <v>18.675000000000001</v>
      </c>
      <c r="L1604" s="17"/>
    </row>
    <row r="1605" spans="1:21">
      <c r="C1605" s="17"/>
      <c r="G1605" s="17">
        <v>59</v>
      </c>
      <c r="H1605" s="171">
        <v>3.61</v>
      </c>
      <c r="I1605" s="17">
        <f t="shared" si="470"/>
        <v>3.5049999999999999</v>
      </c>
      <c r="J1605" s="17">
        <f t="shared" si="471"/>
        <v>2.3500000000000014</v>
      </c>
      <c r="K1605" s="45">
        <f t="shared" si="472"/>
        <v>8.2367500000000042</v>
      </c>
      <c r="L1605" s="12"/>
    </row>
    <row r="1606" spans="1:21">
      <c r="E1606" s="172"/>
      <c r="F1606" s="46"/>
      <c r="G1606" s="17"/>
      <c r="H1606" s="17"/>
      <c r="I1606" s="17"/>
      <c r="J1606" s="17">
        <f>SUM(J1599:J1605)</f>
        <v>25</v>
      </c>
      <c r="K1606" s="17">
        <f>SUM(K1599:K1605)</f>
        <v>97.161749999999998</v>
      </c>
    </row>
    <row r="1607" spans="1:21">
      <c r="E1607" s="172" t="s">
        <v>66</v>
      </c>
      <c r="F1607" s="46">
        <f>K1606-E1602</f>
        <v>17.45975</v>
      </c>
      <c r="G1607" s="137" t="s">
        <v>0</v>
      </c>
    </row>
    <row r="1608" spans="1:21">
      <c r="A1608" s="167" t="s">
        <v>67</v>
      </c>
      <c r="E1608" s="168" t="s">
        <v>58</v>
      </c>
      <c r="F1608" s="17">
        <v>27503</v>
      </c>
      <c r="G1608" s="137" t="s">
        <v>25</v>
      </c>
      <c r="H1608" s="167" t="s">
        <v>59</v>
      </c>
      <c r="I1608" s="167"/>
    </row>
    <row r="1609" spans="1:21">
      <c r="A1609" s="169" t="s">
        <v>60</v>
      </c>
      <c r="B1609" s="169" t="s">
        <v>61</v>
      </c>
      <c r="C1609" s="169" t="s">
        <v>62</v>
      </c>
      <c r="D1609" s="169" t="s">
        <v>63</v>
      </c>
      <c r="E1609" s="169" t="s">
        <v>64</v>
      </c>
      <c r="F1609" s="169"/>
      <c r="G1609" s="169" t="s">
        <v>60</v>
      </c>
      <c r="H1609" s="169" t="s">
        <v>61</v>
      </c>
      <c r="I1609" s="169" t="s">
        <v>62</v>
      </c>
      <c r="J1609" s="169" t="s">
        <v>63</v>
      </c>
      <c r="K1609" s="169" t="s">
        <v>64</v>
      </c>
      <c r="L1609" s="170"/>
    </row>
    <row r="1610" spans="1:21">
      <c r="A1610" s="17">
        <v>172</v>
      </c>
      <c r="B1610" s="171">
        <v>3.72</v>
      </c>
      <c r="C1610" s="17"/>
      <c r="D1610" s="17"/>
      <c r="E1610" s="45"/>
      <c r="F1610" s="180"/>
      <c r="G1610" s="17">
        <v>172</v>
      </c>
      <c r="H1610" s="171">
        <v>3.72</v>
      </c>
      <c r="I1610" s="17"/>
      <c r="J1610" s="17"/>
      <c r="K1610" s="45"/>
      <c r="L1610" s="17"/>
    </row>
    <row r="1611" spans="1:21">
      <c r="A1611" s="17">
        <v>200</v>
      </c>
      <c r="B1611" s="171">
        <v>3.98</v>
      </c>
      <c r="C1611" s="17">
        <f>(B1610+B1611)/2</f>
        <v>3.85</v>
      </c>
      <c r="D1611" s="17">
        <f>A1611-A1610</f>
        <v>28</v>
      </c>
      <c r="E1611" s="45">
        <f>C1611*D1611</f>
        <v>107.8</v>
      </c>
      <c r="G1611" s="17">
        <f>G1612-(H1612-H1611)*3</f>
        <v>194.85</v>
      </c>
      <c r="H1611" s="171">
        <v>3.9</v>
      </c>
      <c r="I1611" s="17">
        <f t="shared" ref="I1611:I1616" si="473">(H1610+H1611)/2</f>
        <v>3.81</v>
      </c>
      <c r="J1611" s="17">
        <f t="shared" ref="J1611:J1616" si="474">G1611-G1610</f>
        <v>22.849999999999994</v>
      </c>
      <c r="K1611" s="45">
        <f t="shared" ref="K1611:K1616" si="475">I1611*J1611</f>
        <v>87.058499999999981</v>
      </c>
      <c r="L1611" s="17"/>
      <c r="U1611" s="174"/>
    </row>
    <row r="1612" spans="1:21">
      <c r="A1612" s="17">
        <v>229</v>
      </c>
      <c r="B1612" s="171">
        <v>3.96</v>
      </c>
      <c r="C1612" s="17">
        <f>(B1611+B1612)/2</f>
        <v>3.9699999999999998</v>
      </c>
      <c r="D1612" s="17">
        <f>A1612-A1611</f>
        <v>29</v>
      </c>
      <c r="E1612" s="45">
        <f>C1612*D1612</f>
        <v>115.13</v>
      </c>
      <c r="F1612" s="180" t="s">
        <v>65</v>
      </c>
      <c r="G1612" s="17">
        <f>G1613-4.3/2</f>
        <v>197.85</v>
      </c>
      <c r="H1612" s="17">
        <v>4.9000000000000004</v>
      </c>
      <c r="I1612" s="17">
        <f t="shared" si="473"/>
        <v>4.4000000000000004</v>
      </c>
      <c r="J1612" s="17">
        <f t="shared" si="474"/>
        <v>3</v>
      </c>
      <c r="K1612" s="45">
        <f t="shared" si="475"/>
        <v>13.200000000000001</v>
      </c>
      <c r="L1612" s="17"/>
    </row>
    <row r="1613" spans="1:21">
      <c r="A1613" s="17"/>
      <c r="B1613" s="171"/>
      <c r="C1613" s="17"/>
      <c r="D1613" s="17">
        <f>SUM(D1611:D1612)</f>
        <v>57</v>
      </c>
      <c r="E1613" s="17">
        <f>SUM(E1611:E1612)</f>
        <v>222.93</v>
      </c>
      <c r="G1613" s="17">
        <v>200</v>
      </c>
      <c r="H1613" s="17">
        <v>4.9000000000000004</v>
      </c>
      <c r="I1613" s="17">
        <f t="shared" si="473"/>
        <v>4.9000000000000004</v>
      </c>
      <c r="J1613" s="17">
        <f t="shared" si="474"/>
        <v>2.1500000000000057</v>
      </c>
      <c r="K1613" s="45">
        <f t="shared" si="475"/>
        <v>10.535000000000029</v>
      </c>
      <c r="L1613" s="17"/>
    </row>
    <row r="1614" spans="1:21">
      <c r="A1614" s="17"/>
      <c r="B1614" s="171"/>
      <c r="C1614" s="17"/>
      <c r="G1614" s="17">
        <f>G1613+4.3/2</f>
        <v>202.15</v>
      </c>
      <c r="H1614" s="17">
        <v>4.9000000000000004</v>
      </c>
      <c r="I1614" s="17">
        <f t="shared" si="473"/>
        <v>4.9000000000000004</v>
      </c>
      <c r="J1614" s="17">
        <f t="shared" si="474"/>
        <v>2.1500000000000057</v>
      </c>
      <c r="K1614" s="45">
        <f t="shared" si="475"/>
        <v>10.535000000000029</v>
      </c>
      <c r="L1614" s="17"/>
    </row>
    <row r="1615" spans="1:21">
      <c r="C1615" s="17"/>
      <c r="G1615" s="17">
        <f>G1614+(H1614-H1615)*3</f>
        <v>204.94</v>
      </c>
      <c r="H1615" s="171">
        <v>3.97</v>
      </c>
      <c r="I1615" s="17">
        <f t="shared" si="473"/>
        <v>4.4350000000000005</v>
      </c>
      <c r="J1615" s="17">
        <f t="shared" si="474"/>
        <v>2.789999999999992</v>
      </c>
      <c r="K1615" s="45">
        <f t="shared" si="475"/>
        <v>12.373649999999966</v>
      </c>
      <c r="L1615" s="17"/>
    </row>
    <row r="1616" spans="1:21">
      <c r="C1616" s="17"/>
      <c r="G1616" s="17">
        <v>229</v>
      </c>
      <c r="H1616" s="171">
        <v>3.96</v>
      </c>
      <c r="I1616" s="17">
        <f t="shared" si="473"/>
        <v>3.9649999999999999</v>
      </c>
      <c r="J1616" s="17">
        <f t="shared" si="474"/>
        <v>24.060000000000002</v>
      </c>
      <c r="K1616" s="45">
        <f t="shared" si="475"/>
        <v>95.397900000000007</v>
      </c>
      <c r="L1616" s="17"/>
    </row>
    <row r="1617" spans="1:21">
      <c r="C1617" s="17"/>
      <c r="G1617" s="17"/>
      <c r="H1617" s="17"/>
      <c r="I1617" s="17"/>
      <c r="J1617" s="17">
        <f>SUM(J1611:J1616)</f>
        <v>57</v>
      </c>
      <c r="K1617" s="17">
        <f>SUM(K1611:K1616)</f>
        <v>229.10005000000001</v>
      </c>
      <c r="L1617" s="12"/>
    </row>
    <row r="1618" spans="1:21">
      <c r="E1618" s="172"/>
      <c r="F1618" s="46"/>
    </row>
    <row r="1619" spans="1:21">
      <c r="E1619" s="172" t="s">
        <v>66</v>
      </c>
      <c r="F1619" s="46">
        <f>K1617-E1613</f>
        <v>6.1700500000000034</v>
      </c>
      <c r="G1619" s="137" t="s">
        <v>0</v>
      </c>
    </row>
    <row r="1620" spans="1:21">
      <c r="E1620" s="172"/>
      <c r="F1620" s="46"/>
    </row>
    <row r="1621" spans="1:21">
      <c r="A1621" s="167" t="s">
        <v>67</v>
      </c>
      <c r="E1621" s="168" t="s">
        <v>58</v>
      </c>
      <c r="F1621" s="17">
        <v>27605</v>
      </c>
      <c r="G1621" s="137" t="s">
        <v>25</v>
      </c>
      <c r="H1621" s="167" t="s">
        <v>59</v>
      </c>
      <c r="I1621" s="167"/>
    </row>
    <row r="1622" spans="1:21">
      <c r="A1622" s="169" t="s">
        <v>60</v>
      </c>
      <c r="B1622" s="169" t="s">
        <v>61</v>
      </c>
      <c r="C1622" s="169" t="s">
        <v>62</v>
      </c>
      <c r="D1622" s="169" t="s">
        <v>63</v>
      </c>
      <c r="E1622" s="169" t="s">
        <v>64</v>
      </c>
      <c r="F1622" s="169"/>
      <c r="G1622" s="169" t="s">
        <v>60</v>
      </c>
      <c r="H1622" s="169" t="s">
        <v>61</v>
      </c>
      <c r="I1622" s="169" t="s">
        <v>62</v>
      </c>
      <c r="J1622" s="169" t="s">
        <v>63</v>
      </c>
      <c r="K1622" s="169" t="s">
        <v>64</v>
      </c>
      <c r="L1622" s="170"/>
    </row>
    <row r="1623" spans="1:21">
      <c r="A1623" s="17">
        <v>159</v>
      </c>
      <c r="B1623" s="171">
        <v>2.99</v>
      </c>
      <c r="C1623" s="17"/>
      <c r="D1623" s="17"/>
      <c r="E1623" s="45"/>
      <c r="F1623" s="180"/>
      <c r="G1623" s="17">
        <v>159</v>
      </c>
      <c r="H1623" s="171">
        <v>2.99</v>
      </c>
      <c r="I1623" s="17"/>
      <c r="J1623" s="17"/>
      <c r="K1623" s="45"/>
      <c r="L1623" s="17"/>
    </row>
    <row r="1624" spans="1:21">
      <c r="A1624" s="17">
        <v>185</v>
      </c>
      <c r="B1624" s="171">
        <v>3.62</v>
      </c>
      <c r="C1624" s="17">
        <f>(B1623+B1624)/2</f>
        <v>3.3050000000000002</v>
      </c>
      <c r="D1624" s="17">
        <f>A1624-A1623</f>
        <v>26</v>
      </c>
      <c r="E1624" s="45">
        <f>C1624*D1624</f>
        <v>85.93</v>
      </c>
      <c r="G1624" s="17">
        <f>G1625-(H1625-H1624)*3</f>
        <v>178.5</v>
      </c>
      <c r="H1624" s="171">
        <v>3.45</v>
      </c>
      <c r="I1624" s="17">
        <f t="shared" ref="I1624:I1629" si="476">(H1623+H1624)/2</f>
        <v>3.22</v>
      </c>
      <c r="J1624" s="17">
        <f t="shared" ref="J1624:J1629" si="477">G1624-G1623</f>
        <v>19.5</v>
      </c>
      <c r="K1624" s="45">
        <f t="shared" ref="K1624:K1629" si="478">I1624*J1624</f>
        <v>62.790000000000006</v>
      </c>
      <c r="L1624" s="17"/>
      <c r="U1624" s="174"/>
    </row>
    <row r="1625" spans="1:21">
      <c r="A1625" s="17">
        <v>202</v>
      </c>
      <c r="B1625" s="171">
        <v>3.57</v>
      </c>
      <c r="C1625" s="17">
        <f>(B1624+B1625)/2</f>
        <v>3.5949999999999998</v>
      </c>
      <c r="D1625" s="17">
        <f>A1625-A1624</f>
        <v>17</v>
      </c>
      <c r="E1625" s="45">
        <f>C1625*D1625</f>
        <v>61.114999999999995</v>
      </c>
      <c r="F1625" s="180" t="s">
        <v>65</v>
      </c>
      <c r="G1625" s="17">
        <f>G1626-4.3/2</f>
        <v>182.85</v>
      </c>
      <c r="H1625" s="17">
        <v>4.9000000000000004</v>
      </c>
      <c r="I1625" s="17">
        <f t="shared" si="476"/>
        <v>4.1750000000000007</v>
      </c>
      <c r="J1625" s="17">
        <f t="shared" si="477"/>
        <v>4.3499999999999943</v>
      </c>
      <c r="K1625" s="45">
        <f t="shared" si="478"/>
        <v>18.161249999999978</v>
      </c>
      <c r="L1625" s="17"/>
    </row>
    <row r="1626" spans="1:21">
      <c r="A1626" s="17"/>
      <c r="B1626" s="171"/>
      <c r="C1626" s="17"/>
      <c r="D1626" s="17">
        <f>SUM(D1624:D1625)</f>
        <v>43</v>
      </c>
      <c r="E1626" s="17">
        <f>SUM(E1624:E1625)</f>
        <v>147.04500000000002</v>
      </c>
      <c r="G1626" s="17">
        <v>185</v>
      </c>
      <c r="H1626" s="17">
        <v>4.9000000000000004</v>
      </c>
      <c r="I1626" s="17">
        <f t="shared" si="476"/>
        <v>4.9000000000000004</v>
      </c>
      <c r="J1626" s="17">
        <f t="shared" si="477"/>
        <v>2.1500000000000057</v>
      </c>
      <c r="K1626" s="45">
        <f t="shared" si="478"/>
        <v>10.535000000000029</v>
      </c>
      <c r="L1626" s="17"/>
    </row>
    <row r="1627" spans="1:21">
      <c r="A1627" s="17"/>
      <c r="B1627" s="171"/>
      <c r="C1627" s="17"/>
      <c r="G1627" s="17">
        <f>G1626+4.3/2</f>
        <v>187.15</v>
      </c>
      <c r="H1627" s="17">
        <v>4.9000000000000004</v>
      </c>
      <c r="I1627" s="17">
        <f t="shared" si="476"/>
        <v>4.9000000000000004</v>
      </c>
      <c r="J1627" s="17">
        <f t="shared" si="477"/>
        <v>2.1500000000000057</v>
      </c>
      <c r="K1627" s="45">
        <f t="shared" si="478"/>
        <v>10.535000000000029</v>
      </c>
      <c r="L1627" s="17"/>
    </row>
    <row r="1628" spans="1:21">
      <c r="C1628" s="17"/>
      <c r="G1628" s="17">
        <f>G1627+(H1627-H1628)*3</f>
        <v>191.08</v>
      </c>
      <c r="H1628" s="171">
        <v>3.59</v>
      </c>
      <c r="I1628" s="17">
        <f t="shared" si="476"/>
        <v>4.2450000000000001</v>
      </c>
      <c r="J1628" s="17">
        <f t="shared" si="477"/>
        <v>3.9300000000000068</v>
      </c>
      <c r="K1628" s="45">
        <f t="shared" si="478"/>
        <v>16.68285000000003</v>
      </c>
      <c r="L1628" s="17"/>
    </row>
    <row r="1629" spans="1:21">
      <c r="C1629" s="17"/>
      <c r="G1629" s="17">
        <v>202</v>
      </c>
      <c r="H1629" s="171">
        <v>3.57</v>
      </c>
      <c r="I1629" s="17">
        <f t="shared" si="476"/>
        <v>3.58</v>
      </c>
      <c r="J1629" s="17">
        <f t="shared" si="477"/>
        <v>10.919999999999987</v>
      </c>
      <c r="K1629" s="45">
        <f t="shared" si="478"/>
        <v>39.093599999999959</v>
      </c>
      <c r="L1629" s="17"/>
    </row>
    <row r="1630" spans="1:21">
      <c r="C1630" s="17"/>
      <c r="G1630" s="17"/>
      <c r="H1630" s="17"/>
      <c r="I1630" s="17"/>
      <c r="J1630" s="17">
        <f>SUM(J1624:J1629)</f>
        <v>43</v>
      </c>
      <c r="K1630" s="17">
        <f>SUM(K1624:K1629)</f>
        <v>157.79770000000002</v>
      </c>
      <c r="L1630" s="12"/>
    </row>
    <row r="1631" spans="1:21">
      <c r="E1631" s="172"/>
      <c r="F1631" s="46"/>
    </row>
    <row r="1632" spans="1:21">
      <c r="E1632" s="172" t="s">
        <v>66</v>
      </c>
      <c r="F1632" s="46">
        <f>K1630-E1626</f>
        <v>10.752700000000004</v>
      </c>
      <c r="G1632" s="137" t="s">
        <v>0</v>
      </c>
    </row>
    <row r="1633" spans="1:21">
      <c r="E1633" s="172"/>
      <c r="F1633" s="46"/>
    </row>
    <row r="1634" spans="1:21">
      <c r="A1634" s="167" t="s">
        <v>67</v>
      </c>
      <c r="E1634" s="168" t="s">
        <v>58</v>
      </c>
      <c r="F1634" s="17">
        <v>27689</v>
      </c>
      <c r="G1634" s="137" t="s">
        <v>25</v>
      </c>
      <c r="H1634" s="167" t="s">
        <v>59</v>
      </c>
      <c r="I1634" s="167"/>
    </row>
    <row r="1635" spans="1:21">
      <c r="A1635" s="169" t="s">
        <v>60</v>
      </c>
      <c r="B1635" s="169" t="s">
        <v>61</v>
      </c>
      <c r="C1635" s="169" t="s">
        <v>62</v>
      </c>
      <c r="D1635" s="169" t="s">
        <v>63</v>
      </c>
      <c r="E1635" s="169" t="s">
        <v>64</v>
      </c>
      <c r="F1635" s="169"/>
      <c r="G1635" s="169" t="s">
        <v>60</v>
      </c>
      <c r="H1635" s="169" t="s">
        <v>61</v>
      </c>
      <c r="I1635" s="169" t="s">
        <v>62</v>
      </c>
      <c r="J1635" s="169" t="s">
        <v>63</v>
      </c>
      <c r="K1635" s="169" t="s">
        <v>64</v>
      </c>
      <c r="L1635" s="170"/>
    </row>
    <row r="1636" spans="1:21">
      <c r="A1636" s="17">
        <v>151</v>
      </c>
      <c r="B1636" s="171">
        <v>3.54</v>
      </c>
      <c r="C1636" s="17"/>
      <c r="D1636" s="17"/>
      <c r="E1636" s="45"/>
      <c r="F1636" s="180"/>
      <c r="G1636" s="17">
        <v>151</v>
      </c>
      <c r="H1636" s="171">
        <v>3.54</v>
      </c>
      <c r="I1636" s="17"/>
      <c r="J1636" s="17"/>
      <c r="K1636" s="45"/>
      <c r="L1636" s="17"/>
    </row>
    <row r="1637" spans="1:21">
      <c r="A1637" s="17">
        <v>166</v>
      </c>
      <c r="B1637" s="171">
        <v>3.61</v>
      </c>
      <c r="C1637" s="17">
        <f>(B1636+B1637)/2</f>
        <v>3.5750000000000002</v>
      </c>
      <c r="D1637" s="17">
        <f>A1637-A1636</f>
        <v>15</v>
      </c>
      <c r="E1637" s="45">
        <f>C1637*D1637</f>
        <v>53.625</v>
      </c>
      <c r="F1637" s="180" t="s">
        <v>65</v>
      </c>
      <c r="G1637" s="17">
        <f>G1638-(H1638-H1637)*3</f>
        <v>159.85999999999999</v>
      </c>
      <c r="H1637" s="171">
        <v>3.57</v>
      </c>
      <c r="I1637" s="17">
        <f t="shared" ref="I1637:I1642" si="479">(H1636+H1637)/2</f>
        <v>3.5549999999999997</v>
      </c>
      <c r="J1637" s="17">
        <f t="shared" ref="J1637:J1642" si="480">G1637-G1636</f>
        <v>8.8599999999999852</v>
      </c>
      <c r="K1637" s="45">
        <f t="shared" ref="K1637:K1642" si="481">I1637*J1637</f>
        <v>31.497299999999946</v>
      </c>
      <c r="L1637" s="17"/>
      <c r="U1637" s="174"/>
    </row>
    <row r="1638" spans="1:21">
      <c r="A1638" s="17">
        <v>191</v>
      </c>
      <c r="B1638" s="171">
        <v>3.71</v>
      </c>
      <c r="C1638" s="17">
        <f>(B1637+B1638)/2</f>
        <v>3.66</v>
      </c>
      <c r="D1638" s="17">
        <f>A1638-A1637</f>
        <v>25</v>
      </c>
      <c r="E1638" s="45">
        <f>C1638*D1638</f>
        <v>91.5</v>
      </c>
      <c r="G1638" s="17">
        <f>G1639-4.3/2</f>
        <v>163.85</v>
      </c>
      <c r="H1638" s="17">
        <v>4.9000000000000004</v>
      </c>
      <c r="I1638" s="17">
        <f t="shared" si="479"/>
        <v>4.2350000000000003</v>
      </c>
      <c r="J1638" s="17">
        <f t="shared" si="480"/>
        <v>3.9900000000000091</v>
      </c>
      <c r="K1638" s="45">
        <f t="shared" si="481"/>
        <v>16.897650000000041</v>
      </c>
      <c r="L1638" s="17"/>
    </row>
    <row r="1639" spans="1:21">
      <c r="A1639" s="17"/>
      <c r="B1639" s="171"/>
      <c r="C1639" s="17"/>
      <c r="D1639" s="17">
        <f>SUM(D1637:D1638)</f>
        <v>40</v>
      </c>
      <c r="E1639" s="17">
        <f>SUM(E1637:E1638)</f>
        <v>145.125</v>
      </c>
      <c r="G1639" s="17">
        <v>166</v>
      </c>
      <c r="H1639" s="17">
        <v>4.9000000000000004</v>
      </c>
      <c r="I1639" s="17">
        <f t="shared" si="479"/>
        <v>4.9000000000000004</v>
      </c>
      <c r="J1639" s="17">
        <f t="shared" si="480"/>
        <v>2.1500000000000057</v>
      </c>
      <c r="K1639" s="45">
        <f t="shared" si="481"/>
        <v>10.535000000000029</v>
      </c>
      <c r="L1639" s="17"/>
    </row>
    <row r="1640" spans="1:21">
      <c r="A1640" s="17"/>
      <c r="B1640" s="171"/>
      <c r="C1640" s="17"/>
      <c r="G1640" s="17">
        <f>G1639+4.3/2</f>
        <v>168.15</v>
      </c>
      <c r="H1640" s="17">
        <v>4.9000000000000004</v>
      </c>
      <c r="I1640" s="17">
        <f t="shared" si="479"/>
        <v>4.9000000000000004</v>
      </c>
      <c r="J1640" s="17">
        <f t="shared" si="480"/>
        <v>2.1500000000000057</v>
      </c>
      <c r="K1640" s="45">
        <f t="shared" si="481"/>
        <v>10.535000000000029</v>
      </c>
      <c r="L1640" s="17"/>
    </row>
    <row r="1641" spans="1:21">
      <c r="C1641" s="17"/>
      <c r="G1641" s="17">
        <f>G1640+(H1640-H1641)*3</f>
        <v>171.9</v>
      </c>
      <c r="H1641" s="171">
        <v>3.65</v>
      </c>
      <c r="I1641" s="17">
        <f t="shared" si="479"/>
        <v>4.2750000000000004</v>
      </c>
      <c r="J1641" s="17">
        <f t="shared" si="480"/>
        <v>3.75</v>
      </c>
      <c r="K1641" s="45">
        <f t="shared" si="481"/>
        <v>16.03125</v>
      </c>
      <c r="L1641" s="17"/>
    </row>
    <row r="1642" spans="1:21">
      <c r="C1642" s="17"/>
      <c r="G1642" s="17">
        <v>191</v>
      </c>
      <c r="H1642" s="171">
        <v>3.71</v>
      </c>
      <c r="I1642" s="17">
        <f t="shared" si="479"/>
        <v>3.6799999999999997</v>
      </c>
      <c r="J1642" s="17">
        <f t="shared" si="480"/>
        <v>19.099999999999994</v>
      </c>
      <c r="K1642" s="45">
        <f t="shared" si="481"/>
        <v>70.287999999999968</v>
      </c>
      <c r="L1642" s="17"/>
    </row>
    <row r="1643" spans="1:21">
      <c r="C1643" s="17"/>
      <c r="G1643" s="17"/>
      <c r="H1643" s="17"/>
      <c r="I1643" s="17"/>
      <c r="J1643" s="17">
        <f>SUM(J1637:J1642)</f>
        <v>40</v>
      </c>
      <c r="K1643" s="17">
        <f>SUM(K1637:K1642)</f>
        <v>155.7842</v>
      </c>
      <c r="L1643" s="12"/>
    </row>
    <row r="1644" spans="1:21">
      <c r="E1644" s="172"/>
      <c r="F1644" s="46"/>
    </row>
    <row r="1645" spans="1:21">
      <c r="E1645" s="172" t="s">
        <v>66</v>
      </c>
      <c r="F1645" s="46">
        <f>K1643-E1639</f>
        <v>10.659199999999998</v>
      </c>
      <c r="G1645" s="137" t="s">
        <v>0</v>
      </c>
    </row>
    <row r="1646" spans="1:21">
      <c r="E1646" s="172"/>
      <c r="F1646" s="46"/>
    </row>
    <row r="1647" spans="1:21">
      <c r="E1647" s="172"/>
      <c r="F1647" s="46"/>
    </row>
    <row r="1648" spans="1:21">
      <c r="A1648" s="167" t="s">
        <v>67</v>
      </c>
      <c r="E1648" s="168" t="s">
        <v>58</v>
      </c>
      <c r="F1648" s="17">
        <v>27773</v>
      </c>
      <c r="G1648" s="137" t="s">
        <v>25</v>
      </c>
      <c r="H1648" s="167" t="s">
        <v>59</v>
      </c>
      <c r="I1648" s="167"/>
    </row>
    <row r="1649" spans="1:21">
      <c r="A1649" s="169" t="s">
        <v>60</v>
      </c>
      <c r="B1649" s="169" t="s">
        <v>61</v>
      </c>
      <c r="C1649" s="169" t="s">
        <v>62</v>
      </c>
      <c r="D1649" s="169" t="s">
        <v>63</v>
      </c>
      <c r="E1649" s="169" t="s">
        <v>64</v>
      </c>
      <c r="F1649" s="169"/>
      <c r="G1649" s="169" t="s">
        <v>60</v>
      </c>
      <c r="H1649" s="169" t="s">
        <v>61</v>
      </c>
      <c r="I1649" s="169" t="s">
        <v>62</v>
      </c>
      <c r="J1649" s="169" t="s">
        <v>63</v>
      </c>
      <c r="K1649" s="169" t="s">
        <v>64</v>
      </c>
      <c r="L1649" s="170"/>
    </row>
    <row r="1650" spans="1:21">
      <c r="A1650" s="17">
        <v>115</v>
      </c>
      <c r="B1650" s="171">
        <v>3.78</v>
      </c>
      <c r="C1650" s="17"/>
      <c r="D1650" s="17"/>
      <c r="E1650" s="45"/>
      <c r="F1650" s="180"/>
      <c r="G1650" s="17">
        <v>115</v>
      </c>
      <c r="H1650" s="171">
        <v>3.78</v>
      </c>
      <c r="I1650" s="17"/>
      <c r="J1650" s="17"/>
      <c r="K1650" s="45"/>
      <c r="L1650" s="17"/>
    </row>
    <row r="1651" spans="1:21">
      <c r="A1651" s="17">
        <v>140</v>
      </c>
      <c r="B1651" s="171">
        <v>3.87</v>
      </c>
      <c r="C1651" s="17">
        <f>(B1650+B1651)/2</f>
        <v>3.8250000000000002</v>
      </c>
      <c r="D1651" s="17">
        <f>A1651-A1650</f>
        <v>25</v>
      </c>
      <c r="E1651" s="45">
        <f>C1651*D1651</f>
        <v>95.625</v>
      </c>
      <c r="F1651" s="180" t="s">
        <v>65</v>
      </c>
      <c r="G1651" s="17">
        <f>G1652-(H1652-H1651)*3</f>
        <v>134.63999999999999</v>
      </c>
      <c r="H1651" s="171">
        <v>3.83</v>
      </c>
      <c r="I1651" s="17">
        <f t="shared" ref="I1651:I1656" si="482">(H1650+H1651)/2</f>
        <v>3.8049999999999997</v>
      </c>
      <c r="J1651" s="17">
        <f t="shared" ref="J1651:J1656" si="483">G1651-G1650</f>
        <v>19.639999999999986</v>
      </c>
      <c r="K1651" s="45">
        <f t="shared" ref="K1651:K1656" si="484">I1651*J1651</f>
        <v>74.73019999999994</v>
      </c>
      <c r="L1651" s="17"/>
      <c r="U1651" s="174"/>
    </row>
    <row r="1652" spans="1:21">
      <c r="A1652" s="17">
        <v>159</v>
      </c>
      <c r="B1652" s="171">
        <v>3.86</v>
      </c>
      <c r="C1652" s="17">
        <f>(B1651+B1652)/2</f>
        <v>3.8650000000000002</v>
      </c>
      <c r="D1652" s="17">
        <f>A1652-A1651</f>
        <v>19</v>
      </c>
      <c r="E1652" s="45">
        <f>C1652*D1652</f>
        <v>73.435000000000002</v>
      </c>
      <c r="G1652" s="17">
        <f>G1653-4.3/2</f>
        <v>137.85</v>
      </c>
      <c r="H1652" s="17">
        <v>4.9000000000000004</v>
      </c>
      <c r="I1652" s="17">
        <f t="shared" si="482"/>
        <v>4.3650000000000002</v>
      </c>
      <c r="J1652" s="17">
        <f t="shared" si="483"/>
        <v>3.210000000000008</v>
      </c>
      <c r="K1652" s="45">
        <f t="shared" si="484"/>
        <v>14.011650000000035</v>
      </c>
      <c r="L1652" s="17"/>
    </row>
    <row r="1653" spans="1:21">
      <c r="A1653" s="17"/>
      <c r="B1653" s="171"/>
      <c r="C1653" s="17"/>
      <c r="D1653" s="17">
        <f>SUM(D1651:D1652)</f>
        <v>44</v>
      </c>
      <c r="E1653" s="17">
        <f>SUM(E1651:E1652)</f>
        <v>169.06</v>
      </c>
      <c r="G1653" s="17">
        <v>140</v>
      </c>
      <c r="H1653" s="17">
        <v>4.9000000000000004</v>
      </c>
      <c r="I1653" s="17">
        <f t="shared" si="482"/>
        <v>4.9000000000000004</v>
      </c>
      <c r="J1653" s="17">
        <f t="shared" si="483"/>
        <v>2.1500000000000057</v>
      </c>
      <c r="K1653" s="45">
        <f t="shared" si="484"/>
        <v>10.535000000000029</v>
      </c>
      <c r="L1653" s="17"/>
    </row>
    <row r="1654" spans="1:21">
      <c r="A1654" s="17"/>
      <c r="B1654" s="171"/>
      <c r="C1654" s="17"/>
      <c r="G1654" s="17">
        <f>G1653+4.3/2</f>
        <v>142.15</v>
      </c>
      <c r="H1654" s="17">
        <v>4.9000000000000004</v>
      </c>
      <c r="I1654" s="17">
        <f t="shared" si="482"/>
        <v>4.9000000000000004</v>
      </c>
      <c r="J1654" s="17">
        <f t="shared" si="483"/>
        <v>2.1500000000000057</v>
      </c>
      <c r="K1654" s="45">
        <f t="shared" si="484"/>
        <v>10.535000000000029</v>
      </c>
      <c r="L1654" s="17"/>
    </row>
    <row r="1655" spans="1:21">
      <c r="C1655" s="17"/>
      <c r="G1655" s="17">
        <f>G1654+(H1654-H1655)*3</f>
        <v>145.27000000000001</v>
      </c>
      <c r="H1655" s="171">
        <v>3.86</v>
      </c>
      <c r="I1655" s="17">
        <f t="shared" si="482"/>
        <v>4.38</v>
      </c>
      <c r="J1655" s="17">
        <f t="shared" si="483"/>
        <v>3.1200000000000045</v>
      </c>
      <c r="K1655" s="45">
        <f t="shared" si="484"/>
        <v>13.665600000000019</v>
      </c>
      <c r="L1655" s="17"/>
    </row>
    <row r="1656" spans="1:21">
      <c r="C1656" s="17"/>
      <c r="G1656" s="17">
        <v>159</v>
      </c>
      <c r="H1656" s="171">
        <v>3.86</v>
      </c>
      <c r="I1656" s="17">
        <f t="shared" si="482"/>
        <v>3.86</v>
      </c>
      <c r="J1656" s="17">
        <f t="shared" si="483"/>
        <v>13.72999999999999</v>
      </c>
      <c r="K1656" s="45">
        <f t="shared" si="484"/>
        <v>52.997799999999955</v>
      </c>
      <c r="L1656" s="17"/>
    </row>
    <row r="1657" spans="1:21">
      <c r="C1657" s="17"/>
      <c r="G1657" s="17"/>
      <c r="H1657" s="17"/>
      <c r="I1657" s="17"/>
      <c r="J1657" s="17">
        <f>SUM(J1651:J1656)</f>
        <v>44</v>
      </c>
      <c r="K1657" s="17">
        <f>SUM(K1651:K1656)</f>
        <v>176.47524999999999</v>
      </c>
      <c r="L1657" s="12"/>
    </row>
    <row r="1658" spans="1:21">
      <c r="E1658" s="172"/>
      <c r="F1658" s="46"/>
    </row>
    <row r="1659" spans="1:21">
      <c r="E1659" s="172" t="s">
        <v>66</v>
      </c>
      <c r="F1659" s="46">
        <f>K1657-E1653</f>
        <v>7.4152499999999861</v>
      </c>
      <c r="G1659" s="137" t="s">
        <v>0</v>
      </c>
    </row>
    <row r="1660" spans="1:21">
      <c r="E1660" s="172"/>
      <c r="F1660" s="46"/>
    </row>
    <row r="1661" spans="1:21">
      <c r="A1661" s="167" t="s">
        <v>67</v>
      </c>
      <c r="E1661" s="168" t="s">
        <v>58</v>
      </c>
      <c r="F1661" s="17">
        <v>27856</v>
      </c>
      <c r="G1661" s="137" t="s">
        <v>25</v>
      </c>
      <c r="H1661" s="167" t="s">
        <v>59</v>
      </c>
      <c r="I1661" s="167"/>
    </row>
    <row r="1662" spans="1:21">
      <c r="A1662" s="169" t="s">
        <v>60</v>
      </c>
      <c r="B1662" s="169" t="s">
        <v>61</v>
      </c>
      <c r="C1662" s="169" t="s">
        <v>62</v>
      </c>
      <c r="D1662" s="169" t="s">
        <v>63</v>
      </c>
      <c r="E1662" s="169" t="s">
        <v>64</v>
      </c>
      <c r="F1662" s="169"/>
      <c r="G1662" s="169" t="s">
        <v>60</v>
      </c>
      <c r="H1662" s="169" t="s">
        <v>61</v>
      </c>
      <c r="I1662" s="169" t="s">
        <v>62</v>
      </c>
      <c r="J1662" s="169" t="s">
        <v>63</v>
      </c>
      <c r="K1662" s="169" t="s">
        <v>64</v>
      </c>
      <c r="L1662" s="170"/>
    </row>
    <row r="1663" spans="1:21">
      <c r="A1663" s="17">
        <v>77</v>
      </c>
      <c r="B1663" s="171">
        <v>2.94</v>
      </c>
      <c r="C1663" s="17"/>
      <c r="D1663" s="17"/>
      <c r="E1663" s="45"/>
      <c r="F1663" s="180"/>
      <c r="G1663" s="17">
        <v>77</v>
      </c>
      <c r="H1663" s="171">
        <v>2.94</v>
      </c>
      <c r="I1663" s="17"/>
      <c r="J1663" s="17"/>
      <c r="K1663" s="45"/>
      <c r="L1663" s="17"/>
    </row>
    <row r="1664" spans="1:21">
      <c r="A1664" s="17">
        <v>110</v>
      </c>
      <c r="B1664" s="171">
        <v>3.92</v>
      </c>
      <c r="C1664" s="17">
        <f>(B1663+B1664)/2</f>
        <v>3.4299999999999997</v>
      </c>
      <c r="D1664" s="17">
        <f>A1664-A1663</f>
        <v>33</v>
      </c>
      <c r="E1664" s="45">
        <f>C1664*D1664</f>
        <v>113.19</v>
      </c>
      <c r="F1664" s="180" t="s">
        <v>65</v>
      </c>
      <c r="G1664" s="17">
        <f>G1665-(H1665-H1664)*3</f>
        <v>104.25</v>
      </c>
      <c r="H1664" s="171">
        <v>3.7</v>
      </c>
      <c r="I1664" s="17">
        <f t="shared" ref="I1664:I1669" si="485">(H1663+H1664)/2</f>
        <v>3.3200000000000003</v>
      </c>
      <c r="J1664" s="17">
        <f t="shared" ref="J1664:J1669" si="486">G1664-G1663</f>
        <v>27.25</v>
      </c>
      <c r="K1664" s="45">
        <f t="shared" ref="K1664:K1669" si="487">I1664*J1664</f>
        <v>90.470000000000013</v>
      </c>
      <c r="L1664" s="17"/>
      <c r="U1664" s="174"/>
    </row>
    <row r="1665" spans="1:21">
      <c r="A1665" s="17">
        <v>157</v>
      </c>
      <c r="B1665" s="171">
        <v>3.85</v>
      </c>
      <c r="C1665" s="17">
        <f>(B1664+B1665)/2</f>
        <v>3.8849999999999998</v>
      </c>
      <c r="D1665" s="17">
        <f>A1665-A1664</f>
        <v>47</v>
      </c>
      <c r="E1665" s="45">
        <f>C1665*D1665</f>
        <v>182.595</v>
      </c>
      <c r="G1665" s="17">
        <f>G1666-4.3/2</f>
        <v>107.85</v>
      </c>
      <c r="H1665" s="17">
        <v>4.9000000000000004</v>
      </c>
      <c r="I1665" s="17">
        <f t="shared" si="485"/>
        <v>4.3000000000000007</v>
      </c>
      <c r="J1665" s="17">
        <f t="shared" si="486"/>
        <v>3.5999999999999943</v>
      </c>
      <c r="K1665" s="45">
        <f t="shared" si="487"/>
        <v>15.479999999999977</v>
      </c>
      <c r="L1665" s="17"/>
    </row>
    <row r="1666" spans="1:21">
      <c r="A1666" s="17"/>
      <c r="B1666" s="171"/>
      <c r="C1666" s="17"/>
      <c r="D1666" s="17">
        <f>SUM(D1664:D1665)</f>
        <v>80</v>
      </c>
      <c r="E1666" s="17">
        <f>SUM(E1664:E1665)</f>
        <v>295.78499999999997</v>
      </c>
      <c r="G1666" s="17">
        <v>110</v>
      </c>
      <c r="H1666" s="17">
        <v>4.9000000000000004</v>
      </c>
      <c r="I1666" s="17">
        <f t="shared" si="485"/>
        <v>4.9000000000000004</v>
      </c>
      <c r="J1666" s="17">
        <f t="shared" si="486"/>
        <v>2.1500000000000057</v>
      </c>
      <c r="K1666" s="45">
        <f t="shared" si="487"/>
        <v>10.535000000000029</v>
      </c>
      <c r="L1666" s="17"/>
    </row>
    <row r="1667" spans="1:21">
      <c r="A1667" s="17"/>
      <c r="B1667" s="171"/>
      <c r="C1667" s="17"/>
      <c r="G1667" s="17">
        <f>G1666+4.3/2</f>
        <v>112.15</v>
      </c>
      <c r="H1667" s="17">
        <v>4.9000000000000004</v>
      </c>
      <c r="I1667" s="17">
        <f t="shared" si="485"/>
        <v>4.9000000000000004</v>
      </c>
      <c r="J1667" s="17">
        <f t="shared" si="486"/>
        <v>2.1500000000000057</v>
      </c>
      <c r="K1667" s="45">
        <f t="shared" si="487"/>
        <v>10.535000000000029</v>
      </c>
      <c r="L1667" s="17"/>
    </row>
    <row r="1668" spans="1:21">
      <c r="C1668" s="17"/>
      <c r="G1668" s="17">
        <f>G1667+(H1667-H1668)*3</f>
        <v>115.15</v>
      </c>
      <c r="H1668" s="171">
        <v>3.9</v>
      </c>
      <c r="I1668" s="17">
        <f t="shared" si="485"/>
        <v>4.4000000000000004</v>
      </c>
      <c r="J1668" s="17">
        <f t="shared" si="486"/>
        <v>3</v>
      </c>
      <c r="K1668" s="45">
        <f t="shared" si="487"/>
        <v>13.200000000000001</v>
      </c>
      <c r="L1668" s="17"/>
    </row>
    <row r="1669" spans="1:21">
      <c r="C1669" s="17"/>
      <c r="G1669" s="17">
        <v>157</v>
      </c>
      <c r="H1669" s="171">
        <v>3.85</v>
      </c>
      <c r="I1669" s="17">
        <f t="shared" si="485"/>
        <v>3.875</v>
      </c>
      <c r="J1669" s="17">
        <f t="shared" si="486"/>
        <v>41.849999999999994</v>
      </c>
      <c r="K1669" s="45">
        <f t="shared" si="487"/>
        <v>162.16874999999999</v>
      </c>
      <c r="L1669" s="17"/>
    </row>
    <row r="1670" spans="1:21">
      <c r="C1670" s="17"/>
      <c r="G1670" s="17"/>
      <c r="H1670" s="17"/>
      <c r="I1670" s="17"/>
      <c r="J1670" s="17">
        <f>SUM(J1664:J1669)</f>
        <v>80</v>
      </c>
      <c r="K1670" s="17">
        <f>SUM(K1664:K1669)</f>
        <v>302.38875000000002</v>
      </c>
      <c r="L1670" s="12"/>
    </row>
    <row r="1671" spans="1:21">
      <c r="E1671" s="172"/>
      <c r="F1671" s="46"/>
    </row>
    <row r="1672" spans="1:21">
      <c r="E1672" s="172" t="s">
        <v>66</v>
      </c>
      <c r="F1672" s="46">
        <f>K1670-E1666</f>
        <v>6.6037500000000477</v>
      </c>
      <c r="G1672" s="137" t="s">
        <v>0</v>
      </c>
    </row>
    <row r="1673" spans="1:21">
      <c r="E1673" s="172"/>
      <c r="F1673" s="46"/>
    </row>
    <row r="1674" spans="1:21">
      <c r="A1674" s="167" t="s">
        <v>67</v>
      </c>
      <c r="E1674" s="168" t="s">
        <v>58</v>
      </c>
      <c r="F1674" s="17">
        <v>27948</v>
      </c>
      <c r="G1674" s="137" t="s">
        <v>25</v>
      </c>
      <c r="H1674" s="167" t="s">
        <v>59</v>
      </c>
      <c r="I1674" s="167"/>
    </row>
    <row r="1675" spans="1:21">
      <c r="A1675" s="169" t="s">
        <v>60</v>
      </c>
      <c r="B1675" s="169" t="s">
        <v>61</v>
      </c>
      <c r="C1675" s="169" t="s">
        <v>62</v>
      </c>
      <c r="D1675" s="169" t="s">
        <v>63</v>
      </c>
      <c r="E1675" s="169" t="s">
        <v>64</v>
      </c>
      <c r="F1675" s="169"/>
      <c r="G1675" s="169" t="s">
        <v>60</v>
      </c>
      <c r="H1675" s="169" t="s">
        <v>61</v>
      </c>
      <c r="I1675" s="169" t="s">
        <v>62</v>
      </c>
      <c r="J1675" s="169" t="s">
        <v>63</v>
      </c>
      <c r="K1675" s="169" t="s">
        <v>64</v>
      </c>
      <c r="L1675" s="170"/>
    </row>
    <row r="1676" spans="1:21">
      <c r="A1676" s="17">
        <v>122</v>
      </c>
      <c r="B1676" s="171">
        <v>4.04</v>
      </c>
      <c r="C1676" s="17"/>
      <c r="D1676" s="17"/>
      <c r="E1676" s="45"/>
      <c r="F1676" s="180"/>
      <c r="G1676" s="17">
        <v>122</v>
      </c>
      <c r="H1676" s="171">
        <v>4.04</v>
      </c>
      <c r="I1676" s="17"/>
      <c r="J1676" s="17"/>
      <c r="K1676" s="45"/>
      <c r="L1676" s="17"/>
    </row>
    <row r="1677" spans="1:21">
      <c r="A1677" s="17">
        <v>145</v>
      </c>
      <c r="B1677" s="171">
        <v>4.0199999999999996</v>
      </c>
      <c r="C1677" s="17">
        <f>(B1676+B1677)/2</f>
        <v>4.0299999999999994</v>
      </c>
      <c r="D1677" s="17">
        <f>A1677-A1676</f>
        <v>23</v>
      </c>
      <c r="E1677" s="45">
        <f>C1677*D1677</f>
        <v>92.689999999999984</v>
      </c>
      <c r="F1677" s="180" t="s">
        <v>65</v>
      </c>
      <c r="G1677" s="17">
        <f>G1678-(H1678-H1677)*3</f>
        <v>140</v>
      </c>
      <c r="H1677" s="171">
        <v>3.95</v>
      </c>
      <c r="I1677" s="17">
        <f t="shared" ref="I1677:I1682" si="488">(H1676+H1677)/2</f>
        <v>3.9950000000000001</v>
      </c>
      <c r="J1677" s="17">
        <f t="shared" ref="J1677:J1682" si="489">G1677-G1676</f>
        <v>18</v>
      </c>
      <c r="K1677" s="45">
        <f t="shared" ref="K1677:K1682" si="490">I1677*J1677</f>
        <v>71.91</v>
      </c>
      <c r="L1677" s="17"/>
      <c r="U1677" s="174"/>
    </row>
    <row r="1678" spans="1:21">
      <c r="A1678" s="17">
        <v>175</v>
      </c>
      <c r="B1678" s="171">
        <v>3.87</v>
      </c>
      <c r="C1678" s="17">
        <f>(B1677+B1678)/2</f>
        <v>3.9449999999999998</v>
      </c>
      <c r="D1678" s="17">
        <f>A1678-A1677</f>
        <v>30</v>
      </c>
      <c r="E1678" s="45">
        <f>C1678*D1678</f>
        <v>118.35</v>
      </c>
      <c r="G1678" s="17">
        <f>G1679-4.3/2</f>
        <v>142.85</v>
      </c>
      <c r="H1678" s="17">
        <v>4.9000000000000004</v>
      </c>
      <c r="I1678" s="17">
        <f t="shared" si="488"/>
        <v>4.4250000000000007</v>
      </c>
      <c r="J1678" s="17">
        <f t="shared" si="489"/>
        <v>2.8499999999999943</v>
      </c>
      <c r="K1678" s="45">
        <f t="shared" si="490"/>
        <v>12.611249999999977</v>
      </c>
      <c r="L1678" s="17"/>
    </row>
    <row r="1679" spans="1:21">
      <c r="A1679" s="17"/>
      <c r="B1679" s="171"/>
      <c r="C1679" s="17"/>
      <c r="D1679" s="17">
        <f>SUM(D1677:D1678)</f>
        <v>53</v>
      </c>
      <c r="E1679" s="17">
        <f>SUM(E1677:E1678)</f>
        <v>211.03999999999996</v>
      </c>
      <c r="G1679" s="17">
        <v>145</v>
      </c>
      <c r="H1679" s="17">
        <v>4.9000000000000004</v>
      </c>
      <c r="I1679" s="17">
        <f t="shared" si="488"/>
        <v>4.9000000000000004</v>
      </c>
      <c r="J1679" s="17">
        <f t="shared" si="489"/>
        <v>2.1500000000000057</v>
      </c>
      <c r="K1679" s="45">
        <f t="shared" si="490"/>
        <v>10.535000000000029</v>
      </c>
      <c r="L1679" s="17"/>
    </row>
    <row r="1680" spans="1:21">
      <c r="A1680" s="17"/>
      <c r="B1680" s="171"/>
      <c r="C1680" s="17"/>
      <c r="G1680" s="17">
        <f>G1679+4.3/2</f>
        <v>147.15</v>
      </c>
      <c r="H1680" s="17">
        <v>4.9000000000000004</v>
      </c>
      <c r="I1680" s="17">
        <f t="shared" si="488"/>
        <v>4.9000000000000004</v>
      </c>
      <c r="J1680" s="17">
        <f t="shared" si="489"/>
        <v>2.1500000000000057</v>
      </c>
      <c r="K1680" s="45">
        <f t="shared" si="490"/>
        <v>10.535000000000029</v>
      </c>
      <c r="L1680" s="17"/>
    </row>
    <row r="1681" spans="1:21">
      <c r="C1681" s="17"/>
      <c r="G1681" s="17">
        <f>G1680+(H1680-H1681)*3</f>
        <v>150</v>
      </c>
      <c r="H1681" s="171">
        <v>3.95</v>
      </c>
      <c r="I1681" s="17">
        <f t="shared" si="488"/>
        <v>4.4250000000000007</v>
      </c>
      <c r="J1681" s="17">
        <f t="shared" si="489"/>
        <v>2.8499999999999943</v>
      </c>
      <c r="K1681" s="45">
        <f t="shared" si="490"/>
        <v>12.611249999999977</v>
      </c>
      <c r="L1681" s="17"/>
    </row>
    <row r="1682" spans="1:21">
      <c r="C1682" s="17"/>
      <c r="G1682" s="17">
        <v>175</v>
      </c>
      <c r="H1682" s="171">
        <v>3.87</v>
      </c>
      <c r="I1682" s="17">
        <f t="shared" si="488"/>
        <v>3.91</v>
      </c>
      <c r="J1682" s="17">
        <f t="shared" si="489"/>
        <v>25</v>
      </c>
      <c r="K1682" s="45">
        <f t="shared" si="490"/>
        <v>97.75</v>
      </c>
      <c r="L1682" s="17"/>
    </row>
    <row r="1683" spans="1:21">
      <c r="C1683" s="17"/>
      <c r="G1683" s="17"/>
      <c r="H1683" s="17"/>
      <c r="I1683" s="17"/>
      <c r="J1683" s="17">
        <f>SUM(J1677:J1682)</f>
        <v>53</v>
      </c>
      <c r="K1683" s="17">
        <f>SUM(K1677:K1682)</f>
        <v>215.95250000000001</v>
      </c>
      <c r="L1683" s="12"/>
    </row>
    <row r="1684" spans="1:21">
      <c r="E1684" s="172"/>
      <c r="F1684" s="46"/>
    </row>
    <row r="1685" spans="1:21">
      <c r="E1685" s="172" t="s">
        <v>66</v>
      </c>
      <c r="F1685" s="46">
        <f>K1683-E1679</f>
        <v>4.9125000000000512</v>
      </c>
      <c r="G1685" s="137" t="s">
        <v>0</v>
      </c>
    </row>
    <row r="1686" spans="1:21">
      <c r="E1686" s="172"/>
      <c r="F1686" s="46"/>
    </row>
    <row r="1687" spans="1:21">
      <c r="A1687" s="167" t="s">
        <v>67</v>
      </c>
      <c r="E1687" s="168" t="s">
        <v>58</v>
      </c>
      <c r="F1687" s="17">
        <v>28010</v>
      </c>
      <c r="G1687" s="137" t="s">
        <v>25</v>
      </c>
      <c r="H1687" s="167" t="s">
        <v>59</v>
      </c>
      <c r="I1687" s="167"/>
    </row>
    <row r="1688" spans="1:21">
      <c r="A1688" s="169" t="s">
        <v>60</v>
      </c>
      <c r="B1688" s="169" t="s">
        <v>61</v>
      </c>
      <c r="C1688" s="169" t="s">
        <v>62</v>
      </c>
      <c r="D1688" s="169" t="s">
        <v>63</v>
      </c>
      <c r="E1688" s="169" t="s">
        <v>64</v>
      </c>
      <c r="F1688" s="169"/>
      <c r="G1688" s="169" t="s">
        <v>60</v>
      </c>
      <c r="H1688" s="169" t="s">
        <v>61</v>
      </c>
      <c r="I1688" s="169" t="s">
        <v>62</v>
      </c>
      <c r="J1688" s="169" t="s">
        <v>63</v>
      </c>
      <c r="K1688" s="169" t="s">
        <v>64</v>
      </c>
      <c r="L1688" s="170"/>
    </row>
    <row r="1689" spans="1:21">
      <c r="A1689" s="17">
        <v>94</v>
      </c>
      <c r="B1689" s="171">
        <v>4.22</v>
      </c>
      <c r="C1689" s="17"/>
      <c r="D1689" s="17"/>
      <c r="E1689" s="45"/>
      <c r="F1689" s="180"/>
      <c r="G1689" s="17">
        <v>94</v>
      </c>
      <c r="H1689" s="171">
        <v>4.22</v>
      </c>
      <c r="I1689" s="17"/>
      <c r="J1689" s="17"/>
      <c r="K1689" s="45"/>
      <c r="L1689" s="17"/>
    </row>
    <row r="1690" spans="1:21">
      <c r="A1690" s="17">
        <v>130</v>
      </c>
      <c r="B1690" s="171">
        <v>4</v>
      </c>
      <c r="C1690" s="17">
        <f>(B1689+B1690)/2</f>
        <v>4.1099999999999994</v>
      </c>
      <c r="D1690" s="17">
        <f>A1690-A1689</f>
        <v>36</v>
      </c>
      <c r="E1690" s="45">
        <f>C1690*D1690</f>
        <v>147.95999999999998</v>
      </c>
      <c r="F1690" s="180" t="s">
        <v>65</v>
      </c>
      <c r="G1690" s="17">
        <f>G1691-(H1691-H1690)*3</f>
        <v>125.3</v>
      </c>
      <c r="H1690" s="171">
        <v>4.05</v>
      </c>
      <c r="I1690" s="17">
        <f t="shared" ref="I1690:I1695" si="491">(H1689+H1690)/2</f>
        <v>4.1349999999999998</v>
      </c>
      <c r="J1690" s="17">
        <f t="shared" ref="J1690:J1695" si="492">G1690-G1689</f>
        <v>31.299999999999997</v>
      </c>
      <c r="K1690" s="45">
        <f t="shared" ref="K1690:K1695" si="493">I1690*J1690</f>
        <v>129.42549999999997</v>
      </c>
      <c r="L1690" s="17"/>
      <c r="U1690" s="174"/>
    </row>
    <row r="1691" spans="1:21">
      <c r="A1691" s="17">
        <v>154</v>
      </c>
      <c r="B1691" s="171">
        <v>3.89</v>
      </c>
      <c r="C1691" s="17">
        <f>(B1690+B1691)/2</f>
        <v>3.9450000000000003</v>
      </c>
      <c r="D1691" s="17">
        <f>A1691-A1690</f>
        <v>24</v>
      </c>
      <c r="E1691" s="45">
        <f>C1691*D1691</f>
        <v>94.68</v>
      </c>
      <c r="G1691" s="17">
        <f>G1692-4.3/2</f>
        <v>127.85</v>
      </c>
      <c r="H1691" s="17">
        <v>4.9000000000000004</v>
      </c>
      <c r="I1691" s="17">
        <f t="shared" si="491"/>
        <v>4.4749999999999996</v>
      </c>
      <c r="J1691" s="17">
        <f t="shared" si="492"/>
        <v>2.5499999999999972</v>
      </c>
      <c r="K1691" s="45">
        <f t="shared" si="493"/>
        <v>11.411249999999987</v>
      </c>
      <c r="L1691" s="17"/>
    </row>
    <row r="1692" spans="1:21">
      <c r="A1692" s="17"/>
      <c r="B1692" s="171"/>
      <c r="C1692" s="17"/>
      <c r="D1692" s="17">
        <f>SUM(D1690:D1691)</f>
        <v>60</v>
      </c>
      <c r="E1692" s="17">
        <f>SUM(E1690:E1691)</f>
        <v>242.64</v>
      </c>
      <c r="G1692" s="17">
        <v>130</v>
      </c>
      <c r="H1692" s="17">
        <v>4.9000000000000004</v>
      </c>
      <c r="I1692" s="17">
        <f t="shared" si="491"/>
        <v>4.9000000000000004</v>
      </c>
      <c r="J1692" s="17">
        <f t="shared" si="492"/>
        <v>2.1500000000000057</v>
      </c>
      <c r="K1692" s="45">
        <f t="shared" si="493"/>
        <v>10.535000000000029</v>
      </c>
      <c r="L1692" s="17"/>
    </row>
    <row r="1693" spans="1:21">
      <c r="A1693" s="17"/>
      <c r="B1693" s="171"/>
      <c r="C1693" s="17"/>
      <c r="G1693" s="17">
        <f>G1692+4.3/2</f>
        <v>132.15</v>
      </c>
      <c r="H1693" s="17">
        <v>4.9000000000000004</v>
      </c>
      <c r="I1693" s="17">
        <f t="shared" si="491"/>
        <v>4.9000000000000004</v>
      </c>
      <c r="J1693" s="17">
        <f t="shared" si="492"/>
        <v>2.1500000000000057</v>
      </c>
      <c r="K1693" s="45">
        <f t="shared" si="493"/>
        <v>10.535000000000029</v>
      </c>
      <c r="L1693" s="17"/>
    </row>
    <row r="1694" spans="1:21">
      <c r="C1694" s="17"/>
      <c r="G1694" s="17">
        <f>G1693+(H1693-H1694)*3</f>
        <v>135</v>
      </c>
      <c r="H1694" s="171">
        <v>3.95</v>
      </c>
      <c r="I1694" s="17">
        <f t="shared" si="491"/>
        <v>4.4250000000000007</v>
      </c>
      <c r="J1694" s="17">
        <f t="shared" si="492"/>
        <v>2.8499999999999943</v>
      </c>
      <c r="K1694" s="45">
        <f t="shared" si="493"/>
        <v>12.611249999999977</v>
      </c>
      <c r="L1694" s="17"/>
    </row>
    <row r="1695" spans="1:21">
      <c r="C1695" s="17"/>
      <c r="G1695" s="17">
        <v>154</v>
      </c>
      <c r="H1695" s="171">
        <v>3.89</v>
      </c>
      <c r="I1695" s="17">
        <f t="shared" si="491"/>
        <v>3.92</v>
      </c>
      <c r="J1695" s="17">
        <f t="shared" si="492"/>
        <v>19</v>
      </c>
      <c r="K1695" s="45">
        <f t="shared" si="493"/>
        <v>74.48</v>
      </c>
      <c r="L1695" s="17"/>
    </row>
    <row r="1696" spans="1:21">
      <c r="C1696" s="17"/>
      <c r="G1696" s="17"/>
      <c r="H1696" s="17"/>
      <c r="I1696" s="17"/>
      <c r="J1696" s="17">
        <f>SUM(J1690:J1695)</f>
        <v>60</v>
      </c>
      <c r="K1696" s="17">
        <f>SUM(K1690:K1695)</f>
        <v>248.99799999999999</v>
      </c>
      <c r="L1696" s="12"/>
    </row>
    <row r="1697" spans="1:21">
      <c r="E1697" s="172"/>
      <c r="F1697" s="46"/>
    </row>
    <row r="1698" spans="1:21">
      <c r="E1698" s="172" t="s">
        <v>66</v>
      </c>
      <c r="F1698" s="46">
        <f>K1696-E1692</f>
        <v>6.3580000000000041</v>
      </c>
      <c r="G1698" s="137" t="s">
        <v>0</v>
      </c>
    </row>
    <row r="1699" spans="1:21">
      <c r="E1699" s="172"/>
      <c r="F1699" s="46"/>
    </row>
    <row r="1700" spans="1:21">
      <c r="A1700" s="167" t="s">
        <v>67</v>
      </c>
      <c r="E1700" s="168" t="s">
        <v>58</v>
      </c>
      <c r="F1700" s="17">
        <v>28110</v>
      </c>
      <c r="G1700" s="137" t="s">
        <v>25</v>
      </c>
      <c r="H1700" s="167" t="s">
        <v>59</v>
      </c>
      <c r="I1700" s="167"/>
    </row>
    <row r="1701" spans="1:21">
      <c r="A1701" s="169" t="s">
        <v>60</v>
      </c>
      <c r="B1701" s="169" t="s">
        <v>61</v>
      </c>
      <c r="C1701" s="169" t="s">
        <v>62</v>
      </c>
      <c r="D1701" s="169" t="s">
        <v>63</v>
      </c>
      <c r="E1701" s="169" t="s">
        <v>64</v>
      </c>
      <c r="F1701" s="169"/>
      <c r="G1701" s="169" t="s">
        <v>60</v>
      </c>
      <c r="H1701" s="169" t="s">
        <v>61</v>
      </c>
      <c r="I1701" s="169" t="s">
        <v>62</v>
      </c>
      <c r="J1701" s="169" t="s">
        <v>63</v>
      </c>
      <c r="K1701" s="169" t="s">
        <v>64</v>
      </c>
      <c r="L1701" s="170"/>
    </row>
    <row r="1702" spans="1:21">
      <c r="A1702" s="17">
        <v>28</v>
      </c>
      <c r="B1702" s="171">
        <v>4.1500000000000004</v>
      </c>
      <c r="C1702" s="17"/>
      <c r="D1702" s="17"/>
      <c r="E1702" s="45"/>
      <c r="F1702" s="180"/>
      <c r="G1702" s="17">
        <v>28</v>
      </c>
      <c r="H1702" s="171">
        <v>4.1500000000000004</v>
      </c>
      <c r="I1702" s="17"/>
      <c r="J1702" s="17"/>
      <c r="K1702" s="45"/>
      <c r="L1702" s="17"/>
    </row>
    <row r="1703" spans="1:21">
      <c r="A1703" s="17">
        <v>63</v>
      </c>
      <c r="B1703" s="171">
        <v>4.1500000000000004</v>
      </c>
      <c r="C1703" s="17">
        <f>(B1702+B1703)/2</f>
        <v>4.1500000000000004</v>
      </c>
      <c r="D1703" s="17">
        <f>A1703-A1702</f>
        <v>35</v>
      </c>
      <c r="E1703" s="45">
        <f>C1703*D1703</f>
        <v>145.25</v>
      </c>
      <c r="F1703" s="180" t="s">
        <v>65</v>
      </c>
      <c r="G1703" s="17">
        <f>G1704-(H1704-H1703)*3</f>
        <v>58.6</v>
      </c>
      <c r="H1703" s="171">
        <v>4.1500000000000004</v>
      </c>
      <c r="I1703" s="17">
        <f t="shared" ref="I1703:I1708" si="494">(H1702+H1703)/2</f>
        <v>4.1500000000000004</v>
      </c>
      <c r="J1703" s="17">
        <f t="shared" ref="J1703:J1708" si="495">G1703-G1702</f>
        <v>30.6</v>
      </c>
      <c r="K1703" s="45">
        <f t="shared" ref="K1703:K1708" si="496">I1703*J1703</f>
        <v>126.99000000000002</v>
      </c>
      <c r="L1703" s="17"/>
      <c r="U1703" s="174"/>
    </row>
    <row r="1704" spans="1:21">
      <c r="A1704" s="17">
        <v>108</v>
      </c>
      <c r="B1704" s="171">
        <v>3.98</v>
      </c>
      <c r="C1704" s="17">
        <f>(B1703+B1704)/2</f>
        <v>4.0650000000000004</v>
      </c>
      <c r="D1704" s="17">
        <f>A1704-A1703</f>
        <v>45</v>
      </c>
      <c r="E1704" s="45">
        <f>C1704*D1704</f>
        <v>182.92500000000001</v>
      </c>
      <c r="G1704" s="17">
        <f>G1705-4.3/2</f>
        <v>60.85</v>
      </c>
      <c r="H1704" s="17">
        <v>4.9000000000000004</v>
      </c>
      <c r="I1704" s="17">
        <f t="shared" si="494"/>
        <v>4.5250000000000004</v>
      </c>
      <c r="J1704" s="17">
        <f t="shared" si="495"/>
        <v>2.25</v>
      </c>
      <c r="K1704" s="45">
        <f t="shared" si="496"/>
        <v>10.18125</v>
      </c>
      <c r="L1704" s="17"/>
    </row>
    <row r="1705" spans="1:21">
      <c r="A1705" s="17"/>
      <c r="B1705" s="171"/>
      <c r="C1705" s="17"/>
      <c r="D1705" s="17">
        <f>SUM(D1703:D1704)</f>
        <v>80</v>
      </c>
      <c r="E1705" s="17">
        <f>SUM(E1703:E1704)</f>
        <v>328.17500000000001</v>
      </c>
      <c r="G1705" s="17">
        <v>63</v>
      </c>
      <c r="H1705" s="17">
        <v>4.9000000000000004</v>
      </c>
      <c r="I1705" s="17">
        <f t="shared" si="494"/>
        <v>4.9000000000000004</v>
      </c>
      <c r="J1705" s="17">
        <f t="shared" si="495"/>
        <v>2.1499999999999986</v>
      </c>
      <c r="K1705" s="45">
        <f t="shared" si="496"/>
        <v>10.534999999999993</v>
      </c>
      <c r="L1705" s="17"/>
    </row>
    <row r="1706" spans="1:21">
      <c r="A1706" s="17"/>
      <c r="B1706" s="171"/>
      <c r="C1706" s="17"/>
      <c r="G1706" s="17">
        <f>G1705+4.3/2</f>
        <v>65.150000000000006</v>
      </c>
      <c r="H1706" s="17">
        <v>4.9000000000000004</v>
      </c>
      <c r="I1706" s="17">
        <f t="shared" si="494"/>
        <v>4.9000000000000004</v>
      </c>
      <c r="J1706" s="17">
        <f t="shared" si="495"/>
        <v>2.1500000000000057</v>
      </c>
      <c r="K1706" s="45">
        <f t="shared" si="496"/>
        <v>10.535000000000029</v>
      </c>
      <c r="L1706" s="17"/>
    </row>
    <row r="1707" spans="1:21">
      <c r="C1707" s="17"/>
      <c r="G1707" s="17">
        <f>G1706+(H1706-H1707)*3</f>
        <v>67.7</v>
      </c>
      <c r="H1707" s="171">
        <v>4.05</v>
      </c>
      <c r="I1707" s="17">
        <f t="shared" si="494"/>
        <v>4.4749999999999996</v>
      </c>
      <c r="J1707" s="17">
        <f t="shared" si="495"/>
        <v>2.5499999999999972</v>
      </c>
      <c r="K1707" s="45">
        <f t="shared" si="496"/>
        <v>11.411249999999987</v>
      </c>
      <c r="L1707" s="17"/>
    </row>
    <row r="1708" spans="1:21">
      <c r="C1708" s="17"/>
      <c r="G1708" s="17">
        <v>108</v>
      </c>
      <c r="H1708" s="171">
        <v>3.98</v>
      </c>
      <c r="I1708" s="17">
        <f t="shared" si="494"/>
        <v>4.0149999999999997</v>
      </c>
      <c r="J1708" s="17">
        <f t="shared" si="495"/>
        <v>40.299999999999997</v>
      </c>
      <c r="K1708" s="45">
        <f t="shared" si="496"/>
        <v>161.80449999999996</v>
      </c>
      <c r="L1708" s="17"/>
    </row>
    <row r="1709" spans="1:21">
      <c r="C1709" s="17"/>
      <c r="G1709" s="17"/>
      <c r="H1709" s="17"/>
      <c r="I1709" s="17"/>
      <c r="J1709" s="17">
        <f>SUM(J1703:J1708)</f>
        <v>80</v>
      </c>
      <c r="K1709" s="17">
        <f>SUM(K1703:K1708)</f>
        <v>331.45699999999999</v>
      </c>
      <c r="L1709" s="12"/>
    </row>
    <row r="1710" spans="1:21">
      <c r="E1710" s="172"/>
      <c r="F1710" s="46"/>
    </row>
    <row r="1711" spans="1:21">
      <c r="E1711" s="172" t="s">
        <v>66</v>
      </c>
      <c r="F1711" s="46">
        <f>K1709-E1705</f>
        <v>3.2819999999999823</v>
      </c>
      <c r="G1711" s="137" t="s">
        <v>0</v>
      </c>
    </row>
    <row r="1712" spans="1:21">
      <c r="E1712" s="172"/>
      <c r="F1712" s="46"/>
    </row>
    <row r="1713" spans="1:21">
      <c r="E1713" s="172"/>
      <c r="F1713" s="46"/>
    </row>
    <row r="1714" spans="1:21">
      <c r="A1714" s="167" t="s">
        <v>67</v>
      </c>
      <c r="E1714" s="168" t="s">
        <v>58</v>
      </c>
      <c r="F1714" s="17">
        <v>28214</v>
      </c>
      <c r="G1714" s="137" t="s">
        <v>25</v>
      </c>
      <c r="H1714" s="167" t="s">
        <v>59</v>
      </c>
      <c r="I1714" s="167"/>
    </row>
    <row r="1715" spans="1:21">
      <c r="A1715" s="169" t="s">
        <v>60</v>
      </c>
      <c r="B1715" s="169" t="s">
        <v>61</v>
      </c>
      <c r="C1715" s="169" t="s">
        <v>62</v>
      </c>
      <c r="D1715" s="169" t="s">
        <v>63</v>
      </c>
      <c r="E1715" s="169" t="s">
        <v>64</v>
      </c>
      <c r="F1715" s="169"/>
      <c r="G1715" s="169" t="s">
        <v>60</v>
      </c>
      <c r="H1715" s="169" t="s">
        <v>61</v>
      </c>
      <c r="I1715" s="169" t="s">
        <v>62</v>
      </c>
      <c r="J1715" s="169" t="s">
        <v>63</v>
      </c>
      <c r="K1715" s="169" t="s">
        <v>64</v>
      </c>
      <c r="L1715" s="170"/>
    </row>
    <row r="1716" spans="1:21">
      <c r="A1716" s="17">
        <v>31</v>
      </c>
      <c r="B1716" s="171">
        <v>3.95</v>
      </c>
      <c r="C1716" s="17"/>
      <c r="D1716" s="17"/>
      <c r="E1716" s="45"/>
      <c r="F1716" s="180"/>
      <c r="G1716" s="17">
        <v>31</v>
      </c>
      <c r="H1716" s="171">
        <v>3.95</v>
      </c>
      <c r="I1716" s="17"/>
      <c r="J1716" s="17"/>
      <c r="K1716" s="45"/>
      <c r="L1716" s="17"/>
    </row>
    <row r="1717" spans="1:21">
      <c r="A1717" s="17">
        <v>67</v>
      </c>
      <c r="B1717" s="171">
        <v>4.03</v>
      </c>
      <c r="C1717" s="17">
        <f>(B1716+B1717)/2</f>
        <v>3.99</v>
      </c>
      <c r="D1717" s="17">
        <f>A1717-A1716</f>
        <v>36</v>
      </c>
      <c r="E1717" s="45">
        <f>C1717*D1717</f>
        <v>143.64000000000001</v>
      </c>
      <c r="F1717" s="180" t="s">
        <v>65</v>
      </c>
      <c r="G1717" s="17">
        <f>G1718-(H1718-H1717)*3</f>
        <v>62.149999999999991</v>
      </c>
      <c r="H1717" s="171">
        <v>4</v>
      </c>
      <c r="I1717" s="17">
        <f t="shared" ref="I1717:I1722" si="497">(H1716+H1717)/2</f>
        <v>3.9750000000000001</v>
      </c>
      <c r="J1717" s="17">
        <f t="shared" ref="J1717:J1722" si="498">G1717-G1716</f>
        <v>31.149999999999991</v>
      </c>
      <c r="K1717" s="45">
        <f t="shared" ref="K1717:K1722" si="499">I1717*J1717</f>
        <v>123.82124999999996</v>
      </c>
      <c r="L1717" s="17"/>
      <c r="U1717" s="174"/>
    </row>
    <row r="1718" spans="1:21">
      <c r="A1718" s="17">
        <v>104</v>
      </c>
      <c r="B1718" s="171">
        <v>4.01</v>
      </c>
      <c r="C1718" s="17">
        <f>(B1717+B1718)/2</f>
        <v>4.0199999999999996</v>
      </c>
      <c r="D1718" s="17">
        <f>A1718-A1717</f>
        <v>37</v>
      </c>
      <c r="E1718" s="45">
        <f>C1718*D1718</f>
        <v>148.73999999999998</v>
      </c>
      <c r="G1718" s="17">
        <f>G1719-4.3/2</f>
        <v>64.849999999999994</v>
      </c>
      <c r="H1718" s="17">
        <v>4.9000000000000004</v>
      </c>
      <c r="I1718" s="17">
        <f t="shared" si="497"/>
        <v>4.45</v>
      </c>
      <c r="J1718" s="17">
        <f t="shared" si="498"/>
        <v>2.7000000000000028</v>
      </c>
      <c r="K1718" s="45">
        <f t="shared" si="499"/>
        <v>12.015000000000013</v>
      </c>
      <c r="L1718" s="17"/>
    </row>
    <row r="1719" spans="1:21">
      <c r="A1719" s="17"/>
      <c r="B1719" s="171"/>
      <c r="C1719" s="17"/>
      <c r="D1719" s="17">
        <f>SUM(D1717:D1718)</f>
        <v>73</v>
      </c>
      <c r="E1719" s="17">
        <f>SUM(E1717:E1718)</f>
        <v>292.38</v>
      </c>
      <c r="G1719" s="17">
        <v>67</v>
      </c>
      <c r="H1719" s="17">
        <v>4.9000000000000004</v>
      </c>
      <c r="I1719" s="17">
        <f t="shared" si="497"/>
        <v>4.9000000000000004</v>
      </c>
      <c r="J1719" s="17">
        <f t="shared" si="498"/>
        <v>2.1500000000000057</v>
      </c>
      <c r="K1719" s="45">
        <f t="shared" si="499"/>
        <v>10.535000000000029</v>
      </c>
      <c r="L1719" s="17"/>
    </row>
    <row r="1720" spans="1:21">
      <c r="A1720" s="17"/>
      <c r="B1720" s="171"/>
      <c r="C1720" s="17"/>
      <c r="G1720" s="17">
        <f>G1719+4.3/2</f>
        <v>69.150000000000006</v>
      </c>
      <c r="H1720" s="17">
        <v>4.9000000000000004</v>
      </c>
      <c r="I1720" s="17">
        <f t="shared" si="497"/>
        <v>4.9000000000000004</v>
      </c>
      <c r="J1720" s="17">
        <f t="shared" si="498"/>
        <v>2.1500000000000057</v>
      </c>
      <c r="K1720" s="45">
        <f t="shared" si="499"/>
        <v>10.535000000000029</v>
      </c>
      <c r="L1720" s="17"/>
    </row>
    <row r="1721" spans="1:21">
      <c r="C1721" s="17"/>
      <c r="G1721" s="17">
        <f>G1720+(H1720-H1721)*3</f>
        <v>71.790000000000006</v>
      </c>
      <c r="H1721" s="171">
        <v>4.0199999999999996</v>
      </c>
      <c r="I1721" s="17">
        <f t="shared" si="497"/>
        <v>4.46</v>
      </c>
      <c r="J1721" s="17">
        <f t="shared" si="498"/>
        <v>2.6400000000000006</v>
      </c>
      <c r="K1721" s="45">
        <f t="shared" si="499"/>
        <v>11.774400000000002</v>
      </c>
      <c r="L1721" s="17"/>
    </row>
    <row r="1722" spans="1:21">
      <c r="C1722" s="17"/>
      <c r="G1722" s="17">
        <v>104</v>
      </c>
      <c r="H1722" s="171">
        <v>4.01</v>
      </c>
      <c r="I1722" s="17">
        <f t="shared" si="497"/>
        <v>4.0149999999999997</v>
      </c>
      <c r="J1722" s="17">
        <f t="shared" si="498"/>
        <v>32.209999999999994</v>
      </c>
      <c r="K1722" s="45">
        <f t="shared" si="499"/>
        <v>129.32314999999997</v>
      </c>
      <c r="L1722" s="17"/>
    </row>
    <row r="1723" spans="1:21">
      <c r="C1723" s="17"/>
      <c r="G1723" s="17"/>
      <c r="H1723" s="17"/>
      <c r="I1723" s="17"/>
      <c r="J1723" s="17">
        <f>SUM(J1717:J1722)</f>
        <v>73</v>
      </c>
      <c r="K1723" s="17">
        <f>SUM(K1717:K1722)</f>
        <v>298.00380000000001</v>
      </c>
      <c r="L1723" s="12"/>
    </row>
    <row r="1724" spans="1:21">
      <c r="E1724" s="172"/>
      <c r="F1724" s="46"/>
    </row>
    <row r="1725" spans="1:21">
      <c r="E1725" s="172" t="s">
        <v>66</v>
      </c>
      <c r="F1725" s="46">
        <f>K1723-E1719</f>
        <v>5.623800000000017</v>
      </c>
      <c r="G1725" s="137" t="s">
        <v>0</v>
      </c>
    </row>
    <row r="1726" spans="1:21">
      <c r="E1726" s="172"/>
      <c r="F1726" s="46"/>
    </row>
    <row r="1727" spans="1:21">
      <c r="A1727" s="167" t="s">
        <v>67</v>
      </c>
      <c r="E1727" s="168" t="s">
        <v>58</v>
      </c>
      <c r="F1727" s="17">
        <v>28296</v>
      </c>
      <c r="G1727" s="137" t="s">
        <v>25</v>
      </c>
      <c r="H1727" s="167" t="s">
        <v>59</v>
      </c>
      <c r="I1727" s="167"/>
    </row>
    <row r="1728" spans="1:21">
      <c r="A1728" s="169" t="s">
        <v>60</v>
      </c>
      <c r="B1728" s="169" t="s">
        <v>61</v>
      </c>
      <c r="C1728" s="169" t="s">
        <v>62</v>
      </c>
      <c r="D1728" s="169" t="s">
        <v>63</v>
      </c>
      <c r="E1728" s="169" t="s">
        <v>64</v>
      </c>
      <c r="F1728" s="169"/>
      <c r="G1728" s="169" t="s">
        <v>60</v>
      </c>
      <c r="H1728" s="169" t="s">
        <v>61</v>
      </c>
      <c r="I1728" s="169" t="s">
        <v>62</v>
      </c>
      <c r="J1728" s="169" t="s">
        <v>63</v>
      </c>
      <c r="K1728" s="169" t="s">
        <v>64</v>
      </c>
      <c r="L1728" s="170"/>
    </row>
    <row r="1729" spans="1:21">
      <c r="A1729" s="17">
        <v>34</v>
      </c>
      <c r="B1729" s="171">
        <v>4.05</v>
      </c>
      <c r="C1729" s="17"/>
      <c r="D1729" s="17"/>
      <c r="E1729" s="45"/>
      <c r="F1729" s="180"/>
      <c r="G1729" s="17">
        <v>34</v>
      </c>
      <c r="H1729" s="171">
        <v>4.05</v>
      </c>
      <c r="I1729" s="17"/>
      <c r="J1729" s="17"/>
      <c r="K1729" s="45"/>
      <c r="L1729" s="17"/>
    </row>
    <row r="1730" spans="1:21">
      <c r="A1730" s="17">
        <v>63</v>
      </c>
      <c r="B1730" s="171">
        <v>4.0999999999999996</v>
      </c>
      <c r="C1730" s="17">
        <f>(B1729+B1730)/2</f>
        <v>4.0749999999999993</v>
      </c>
      <c r="D1730" s="17">
        <f>A1730-A1729</f>
        <v>29</v>
      </c>
      <c r="E1730" s="45">
        <f>C1730*D1730</f>
        <v>118.17499999999998</v>
      </c>
      <c r="F1730" s="180" t="s">
        <v>65</v>
      </c>
      <c r="G1730" s="17">
        <f>G1731-(H1731-H1730)*3</f>
        <v>58.39</v>
      </c>
      <c r="H1730" s="171">
        <v>4.08</v>
      </c>
      <c r="I1730" s="17">
        <f t="shared" ref="I1730:I1735" si="500">(H1729+H1730)/2</f>
        <v>4.0649999999999995</v>
      </c>
      <c r="J1730" s="17">
        <f t="shared" ref="J1730:J1735" si="501">G1730-G1729</f>
        <v>24.39</v>
      </c>
      <c r="K1730" s="45">
        <f t="shared" ref="K1730:K1735" si="502">I1730*J1730</f>
        <v>99.145349999999993</v>
      </c>
      <c r="L1730" s="17"/>
      <c r="U1730" s="174"/>
    </row>
    <row r="1731" spans="1:21">
      <c r="A1731" s="17">
        <v>91</v>
      </c>
      <c r="B1731" s="171">
        <v>4.0999999999999996</v>
      </c>
      <c r="C1731" s="17">
        <f>(B1730+B1731)/2</f>
        <v>4.0999999999999996</v>
      </c>
      <c r="D1731" s="17">
        <f>A1731-A1730</f>
        <v>28</v>
      </c>
      <c r="E1731" s="45">
        <f>C1731*D1731</f>
        <v>114.79999999999998</v>
      </c>
      <c r="G1731" s="17">
        <f>G1732-4.3/2</f>
        <v>60.85</v>
      </c>
      <c r="H1731" s="17">
        <v>4.9000000000000004</v>
      </c>
      <c r="I1731" s="17">
        <f t="shared" si="500"/>
        <v>4.49</v>
      </c>
      <c r="J1731" s="17">
        <f t="shared" si="501"/>
        <v>2.4600000000000009</v>
      </c>
      <c r="K1731" s="45">
        <f t="shared" si="502"/>
        <v>11.045400000000004</v>
      </c>
      <c r="L1731" s="17"/>
    </row>
    <row r="1732" spans="1:21">
      <c r="A1732" s="17"/>
      <c r="B1732" s="171"/>
      <c r="C1732" s="17"/>
      <c r="D1732" s="17">
        <f>SUM(D1730:D1731)</f>
        <v>57</v>
      </c>
      <c r="E1732" s="17">
        <f>SUM(E1730:E1731)</f>
        <v>232.97499999999997</v>
      </c>
      <c r="G1732" s="17">
        <v>63</v>
      </c>
      <c r="H1732" s="17">
        <v>4.9000000000000004</v>
      </c>
      <c r="I1732" s="17">
        <f t="shared" si="500"/>
        <v>4.9000000000000004</v>
      </c>
      <c r="J1732" s="17">
        <f t="shared" si="501"/>
        <v>2.1499999999999986</v>
      </c>
      <c r="K1732" s="45">
        <f t="shared" si="502"/>
        <v>10.534999999999993</v>
      </c>
      <c r="L1732" s="17"/>
    </row>
    <row r="1733" spans="1:21">
      <c r="A1733" s="17"/>
      <c r="B1733" s="171"/>
      <c r="C1733" s="17"/>
      <c r="G1733" s="17">
        <f>G1732+4.3/2</f>
        <v>65.150000000000006</v>
      </c>
      <c r="H1733" s="17">
        <v>4.9000000000000004</v>
      </c>
      <c r="I1733" s="17">
        <f t="shared" si="500"/>
        <v>4.9000000000000004</v>
      </c>
      <c r="J1733" s="17">
        <f t="shared" si="501"/>
        <v>2.1500000000000057</v>
      </c>
      <c r="K1733" s="45">
        <f t="shared" si="502"/>
        <v>10.535000000000029</v>
      </c>
      <c r="L1733" s="17"/>
    </row>
    <row r="1734" spans="1:21">
      <c r="C1734" s="17"/>
      <c r="G1734" s="17">
        <f>G1733+(H1733-H1734)*3</f>
        <v>67.550000000000011</v>
      </c>
      <c r="H1734" s="171">
        <v>4.0999999999999996</v>
      </c>
      <c r="I1734" s="17">
        <f t="shared" si="500"/>
        <v>4.5</v>
      </c>
      <c r="J1734" s="17">
        <f t="shared" si="501"/>
        <v>2.4000000000000057</v>
      </c>
      <c r="K1734" s="45">
        <f t="shared" si="502"/>
        <v>10.800000000000026</v>
      </c>
      <c r="L1734" s="17"/>
    </row>
    <row r="1735" spans="1:21">
      <c r="C1735" s="17"/>
      <c r="G1735" s="17">
        <v>91</v>
      </c>
      <c r="H1735" s="171">
        <v>4.0999999999999996</v>
      </c>
      <c r="I1735" s="17">
        <f t="shared" si="500"/>
        <v>4.0999999999999996</v>
      </c>
      <c r="J1735" s="17">
        <f t="shared" si="501"/>
        <v>23.449999999999989</v>
      </c>
      <c r="K1735" s="45">
        <f t="shared" si="502"/>
        <v>96.144999999999939</v>
      </c>
      <c r="L1735" s="17"/>
    </row>
    <row r="1736" spans="1:21">
      <c r="C1736" s="17"/>
      <c r="G1736" s="17"/>
      <c r="H1736" s="17"/>
      <c r="I1736" s="17"/>
      <c r="J1736" s="17">
        <f>SUM(J1730:J1735)</f>
        <v>57</v>
      </c>
      <c r="K1736" s="17">
        <f>SUM(K1730:K1735)</f>
        <v>238.20574999999997</v>
      </c>
      <c r="L1736" s="12"/>
    </row>
    <row r="1737" spans="1:21">
      <c r="E1737" s="172"/>
      <c r="F1737" s="46"/>
    </row>
    <row r="1738" spans="1:21">
      <c r="E1738" s="172" t="s">
        <v>66</v>
      </c>
      <c r="F1738" s="46">
        <f>K1736-E1732</f>
        <v>5.2307500000000005</v>
      </c>
      <c r="G1738" s="137" t="s">
        <v>0</v>
      </c>
    </row>
    <row r="1739" spans="1:21">
      <c r="E1739" s="172"/>
      <c r="F1739" s="46"/>
    </row>
    <row r="1740" spans="1:21">
      <c r="A1740" s="167" t="s">
        <v>67</v>
      </c>
      <c r="E1740" s="168" t="s">
        <v>58</v>
      </c>
      <c r="F1740" s="17">
        <v>28345</v>
      </c>
      <c r="G1740" s="137" t="s">
        <v>25</v>
      </c>
      <c r="H1740" s="167" t="s">
        <v>59</v>
      </c>
      <c r="I1740" s="167"/>
    </row>
    <row r="1741" spans="1:21">
      <c r="A1741" s="169" t="s">
        <v>60</v>
      </c>
      <c r="B1741" s="169" t="s">
        <v>61</v>
      </c>
      <c r="C1741" s="169" t="s">
        <v>62</v>
      </c>
      <c r="D1741" s="169" t="s">
        <v>63</v>
      </c>
      <c r="E1741" s="169" t="s">
        <v>64</v>
      </c>
      <c r="F1741" s="169"/>
      <c r="G1741" s="169" t="s">
        <v>60</v>
      </c>
      <c r="H1741" s="169" t="s">
        <v>61</v>
      </c>
      <c r="I1741" s="169" t="s">
        <v>62</v>
      </c>
      <c r="J1741" s="169" t="s">
        <v>63</v>
      </c>
      <c r="K1741" s="169" t="s">
        <v>64</v>
      </c>
      <c r="L1741" s="170"/>
    </row>
    <row r="1742" spans="1:21">
      <c r="A1742" s="17">
        <v>119</v>
      </c>
      <c r="B1742" s="171">
        <v>4.03</v>
      </c>
      <c r="C1742" s="17"/>
      <c r="D1742" s="17"/>
      <c r="E1742" s="45"/>
      <c r="F1742" s="180"/>
      <c r="G1742" s="17">
        <v>119</v>
      </c>
      <c r="H1742" s="171">
        <v>4.03</v>
      </c>
      <c r="I1742" s="17"/>
      <c r="J1742" s="17"/>
      <c r="K1742" s="45"/>
      <c r="L1742" s="17"/>
    </row>
    <row r="1743" spans="1:21">
      <c r="A1743" s="17">
        <v>137</v>
      </c>
      <c r="B1743" s="171">
        <v>4.0199999999999996</v>
      </c>
      <c r="C1743" s="17">
        <f>(B1742+B1743)/2</f>
        <v>4.0250000000000004</v>
      </c>
      <c r="D1743" s="17">
        <f>A1743-A1742</f>
        <v>18</v>
      </c>
      <c r="E1743" s="45">
        <f>C1743*D1743</f>
        <v>72.45</v>
      </c>
      <c r="F1743" s="180" t="s">
        <v>65</v>
      </c>
      <c r="G1743" s="17">
        <f>G1744-(H1744-H1743)*3</f>
        <v>132.20999999999998</v>
      </c>
      <c r="H1743" s="171">
        <v>4.0199999999999996</v>
      </c>
      <c r="I1743" s="17">
        <f t="shared" ref="I1743:I1748" si="503">(H1742+H1743)/2</f>
        <v>4.0250000000000004</v>
      </c>
      <c r="J1743" s="17">
        <f t="shared" ref="J1743:J1748" si="504">G1743-G1742</f>
        <v>13.20999999999998</v>
      </c>
      <c r="K1743" s="45">
        <f t="shared" ref="K1743:K1748" si="505">I1743*J1743</f>
        <v>53.170249999999925</v>
      </c>
      <c r="L1743" s="17"/>
      <c r="U1743" s="174"/>
    </row>
    <row r="1744" spans="1:21">
      <c r="A1744" s="17">
        <v>165</v>
      </c>
      <c r="B1744" s="171">
        <v>3.76</v>
      </c>
      <c r="C1744" s="17">
        <f>(B1743+B1744)/2</f>
        <v>3.8899999999999997</v>
      </c>
      <c r="D1744" s="17">
        <f>A1744-A1743</f>
        <v>28</v>
      </c>
      <c r="E1744" s="45">
        <f>C1744*D1744</f>
        <v>108.91999999999999</v>
      </c>
      <c r="G1744" s="17">
        <f>G1745-4.3/2</f>
        <v>134.85</v>
      </c>
      <c r="H1744" s="17">
        <v>4.9000000000000004</v>
      </c>
      <c r="I1744" s="17">
        <f t="shared" si="503"/>
        <v>4.46</v>
      </c>
      <c r="J1744" s="17">
        <f t="shared" si="504"/>
        <v>2.6400000000000148</v>
      </c>
      <c r="K1744" s="45">
        <f t="shared" si="505"/>
        <v>11.774400000000066</v>
      </c>
      <c r="L1744" s="17"/>
    </row>
    <row r="1745" spans="1:21">
      <c r="A1745" s="17"/>
      <c r="B1745" s="171"/>
      <c r="C1745" s="17"/>
      <c r="D1745" s="17">
        <f>SUM(D1743:D1744)</f>
        <v>46</v>
      </c>
      <c r="E1745" s="17">
        <f>SUM(E1743:E1744)</f>
        <v>181.37</v>
      </c>
      <c r="G1745" s="17">
        <v>137</v>
      </c>
      <c r="H1745" s="17">
        <v>4.9000000000000004</v>
      </c>
      <c r="I1745" s="17">
        <f t="shared" si="503"/>
        <v>4.9000000000000004</v>
      </c>
      <c r="J1745" s="17">
        <f t="shared" si="504"/>
        <v>2.1500000000000057</v>
      </c>
      <c r="K1745" s="45">
        <f t="shared" si="505"/>
        <v>10.535000000000029</v>
      </c>
      <c r="L1745" s="17"/>
    </row>
    <row r="1746" spans="1:21">
      <c r="A1746" s="17"/>
      <c r="B1746" s="171"/>
      <c r="C1746" s="17"/>
      <c r="G1746" s="17">
        <f>G1745+4.3/2</f>
        <v>139.15</v>
      </c>
      <c r="H1746" s="17">
        <v>4.9000000000000004</v>
      </c>
      <c r="I1746" s="17">
        <f t="shared" si="503"/>
        <v>4.9000000000000004</v>
      </c>
      <c r="J1746" s="17">
        <f t="shared" si="504"/>
        <v>2.1500000000000057</v>
      </c>
      <c r="K1746" s="45">
        <f t="shared" si="505"/>
        <v>10.535000000000029</v>
      </c>
      <c r="L1746" s="17"/>
    </row>
    <row r="1747" spans="1:21">
      <c r="C1747" s="17"/>
      <c r="G1747" s="17">
        <f>G1746+(H1746-H1747)*3</f>
        <v>142.03</v>
      </c>
      <c r="H1747" s="171">
        <v>3.94</v>
      </c>
      <c r="I1747" s="17">
        <f t="shared" si="503"/>
        <v>4.42</v>
      </c>
      <c r="J1747" s="17">
        <f t="shared" si="504"/>
        <v>2.8799999999999955</v>
      </c>
      <c r="K1747" s="45">
        <f t="shared" si="505"/>
        <v>12.72959999999998</v>
      </c>
      <c r="L1747" s="17"/>
    </row>
    <row r="1748" spans="1:21">
      <c r="C1748" s="17"/>
      <c r="G1748" s="17">
        <v>165</v>
      </c>
      <c r="H1748" s="171">
        <v>3.76</v>
      </c>
      <c r="I1748" s="17">
        <f t="shared" si="503"/>
        <v>3.8499999999999996</v>
      </c>
      <c r="J1748" s="17">
        <f t="shared" si="504"/>
        <v>22.97</v>
      </c>
      <c r="K1748" s="45">
        <f t="shared" si="505"/>
        <v>88.434499999999986</v>
      </c>
      <c r="L1748" s="17"/>
    </row>
    <row r="1749" spans="1:21">
      <c r="C1749" s="17"/>
      <c r="G1749" s="17"/>
      <c r="H1749" s="17"/>
      <c r="I1749" s="17"/>
      <c r="J1749" s="17">
        <f>SUM(J1743:J1748)</f>
        <v>46</v>
      </c>
      <c r="K1749" s="17">
        <f>SUM(K1743:K1748)</f>
        <v>187.17875000000001</v>
      </c>
      <c r="L1749" s="12"/>
    </row>
    <row r="1750" spans="1:21">
      <c r="E1750" s="172"/>
      <c r="F1750" s="46"/>
    </row>
    <row r="1751" spans="1:21">
      <c r="E1751" s="172" t="s">
        <v>66</v>
      </c>
      <c r="F1751" s="46">
        <f>K1749-E1745</f>
        <v>5.8087500000000034</v>
      </c>
      <c r="G1751" s="137" t="s">
        <v>0</v>
      </c>
    </row>
    <row r="1752" spans="1:21">
      <c r="E1752" s="172"/>
      <c r="F1752" s="46"/>
    </row>
    <row r="1753" spans="1:21">
      <c r="A1753" s="167" t="s">
        <v>67</v>
      </c>
      <c r="E1753" s="168" t="s">
        <v>58</v>
      </c>
      <c r="F1753" s="17">
        <v>28390</v>
      </c>
      <c r="G1753" s="137" t="s">
        <v>25</v>
      </c>
      <c r="H1753" s="167" t="s">
        <v>59</v>
      </c>
      <c r="I1753" s="167"/>
    </row>
    <row r="1754" spans="1:21">
      <c r="A1754" s="169" t="s">
        <v>60</v>
      </c>
      <c r="B1754" s="169" t="s">
        <v>61</v>
      </c>
      <c r="C1754" s="169" t="s">
        <v>62</v>
      </c>
      <c r="D1754" s="169" t="s">
        <v>63</v>
      </c>
      <c r="E1754" s="169" t="s">
        <v>64</v>
      </c>
      <c r="F1754" s="169"/>
      <c r="G1754" s="169" t="s">
        <v>60</v>
      </c>
      <c r="H1754" s="169" t="s">
        <v>61</v>
      </c>
      <c r="I1754" s="169" t="s">
        <v>62</v>
      </c>
      <c r="J1754" s="169" t="s">
        <v>63</v>
      </c>
      <c r="K1754" s="169" t="s">
        <v>64</v>
      </c>
      <c r="L1754" s="170"/>
    </row>
    <row r="1755" spans="1:21">
      <c r="A1755" s="17">
        <v>133</v>
      </c>
      <c r="B1755" s="171">
        <v>4.1100000000000003</v>
      </c>
      <c r="C1755" s="17"/>
      <c r="D1755" s="17"/>
      <c r="E1755" s="45"/>
      <c r="F1755" s="180"/>
      <c r="G1755" s="17">
        <v>133</v>
      </c>
      <c r="H1755" s="171">
        <v>4.1100000000000003</v>
      </c>
      <c r="I1755" s="17"/>
      <c r="J1755" s="17"/>
      <c r="K1755" s="45"/>
      <c r="L1755" s="17"/>
    </row>
    <row r="1756" spans="1:21">
      <c r="A1756" s="17">
        <v>145</v>
      </c>
      <c r="B1756" s="171">
        <v>4.01</v>
      </c>
      <c r="C1756" s="17">
        <f>(B1755+B1756)/2</f>
        <v>4.0600000000000005</v>
      </c>
      <c r="D1756" s="17">
        <f>A1756-A1755</f>
        <v>12</v>
      </c>
      <c r="E1756" s="45">
        <f>C1756*D1756</f>
        <v>48.720000000000006</v>
      </c>
      <c r="F1756" s="180" t="s">
        <v>65</v>
      </c>
      <c r="G1756" s="17">
        <f>G1757-(H1757-H1756)*3</f>
        <v>140.29999999999998</v>
      </c>
      <c r="H1756" s="171">
        <v>4.05</v>
      </c>
      <c r="I1756" s="17">
        <f t="shared" ref="I1756:I1761" si="506">(H1755+H1756)/2</f>
        <v>4.08</v>
      </c>
      <c r="J1756" s="17">
        <f t="shared" ref="J1756:J1761" si="507">G1756-G1755</f>
        <v>7.2999999999999829</v>
      </c>
      <c r="K1756" s="45">
        <f t="shared" ref="K1756:K1761" si="508">I1756*J1756</f>
        <v>29.783999999999931</v>
      </c>
      <c r="L1756" s="17"/>
      <c r="U1756" s="174"/>
    </row>
    <row r="1757" spans="1:21">
      <c r="A1757" s="17">
        <v>171</v>
      </c>
      <c r="B1757" s="171">
        <v>3.94</v>
      </c>
      <c r="C1757" s="17">
        <f>(B1756+B1757)/2</f>
        <v>3.9749999999999996</v>
      </c>
      <c r="D1757" s="17">
        <f>A1757-A1756</f>
        <v>26</v>
      </c>
      <c r="E1757" s="45">
        <f>C1757*D1757</f>
        <v>103.35</v>
      </c>
      <c r="G1757" s="17">
        <f>G1758-4.3/2</f>
        <v>142.85</v>
      </c>
      <c r="H1757" s="17">
        <v>4.9000000000000004</v>
      </c>
      <c r="I1757" s="17">
        <f t="shared" si="506"/>
        <v>4.4749999999999996</v>
      </c>
      <c r="J1757" s="17">
        <f t="shared" si="507"/>
        <v>2.5500000000000114</v>
      </c>
      <c r="K1757" s="45">
        <f t="shared" si="508"/>
        <v>11.411250000000051</v>
      </c>
      <c r="L1757" s="17"/>
    </row>
    <row r="1758" spans="1:21">
      <c r="A1758" s="17"/>
      <c r="B1758" s="171"/>
      <c r="C1758" s="17"/>
      <c r="D1758" s="17">
        <f>SUM(D1756:D1757)</f>
        <v>38</v>
      </c>
      <c r="E1758" s="17">
        <f>SUM(E1756:E1757)</f>
        <v>152.07</v>
      </c>
      <c r="G1758" s="17">
        <v>145</v>
      </c>
      <c r="H1758" s="17">
        <v>4.9000000000000004</v>
      </c>
      <c r="I1758" s="17">
        <f t="shared" si="506"/>
        <v>4.9000000000000004</v>
      </c>
      <c r="J1758" s="17">
        <f t="shared" si="507"/>
        <v>2.1500000000000057</v>
      </c>
      <c r="K1758" s="45">
        <f t="shared" si="508"/>
        <v>10.535000000000029</v>
      </c>
      <c r="L1758" s="17"/>
    </row>
    <row r="1759" spans="1:21">
      <c r="A1759" s="17"/>
      <c r="B1759" s="171"/>
      <c r="C1759" s="17"/>
      <c r="G1759" s="17">
        <f>G1758+4.3/2</f>
        <v>147.15</v>
      </c>
      <c r="H1759" s="17">
        <v>4.9000000000000004</v>
      </c>
      <c r="I1759" s="17">
        <f t="shared" si="506"/>
        <v>4.9000000000000004</v>
      </c>
      <c r="J1759" s="17">
        <f t="shared" si="507"/>
        <v>2.1500000000000057</v>
      </c>
      <c r="K1759" s="45">
        <f t="shared" si="508"/>
        <v>10.535000000000029</v>
      </c>
      <c r="L1759" s="17"/>
    </row>
    <row r="1760" spans="1:21">
      <c r="C1760" s="17"/>
      <c r="G1760" s="17">
        <f>G1759+(H1759-H1760)*3</f>
        <v>149.91</v>
      </c>
      <c r="H1760" s="171">
        <v>3.98</v>
      </c>
      <c r="I1760" s="17">
        <f t="shared" si="506"/>
        <v>4.4400000000000004</v>
      </c>
      <c r="J1760" s="17">
        <f t="shared" si="507"/>
        <v>2.7599999999999909</v>
      </c>
      <c r="K1760" s="45">
        <f t="shared" si="508"/>
        <v>12.254399999999961</v>
      </c>
      <c r="L1760" s="17"/>
    </row>
    <row r="1761" spans="1:21">
      <c r="C1761" s="17"/>
      <c r="G1761" s="17">
        <v>171</v>
      </c>
      <c r="H1761" s="171">
        <v>3.94</v>
      </c>
      <c r="I1761" s="17">
        <f t="shared" si="506"/>
        <v>3.96</v>
      </c>
      <c r="J1761" s="17">
        <f t="shared" si="507"/>
        <v>21.090000000000003</v>
      </c>
      <c r="K1761" s="45">
        <f t="shared" si="508"/>
        <v>83.516400000000019</v>
      </c>
      <c r="L1761" s="17"/>
    </row>
    <row r="1762" spans="1:21">
      <c r="C1762" s="17"/>
      <c r="G1762" s="17"/>
      <c r="H1762" s="17"/>
      <c r="I1762" s="17"/>
      <c r="J1762" s="17">
        <f>SUM(J1756:J1761)</f>
        <v>38</v>
      </c>
      <c r="K1762" s="17">
        <f>SUM(K1756:K1761)</f>
        <v>158.03605000000002</v>
      </c>
      <c r="L1762" s="12"/>
    </row>
    <row r="1763" spans="1:21">
      <c r="E1763" s="172"/>
      <c r="F1763" s="46"/>
    </row>
    <row r="1764" spans="1:21">
      <c r="E1764" s="172" t="s">
        <v>66</v>
      </c>
      <c r="F1764" s="46">
        <f>K1762-E1758</f>
        <v>5.9660500000000241</v>
      </c>
      <c r="G1764" s="137" t="s">
        <v>0</v>
      </c>
    </row>
    <row r="1765" spans="1:21">
      <c r="E1765" s="172"/>
      <c r="F1765" s="46"/>
    </row>
    <row r="1766" spans="1:21">
      <c r="E1766" s="172"/>
      <c r="F1766" s="46"/>
    </row>
    <row r="1767" spans="1:21">
      <c r="A1767" s="167" t="s">
        <v>67</v>
      </c>
      <c r="E1767" s="168" t="s">
        <v>58</v>
      </c>
      <c r="F1767" s="17">
        <v>28455</v>
      </c>
      <c r="G1767" s="137" t="s">
        <v>25</v>
      </c>
      <c r="H1767" s="167" t="s">
        <v>59</v>
      </c>
      <c r="I1767" s="167"/>
    </row>
    <row r="1768" spans="1:21">
      <c r="A1768" s="169" t="s">
        <v>60</v>
      </c>
      <c r="B1768" s="169" t="s">
        <v>61</v>
      </c>
      <c r="C1768" s="169" t="s">
        <v>62</v>
      </c>
      <c r="D1768" s="169" t="s">
        <v>63</v>
      </c>
      <c r="E1768" s="169" t="s">
        <v>64</v>
      </c>
      <c r="F1768" s="169"/>
      <c r="G1768" s="169" t="s">
        <v>60</v>
      </c>
      <c r="H1768" s="169" t="s">
        <v>61</v>
      </c>
      <c r="I1768" s="169" t="s">
        <v>62</v>
      </c>
      <c r="J1768" s="169" t="s">
        <v>63</v>
      </c>
      <c r="K1768" s="169" t="s">
        <v>64</v>
      </c>
      <c r="L1768" s="170"/>
    </row>
    <row r="1769" spans="1:21">
      <c r="A1769" s="17">
        <v>112</v>
      </c>
      <c r="B1769" s="171">
        <v>5.23</v>
      </c>
      <c r="C1769" s="17"/>
      <c r="D1769" s="17"/>
      <c r="E1769" s="45"/>
      <c r="F1769" s="180"/>
      <c r="G1769" s="17">
        <v>112</v>
      </c>
      <c r="H1769" s="171">
        <v>5.23</v>
      </c>
      <c r="I1769" s="17"/>
      <c r="J1769" s="17"/>
      <c r="K1769" s="45"/>
      <c r="L1769" s="17"/>
    </row>
    <row r="1770" spans="1:21">
      <c r="A1770" s="17">
        <v>128</v>
      </c>
      <c r="B1770" s="171">
        <v>5.17</v>
      </c>
      <c r="C1770" s="17">
        <f>(B1769+B1770)/2</f>
        <v>5.2</v>
      </c>
      <c r="D1770" s="17">
        <f>A1770-A1769</f>
        <v>16</v>
      </c>
      <c r="E1770" s="45">
        <f>C1770*D1770</f>
        <v>83.2</v>
      </c>
      <c r="F1770" s="180" t="s">
        <v>65</v>
      </c>
      <c r="G1770" s="17">
        <v>128</v>
      </c>
      <c r="H1770" s="171">
        <v>5.17</v>
      </c>
      <c r="I1770" s="17">
        <f>(H1769+H1770)/2</f>
        <v>5.2</v>
      </c>
      <c r="J1770" s="17">
        <f>G1770-G1769</f>
        <v>16</v>
      </c>
      <c r="K1770" s="45">
        <f>I1770*J1770</f>
        <v>83.2</v>
      </c>
      <c r="L1770" s="17"/>
      <c r="U1770" s="174"/>
    </row>
    <row r="1771" spans="1:21">
      <c r="A1771" s="17">
        <v>138</v>
      </c>
      <c r="B1771" s="171">
        <v>5.23</v>
      </c>
      <c r="C1771" s="17">
        <f>(B1770+B1771)/2</f>
        <v>5.2</v>
      </c>
      <c r="D1771" s="17">
        <f>A1771-A1770</f>
        <v>10</v>
      </c>
      <c r="E1771" s="45">
        <f>C1771*D1771</f>
        <v>52</v>
      </c>
      <c r="G1771" s="17">
        <v>138</v>
      </c>
      <c r="H1771" s="171">
        <v>5.23</v>
      </c>
      <c r="I1771" s="17">
        <f>(H1770+H1771)/2</f>
        <v>5.2</v>
      </c>
      <c r="J1771" s="17">
        <f>G1771-G1770</f>
        <v>10</v>
      </c>
      <c r="K1771" s="45">
        <f>I1771*J1771</f>
        <v>52</v>
      </c>
      <c r="L1771" s="17"/>
    </row>
    <row r="1772" spans="1:21">
      <c r="A1772" s="17"/>
      <c r="B1772" s="171"/>
      <c r="C1772" s="17"/>
      <c r="D1772" s="17">
        <f>SUM(D1770:D1771)</f>
        <v>26</v>
      </c>
      <c r="E1772" s="17">
        <f>SUM(E1770:E1771)</f>
        <v>135.19999999999999</v>
      </c>
      <c r="G1772" s="17"/>
      <c r="H1772" s="17"/>
      <c r="I1772" s="17"/>
      <c r="J1772" s="17">
        <f>SUM(J1770:J1771)</f>
        <v>26</v>
      </c>
      <c r="K1772" s="17">
        <f>SUM(K1770:K1771)</f>
        <v>135.19999999999999</v>
      </c>
      <c r="L1772" s="17"/>
    </row>
    <row r="1773" spans="1:21">
      <c r="A1773" s="17"/>
      <c r="B1773" s="171"/>
      <c r="C1773" s="17"/>
      <c r="G1773" s="17"/>
      <c r="H1773" s="17"/>
      <c r="I1773" s="17"/>
      <c r="J1773" s="17"/>
      <c r="K1773" s="45"/>
      <c r="L1773" s="17"/>
    </row>
    <row r="1774" spans="1:21">
      <c r="C1774" s="17"/>
      <c r="E1774" s="172" t="s">
        <v>66</v>
      </c>
      <c r="F1774" s="46">
        <f>K1772-E1772</f>
        <v>0</v>
      </c>
      <c r="G1774" s="137" t="s">
        <v>0</v>
      </c>
      <c r="H1774" s="171"/>
      <c r="I1774" s="17"/>
      <c r="J1774" s="17"/>
      <c r="K1774" s="45"/>
      <c r="L1774" s="17"/>
    </row>
    <row r="1775" spans="1:21">
      <c r="C1775" s="17"/>
      <c r="G1775" s="17"/>
      <c r="H1775" s="171"/>
      <c r="I1775" s="17"/>
      <c r="J1775" s="17"/>
      <c r="K1775" s="45"/>
      <c r="L1775" s="17"/>
    </row>
    <row r="1776" spans="1:21">
      <c r="C1776" s="17"/>
      <c r="G1776" s="17"/>
      <c r="H1776" s="17"/>
      <c r="I1776" s="17"/>
      <c r="L1776" s="12"/>
    </row>
    <row r="1777" spans="1:21">
      <c r="E1777" s="172"/>
      <c r="F1777" s="46"/>
    </row>
    <row r="1779" spans="1:21">
      <c r="A1779" s="167" t="s">
        <v>67</v>
      </c>
      <c r="E1779" s="168" t="s">
        <v>58</v>
      </c>
      <c r="F1779" s="17">
        <v>28490</v>
      </c>
      <c r="G1779" s="137" t="s">
        <v>25</v>
      </c>
      <c r="H1779" s="167" t="s">
        <v>59</v>
      </c>
      <c r="I1779" s="167"/>
    </row>
    <row r="1780" spans="1:21">
      <c r="A1780" s="169" t="s">
        <v>60</v>
      </c>
      <c r="B1780" s="169" t="s">
        <v>61</v>
      </c>
      <c r="C1780" s="169" t="s">
        <v>62</v>
      </c>
      <c r="D1780" s="169" t="s">
        <v>63</v>
      </c>
      <c r="E1780" s="169" t="s">
        <v>64</v>
      </c>
      <c r="F1780" s="169"/>
      <c r="G1780" s="169" t="s">
        <v>60</v>
      </c>
      <c r="H1780" s="169" t="s">
        <v>61</v>
      </c>
      <c r="I1780" s="169" t="s">
        <v>62</v>
      </c>
      <c r="J1780" s="169" t="s">
        <v>63</v>
      </c>
      <c r="K1780" s="169" t="s">
        <v>64</v>
      </c>
      <c r="L1780" s="170"/>
    </row>
    <row r="1781" spans="1:21">
      <c r="A1781" s="17">
        <v>161</v>
      </c>
      <c r="B1781" s="171">
        <v>4.93</v>
      </c>
      <c r="C1781" s="17"/>
      <c r="D1781" s="17"/>
      <c r="E1781" s="45"/>
      <c r="F1781" s="180"/>
      <c r="G1781" s="17">
        <v>161</v>
      </c>
      <c r="H1781" s="171">
        <v>4.93</v>
      </c>
      <c r="I1781" s="17"/>
      <c r="J1781" s="17"/>
      <c r="K1781" s="45"/>
      <c r="L1781" s="17"/>
    </row>
    <row r="1782" spans="1:21">
      <c r="A1782" s="17">
        <v>170</v>
      </c>
      <c r="B1782" s="171">
        <v>4.74</v>
      </c>
      <c r="C1782" s="17">
        <f>(B1781+B1782)/2</f>
        <v>4.835</v>
      </c>
      <c r="D1782" s="17">
        <f>A1782-A1781</f>
        <v>9</v>
      </c>
      <c r="E1782" s="45">
        <f>C1782*D1782</f>
        <v>43.515000000000001</v>
      </c>
      <c r="F1782" s="180" t="s">
        <v>65</v>
      </c>
      <c r="G1782" s="17">
        <f>G1783-(H1783-H1782)*3</f>
        <v>167.37</v>
      </c>
      <c r="H1782" s="171">
        <v>4.74</v>
      </c>
      <c r="I1782" s="17">
        <f t="shared" ref="I1782:I1787" si="509">(H1781+H1782)/2</f>
        <v>4.835</v>
      </c>
      <c r="J1782" s="17">
        <f t="shared" ref="J1782:J1787" si="510">G1782-G1781</f>
        <v>6.3700000000000045</v>
      </c>
      <c r="K1782" s="45">
        <f t="shared" ref="K1782:K1787" si="511">I1782*J1782</f>
        <v>30.798950000000023</v>
      </c>
      <c r="L1782" s="17"/>
      <c r="U1782" s="174"/>
    </row>
    <row r="1783" spans="1:21">
      <c r="A1783" s="17">
        <v>185</v>
      </c>
      <c r="B1783" s="171">
        <v>3.66</v>
      </c>
      <c r="C1783" s="17">
        <f>(B1782+B1783)/2</f>
        <v>4.2</v>
      </c>
      <c r="D1783" s="17">
        <f>A1783-A1782</f>
        <v>15</v>
      </c>
      <c r="E1783" s="45">
        <f>C1783*D1783</f>
        <v>63</v>
      </c>
      <c r="G1783" s="17">
        <f>G1784-4.3/2</f>
        <v>167.85</v>
      </c>
      <c r="H1783" s="17">
        <v>4.9000000000000004</v>
      </c>
      <c r="I1783" s="17">
        <f t="shared" si="509"/>
        <v>4.82</v>
      </c>
      <c r="J1783" s="17">
        <f t="shared" si="510"/>
        <v>0.47999999999998977</v>
      </c>
      <c r="K1783" s="45">
        <f t="shared" si="511"/>
        <v>2.3135999999999508</v>
      </c>
      <c r="L1783" s="17"/>
    </row>
    <row r="1784" spans="1:21">
      <c r="A1784" s="17"/>
      <c r="B1784" s="171"/>
      <c r="C1784" s="17"/>
      <c r="D1784" s="17">
        <f>SUM(D1782:D1783)</f>
        <v>24</v>
      </c>
      <c r="E1784" s="17">
        <f>SUM(E1782:E1783)</f>
        <v>106.515</v>
      </c>
      <c r="G1784" s="17">
        <v>170</v>
      </c>
      <c r="H1784" s="17">
        <v>4.9000000000000004</v>
      </c>
      <c r="I1784" s="17">
        <f t="shared" si="509"/>
        <v>4.9000000000000004</v>
      </c>
      <c r="J1784" s="17">
        <f t="shared" si="510"/>
        <v>2.1500000000000057</v>
      </c>
      <c r="K1784" s="45">
        <f t="shared" si="511"/>
        <v>10.535000000000029</v>
      </c>
      <c r="L1784" s="17"/>
    </row>
    <row r="1785" spans="1:21">
      <c r="A1785" s="17"/>
      <c r="B1785" s="171"/>
      <c r="C1785" s="17"/>
      <c r="G1785" s="17">
        <f>G1784+4.3/2</f>
        <v>172.15</v>
      </c>
      <c r="H1785" s="17">
        <v>4.9000000000000004</v>
      </c>
      <c r="I1785" s="17">
        <f t="shared" si="509"/>
        <v>4.9000000000000004</v>
      </c>
      <c r="J1785" s="17">
        <f t="shared" si="510"/>
        <v>2.1500000000000057</v>
      </c>
      <c r="K1785" s="45">
        <f t="shared" si="511"/>
        <v>10.535000000000029</v>
      </c>
      <c r="L1785" s="17"/>
    </row>
    <row r="1786" spans="1:21">
      <c r="C1786" s="17"/>
      <c r="G1786" s="17">
        <f>G1785+(H1785-H1786)*3</f>
        <v>173.35</v>
      </c>
      <c r="H1786" s="171">
        <v>4.5</v>
      </c>
      <c r="I1786" s="17">
        <f t="shared" si="509"/>
        <v>4.7</v>
      </c>
      <c r="J1786" s="17">
        <f t="shared" si="510"/>
        <v>1.1999999999999886</v>
      </c>
      <c r="K1786" s="45">
        <f t="shared" si="511"/>
        <v>5.6399999999999464</v>
      </c>
      <c r="L1786" s="17"/>
    </row>
    <row r="1787" spans="1:21">
      <c r="C1787" s="17"/>
      <c r="G1787" s="17">
        <v>185</v>
      </c>
      <c r="H1787" s="171">
        <v>3.66</v>
      </c>
      <c r="I1787" s="17">
        <f t="shared" si="509"/>
        <v>4.08</v>
      </c>
      <c r="J1787" s="17">
        <f t="shared" si="510"/>
        <v>11.650000000000006</v>
      </c>
      <c r="K1787" s="45">
        <f t="shared" si="511"/>
        <v>47.532000000000025</v>
      </c>
      <c r="L1787" s="17"/>
    </row>
    <row r="1788" spans="1:21">
      <c r="C1788" s="17"/>
      <c r="G1788" s="17"/>
      <c r="H1788" s="17"/>
      <c r="I1788" s="17"/>
      <c r="J1788" s="17">
        <f>SUM(J1782:J1787)</f>
        <v>24</v>
      </c>
      <c r="K1788" s="17">
        <f>SUM(K1782:K1787)</f>
        <v>107.35454999999999</v>
      </c>
      <c r="L1788" s="12"/>
    </row>
    <row r="1789" spans="1:21">
      <c r="E1789" s="172"/>
      <c r="F1789" s="46"/>
    </row>
    <row r="1790" spans="1:21">
      <c r="E1790" s="172" t="s">
        <v>66</v>
      </c>
      <c r="F1790" s="46">
        <f>K1788-E1784</f>
        <v>0.83954999999998847</v>
      </c>
      <c r="G1790" s="137" t="s">
        <v>0</v>
      </c>
    </row>
    <row r="1791" spans="1:21">
      <c r="E1791" s="172"/>
      <c r="F1791" s="46"/>
    </row>
    <row r="1792" spans="1:21">
      <c r="A1792" s="167" t="s">
        <v>67</v>
      </c>
      <c r="E1792" s="168" t="s">
        <v>58</v>
      </c>
      <c r="F1792" s="17">
        <v>28525</v>
      </c>
      <c r="G1792" s="137" t="s">
        <v>25</v>
      </c>
      <c r="H1792" s="167" t="s">
        <v>59</v>
      </c>
      <c r="I1792" s="167"/>
    </row>
    <row r="1793" spans="1:21">
      <c r="A1793" s="169" t="s">
        <v>60</v>
      </c>
      <c r="B1793" s="169" t="s">
        <v>61</v>
      </c>
      <c r="C1793" s="169" t="s">
        <v>62</v>
      </c>
      <c r="D1793" s="169" t="s">
        <v>63</v>
      </c>
      <c r="E1793" s="169" t="s">
        <v>64</v>
      </c>
      <c r="F1793" s="169"/>
      <c r="G1793" s="169" t="s">
        <v>60</v>
      </c>
      <c r="H1793" s="169" t="s">
        <v>61</v>
      </c>
      <c r="I1793" s="169" t="s">
        <v>62</v>
      </c>
      <c r="J1793" s="169" t="s">
        <v>63</v>
      </c>
      <c r="K1793" s="169" t="s">
        <v>64</v>
      </c>
      <c r="L1793" s="170"/>
    </row>
    <row r="1794" spans="1:21">
      <c r="A1794" s="17">
        <v>152</v>
      </c>
      <c r="B1794" s="171">
        <v>4.46</v>
      </c>
      <c r="C1794" s="17"/>
      <c r="D1794" s="17"/>
      <c r="E1794" s="45"/>
      <c r="F1794" s="180"/>
      <c r="G1794" s="17">
        <v>152</v>
      </c>
      <c r="H1794" s="171">
        <v>4.46</v>
      </c>
      <c r="I1794" s="17"/>
      <c r="J1794" s="17"/>
      <c r="K1794" s="45"/>
      <c r="L1794" s="17"/>
    </row>
    <row r="1795" spans="1:21">
      <c r="A1795" s="17">
        <v>162</v>
      </c>
      <c r="B1795" s="171">
        <v>3.87</v>
      </c>
      <c r="C1795" s="17">
        <f>(B1794+B1795)/2</f>
        <v>4.165</v>
      </c>
      <c r="D1795" s="17">
        <f>A1795-A1794</f>
        <v>10</v>
      </c>
      <c r="E1795" s="45">
        <f>C1795*D1795</f>
        <v>41.65</v>
      </c>
      <c r="F1795" s="180" t="s">
        <v>65</v>
      </c>
      <c r="G1795" s="17">
        <f>G1796-(H1796-H1795)*3</f>
        <v>157.44999999999999</v>
      </c>
      <c r="H1795" s="171">
        <v>4.0999999999999996</v>
      </c>
      <c r="I1795" s="17">
        <f t="shared" ref="I1795:I1800" si="512">(H1794+H1795)/2</f>
        <v>4.2799999999999994</v>
      </c>
      <c r="J1795" s="17">
        <f t="shared" ref="J1795:J1800" si="513">G1795-G1794</f>
        <v>5.4499999999999886</v>
      </c>
      <c r="K1795" s="45">
        <f t="shared" ref="K1795:K1800" si="514">I1795*J1795</f>
        <v>23.325999999999947</v>
      </c>
      <c r="L1795" s="17"/>
      <c r="U1795" s="174"/>
    </row>
    <row r="1796" spans="1:21">
      <c r="A1796" s="17">
        <v>180</v>
      </c>
      <c r="B1796" s="171">
        <v>3.36</v>
      </c>
      <c r="C1796" s="17">
        <f>(B1795+B1796)/2</f>
        <v>3.6150000000000002</v>
      </c>
      <c r="D1796" s="17">
        <f>A1796-A1795</f>
        <v>18</v>
      </c>
      <c r="E1796" s="45">
        <f>C1796*D1796</f>
        <v>65.070000000000007</v>
      </c>
      <c r="G1796" s="17">
        <f>G1797-4.3/2</f>
        <v>159.85</v>
      </c>
      <c r="H1796" s="17">
        <v>4.9000000000000004</v>
      </c>
      <c r="I1796" s="17">
        <f t="shared" si="512"/>
        <v>4.5</v>
      </c>
      <c r="J1796" s="17">
        <f t="shared" si="513"/>
        <v>2.4000000000000057</v>
      </c>
      <c r="K1796" s="45">
        <f t="shared" si="514"/>
        <v>10.800000000000026</v>
      </c>
      <c r="L1796" s="17"/>
    </row>
    <row r="1797" spans="1:21">
      <c r="A1797" s="17"/>
      <c r="B1797" s="171"/>
      <c r="C1797" s="17"/>
      <c r="D1797" s="17">
        <f>SUM(D1795:D1796)</f>
        <v>28</v>
      </c>
      <c r="E1797" s="17">
        <f>SUM(E1795:E1796)</f>
        <v>106.72</v>
      </c>
      <c r="G1797" s="17">
        <v>162</v>
      </c>
      <c r="H1797" s="17">
        <v>4.9000000000000004</v>
      </c>
      <c r="I1797" s="17">
        <f t="shared" si="512"/>
        <v>4.9000000000000004</v>
      </c>
      <c r="J1797" s="17">
        <f t="shared" si="513"/>
        <v>2.1500000000000057</v>
      </c>
      <c r="K1797" s="45">
        <f t="shared" si="514"/>
        <v>10.535000000000029</v>
      </c>
      <c r="L1797" s="17"/>
    </row>
    <row r="1798" spans="1:21">
      <c r="A1798" s="17"/>
      <c r="B1798" s="171"/>
      <c r="C1798" s="17"/>
      <c r="G1798" s="17">
        <f>G1797+4.3/2</f>
        <v>164.15</v>
      </c>
      <c r="H1798" s="17">
        <v>4.9000000000000004</v>
      </c>
      <c r="I1798" s="17">
        <f t="shared" si="512"/>
        <v>4.9000000000000004</v>
      </c>
      <c r="J1798" s="17">
        <f t="shared" si="513"/>
        <v>2.1500000000000057</v>
      </c>
      <c r="K1798" s="45">
        <f t="shared" si="514"/>
        <v>10.535000000000029</v>
      </c>
      <c r="L1798" s="17"/>
    </row>
    <row r="1799" spans="1:21">
      <c r="C1799" s="17"/>
      <c r="G1799" s="17">
        <f>G1798+(H1798-H1799)*3</f>
        <v>167.75</v>
      </c>
      <c r="H1799" s="171">
        <v>3.7</v>
      </c>
      <c r="I1799" s="17">
        <f t="shared" si="512"/>
        <v>4.3000000000000007</v>
      </c>
      <c r="J1799" s="17">
        <f t="shared" si="513"/>
        <v>3.5999999999999943</v>
      </c>
      <c r="K1799" s="45">
        <f t="shared" si="514"/>
        <v>15.479999999999977</v>
      </c>
      <c r="L1799" s="17"/>
    </row>
    <row r="1800" spans="1:21">
      <c r="C1800" s="17"/>
      <c r="G1800" s="17">
        <v>180</v>
      </c>
      <c r="H1800" s="171">
        <v>3.36</v>
      </c>
      <c r="I1800" s="17">
        <f t="shared" si="512"/>
        <v>3.5300000000000002</v>
      </c>
      <c r="J1800" s="17">
        <f t="shared" si="513"/>
        <v>12.25</v>
      </c>
      <c r="K1800" s="45">
        <f t="shared" si="514"/>
        <v>43.2425</v>
      </c>
      <c r="L1800" s="17"/>
    </row>
    <row r="1801" spans="1:21">
      <c r="C1801" s="17"/>
      <c r="G1801" s="17"/>
      <c r="H1801" s="17"/>
      <c r="I1801" s="17"/>
      <c r="J1801" s="17">
        <f>SUM(J1795:J1800)</f>
        <v>28</v>
      </c>
      <c r="K1801" s="17">
        <f>SUM(K1795:K1800)</f>
        <v>113.91849999999999</v>
      </c>
      <c r="L1801" s="12"/>
    </row>
    <row r="1802" spans="1:21">
      <c r="E1802" s="172"/>
      <c r="F1802" s="46"/>
    </row>
    <row r="1803" spans="1:21">
      <c r="E1803" s="172" t="s">
        <v>66</v>
      </c>
      <c r="F1803" s="46">
        <f>K1801-E1797</f>
        <v>7.1984999999999957</v>
      </c>
      <c r="G1803" s="137" t="s">
        <v>0</v>
      </c>
    </row>
    <row r="1804" spans="1:21">
      <c r="E1804" s="172"/>
      <c r="F1804" s="46"/>
    </row>
    <row r="1805" spans="1:21">
      <c r="A1805" s="167" t="s">
        <v>67</v>
      </c>
      <c r="E1805" s="168" t="s">
        <v>58</v>
      </c>
      <c r="F1805" s="17">
        <v>28592</v>
      </c>
      <c r="G1805" s="137" t="s">
        <v>25</v>
      </c>
      <c r="H1805" s="167" t="s">
        <v>59</v>
      </c>
      <c r="I1805" s="167"/>
    </row>
    <row r="1806" spans="1:21">
      <c r="A1806" s="169" t="s">
        <v>60</v>
      </c>
      <c r="B1806" s="169" t="s">
        <v>61</v>
      </c>
      <c r="C1806" s="169" t="s">
        <v>62</v>
      </c>
      <c r="D1806" s="169" t="s">
        <v>63</v>
      </c>
      <c r="E1806" s="169" t="s">
        <v>64</v>
      </c>
      <c r="F1806" s="169"/>
      <c r="G1806" s="169" t="s">
        <v>60</v>
      </c>
      <c r="H1806" s="169" t="s">
        <v>61</v>
      </c>
      <c r="I1806" s="169" t="s">
        <v>62</v>
      </c>
      <c r="J1806" s="169" t="s">
        <v>63</v>
      </c>
      <c r="K1806" s="169" t="s">
        <v>64</v>
      </c>
      <c r="L1806" s="170"/>
    </row>
    <row r="1807" spans="1:21">
      <c r="A1807" s="17">
        <v>107</v>
      </c>
      <c r="B1807" s="171">
        <v>4.13</v>
      </c>
      <c r="C1807" s="17"/>
      <c r="D1807" s="17"/>
      <c r="E1807" s="45"/>
      <c r="F1807" s="180"/>
      <c r="G1807" s="17">
        <v>107</v>
      </c>
      <c r="H1807" s="171">
        <v>4.13</v>
      </c>
      <c r="I1807" s="17"/>
      <c r="J1807" s="17"/>
      <c r="K1807" s="45"/>
      <c r="L1807" s="17"/>
    </row>
    <row r="1808" spans="1:21">
      <c r="A1808" s="17">
        <v>129</v>
      </c>
      <c r="B1808" s="171">
        <v>4.04</v>
      </c>
      <c r="C1808" s="17">
        <f>(B1807+B1808)/2</f>
        <v>4.085</v>
      </c>
      <c r="D1808" s="17">
        <f>A1808-A1807</f>
        <v>22</v>
      </c>
      <c r="E1808" s="45">
        <f>C1808*D1808</f>
        <v>89.87</v>
      </c>
      <c r="F1808" s="180" t="s">
        <v>65</v>
      </c>
      <c r="G1808" s="17">
        <f>G1809-(H1809-H1808)*3</f>
        <v>124.38999999999999</v>
      </c>
      <c r="H1808" s="171">
        <v>4.08</v>
      </c>
      <c r="I1808" s="17">
        <f t="shared" ref="I1808:I1813" si="515">(H1807+H1808)/2</f>
        <v>4.1050000000000004</v>
      </c>
      <c r="J1808" s="17">
        <f t="shared" ref="J1808:J1813" si="516">G1808-G1807</f>
        <v>17.389999999999986</v>
      </c>
      <c r="K1808" s="45">
        <f t="shared" ref="K1808:K1813" si="517">I1808*J1808</f>
        <v>71.385949999999951</v>
      </c>
      <c r="L1808" s="17"/>
      <c r="U1808" s="174"/>
    </row>
    <row r="1809" spans="1:21">
      <c r="A1809" s="17">
        <v>144</v>
      </c>
      <c r="B1809" s="171">
        <v>3.9</v>
      </c>
      <c r="C1809" s="17">
        <f>(B1808+B1809)/2</f>
        <v>3.9699999999999998</v>
      </c>
      <c r="D1809" s="17">
        <f>A1809-A1808</f>
        <v>15</v>
      </c>
      <c r="E1809" s="45">
        <f>C1809*D1809</f>
        <v>59.55</v>
      </c>
      <c r="G1809" s="17">
        <f>G1810-4.3/2</f>
        <v>126.85</v>
      </c>
      <c r="H1809" s="17">
        <v>4.9000000000000004</v>
      </c>
      <c r="I1809" s="17">
        <f t="shared" si="515"/>
        <v>4.49</v>
      </c>
      <c r="J1809" s="17">
        <f t="shared" si="516"/>
        <v>2.460000000000008</v>
      </c>
      <c r="K1809" s="45">
        <f t="shared" si="517"/>
        <v>11.045400000000036</v>
      </c>
      <c r="L1809" s="17"/>
    </row>
    <row r="1810" spans="1:21">
      <c r="A1810" s="17"/>
      <c r="B1810" s="171"/>
      <c r="C1810" s="17"/>
      <c r="D1810" s="17">
        <f>SUM(D1808:D1809)</f>
        <v>37</v>
      </c>
      <c r="E1810" s="17">
        <f>SUM(E1808:E1809)</f>
        <v>149.42000000000002</v>
      </c>
      <c r="G1810" s="17">
        <v>129</v>
      </c>
      <c r="H1810" s="17">
        <v>4.9000000000000004</v>
      </c>
      <c r="I1810" s="17">
        <f t="shared" si="515"/>
        <v>4.9000000000000004</v>
      </c>
      <c r="J1810" s="17">
        <f t="shared" si="516"/>
        <v>2.1500000000000057</v>
      </c>
      <c r="K1810" s="45">
        <f t="shared" si="517"/>
        <v>10.535000000000029</v>
      </c>
      <c r="L1810" s="17"/>
    </row>
    <row r="1811" spans="1:21">
      <c r="A1811" s="17"/>
      <c r="B1811" s="171"/>
      <c r="C1811" s="17"/>
      <c r="G1811" s="17">
        <f>G1810+4.3/2</f>
        <v>131.15</v>
      </c>
      <c r="H1811" s="17">
        <v>4.9000000000000004</v>
      </c>
      <c r="I1811" s="17">
        <f t="shared" si="515"/>
        <v>4.9000000000000004</v>
      </c>
      <c r="J1811" s="17">
        <f t="shared" si="516"/>
        <v>2.1500000000000057</v>
      </c>
      <c r="K1811" s="45">
        <f t="shared" si="517"/>
        <v>10.535000000000029</v>
      </c>
      <c r="L1811" s="17"/>
    </row>
    <row r="1812" spans="1:21">
      <c r="C1812" s="17"/>
      <c r="G1812" s="17">
        <f>G1811+(H1811-H1812)*3</f>
        <v>133.91</v>
      </c>
      <c r="H1812" s="171">
        <v>3.98</v>
      </c>
      <c r="I1812" s="17">
        <f t="shared" si="515"/>
        <v>4.4400000000000004</v>
      </c>
      <c r="J1812" s="17">
        <f t="shared" si="516"/>
        <v>2.7599999999999909</v>
      </c>
      <c r="K1812" s="45">
        <f t="shared" si="517"/>
        <v>12.254399999999961</v>
      </c>
      <c r="L1812" s="17"/>
    </row>
    <row r="1813" spans="1:21">
      <c r="C1813" s="17"/>
      <c r="G1813" s="17">
        <v>144</v>
      </c>
      <c r="H1813" s="171">
        <v>3.9</v>
      </c>
      <c r="I1813" s="17">
        <f t="shared" si="515"/>
        <v>3.94</v>
      </c>
      <c r="J1813" s="17">
        <f t="shared" si="516"/>
        <v>10.090000000000003</v>
      </c>
      <c r="K1813" s="45">
        <f t="shared" si="517"/>
        <v>39.754600000000011</v>
      </c>
      <c r="L1813" s="17"/>
    </row>
    <row r="1814" spans="1:21">
      <c r="C1814" s="17"/>
      <c r="G1814" s="17"/>
      <c r="H1814" s="17"/>
      <c r="I1814" s="17"/>
      <c r="J1814" s="17">
        <f>SUM(J1808:J1813)</f>
        <v>37</v>
      </c>
      <c r="K1814" s="17">
        <f>SUM(K1808:K1813)</f>
        <v>155.51035000000002</v>
      </c>
      <c r="L1814" s="12"/>
    </row>
    <row r="1815" spans="1:21">
      <c r="E1815" s="172"/>
      <c r="F1815" s="46"/>
    </row>
    <row r="1816" spans="1:21">
      <c r="E1816" s="172" t="s">
        <v>66</v>
      </c>
      <c r="F1816" s="46">
        <f>K1814-E1810</f>
        <v>6.0903500000000008</v>
      </c>
      <c r="G1816" s="137" t="s">
        <v>0</v>
      </c>
    </row>
    <row r="1817" spans="1:21">
      <c r="E1817" s="172"/>
      <c r="F1817" s="46"/>
    </row>
    <row r="1818" spans="1:21">
      <c r="E1818" s="172"/>
      <c r="F1818" s="46"/>
    </row>
    <row r="1819" spans="1:21">
      <c r="E1819" s="172"/>
      <c r="F1819" s="46"/>
    </row>
    <row r="1820" spans="1:21">
      <c r="A1820" s="167" t="s">
        <v>67</v>
      </c>
      <c r="E1820" s="168" t="s">
        <v>58</v>
      </c>
      <c r="F1820" s="17">
        <v>28686</v>
      </c>
      <c r="G1820" s="137" t="s">
        <v>25</v>
      </c>
      <c r="H1820" s="167" t="s">
        <v>59</v>
      </c>
      <c r="I1820" s="167"/>
    </row>
    <row r="1821" spans="1:21">
      <c r="A1821" s="169" t="s">
        <v>60</v>
      </c>
      <c r="B1821" s="169" t="s">
        <v>61</v>
      </c>
      <c r="C1821" s="169" t="s">
        <v>62</v>
      </c>
      <c r="D1821" s="169" t="s">
        <v>63</v>
      </c>
      <c r="E1821" s="169" t="s">
        <v>64</v>
      </c>
      <c r="F1821" s="169"/>
      <c r="G1821" s="169" t="s">
        <v>60</v>
      </c>
      <c r="H1821" s="169" t="s">
        <v>61</v>
      </c>
      <c r="I1821" s="169" t="s">
        <v>62</v>
      </c>
      <c r="J1821" s="169" t="s">
        <v>63</v>
      </c>
      <c r="K1821" s="169" t="s">
        <v>64</v>
      </c>
      <c r="L1821" s="170"/>
    </row>
    <row r="1822" spans="1:21">
      <c r="A1822" s="17">
        <v>119</v>
      </c>
      <c r="B1822" s="171">
        <v>3.92</v>
      </c>
      <c r="C1822" s="17"/>
      <c r="D1822" s="17"/>
      <c r="E1822" s="45"/>
      <c r="F1822" s="180"/>
      <c r="G1822" s="17">
        <v>119</v>
      </c>
      <c r="H1822" s="171">
        <v>3.92</v>
      </c>
      <c r="I1822" s="17"/>
      <c r="J1822" s="17"/>
      <c r="K1822" s="45"/>
      <c r="L1822" s="17"/>
    </row>
    <row r="1823" spans="1:21">
      <c r="A1823" s="17">
        <v>137</v>
      </c>
      <c r="B1823" s="171">
        <v>3.92</v>
      </c>
      <c r="C1823" s="17">
        <f>(B1822+B1823)/2</f>
        <v>3.92</v>
      </c>
      <c r="D1823" s="17">
        <f>A1823-A1822</f>
        <v>18</v>
      </c>
      <c r="E1823" s="45">
        <f>C1823*D1823</f>
        <v>70.56</v>
      </c>
      <c r="F1823" s="180" t="s">
        <v>65</v>
      </c>
      <c r="G1823" s="17">
        <f>G1824-(H1824-H1823)*3</f>
        <v>131.91</v>
      </c>
      <c r="H1823" s="171">
        <v>3.92</v>
      </c>
      <c r="I1823" s="17">
        <f t="shared" ref="I1823:I1828" si="518">(H1822+H1823)/2</f>
        <v>3.92</v>
      </c>
      <c r="J1823" s="17">
        <f t="shared" ref="J1823:J1828" si="519">G1823-G1822</f>
        <v>12.909999999999997</v>
      </c>
      <c r="K1823" s="45">
        <f t="shared" ref="K1823:K1828" si="520">I1823*J1823</f>
        <v>50.607199999999985</v>
      </c>
      <c r="L1823" s="17"/>
      <c r="U1823" s="174"/>
    </row>
    <row r="1824" spans="1:21">
      <c r="A1824" s="17">
        <v>163</v>
      </c>
      <c r="B1824" s="171">
        <v>3.55</v>
      </c>
      <c r="C1824" s="17">
        <f>(B1823+B1824)/2</f>
        <v>3.7349999999999999</v>
      </c>
      <c r="D1824" s="17">
        <f>A1824-A1823</f>
        <v>26</v>
      </c>
      <c r="E1824" s="45">
        <f>C1824*D1824</f>
        <v>97.11</v>
      </c>
      <c r="G1824" s="17">
        <f>G1825-4.3/2</f>
        <v>134.85</v>
      </c>
      <c r="H1824" s="17">
        <v>4.9000000000000004</v>
      </c>
      <c r="I1824" s="17">
        <f t="shared" si="518"/>
        <v>4.41</v>
      </c>
      <c r="J1824" s="17">
        <f t="shared" si="519"/>
        <v>2.9399999999999977</v>
      </c>
      <c r="K1824" s="45">
        <f t="shared" si="520"/>
        <v>12.96539999999999</v>
      </c>
      <c r="L1824" s="17"/>
    </row>
    <row r="1825" spans="1:21">
      <c r="A1825" s="17"/>
      <c r="B1825" s="171"/>
      <c r="C1825" s="17"/>
      <c r="D1825" s="17">
        <f>SUM(D1823:D1824)</f>
        <v>44</v>
      </c>
      <c r="E1825" s="17">
        <f>SUM(E1823:E1824)</f>
        <v>167.67000000000002</v>
      </c>
      <c r="G1825" s="17">
        <v>137</v>
      </c>
      <c r="H1825" s="17">
        <v>4.9000000000000004</v>
      </c>
      <c r="I1825" s="17">
        <f t="shared" si="518"/>
        <v>4.9000000000000004</v>
      </c>
      <c r="J1825" s="17">
        <f t="shared" si="519"/>
        <v>2.1500000000000057</v>
      </c>
      <c r="K1825" s="45">
        <f t="shared" si="520"/>
        <v>10.535000000000029</v>
      </c>
      <c r="L1825" s="17"/>
    </row>
    <row r="1826" spans="1:21">
      <c r="A1826" s="17"/>
      <c r="B1826" s="171"/>
      <c r="C1826" s="17"/>
      <c r="G1826" s="17">
        <f>G1825+4.3/2</f>
        <v>139.15</v>
      </c>
      <c r="H1826" s="17">
        <v>4.9000000000000004</v>
      </c>
      <c r="I1826" s="17">
        <f t="shared" si="518"/>
        <v>4.9000000000000004</v>
      </c>
      <c r="J1826" s="17">
        <f t="shared" si="519"/>
        <v>2.1500000000000057</v>
      </c>
      <c r="K1826" s="45">
        <f t="shared" si="520"/>
        <v>10.535000000000029</v>
      </c>
      <c r="L1826" s="17"/>
    </row>
    <row r="1827" spans="1:21">
      <c r="C1827" s="17"/>
      <c r="G1827" s="17">
        <f>G1826+(H1826-H1827)*3</f>
        <v>142.30000000000001</v>
      </c>
      <c r="H1827" s="171">
        <v>3.85</v>
      </c>
      <c r="I1827" s="17">
        <f t="shared" si="518"/>
        <v>4.375</v>
      </c>
      <c r="J1827" s="17">
        <f t="shared" si="519"/>
        <v>3.1500000000000057</v>
      </c>
      <c r="K1827" s="45">
        <f t="shared" si="520"/>
        <v>13.781250000000025</v>
      </c>
      <c r="L1827" s="17"/>
    </row>
    <row r="1828" spans="1:21">
      <c r="C1828" s="17"/>
      <c r="G1828" s="17">
        <v>163</v>
      </c>
      <c r="H1828" s="171">
        <v>3.55</v>
      </c>
      <c r="I1828" s="17">
        <f t="shared" si="518"/>
        <v>3.7</v>
      </c>
      <c r="J1828" s="17">
        <f t="shared" si="519"/>
        <v>20.699999999999989</v>
      </c>
      <c r="K1828" s="45">
        <f t="shared" si="520"/>
        <v>76.589999999999961</v>
      </c>
      <c r="L1828" s="17"/>
    </row>
    <row r="1829" spans="1:21">
      <c r="C1829" s="17"/>
      <c r="G1829" s="17"/>
      <c r="H1829" s="17"/>
      <c r="I1829" s="17"/>
      <c r="J1829" s="17">
        <f>SUM(J1823:J1828)</f>
        <v>44</v>
      </c>
      <c r="K1829" s="17">
        <f>SUM(K1823:K1828)</f>
        <v>175.01385000000002</v>
      </c>
      <c r="L1829" s="12"/>
    </row>
    <row r="1830" spans="1:21">
      <c r="E1830" s="172"/>
      <c r="F1830" s="46"/>
    </row>
    <row r="1831" spans="1:21">
      <c r="E1831" s="172" t="s">
        <v>66</v>
      </c>
      <c r="F1831" s="46">
        <f>K1829-E1825</f>
        <v>7.3438500000000033</v>
      </c>
      <c r="G1831" s="137" t="s">
        <v>0</v>
      </c>
    </row>
    <row r="1832" spans="1:21">
      <c r="E1832" s="172"/>
      <c r="F1832" s="46"/>
    </row>
    <row r="1833" spans="1:21">
      <c r="A1833" s="167" t="s">
        <v>67</v>
      </c>
      <c r="E1833" s="168" t="s">
        <v>58</v>
      </c>
      <c r="F1833" s="17">
        <v>28785</v>
      </c>
      <c r="G1833" s="137" t="s">
        <v>25</v>
      </c>
      <c r="H1833" s="167" t="s">
        <v>59</v>
      </c>
      <c r="I1833" s="167"/>
    </row>
    <row r="1834" spans="1:21">
      <c r="A1834" s="169" t="s">
        <v>60</v>
      </c>
      <c r="B1834" s="169" t="s">
        <v>61</v>
      </c>
      <c r="C1834" s="169" t="s">
        <v>62</v>
      </c>
      <c r="D1834" s="169" t="s">
        <v>63</v>
      </c>
      <c r="E1834" s="169" t="s">
        <v>64</v>
      </c>
      <c r="F1834" s="169"/>
      <c r="G1834" s="169" t="s">
        <v>60</v>
      </c>
      <c r="H1834" s="169" t="s">
        <v>61</v>
      </c>
      <c r="I1834" s="169" t="s">
        <v>62</v>
      </c>
      <c r="J1834" s="169" t="s">
        <v>63</v>
      </c>
      <c r="K1834" s="169" t="s">
        <v>64</v>
      </c>
      <c r="L1834" s="170"/>
    </row>
    <row r="1835" spans="1:21">
      <c r="A1835" s="17">
        <v>44</v>
      </c>
      <c r="B1835" s="171">
        <v>4.8</v>
      </c>
      <c r="F1835" s="180"/>
      <c r="G1835" s="17">
        <v>44</v>
      </c>
      <c r="H1835" s="171">
        <v>4.8</v>
      </c>
      <c r="L1835" s="17"/>
    </row>
    <row r="1836" spans="1:21">
      <c r="A1836" s="17">
        <v>81</v>
      </c>
      <c r="B1836" s="171">
        <v>4.67</v>
      </c>
      <c r="C1836" s="17">
        <f>(B1835+B1836)/2</f>
        <v>4.7349999999999994</v>
      </c>
      <c r="D1836" s="17">
        <f>A1836-A1835</f>
        <v>37</v>
      </c>
      <c r="E1836" s="45">
        <f>C1836*D1836</f>
        <v>175.19499999999999</v>
      </c>
      <c r="G1836" s="17">
        <v>81</v>
      </c>
      <c r="H1836" s="171">
        <v>4.67</v>
      </c>
      <c r="I1836" s="17">
        <f>(H1835+H1836)/2</f>
        <v>4.7349999999999994</v>
      </c>
      <c r="J1836" s="17">
        <f>G1836-G1835</f>
        <v>37</v>
      </c>
      <c r="K1836" s="45">
        <f>I1836*J1836</f>
        <v>175.19499999999999</v>
      </c>
      <c r="L1836" s="17"/>
      <c r="U1836" s="174"/>
    </row>
    <row r="1837" spans="1:21">
      <c r="A1837" s="17">
        <v>90</v>
      </c>
      <c r="B1837" s="171">
        <v>4.08</v>
      </c>
      <c r="C1837" s="17">
        <f>(B1836+B1837)/2</f>
        <v>4.375</v>
      </c>
      <c r="D1837" s="17">
        <f>A1837-A1836</f>
        <v>9</v>
      </c>
      <c r="E1837" s="45">
        <f>C1837*D1837</f>
        <v>39.375</v>
      </c>
      <c r="F1837" s="180" t="s">
        <v>65</v>
      </c>
      <c r="G1837" s="17">
        <f>G1838-(H1838-H1837)*3</f>
        <v>86.199999999999989</v>
      </c>
      <c r="H1837" s="171">
        <v>4.3499999999999996</v>
      </c>
      <c r="I1837" s="17">
        <f t="shared" ref="I1837:I1842" si="521">(H1836+H1837)/2</f>
        <v>4.51</v>
      </c>
      <c r="J1837" s="17">
        <f t="shared" ref="J1837:J1842" si="522">G1837-G1836</f>
        <v>5.1999999999999886</v>
      </c>
      <c r="K1837" s="45">
        <f t="shared" ref="K1837:K1842" si="523">I1837*J1837</f>
        <v>23.451999999999948</v>
      </c>
      <c r="L1837" s="17"/>
    </row>
    <row r="1838" spans="1:21">
      <c r="A1838" s="17">
        <v>99</v>
      </c>
      <c r="B1838" s="171">
        <v>3.3519999999999999</v>
      </c>
      <c r="C1838" s="17">
        <f>(B1837+B1838)/2</f>
        <v>3.7160000000000002</v>
      </c>
      <c r="D1838" s="17">
        <f>A1838-A1837</f>
        <v>9</v>
      </c>
      <c r="E1838" s="45">
        <f>C1838*D1838</f>
        <v>33.444000000000003</v>
      </c>
      <c r="G1838" s="17">
        <f>G1839-4.3/2</f>
        <v>87.85</v>
      </c>
      <c r="H1838" s="17">
        <v>4.9000000000000004</v>
      </c>
      <c r="I1838" s="17">
        <f t="shared" si="521"/>
        <v>4.625</v>
      </c>
      <c r="J1838" s="17">
        <f t="shared" si="522"/>
        <v>1.6500000000000057</v>
      </c>
      <c r="K1838" s="45">
        <f t="shared" si="523"/>
        <v>7.6312500000000263</v>
      </c>
      <c r="L1838" s="17"/>
    </row>
    <row r="1839" spans="1:21">
      <c r="A1839" s="17"/>
      <c r="B1839" s="171"/>
      <c r="C1839" s="17"/>
      <c r="D1839" s="17">
        <f>SUM(D1836:D1838)</f>
        <v>55</v>
      </c>
      <c r="E1839" s="17">
        <f>SUM(E1836:E1838)</f>
        <v>248.01400000000001</v>
      </c>
      <c r="G1839" s="17">
        <v>90</v>
      </c>
      <c r="H1839" s="17">
        <v>4.9000000000000004</v>
      </c>
      <c r="I1839" s="17">
        <f t="shared" si="521"/>
        <v>4.9000000000000004</v>
      </c>
      <c r="J1839" s="17">
        <f t="shared" si="522"/>
        <v>2.1500000000000057</v>
      </c>
      <c r="K1839" s="45">
        <f t="shared" si="523"/>
        <v>10.535000000000029</v>
      </c>
      <c r="L1839" s="17"/>
    </row>
    <row r="1840" spans="1:21">
      <c r="C1840" s="17"/>
      <c r="G1840" s="17">
        <f>G1839+4.3/2</f>
        <v>92.15</v>
      </c>
      <c r="H1840" s="17">
        <v>4.9000000000000004</v>
      </c>
      <c r="I1840" s="17">
        <f t="shared" si="521"/>
        <v>4.9000000000000004</v>
      </c>
      <c r="J1840" s="17">
        <f t="shared" si="522"/>
        <v>2.1500000000000057</v>
      </c>
      <c r="K1840" s="45">
        <f t="shared" si="523"/>
        <v>10.535000000000029</v>
      </c>
      <c r="L1840" s="17"/>
    </row>
    <row r="1841" spans="1:21">
      <c r="C1841" s="17"/>
      <c r="G1841" s="17">
        <f>G1840+(H1840-H1841)*3</f>
        <v>95.9</v>
      </c>
      <c r="H1841" s="171">
        <v>3.65</v>
      </c>
      <c r="I1841" s="17">
        <f t="shared" si="521"/>
        <v>4.2750000000000004</v>
      </c>
      <c r="J1841" s="17">
        <f t="shared" si="522"/>
        <v>3.75</v>
      </c>
      <c r="K1841" s="45">
        <f t="shared" si="523"/>
        <v>16.03125</v>
      </c>
      <c r="L1841" s="17"/>
    </row>
    <row r="1842" spans="1:21">
      <c r="C1842" s="17"/>
      <c r="G1842" s="17">
        <v>99</v>
      </c>
      <c r="H1842" s="171">
        <v>3.3519999999999999</v>
      </c>
      <c r="I1842" s="17">
        <f t="shared" si="521"/>
        <v>3.5009999999999999</v>
      </c>
      <c r="J1842" s="17">
        <f t="shared" si="522"/>
        <v>3.0999999999999943</v>
      </c>
      <c r="K1842" s="45">
        <f t="shared" si="523"/>
        <v>10.85309999999998</v>
      </c>
      <c r="L1842" s="12"/>
    </row>
    <row r="1843" spans="1:21">
      <c r="E1843" s="172"/>
      <c r="F1843" s="46"/>
      <c r="G1843" s="17"/>
      <c r="H1843" s="17"/>
      <c r="I1843" s="17"/>
      <c r="J1843" s="17">
        <f>SUM(J1836:J1842)</f>
        <v>55</v>
      </c>
      <c r="K1843" s="17">
        <f>SUM(K1836:K1842)</f>
        <v>254.23259999999999</v>
      </c>
    </row>
    <row r="1844" spans="1:21">
      <c r="E1844" s="172" t="s">
        <v>66</v>
      </c>
      <c r="F1844" s="46">
        <f>K1843-E1839</f>
        <v>6.2185999999999808</v>
      </c>
      <c r="G1844" s="137" t="s">
        <v>0</v>
      </c>
    </row>
    <row r="1845" spans="1:21">
      <c r="E1845" s="172"/>
      <c r="F1845" s="46"/>
    </row>
    <row r="1846" spans="1:21">
      <c r="A1846" s="167" t="s">
        <v>67</v>
      </c>
      <c r="E1846" s="168" t="s">
        <v>58</v>
      </c>
      <c r="F1846" s="17">
        <v>28850</v>
      </c>
      <c r="G1846" s="137" t="s">
        <v>25</v>
      </c>
      <c r="H1846" s="167" t="s">
        <v>59</v>
      </c>
      <c r="I1846" s="167"/>
    </row>
    <row r="1847" spans="1:21">
      <c r="A1847" s="169" t="s">
        <v>60</v>
      </c>
      <c r="B1847" s="169" t="s">
        <v>61</v>
      </c>
      <c r="C1847" s="169" t="s">
        <v>62</v>
      </c>
      <c r="D1847" s="169" t="s">
        <v>63</v>
      </c>
      <c r="E1847" s="169" t="s">
        <v>64</v>
      </c>
      <c r="F1847" s="169"/>
      <c r="G1847" s="169" t="s">
        <v>60</v>
      </c>
      <c r="H1847" s="169" t="s">
        <v>61</v>
      </c>
      <c r="I1847" s="169" t="s">
        <v>62</v>
      </c>
      <c r="J1847" s="169" t="s">
        <v>63</v>
      </c>
      <c r="K1847" s="169" t="s">
        <v>64</v>
      </c>
      <c r="L1847" s="170"/>
    </row>
    <row r="1848" spans="1:21">
      <c r="A1848" s="17">
        <v>63</v>
      </c>
      <c r="B1848" s="171">
        <v>4.84</v>
      </c>
      <c r="F1848" s="180"/>
      <c r="G1848" s="17">
        <v>63</v>
      </c>
      <c r="H1848" s="171">
        <v>4.84</v>
      </c>
      <c r="L1848" s="17"/>
    </row>
    <row r="1849" spans="1:21">
      <c r="A1849" s="17">
        <v>77</v>
      </c>
      <c r="B1849" s="171">
        <v>4.7</v>
      </c>
      <c r="C1849" s="17">
        <f>(B1848+B1849)/2</f>
        <v>4.7699999999999996</v>
      </c>
      <c r="D1849" s="17">
        <f>A1849-A1848</f>
        <v>14</v>
      </c>
      <c r="E1849" s="45">
        <f>C1849*D1849</f>
        <v>66.78</v>
      </c>
      <c r="G1849" s="17">
        <v>77</v>
      </c>
      <c r="H1849" s="171">
        <v>4.7</v>
      </c>
      <c r="I1849" s="17">
        <f>(H1848+H1849)/2</f>
        <v>4.7699999999999996</v>
      </c>
      <c r="J1849" s="17">
        <f>G1849-G1848</f>
        <v>14</v>
      </c>
      <c r="K1849" s="45">
        <f>I1849*J1849</f>
        <v>66.78</v>
      </c>
      <c r="L1849" s="17"/>
      <c r="U1849" s="174"/>
    </row>
    <row r="1850" spans="1:21">
      <c r="A1850" s="17">
        <v>92</v>
      </c>
      <c r="B1850" s="171">
        <v>3.36</v>
      </c>
      <c r="C1850" s="17">
        <f>(B1849+B1850)/2</f>
        <v>4.03</v>
      </c>
      <c r="D1850" s="17">
        <f>A1850-A1849</f>
        <v>15</v>
      </c>
      <c r="E1850" s="45">
        <f>C1850*D1850</f>
        <v>60.45</v>
      </c>
      <c r="F1850" s="180" t="s">
        <v>65</v>
      </c>
      <c r="G1850" s="17">
        <f>G1851-(H1851-H1850)*3</f>
        <v>86.699999999999989</v>
      </c>
      <c r="H1850" s="171">
        <v>3.85</v>
      </c>
      <c r="I1850" s="17">
        <f t="shared" ref="I1850:I1855" si="524">(H1849+H1850)/2</f>
        <v>4.2750000000000004</v>
      </c>
      <c r="J1850" s="17">
        <f t="shared" ref="J1850:J1855" si="525">G1850-G1849</f>
        <v>9.6999999999999886</v>
      </c>
      <c r="K1850" s="45">
        <f t="shared" ref="K1850:K1855" si="526">I1850*J1850</f>
        <v>41.467499999999951</v>
      </c>
      <c r="L1850" s="17"/>
    </row>
    <row r="1851" spans="1:21">
      <c r="A1851" s="17">
        <v>105</v>
      </c>
      <c r="B1851" s="171">
        <v>3.34</v>
      </c>
      <c r="C1851" s="17">
        <f>(B1850+B1851)/2</f>
        <v>3.3499999999999996</v>
      </c>
      <c r="D1851" s="17">
        <f>A1851-A1850</f>
        <v>13</v>
      </c>
      <c r="E1851" s="45">
        <f>C1851*D1851</f>
        <v>43.55</v>
      </c>
      <c r="G1851" s="17">
        <f>G1852-4.3/2</f>
        <v>89.85</v>
      </c>
      <c r="H1851" s="17">
        <v>4.9000000000000004</v>
      </c>
      <c r="I1851" s="17">
        <f t="shared" si="524"/>
        <v>4.375</v>
      </c>
      <c r="J1851" s="17">
        <f t="shared" si="525"/>
        <v>3.1500000000000057</v>
      </c>
      <c r="K1851" s="45">
        <f t="shared" si="526"/>
        <v>13.781250000000025</v>
      </c>
      <c r="L1851" s="17"/>
    </row>
    <row r="1852" spans="1:21">
      <c r="A1852" s="17"/>
      <c r="B1852" s="171"/>
      <c r="C1852" s="17"/>
      <c r="D1852" s="17">
        <f>SUM(D1849:D1851)</f>
        <v>42</v>
      </c>
      <c r="E1852" s="17">
        <f>SUM(E1849:E1851)</f>
        <v>170.78</v>
      </c>
      <c r="G1852" s="17">
        <v>92</v>
      </c>
      <c r="H1852" s="17">
        <v>4.9000000000000004</v>
      </c>
      <c r="I1852" s="17">
        <f t="shared" si="524"/>
        <v>4.9000000000000004</v>
      </c>
      <c r="J1852" s="17">
        <f t="shared" si="525"/>
        <v>2.1500000000000057</v>
      </c>
      <c r="K1852" s="45">
        <f t="shared" si="526"/>
        <v>10.535000000000029</v>
      </c>
      <c r="L1852" s="17"/>
    </row>
    <row r="1853" spans="1:21">
      <c r="C1853" s="17"/>
      <c r="G1853" s="17">
        <f>G1852+4.3/2</f>
        <v>94.15</v>
      </c>
      <c r="H1853" s="17">
        <v>4.9000000000000004</v>
      </c>
      <c r="I1853" s="17">
        <f t="shared" si="524"/>
        <v>4.9000000000000004</v>
      </c>
      <c r="J1853" s="17">
        <f t="shared" si="525"/>
        <v>2.1500000000000057</v>
      </c>
      <c r="K1853" s="45">
        <f t="shared" si="526"/>
        <v>10.535000000000029</v>
      </c>
      <c r="L1853" s="17"/>
    </row>
    <row r="1854" spans="1:21">
      <c r="C1854" s="17"/>
      <c r="G1854" s="17">
        <f>G1853+(H1853-H1854)*3</f>
        <v>98.800000000000011</v>
      </c>
      <c r="H1854" s="171">
        <v>3.35</v>
      </c>
      <c r="I1854" s="17">
        <f t="shared" si="524"/>
        <v>4.125</v>
      </c>
      <c r="J1854" s="17">
        <f t="shared" si="525"/>
        <v>4.6500000000000057</v>
      </c>
      <c r="K1854" s="45">
        <f t="shared" si="526"/>
        <v>19.181250000000023</v>
      </c>
      <c r="L1854" s="17"/>
    </row>
    <row r="1855" spans="1:21">
      <c r="C1855" s="17"/>
      <c r="G1855" s="17">
        <v>105</v>
      </c>
      <c r="H1855" s="171">
        <v>3.34</v>
      </c>
      <c r="I1855" s="17">
        <f t="shared" si="524"/>
        <v>3.3449999999999998</v>
      </c>
      <c r="J1855" s="17">
        <f t="shared" si="525"/>
        <v>6.1999999999999886</v>
      </c>
      <c r="K1855" s="45">
        <f t="shared" si="526"/>
        <v>20.738999999999962</v>
      </c>
      <c r="L1855" s="12"/>
    </row>
    <row r="1856" spans="1:21">
      <c r="E1856" s="172"/>
      <c r="F1856" s="46"/>
      <c r="G1856" s="17"/>
      <c r="H1856" s="17"/>
      <c r="I1856" s="17"/>
      <c r="J1856" s="17">
        <f>SUM(J1849:J1855)</f>
        <v>42</v>
      </c>
      <c r="K1856" s="17">
        <f>SUM(K1849:K1855)</f>
        <v>183.01900000000001</v>
      </c>
    </row>
    <row r="1857" spans="1:21">
      <c r="E1857" s="172" t="s">
        <v>66</v>
      </c>
      <c r="F1857" s="46">
        <f>K1856-E1852</f>
        <v>12.239000000000004</v>
      </c>
      <c r="G1857" s="137" t="s">
        <v>0</v>
      </c>
    </row>
    <row r="1858" spans="1:21">
      <c r="A1858" s="167" t="s">
        <v>67</v>
      </c>
      <c r="E1858" s="168" t="s">
        <v>58</v>
      </c>
      <c r="F1858" s="17">
        <v>28935</v>
      </c>
      <c r="G1858" s="137" t="s">
        <v>25</v>
      </c>
      <c r="H1858" s="167" t="s">
        <v>59</v>
      </c>
      <c r="I1858" s="167"/>
    </row>
    <row r="1859" spans="1:21">
      <c r="A1859" s="169" t="s">
        <v>60</v>
      </c>
      <c r="B1859" s="169" t="s">
        <v>61</v>
      </c>
      <c r="C1859" s="169" t="s">
        <v>62</v>
      </c>
      <c r="D1859" s="169" t="s">
        <v>63</v>
      </c>
      <c r="E1859" s="169" t="s">
        <v>64</v>
      </c>
      <c r="F1859" s="169"/>
      <c r="G1859" s="169" t="s">
        <v>60</v>
      </c>
      <c r="H1859" s="169" t="s">
        <v>61</v>
      </c>
      <c r="I1859" s="169" t="s">
        <v>62</v>
      </c>
      <c r="J1859" s="169" t="s">
        <v>63</v>
      </c>
      <c r="K1859" s="169" t="s">
        <v>64</v>
      </c>
      <c r="L1859" s="170"/>
    </row>
    <row r="1860" spans="1:21">
      <c r="A1860" s="17">
        <v>54</v>
      </c>
      <c r="B1860" s="171">
        <v>4.4800000000000004</v>
      </c>
      <c r="F1860" s="180"/>
      <c r="G1860" s="17">
        <v>54</v>
      </c>
      <c r="H1860" s="171">
        <v>4.4800000000000004</v>
      </c>
      <c r="L1860" s="17"/>
    </row>
    <row r="1861" spans="1:21">
      <c r="A1861" s="17">
        <v>77</v>
      </c>
      <c r="B1861" s="171">
        <v>4.3899999999999997</v>
      </c>
      <c r="C1861" s="17">
        <f>(B1860+B1861)/2</f>
        <v>4.4350000000000005</v>
      </c>
      <c r="D1861" s="17">
        <f>A1861-A1860</f>
        <v>23</v>
      </c>
      <c r="E1861" s="45">
        <f>C1861*D1861</f>
        <v>102.00500000000001</v>
      </c>
      <c r="F1861" s="180" t="s">
        <v>65</v>
      </c>
      <c r="G1861" s="17">
        <f>G1862-(H1862-H1861)*3</f>
        <v>73.319999999999993</v>
      </c>
      <c r="H1861" s="171">
        <v>4.3899999999999997</v>
      </c>
      <c r="I1861" s="17">
        <f>(H1860+H1861)/2</f>
        <v>4.4350000000000005</v>
      </c>
      <c r="J1861" s="17">
        <f>G1861-G1860</f>
        <v>19.319999999999993</v>
      </c>
      <c r="K1861" s="45">
        <f>I1861*J1861</f>
        <v>85.684199999999976</v>
      </c>
      <c r="L1861" s="17"/>
      <c r="U1861" s="174"/>
    </row>
    <row r="1862" spans="1:21">
      <c r="A1862" s="17">
        <v>81</v>
      </c>
      <c r="B1862" s="171">
        <v>4.0999999999999996</v>
      </c>
      <c r="C1862" s="17">
        <f>(B1861+B1862)/2</f>
        <v>4.2449999999999992</v>
      </c>
      <c r="D1862" s="17">
        <f>A1862-A1861</f>
        <v>4</v>
      </c>
      <c r="E1862" s="45">
        <f>C1862*D1862</f>
        <v>16.979999999999997</v>
      </c>
      <c r="G1862" s="17">
        <f>G1863-4.3/2</f>
        <v>74.849999999999994</v>
      </c>
      <c r="H1862" s="17">
        <v>4.9000000000000004</v>
      </c>
      <c r="I1862" s="17">
        <f t="shared" ref="I1862:I1867" si="527">(H1861+H1862)/2</f>
        <v>4.6449999999999996</v>
      </c>
      <c r="J1862" s="17">
        <f t="shared" ref="J1862:J1867" si="528">G1862-G1861</f>
        <v>1.5300000000000011</v>
      </c>
      <c r="K1862" s="45">
        <f t="shared" ref="K1862:K1867" si="529">I1862*J1862</f>
        <v>7.106850000000005</v>
      </c>
      <c r="L1862" s="17"/>
    </row>
    <row r="1863" spans="1:21">
      <c r="A1863" s="17">
        <f>G1865</f>
        <v>90.940000000000012</v>
      </c>
      <c r="B1863" s="171">
        <v>0.97</v>
      </c>
      <c r="C1863" s="17">
        <f>(B1862+B1863)/2</f>
        <v>2.5349999999999997</v>
      </c>
      <c r="D1863" s="17">
        <f>A1863-A1862</f>
        <v>9.9400000000000119</v>
      </c>
      <c r="E1863" s="45">
        <f>C1863*D1863</f>
        <v>25.197900000000025</v>
      </c>
      <c r="G1863" s="17">
        <v>77</v>
      </c>
      <c r="H1863" s="17">
        <v>4.9000000000000004</v>
      </c>
      <c r="I1863" s="17">
        <f t="shared" si="527"/>
        <v>4.9000000000000004</v>
      </c>
      <c r="J1863" s="17">
        <f t="shared" si="528"/>
        <v>2.1500000000000057</v>
      </c>
      <c r="K1863" s="45">
        <f t="shared" si="529"/>
        <v>10.535000000000029</v>
      </c>
      <c r="L1863" s="17"/>
    </row>
    <row r="1864" spans="1:21">
      <c r="A1864" s="17">
        <v>103</v>
      </c>
      <c r="B1864" s="171">
        <v>3.61</v>
      </c>
      <c r="C1864" s="17">
        <f>(B1863+B1864)/2</f>
        <v>2.29</v>
      </c>
      <c r="D1864" s="17">
        <f>A1864-A1863</f>
        <v>12.059999999999988</v>
      </c>
      <c r="E1864" s="45">
        <f>C1864*D1864</f>
        <v>27.617399999999972</v>
      </c>
      <c r="G1864" s="17">
        <f>G1863+4.3/2</f>
        <v>79.150000000000006</v>
      </c>
      <c r="H1864" s="17">
        <v>4.9000000000000004</v>
      </c>
      <c r="I1864" s="17">
        <f t="shared" si="527"/>
        <v>4.9000000000000004</v>
      </c>
      <c r="J1864" s="17">
        <f t="shared" si="528"/>
        <v>2.1500000000000057</v>
      </c>
      <c r="K1864" s="45">
        <f t="shared" si="529"/>
        <v>10.535000000000029</v>
      </c>
      <c r="L1864" s="17"/>
    </row>
    <row r="1865" spans="1:21">
      <c r="C1865" s="17"/>
      <c r="D1865" s="17">
        <f>SUM(D1861:D1864)</f>
        <v>49</v>
      </c>
      <c r="E1865" s="17">
        <f>SUM(E1861:E1864)</f>
        <v>171.80030000000002</v>
      </c>
      <c r="G1865" s="17">
        <f>G1864+(H1864-H1865)*3</f>
        <v>90.940000000000012</v>
      </c>
      <c r="H1865" s="171">
        <f>B1863</f>
        <v>0.97</v>
      </c>
      <c r="I1865" s="17">
        <f t="shared" si="527"/>
        <v>2.9350000000000001</v>
      </c>
      <c r="J1865" s="17">
        <f t="shared" si="528"/>
        <v>11.790000000000006</v>
      </c>
      <c r="K1865" s="45">
        <f t="shared" si="529"/>
        <v>34.603650000000016</v>
      </c>
      <c r="L1865" s="17"/>
    </row>
    <row r="1866" spans="1:21">
      <c r="C1866" s="17"/>
      <c r="G1866" s="17">
        <v>90</v>
      </c>
      <c r="H1866" s="171">
        <v>0.97</v>
      </c>
      <c r="I1866" s="17">
        <f t="shared" si="527"/>
        <v>0.97</v>
      </c>
      <c r="J1866" s="17">
        <f t="shared" si="528"/>
        <v>-0.94000000000001194</v>
      </c>
      <c r="K1866" s="45">
        <f t="shared" si="529"/>
        <v>-0.9118000000000116</v>
      </c>
      <c r="L1866" s="17"/>
    </row>
    <row r="1867" spans="1:21">
      <c r="C1867" s="17"/>
      <c r="G1867" s="17">
        <v>103</v>
      </c>
      <c r="H1867" s="171">
        <v>3.61</v>
      </c>
      <c r="I1867" s="17">
        <f t="shared" si="527"/>
        <v>2.29</v>
      </c>
      <c r="J1867" s="17">
        <f t="shared" si="528"/>
        <v>13</v>
      </c>
      <c r="K1867" s="45">
        <f t="shared" si="529"/>
        <v>29.77</v>
      </c>
      <c r="L1867" s="12"/>
    </row>
    <row r="1868" spans="1:21">
      <c r="E1868" s="172"/>
      <c r="F1868" s="46"/>
      <c r="J1868" s="17">
        <f>SUM(J1861:J1867)</f>
        <v>49</v>
      </c>
      <c r="K1868" s="17">
        <f>SUM(K1861:K1867)</f>
        <v>177.32290000000006</v>
      </c>
    </row>
    <row r="1869" spans="1:21">
      <c r="E1869" s="172" t="s">
        <v>66</v>
      </c>
      <c r="F1869" s="46">
        <f>K1868-E1865</f>
        <v>5.5226000000000397</v>
      </c>
      <c r="G1869" s="137" t="s">
        <v>0</v>
      </c>
    </row>
    <row r="1870" spans="1:21">
      <c r="A1870" s="167" t="s">
        <v>67</v>
      </c>
      <c r="E1870" s="168" t="s">
        <v>58</v>
      </c>
      <c r="F1870" s="17">
        <v>29066</v>
      </c>
      <c r="G1870" s="137" t="s">
        <v>25</v>
      </c>
      <c r="H1870" s="167" t="s">
        <v>59</v>
      </c>
      <c r="I1870" s="167"/>
    </row>
    <row r="1871" spans="1:21">
      <c r="A1871" s="169" t="s">
        <v>60</v>
      </c>
      <c r="B1871" s="169" t="s">
        <v>61</v>
      </c>
      <c r="C1871" s="169" t="s">
        <v>62</v>
      </c>
      <c r="D1871" s="169" t="s">
        <v>63</v>
      </c>
      <c r="E1871" s="169" t="s">
        <v>64</v>
      </c>
      <c r="F1871" s="169"/>
      <c r="G1871" s="169" t="s">
        <v>60</v>
      </c>
      <c r="H1871" s="169" t="s">
        <v>61</v>
      </c>
      <c r="I1871" s="169" t="s">
        <v>62</v>
      </c>
      <c r="J1871" s="169" t="s">
        <v>63</v>
      </c>
      <c r="K1871" s="169" t="s">
        <v>64</v>
      </c>
      <c r="L1871" s="170"/>
    </row>
    <row r="1872" spans="1:21">
      <c r="A1872" s="17">
        <v>9</v>
      </c>
      <c r="B1872" s="171">
        <v>4.01</v>
      </c>
      <c r="F1872" s="180"/>
      <c r="G1872" s="17">
        <v>9</v>
      </c>
      <c r="H1872" s="171">
        <v>4.01</v>
      </c>
      <c r="L1872" s="17"/>
    </row>
    <row r="1873" spans="1:21">
      <c r="A1873" s="17">
        <v>27</v>
      </c>
      <c r="B1873" s="171">
        <v>4</v>
      </c>
      <c r="C1873" s="17">
        <f>(B1872+B1873)/2</f>
        <v>4.0049999999999999</v>
      </c>
      <c r="D1873" s="17">
        <f>A1873-A1872</f>
        <v>18</v>
      </c>
      <c r="E1873" s="45">
        <f>C1873*D1873</f>
        <v>72.09</v>
      </c>
      <c r="G1873" s="17">
        <f>G1874-(H1874-H1873)*3</f>
        <v>27.15</v>
      </c>
      <c r="H1873" s="171">
        <v>4</v>
      </c>
      <c r="I1873" s="17">
        <f t="shared" ref="I1873:I1878" si="530">(H1872+H1873)/2</f>
        <v>4.0049999999999999</v>
      </c>
      <c r="J1873" s="17">
        <f t="shared" ref="J1873:J1878" si="531">G1873-G1872</f>
        <v>18.149999999999999</v>
      </c>
      <c r="K1873" s="45">
        <f t="shared" ref="K1873:K1878" si="532">I1873*J1873</f>
        <v>72.690749999999994</v>
      </c>
      <c r="L1873" s="17"/>
      <c r="U1873" s="174"/>
    </row>
    <row r="1874" spans="1:21">
      <c r="A1874" s="17">
        <v>32</v>
      </c>
      <c r="B1874" s="171">
        <v>3.67</v>
      </c>
      <c r="C1874" s="17">
        <f>(B1873+B1874)/2</f>
        <v>3.835</v>
      </c>
      <c r="D1874" s="17">
        <f>A1874-A1873</f>
        <v>5</v>
      </c>
      <c r="E1874" s="45">
        <f>C1874*D1874</f>
        <v>19.175000000000001</v>
      </c>
      <c r="F1874" s="180" t="s">
        <v>65</v>
      </c>
      <c r="G1874" s="17">
        <f>G1875-4.3/2</f>
        <v>29.85</v>
      </c>
      <c r="H1874" s="17">
        <v>4.9000000000000004</v>
      </c>
      <c r="I1874" s="17">
        <f t="shared" si="530"/>
        <v>4.45</v>
      </c>
      <c r="J1874" s="17">
        <f t="shared" si="531"/>
        <v>2.7000000000000028</v>
      </c>
      <c r="K1874" s="45">
        <f t="shared" si="532"/>
        <v>12.015000000000013</v>
      </c>
      <c r="L1874" s="17"/>
    </row>
    <row r="1875" spans="1:21">
      <c r="A1875" s="17">
        <v>48</v>
      </c>
      <c r="B1875" s="171">
        <v>3.74</v>
      </c>
      <c r="C1875" s="17">
        <f>(B1874+B1875)/2</f>
        <v>3.7050000000000001</v>
      </c>
      <c r="D1875" s="17">
        <f>A1875-A1874</f>
        <v>16</v>
      </c>
      <c r="E1875" s="45">
        <f>C1875*D1875</f>
        <v>59.28</v>
      </c>
      <c r="G1875" s="17">
        <v>32</v>
      </c>
      <c r="H1875" s="17">
        <v>4.9000000000000004</v>
      </c>
      <c r="I1875" s="17">
        <f t="shared" si="530"/>
        <v>4.9000000000000004</v>
      </c>
      <c r="J1875" s="17">
        <f t="shared" si="531"/>
        <v>2.1499999999999986</v>
      </c>
      <c r="K1875" s="45">
        <f t="shared" si="532"/>
        <v>10.534999999999993</v>
      </c>
      <c r="L1875" s="17"/>
    </row>
    <row r="1876" spans="1:21">
      <c r="A1876" s="17"/>
      <c r="B1876" s="171"/>
      <c r="C1876" s="17"/>
      <c r="D1876" s="17">
        <f>SUM(D1873:D1875)</f>
        <v>39</v>
      </c>
      <c r="E1876" s="17">
        <f>SUM(E1873:E1875)</f>
        <v>150.54500000000002</v>
      </c>
      <c r="G1876" s="17">
        <f>G1875+4.3/2</f>
        <v>34.15</v>
      </c>
      <c r="H1876" s="17">
        <v>4.9000000000000004</v>
      </c>
      <c r="I1876" s="17">
        <f t="shared" si="530"/>
        <v>4.9000000000000004</v>
      </c>
      <c r="J1876" s="17">
        <f t="shared" si="531"/>
        <v>2.1499999999999986</v>
      </c>
      <c r="K1876" s="45">
        <f t="shared" si="532"/>
        <v>10.534999999999993</v>
      </c>
      <c r="L1876" s="17"/>
    </row>
    <row r="1877" spans="1:21">
      <c r="C1877" s="17"/>
      <c r="G1877" s="17">
        <f>G1876+(H1876-H1877)*3</f>
        <v>37.75</v>
      </c>
      <c r="H1877" s="171">
        <v>3.7</v>
      </c>
      <c r="I1877" s="17">
        <f t="shared" si="530"/>
        <v>4.3000000000000007</v>
      </c>
      <c r="J1877" s="17">
        <f t="shared" si="531"/>
        <v>3.6000000000000014</v>
      </c>
      <c r="K1877" s="45">
        <f t="shared" si="532"/>
        <v>15.480000000000009</v>
      </c>
      <c r="L1877" s="17"/>
    </row>
    <row r="1878" spans="1:21">
      <c r="C1878" s="17"/>
      <c r="G1878" s="17">
        <v>48</v>
      </c>
      <c r="H1878" s="171">
        <v>3.74</v>
      </c>
      <c r="I1878" s="17">
        <f t="shared" si="530"/>
        <v>3.72</v>
      </c>
      <c r="J1878" s="17">
        <f t="shared" si="531"/>
        <v>10.25</v>
      </c>
      <c r="K1878" s="45">
        <f t="shared" si="532"/>
        <v>38.130000000000003</v>
      </c>
      <c r="L1878" s="17"/>
    </row>
    <row r="1879" spans="1:21">
      <c r="C1879" s="17"/>
      <c r="G1879" s="17"/>
      <c r="H1879" s="171"/>
      <c r="I1879" s="17"/>
      <c r="J1879" s="17">
        <f>SUM(J1873:J1878)</f>
        <v>39</v>
      </c>
      <c r="K1879" s="17">
        <f>SUM(K1873:K1878)</f>
        <v>159.38575</v>
      </c>
      <c r="L1879" s="12"/>
    </row>
    <row r="1880" spans="1:21">
      <c r="E1880" s="172" t="s">
        <v>66</v>
      </c>
      <c r="F1880" s="46">
        <f>K1879-E1876</f>
        <v>8.8407499999999857</v>
      </c>
      <c r="G1880" s="137" t="s">
        <v>0</v>
      </c>
    </row>
    <row r="1881" spans="1:21">
      <c r="A1881" s="167" t="s">
        <v>67</v>
      </c>
      <c r="E1881" s="168" t="s">
        <v>58</v>
      </c>
      <c r="F1881" s="17">
        <v>29306</v>
      </c>
      <c r="G1881" s="137" t="s">
        <v>25</v>
      </c>
      <c r="H1881" s="167" t="s">
        <v>59</v>
      </c>
      <c r="I1881" s="167"/>
    </row>
    <row r="1882" spans="1:21">
      <c r="A1882" s="169" t="s">
        <v>60</v>
      </c>
      <c r="B1882" s="169" t="s">
        <v>61</v>
      </c>
      <c r="C1882" s="169" t="s">
        <v>62</v>
      </c>
      <c r="D1882" s="169" t="s">
        <v>63</v>
      </c>
      <c r="E1882" s="169" t="s">
        <v>64</v>
      </c>
      <c r="F1882" s="169"/>
      <c r="G1882" s="169" t="s">
        <v>60</v>
      </c>
      <c r="H1882" s="169" t="s">
        <v>61</v>
      </c>
      <c r="I1882" s="169" t="s">
        <v>62</v>
      </c>
      <c r="J1882" s="169" t="s">
        <v>63</v>
      </c>
      <c r="K1882" s="169" t="s">
        <v>64</v>
      </c>
      <c r="L1882" s="170"/>
    </row>
    <row r="1883" spans="1:21">
      <c r="A1883" s="17">
        <v>66</v>
      </c>
      <c r="B1883" s="171">
        <v>3.48</v>
      </c>
      <c r="F1883" s="180"/>
      <c r="G1883" s="17">
        <v>66</v>
      </c>
      <c r="H1883" s="171">
        <v>3.48</v>
      </c>
      <c r="L1883" s="17"/>
    </row>
    <row r="1884" spans="1:21">
      <c r="A1884" s="17">
        <v>88</v>
      </c>
      <c r="B1884" s="171">
        <v>3.38</v>
      </c>
      <c r="C1884" s="17">
        <f>(B1883+B1884)/2</f>
        <v>3.4299999999999997</v>
      </c>
      <c r="D1884" s="17">
        <f>A1884-A1883</f>
        <v>22</v>
      </c>
      <c r="E1884" s="45">
        <f>C1884*D1884</f>
        <v>75.459999999999994</v>
      </c>
      <c r="G1884" s="17">
        <v>88</v>
      </c>
      <c r="H1884" s="171">
        <v>3.38</v>
      </c>
      <c r="I1884" s="17">
        <f>(H1883+H1884)/2</f>
        <v>3.4299999999999997</v>
      </c>
      <c r="J1884" s="17">
        <f>G1884-G1883</f>
        <v>22</v>
      </c>
      <c r="K1884" s="45">
        <f>I1884*J1884</f>
        <v>75.459999999999994</v>
      </c>
      <c r="L1884" s="17"/>
      <c r="U1884" s="174"/>
    </row>
    <row r="1885" spans="1:21">
      <c r="A1885" s="17">
        <v>106</v>
      </c>
      <c r="B1885" s="171">
        <v>3.37</v>
      </c>
      <c r="C1885" s="17">
        <f>(B1884+B1885)/2</f>
        <v>3.375</v>
      </c>
      <c r="D1885" s="17">
        <f>A1885-A1884</f>
        <v>18</v>
      </c>
      <c r="E1885" s="45">
        <f>C1885*D1885</f>
        <v>60.75</v>
      </c>
      <c r="F1885" s="180" t="s">
        <v>65</v>
      </c>
      <c r="G1885" s="17">
        <f>G1886-(H1886-H1885)*3</f>
        <v>99.259999999999991</v>
      </c>
      <c r="H1885" s="171">
        <v>3.37</v>
      </c>
      <c r="I1885" s="17">
        <f t="shared" ref="I1885:I1890" si="533">(H1884+H1885)/2</f>
        <v>3.375</v>
      </c>
      <c r="J1885" s="17">
        <f t="shared" ref="J1885:J1890" si="534">G1885-G1884</f>
        <v>11.259999999999991</v>
      </c>
      <c r="K1885" s="45">
        <f t="shared" ref="K1885:K1890" si="535">I1885*J1885</f>
        <v>38.002499999999969</v>
      </c>
      <c r="L1885" s="17"/>
    </row>
    <row r="1886" spans="1:21">
      <c r="A1886" s="17">
        <v>123</v>
      </c>
      <c r="B1886" s="171">
        <v>3.32</v>
      </c>
      <c r="C1886" s="17">
        <f>(B1885+B1886)/2</f>
        <v>3.3449999999999998</v>
      </c>
      <c r="D1886" s="17">
        <f>A1886-A1885</f>
        <v>17</v>
      </c>
      <c r="E1886" s="45">
        <f>C1886*D1886</f>
        <v>56.864999999999995</v>
      </c>
      <c r="G1886" s="17">
        <f>G1887-4.3/2</f>
        <v>103.85</v>
      </c>
      <c r="H1886" s="17">
        <v>4.9000000000000004</v>
      </c>
      <c r="I1886" s="17">
        <f t="shared" si="533"/>
        <v>4.1349999999999998</v>
      </c>
      <c r="J1886" s="17">
        <f t="shared" si="534"/>
        <v>4.5900000000000034</v>
      </c>
      <c r="K1886" s="45">
        <f t="shared" si="535"/>
        <v>18.979650000000014</v>
      </c>
      <c r="L1886" s="17"/>
    </row>
    <row r="1887" spans="1:21">
      <c r="A1887" s="17"/>
      <c r="B1887" s="171"/>
      <c r="C1887" s="17"/>
      <c r="D1887" s="17">
        <f>SUM(D1884:D1886)</f>
        <v>57</v>
      </c>
      <c r="E1887" s="17">
        <f>SUM(E1884:E1886)</f>
        <v>193.07499999999999</v>
      </c>
      <c r="G1887" s="17">
        <v>106</v>
      </c>
      <c r="H1887" s="17">
        <v>4.9000000000000004</v>
      </c>
      <c r="I1887" s="17">
        <f t="shared" si="533"/>
        <v>4.9000000000000004</v>
      </c>
      <c r="J1887" s="17">
        <f t="shared" si="534"/>
        <v>2.1500000000000057</v>
      </c>
      <c r="K1887" s="45">
        <f t="shared" si="535"/>
        <v>10.535000000000029</v>
      </c>
      <c r="L1887" s="17"/>
    </row>
    <row r="1888" spans="1:21">
      <c r="C1888" s="17"/>
      <c r="G1888" s="17">
        <f>G1887+4.3/2</f>
        <v>108.15</v>
      </c>
      <c r="H1888" s="17">
        <v>4.9000000000000004</v>
      </c>
      <c r="I1888" s="17">
        <f t="shared" si="533"/>
        <v>4.9000000000000004</v>
      </c>
      <c r="J1888" s="17">
        <f t="shared" si="534"/>
        <v>2.1500000000000057</v>
      </c>
      <c r="K1888" s="45">
        <f t="shared" si="535"/>
        <v>10.535000000000029</v>
      </c>
      <c r="L1888" s="17"/>
    </row>
    <row r="1889" spans="1:21">
      <c r="C1889" s="17"/>
      <c r="G1889" s="17">
        <f>G1888+(H1888-H1889)*3</f>
        <v>112.80000000000001</v>
      </c>
      <c r="H1889" s="171">
        <v>3.35</v>
      </c>
      <c r="I1889" s="17">
        <f t="shared" si="533"/>
        <v>4.125</v>
      </c>
      <c r="J1889" s="17">
        <f t="shared" si="534"/>
        <v>4.6500000000000057</v>
      </c>
      <c r="K1889" s="45">
        <f t="shared" si="535"/>
        <v>19.181250000000023</v>
      </c>
      <c r="L1889" s="17"/>
    </row>
    <row r="1890" spans="1:21">
      <c r="C1890" s="17"/>
      <c r="G1890" s="17">
        <v>123</v>
      </c>
      <c r="H1890" s="171">
        <v>3.32</v>
      </c>
      <c r="I1890" s="17">
        <f t="shared" si="533"/>
        <v>3.335</v>
      </c>
      <c r="J1890" s="17">
        <f t="shared" si="534"/>
        <v>10.199999999999989</v>
      </c>
      <c r="K1890" s="45">
        <f t="shared" si="535"/>
        <v>34.01699999999996</v>
      </c>
      <c r="L1890" s="12"/>
    </row>
    <row r="1891" spans="1:21">
      <c r="E1891" s="172"/>
      <c r="F1891" s="46"/>
      <c r="G1891" s="17"/>
      <c r="H1891" s="171"/>
      <c r="I1891" s="17"/>
      <c r="J1891" s="17">
        <f>SUM(J1884:J1890)</f>
        <v>57</v>
      </c>
      <c r="K1891" s="17">
        <f>SUM(K1884:K1890)</f>
        <v>206.71040000000002</v>
      </c>
    </row>
    <row r="1892" spans="1:21">
      <c r="E1892" s="172" t="s">
        <v>66</v>
      </c>
      <c r="F1892" s="46">
        <f>K1891-E1887</f>
        <v>13.635400000000033</v>
      </c>
      <c r="G1892" s="137" t="s">
        <v>0</v>
      </c>
    </row>
    <row r="1893" spans="1:21">
      <c r="A1893" s="167" t="s">
        <v>67</v>
      </c>
      <c r="E1893" s="168" t="s">
        <v>58</v>
      </c>
      <c r="F1893" s="17">
        <v>29398</v>
      </c>
      <c r="G1893" s="137" t="s">
        <v>25</v>
      </c>
      <c r="H1893" s="167" t="s">
        <v>59</v>
      </c>
      <c r="I1893" s="167"/>
    </row>
    <row r="1894" spans="1:21">
      <c r="A1894" s="169" t="s">
        <v>60</v>
      </c>
      <c r="B1894" s="169" t="s">
        <v>61</v>
      </c>
      <c r="C1894" s="169" t="s">
        <v>62</v>
      </c>
      <c r="D1894" s="169" t="s">
        <v>63</v>
      </c>
      <c r="E1894" s="169" t="s">
        <v>64</v>
      </c>
      <c r="F1894" s="169"/>
      <c r="G1894" s="169" t="s">
        <v>60</v>
      </c>
      <c r="H1894" s="169" t="s">
        <v>61</v>
      </c>
      <c r="I1894" s="169" t="s">
        <v>62</v>
      </c>
      <c r="J1894" s="169" t="s">
        <v>63</v>
      </c>
      <c r="K1894" s="169" t="s">
        <v>64</v>
      </c>
      <c r="L1894" s="170"/>
    </row>
    <row r="1895" spans="1:21">
      <c r="A1895" s="17">
        <v>77</v>
      </c>
      <c r="B1895" s="171">
        <v>2.93</v>
      </c>
      <c r="F1895" s="180"/>
      <c r="G1895" s="17">
        <v>77</v>
      </c>
      <c r="H1895" s="171">
        <v>2.93</v>
      </c>
      <c r="L1895" s="17"/>
    </row>
    <row r="1896" spans="1:21">
      <c r="A1896" s="17">
        <v>92</v>
      </c>
      <c r="B1896" s="171">
        <v>2.83</v>
      </c>
      <c r="C1896" s="17">
        <f>(B1895+B1896)/2</f>
        <v>2.88</v>
      </c>
      <c r="D1896" s="17">
        <f>A1896-A1895</f>
        <v>15</v>
      </c>
      <c r="E1896" s="45">
        <f>C1896*D1896</f>
        <v>43.199999999999996</v>
      </c>
      <c r="G1896" s="17">
        <v>92</v>
      </c>
      <c r="H1896" s="171">
        <v>2.83</v>
      </c>
      <c r="I1896" s="17">
        <f>(H1895+H1896)/2</f>
        <v>2.88</v>
      </c>
      <c r="J1896" s="17">
        <f>G1896-G1895</f>
        <v>15</v>
      </c>
      <c r="K1896" s="45">
        <f>I1896*J1896</f>
        <v>43.199999999999996</v>
      </c>
      <c r="L1896" s="17"/>
      <c r="U1896" s="174"/>
    </row>
    <row r="1897" spans="1:21">
      <c r="A1897" s="17">
        <v>110</v>
      </c>
      <c r="B1897" s="171">
        <v>3.06</v>
      </c>
      <c r="C1897" s="17">
        <f>(B1896+B1897)/2</f>
        <v>2.9450000000000003</v>
      </c>
      <c r="D1897" s="17">
        <f>A1897-A1896</f>
        <v>18</v>
      </c>
      <c r="E1897" s="45">
        <f>C1897*D1897</f>
        <v>53.010000000000005</v>
      </c>
      <c r="G1897" s="17">
        <f>G1898-(H1898-H1897)*3</f>
        <v>102.02999999999999</v>
      </c>
      <c r="H1897" s="171">
        <v>2.96</v>
      </c>
      <c r="I1897" s="17">
        <f t="shared" ref="I1897:I1902" si="536">(H1896+H1897)/2</f>
        <v>2.895</v>
      </c>
      <c r="J1897" s="17">
        <f t="shared" ref="J1897:J1902" si="537">G1897-G1896</f>
        <v>10.029999999999987</v>
      </c>
      <c r="K1897" s="45">
        <f t="shared" ref="K1897:K1902" si="538">I1897*J1897</f>
        <v>29.036849999999962</v>
      </c>
      <c r="L1897" s="17"/>
    </row>
    <row r="1898" spans="1:21">
      <c r="A1898" s="17">
        <v>127</v>
      </c>
      <c r="B1898" s="171">
        <v>3.13</v>
      </c>
      <c r="C1898" s="17">
        <f>(B1897+B1898)/2</f>
        <v>3.0949999999999998</v>
      </c>
      <c r="D1898" s="17">
        <f>A1898-A1897</f>
        <v>17</v>
      </c>
      <c r="E1898" s="45">
        <f>C1898*D1898</f>
        <v>52.614999999999995</v>
      </c>
      <c r="F1898" s="180" t="s">
        <v>65</v>
      </c>
      <c r="G1898" s="17">
        <f>G1899-4.3/2</f>
        <v>107.85</v>
      </c>
      <c r="H1898" s="17">
        <v>4.9000000000000004</v>
      </c>
      <c r="I1898" s="17">
        <f t="shared" si="536"/>
        <v>3.93</v>
      </c>
      <c r="J1898" s="17">
        <f t="shared" si="537"/>
        <v>5.8200000000000074</v>
      </c>
      <c r="K1898" s="45">
        <f t="shared" si="538"/>
        <v>22.87260000000003</v>
      </c>
      <c r="L1898" s="17"/>
    </row>
    <row r="1899" spans="1:21">
      <c r="A1899" s="17"/>
      <c r="B1899" s="171"/>
      <c r="C1899" s="17"/>
      <c r="D1899" s="17">
        <f>SUM(D1896:D1898)</f>
        <v>50</v>
      </c>
      <c r="E1899" s="17">
        <f>SUM(E1896:E1898)</f>
        <v>148.82499999999999</v>
      </c>
      <c r="G1899" s="17">
        <v>110</v>
      </c>
      <c r="H1899" s="17">
        <v>4.9000000000000004</v>
      </c>
      <c r="I1899" s="17">
        <f t="shared" si="536"/>
        <v>4.9000000000000004</v>
      </c>
      <c r="J1899" s="17">
        <f t="shared" si="537"/>
        <v>2.1500000000000057</v>
      </c>
      <c r="K1899" s="45">
        <f t="shared" si="538"/>
        <v>10.535000000000029</v>
      </c>
      <c r="L1899" s="17"/>
    </row>
    <row r="1900" spans="1:21">
      <c r="C1900" s="17"/>
      <c r="G1900" s="17">
        <f>G1899+4.3/2</f>
        <v>112.15</v>
      </c>
      <c r="H1900" s="17">
        <v>4.9000000000000004</v>
      </c>
      <c r="I1900" s="17">
        <f t="shared" si="536"/>
        <v>4.9000000000000004</v>
      </c>
      <c r="J1900" s="17">
        <f t="shared" si="537"/>
        <v>2.1500000000000057</v>
      </c>
      <c r="K1900" s="45">
        <f t="shared" si="538"/>
        <v>10.535000000000029</v>
      </c>
      <c r="L1900" s="17"/>
    </row>
    <row r="1901" spans="1:21">
      <c r="C1901" s="17"/>
      <c r="G1901" s="17">
        <f>G1900+(H1900-H1901)*3</f>
        <v>117.61000000000001</v>
      </c>
      <c r="H1901" s="171">
        <v>3.08</v>
      </c>
      <c r="I1901" s="17">
        <f t="shared" si="536"/>
        <v>3.99</v>
      </c>
      <c r="J1901" s="17">
        <f t="shared" si="537"/>
        <v>5.460000000000008</v>
      </c>
      <c r="K1901" s="45">
        <f t="shared" si="538"/>
        <v>21.785400000000031</v>
      </c>
      <c r="L1901" s="17"/>
    </row>
    <row r="1902" spans="1:21">
      <c r="C1902" s="17"/>
      <c r="G1902" s="17">
        <v>127</v>
      </c>
      <c r="H1902" s="171">
        <v>3.13</v>
      </c>
      <c r="I1902" s="17">
        <f t="shared" si="536"/>
        <v>3.105</v>
      </c>
      <c r="J1902" s="17">
        <f t="shared" si="537"/>
        <v>9.3899999999999864</v>
      </c>
      <c r="K1902" s="45">
        <f t="shared" si="538"/>
        <v>29.155949999999958</v>
      </c>
      <c r="L1902" s="12"/>
    </row>
    <row r="1903" spans="1:21">
      <c r="E1903" s="172"/>
      <c r="F1903" s="46"/>
      <c r="G1903" s="17"/>
      <c r="H1903" s="171"/>
      <c r="I1903" s="17"/>
      <c r="J1903" s="17">
        <f>SUM(J1896:J1902)</f>
        <v>50</v>
      </c>
      <c r="K1903" s="17">
        <f>SUM(K1896:K1902)</f>
        <v>167.12080000000003</v>
      </c>
    </row>
    <row r="1904" spans="1:21">
      <c r="E1904" s="172" t="s">
        <v>66</v>
      </c>
      <c r="F1904" s="46">
        <f>K1903-E1899</f>
        <v>18.295800000000042</v>
      </c>
      <c r="G1904" s="137" t="s">
        <v>0</v>
      </c>
    </row>
    <row r="1905" spans="1:21">
      <c r="A1905" s="167" t="s">
        <v>67</v>
      </c>
      <c r="E1905" s="168" t="s">
        <v>58</v>
      </c>
      <c r="F1905" s="17">
        <v>29490</v>
      </c>
      <c r="G1905" s="137" t="s">
        <v>25</v>
      </c>
      <c r="H1905" s="167" t="s">
        <v>59</v>
      </c>
      <c r="I1905" s="167"/>
    </row>
    <row r="1906" spans="1:21">
      <c r="A1906" s="169" t="s">
        <v>60</v>
      </c>
      <c r="B1906" s="169" t="s">
        <v>61</v>
      </c>
      <c r="C1906" s="169" t="s">
        <v>62</v>
      </c>
      <c r="D1906" s="169" t="s">
        <v>63</v>
      </c>
      <c r="E1906" s="169" t="s">
        <v>64</v>
      </c>
      <c r="F1906" s="169"/>
      <c r="G1906" s="169" t="s">
        <v>60</v>
      </c>
      <c r="H1906" s="169" t="s">
        <v>61</v>
      </c>
      <c r="I1906" s="169" t="s">
        <v>62</v>
      </c>
      <c r="J1906" s="169" t="s">
        <v>63</v>
      </c>
      <c r="K1906" s="169" t="s">
        <v>64</v>
      </c>
      <c r="L1906" s="170"/>
    </row>
    <row r="1907" spans="1:21">
      <c r="A1907" s="17">
        <v>87</v>
      </c>
      <c r="B1907" s="171">
        <v>1.91</v>
      </c>
      <c r="F1907" s="180"/>
      <c r="G1907" s="17">
        <v>87</v>
      </c>
      <c r="H1907" s="171">
        <v>1.91</v>
      </c>
      <c r="L1907" s="17"/>
    </row>
    <row r="1908" spans="1:21">
      <c r="A1908" s="17">
        <v>105</v>
      </c>
      <c r="B1908" s="171">
        <v>2.36</v>
      </c>
      <c r="C1908" s="17">
        <f>(B1907+B1908)/2</f>
        <v>2.1349999999999998</v>
      </c>
      <c r="D1908" s="17">
        <f>A1908-A1907</f>
        <v>18</v>
      </c>
      <c r="E1908" s="45">
        <f>C1908*D1908</f>
        <v>38.429999999999993</v>
      </c>
      <c r="G1908" s="17">
        <v>105</v>
      </c>
      <c r="H1908" s="171">
        <v>2.36</v>
      </c>
      <c r="I1908" s="17">
        <f>(H1907+H1908)/2</f>
        <v>2.1349999999999998</v>
      </c>
      <c r="J1908" s="17">
        <f>G1908-G1907</f>
        <v>18</v>
      </c>
      <c r="K1908" s="45">
        <f>I1908*J1908</f>
        <v>38.429999999999993</v>
      </c>
      <c r="L1908" s="17"/>
      <c r="U1908" s="174"/>
    </row>
    <row r="1909" spans="1:21">
      <c r="A1909" s="17">
        <v>124</v>
      </c>
      <c r="B1909" s="171">
        <v>2.5299999999999998</v>
      </c>
      <c r="C1909" s="17">
        <f>(B1908+B1909)/2</f>
        <v>2.4449999999999998</v>
      </c>
      <c r="D1909" s="17">
        <f>A1909-A1908</f>
        <v>19</v>
      </c>
      <c r="E1909" s="45">
        <f>C1909*D1909</f>
        <v>46.454999999999998</v>
      </c>
      <c r="F1909" s="180" t="s">
        <v>65</v>
      </c>
      <c r="G1909" s="17">
        <f>G1910-(H1910-H1909)*3</f>
        <v>114.35</v>
      </c>
      <c r="H1909" s="171">
        <v>2.4</v>
      </c>
      <c r="I1909" s="17">
        <f t="shared" ref="I1909:I1914" si="539">(H1908+H1909)/2</f>
        <v>2.38</v>
      </c>
      <c r="J1909" s="17">
        <f t="shared" ref="J1909:J1914" si="540">G1909-G1908</f>
        <v>9.3499999999999943</v>
      </c>
      <c r="K1909" s="45">
        <f t="shared" ref="K1909:K1914" si="541">I1909*J1909</f>
        <v>22.252999999999986</v>
      </c>
      <c r="L1909" s="17"/>
    </row>
    <row r="1910" spans="1:21">
      <c r="A1910" s="17">
        <v>142</v>
      </c>
      <c r="B1910" s="171">
        <v>2.78</v>
      </c>
      <c r="C1910" s="17">
        <f>(B1909+B1910)/2</f>
        <v>2.6549999999999998</v>
      </c>
      <c r="D1910" s="17">
        <f>A1910-A1909</f>
        <v>18</v>
      </c>
      <c r="E1910" s="45">
        <f>C1910*D1910</f>
        <v>47.79</v>
      </c>
      <c r="G1910" s="17">
        <f>G1911-4.3/2</f>
        <v>121.85</v>
      </c>
      <c r="H1910" s="17">
        <v>4.9000000000000004</v>
      </c>
      <c r="I1910" s="17">
        <f t="shared" si="539"/>
        <v>3.6500000000000004</v>
      </c>
      <c r="J1910" s="17">
        <f t="shared" si="540"/>
        <v>7.5</v>
      </c>
      <c r="K1910" s="45">
        <f t="shared" si="541"/>
        <v>27.375000000000004</v>
      </c>
      <c r="L1910" s="17"/>
    </row>
    <row r="1911" spans="1:21">
      <c r="A1911" s="17"/>
      <c r="B1911" s="171"/>
      <c r="C1911" s="17"/>
      <c r="D1911" s="17">
        <f>SUM(D1908:D1910)</f>
        <v>55</v>
      </c>
      <c r="E1911" s="17">
        <f>SUM(E1908:E1910)</f>
        <v>132.67499999999998</v>
      </c>
      <c r="G1911" s="17">
        <v>124</v>
      </c>
      <c r="H1911" s="17">
        <v>4.9000000000000004</v>
      </c>
      <c r="I1911" s="17">
        <f t="shared" si="539"/>
        <v>4.9000000000000004</v>
      </c>
      <c r="J1911" s="17">
        <f t="shared" si="540"/>
        <v>2.1500000000000057</v>
      </c>
      <c r="K1911" s="45">
        <f t="shared" si="541"/>
        <v>10.535000000000029</v>
      </c>
      <c r="L1911" s="17"/>
    </row>
    <row r="1912" spans="1:21">
      <c r="C1912" s="17"/>
      <c r="G1912" s="17">
        <f>G1911+4.3/2</f>
        <v>126.15</v>
      </c>
      <c r="H1912" s="17">
        <v>4.9000000000000004</v>
      </c>
      <c r="I1912" s="17">
        <f t="shared" si="539"/>
        <v>4.9000000000000004</v>
      </c>
      <c r="J1912" s="17">
        <f t="shared" si="540"/>
        <v>2.1500000000000057</v>
      </c>
      <c r="K1912" s="45">
        <f t="shared" si="541"/>
        <v>10.535000000000029</v>
      </c>
      <c r="L1912" s="17"/>
    </row>
    <row r="1913" spans="1:21">
      <c r="C1913" s="17"/>
      <c r="G1913" s="17">
        <f>G1912+(H1912-H1913)*3</f>
        <v>132.99</v>
      </c>
      <c r="H1913" s="171">
        <v>2.62</v>
      </c>
      <c r="I1913" s="17">
        <f t="shared" si="539"/>
        <v>3.7600000000000002</v>
      </c>
      <c r="J1913" s="17">
        <f t="shared" si="540"/>
        <v>6.8400000000000034</v>
      </c>
      <c r="K1913" s="45">
        <f t="shared" si="541"/>
        <v>25.718400000000013</v>
      </c>
      <c r="L1913" s="17"/>
    </row>
    <row r="1914" spans="1:21">
      <c r="C1914" s="17"/>
      <c r="G1914" s="17">
        <v>142</v>
      </c>
      <c r="H1914" s="171">
        <v>2.78</v>
      </c>
      <c r="I1914" s="17">
        <f t="shared" si="539"/>
        <v>2.7</v>
      </c>
      <c r="J1914" s="17">
        <f t="shared" si="540"/>
        <v>9.0099999999999909</v>
      </c>
      <c r="K1914" s="45">
        <f t="shared" si="541"/>
        <v>24.326999999999977</v>
      </c>
      <c r="L1914" s="12"/>
    </row>
    <row r="1915" spans="1:21">
      <c r="E1915" s="172"/>
      <c r="F1915" s="46"/>
      <c r="G1915" s="17"/>
      <c r="H1915" s="171"/>
      <c r="I1915" s="17"/>
      <c r="J1915" s="17">
        <f>SUM(J1908:J1914)</f>
        <v>55</v>
      </c>
      <c r="K1915" s="17">
        <f>SUM(K1908:K1914)</f>
        <v>159.17340000000002</v>
      </c>
    </row>
    <row r="1916" spans="1:21">
      <c r="E1916" s="172" t="s">
        <v>66</v>
      </c>
      <c r="F1916" s="46">
        <f>K1915-E1911</f>
        <v>26.498400000000032</v>
      </c>
      <c r="G1916" s="137" t="s">
        <v>0</v>
      </c>
    </row>
    <row r="1917" spans="1:21">
      <c r="A1917" s="167" t="s">
        <v>67</v>
      </c>
      <c r="E1917" s="168" t="s">
        <v>58</v>
      </c>
      <c r="F1917" s="17">
        <v>29577</v>
      </c>
      <c r="G1917" s="137" t="s">
        <v>25</v>
      </c>
      <c r="H1917" s="167" t="s">
        <v>59</v>
      </c>
      <c r="I1917" s="167"/>
    </row>
    <row r="1918" spans="1:21">
      <c r="A1918" s="169" t="s">
        <v>60</v>
      </c>
      <c r="B1918" s="169" t="s">
        <v>61</v>
      </c>
      <c r="C1918" s="169" t="s">
        <v>62</v>
      </c>
      <c r="D1918" s="169" t="s">
        <v>63</v>
      </c>
      <c r="E1918" s="169" t="s">
        <v>64</v>
      </c>
      <c r="F1918" s="169"/>
      <c r="G1918" s="169" t="s">
        <v>60</v>
      </c>
      <c r="H1918" s="169" t="s">
        <v>61</v>
      </c>
      <c r="I1918" s="169" t="s">
        <v>62</v>
      </c>
      <c r="J1918" s="169" t="s">
        <v>63</v>
      </c>
      <c r="K1918" s="169" t="s">
        <v>64</v>
      </c>
      <c r="L1918" s="170"/>
    </row>
    <row r="1919" spans="1:21">
      <c r="A1919" s="17">
        <v>83</v>
      </c>
      <c r="B1919" s="171">
        <v>2.36</v>
      </c>
      <c r="C1919" s="17"/>
      <c r="D1919" s="17"/>
      <c r="E1919" s="45"/>
      <c r="F1919" s="180"/>
      <c r="G1919" s="17">
        <v>83</v>
      </c>
      <c r="H1919" s="171">
        <v>2.36</v>
      </c>
      <c r="L1919" s="17"/>
    </row>
    <row r="1920" spans="1:21">
      <c r="A1920" s="17">
        <v>101</v>
      </c>
      <c r="B1920" s="171">
        <v>2.5299999999999998</v>
      </c>
      <c r="C1920" s="17">
        <f>(B1919+B1920)/2</f>
        <v>2.4449999999999998</v>
      </c>
      <c r="D1920" s="17">
        <f>A1920-A1919</f>
        <v>18</v>
      </c>
      <c r="E1920" s="45">
        <f>C1920*D1920</f>
        <v>44.01</v>
      </c>
      <c r="F1920" s="180" t="s">
        <v>65</v>
      </c>
      <c r="G1920" s="17">
        <f>G1921-(H1921-H1920)*3</f>
        <v>91.5</v>
      </c>
      <c r="H1920" s="171">
        <v>2.4500000000000002</v>
      </c>
      <c r="I1920" s="17">
        <f t="shared" ref="I1920:I1925" si="542">(H1919+H1920)/2</f>
        <v>2.4050000000000002</v>
      </c>
      <c r="J1920" s="17">
        <f t="shared" ref="J1920:J1925" si="543">G1920-G1919</f>
        <v>8.5</v>
      </c>
      <c r="K1920" s="45">
        <f t="shared" ref="K1920:K1925" si="544">I1920*J1920</f>
        <v>20.442500000000003</v>
      </c>
      <c r="L1920" s="17"/>
      <c r="U1920" s="174"/>
    </row>
    <row r="1921" spans="1:21">
      <c r="A1921" s="17">
        <v>117</v>
      </c>
      <c r="B1921" s="171">
        <v>2.78</v>
      </c>
      <c r="C1921" s="17">
        <f>(B1920+B1921)/2</f>
        <v>2.6549999999999998</v>
      </c>
      <c r="D1921" s="17">
        <f>A1921-A1920</f>
        <v>16</v>
      </c>
      <c r="E1921" s="45">
        <f>C1921*D1921</f>
        <v>42.48</v>
      </c>
      <c r="G1921" s="17">
        <f>G1922-4.3/2</f>
        <v>98.85</v>
      </c>
      <c r="H1921" s="17">
        <v>4.9000000000000004</v>
      </c>
      <c r="I1921" s="17">
        <f t="shared" si="542"/>
        <v>3.6750000000000003</v>
      </c>
      <c r="J1921" s="17">
        <f t="shared" si="543"/>
        <v>7.3499999999999943</v>
      </c>
      <c r="K1921" s="45">
        <f t="shared" si="544"/>
        <v>27.011249999999983</v>
      </c>
      <c r="L1921" s="17"/>
    </row>
    <row r="1922" spans="1:21">
      <c r="A1922" s="17"/>
      <c r="B1922" s="171"/>
      <c r="C1922" s="17"/>
      <c r="D1922" s="17">
        <f>SUM(D1920:D1921)</f>
        <v>34</v>
      </c>
      <c r="E1922" s="17">
        <f>SUM(E1920:E1921)</f>
        <v>86.49</v>
      </c>
      <c r="G1922" s="17">
        <v>101</v>
      </c>
      <c r="H1922" s="17">
        <v>4.9000000000000004</v>
      </c>
      <c r="I1922" s="17">
        <f t="shared" si="542"/>
        <v>4.9000000000000004</v>
      </c>
      <c r="J1922" s="17">
        <f t="shared" si="543"/>
        <v>2.1500000000000057</v>
      </c>
      <c r="K1922" s="45">
        <f t="shared" si="544"/>
        <v>10.535000000000029</v>
      </c>
      <c r="L1922" s="17"/>
    </row>
    <row r="1923" spans="1:21">
      <c r="G1923" s="17">
        <f>G1922+4.3/2</f>
        <v>103.15</v>
      </c>
      <c r="H1923" s="17">
        <v>4.9000000000000004</v>
      </c>
      <c r="I1923" s="17">
        <f t="shared" si="542"/>
        <v>4.9000000000000004</v>
      </c>
      <c r="J1923" s="17">
        <f t="shared" si="543"/>
        <v>2.1500000000000057</v>
      </c>
      <c r="K1923" s="45">
        <f t="shared" si="544"/>
        <v>10.535000000000029</v>
      </c>
      <c r="L1923" s="17"/>
    </row>
    <row r="1924" spans="1:21">
      <c r="C1924" s="17"/>
      <c r="G1924" s="17">
        <f>G1923+(H1923-H1924)*3</f>
        <v>109.93</v>
      </c>
      <c r="H1924" s="171">
        <v>2.64</v>
      </c>
      <c r="I1924" s="17">
        <f t="shared" si="542"/>
        <v>3.7700000000000005</v>
      </c>
      <c r="J1924" s="17">
        <f t="shared" si="543"/>
        <v>6.7800000000000011</v>
      </c>
      <c r="K1924" s="45">
        <f t="shared" si="544"/>
        <v>25.560600000000008</v>
      </c>
      <c r="L1924" s="17"/>
    </row>
    <row r="1925" spans="1:21">
      <c r="C1925" s="17"/>
      <c r="G1925" s="17">
        <v>117</v>
      </c>
      <c r="H1925" s="171">
        <v>2.78</v>
      </c>
      <c r="I1925" s="17">
        <f t="shared" si="542"/>
        <v>2.71</v>
      </c>
      <c r="J1925" s="17">
        <f t="shared" si="543"/>
        <v>7.0699999999999932</v>
      </c>
      <c r="K1925" s="45">
        <f t="shared" si="544"/>
        <v>19.15969999999998</v>
      </c>
      <c r="L1925" s="17"/>
    </row>
    <row r="1926" spans="1:21">
      <c r="C1926" s="17"/>
      <c r="G1926" s="17"/>
      <c r="H1926" s="171"/>
      <c r="I1926" s="17"/>
      <c r="J1926" s="17">
        <f>SUM(J1920:J1925)</f>
        <v>34</v>
      </c>
      <c r="K1926" s="17">
        <f>SUM(K1920:K1925)</f>
        <v>113.24405000000002</v>
      </c>
      <c r="L1926" s="12"/>
    </row>
    <row r="1927" spans="1:21">
      <c r="E1927" s="172" t="s">
        <v>66</v>
      </c>
      <c r="F1927" s="46">
        <f>K1926-E1922</f>
        <v>26.754050000000021</v>
      </c>
      <c r="G1927" s="137" t="s">
        <v>0</v>
      </c>
    </row>
    <row r="1928" spans="1:21">
      <c r="A1928" s="167" t="s">
        <v>67</v>
      </c>
      <c r="E1928" s="168" t="s">
        <v>58</v>
      </c>
      <c r="F1928" s="17">
        <v>29670</v>
      </c>
      <c r="G1928" s="137" t="s">
        <v>25</v>
      </c>
      <c r="H1928" s="167" t="s">
        <v>59</v>
      </c>
      <c r="I1928" s="167"/>
    </row>
    <row r="1929" spans="1:21">
      <c r="A1929" s="169" t="s">
        <v>60</v>
      </c>
      <c r="B1929" s="169" t="s">
        <v>61</v>
      </c>
      <c r="C1929" s="169" t="s">
        <v>62</v>
      </c>
      <c r="D1929" s="169" t="s">
        <v>63</v>
      </c>
      <c r="E1929" s="169" t="s">
        <v>64</v>
      </c>
      <c r="F1929" s="169"/>
      <c r="G1929" s="169" t="s">
        <v>60</v>
      </c>
      <c r="H1929" s="169" t="s">
        <v>61</v>
      </c>
      <c r="I1929" s="169" t="s">
        <v>62</v>
      </c>
      <c r="J1929" s="169" t="s">
        <v>63</v>
      </c>
      <c r="K1929" s="169" t="s">
        <v>64</v>
      </c>
      <c r="L1929" s="170"/>
    </row>
    <row r="1930" spans="1:21">
      <c r="A1930" s="17">
        <v>66</v>
      </c>
      <c r="B1930" s="171">
        <v>1.1499999999999999</v>
      </c>
      <c r="C1930" s="17"/>
      <c r="D1930" s="17"/>
      <c r="E1930" s="45"/>
      <c r="F1930" s="180"/>
      <c r="G1930" s="17">
        <v>66</v>
      </c>
      <c r="H1930" s="171">
        <v>1.1499999999999999</v>
      </c>
      <c r="L1930" s="17"/>
    </row>
    <row r="1931" spans="1:21">
      <c r="A1931" s="174">
        <f>G1931</f>
        <v>71.05</v>
      </c>
      <c r="B1931" s="137">
        <v>1.3</v>
      </c>
      <c r="C1931" s="17">
        <f>(B1930+B1931)/2</f>
        <v>1.2250000000000001</v>
      </c>
      <c r="D1931" s="17">
        <f>A1931-A1930</f>
        <v>5.0499999999999972</v>
      </c>
      <c r="E1931" s="45">
        <f>C1931*D1931</f>
        <v>6.1862499999999967</v>
      </c>
      <c r="G1931" s="17">
        <f>G1932-(H1932-H1931)*3</f>
        <v>71.05</v>
      </c>
      <c r="H1931" s="171">
        <f>B1931</f>
        <v>1.3</v>
      </c>
      <c r="I1931" s="17">
        <f t="shared" ref="I1931:I1936" si="545">(H1930+H1931)/2</f>
        <v>1.2250000000000001</v>
      </c>
      <c r="J1931" s="17">
        <f t="shared" ref="J1931:J1936" si="546">G1931-G1930</f>
        <v>5.0499999999999972</v>
      </c>
      <c r="K1931" s="45">
        <f t="shared" ref="K1931:K1936" si="547">I1931*J1931</f>
        <v>6.1862499999999967</v>
      </c>
      <c r="L1931" s="17"/>
      <c r="U1931" s="174"/>
    </row>
    <row r="1932" spans="1:21">
      <c r="A1932" s="17">
        <v>84</v>
      </c>
      <c r="B1932" s="171">
        <v>2.04</v>
      </c>
      <c r="C1932" s="17">
        <f>(B1931+B1932)/2</f>
        <v>1.67</v>
      </c>
      <c r="D1932" s="17">
        <f>A1932-A1931</f>
        <v>12.950000000000003</v>
      </c>
      <c r="E1932" s="45">
        <f>C1932*D1932</f>
        <v>21.626500000000004</v>
      </c>
      <c r="F1932" s="180" t="s">
        <v>65</v>
      </c>
      <c r="G1932" s="17">
        <f>G1933-4.3/2</f>
        <v>81.849999999999994</v>
      </c>
      <c r="H1932" s="17">
        <v>4.9000000000000004</v>
      </c>
      <c r="I1932" s="17">
        <f t="shared" si="545"/>
        <v>3.1</v>
      </c>
      <c r="J1932" s="17">
        <f t="shared" si="546"/>
        <v>10.799999999999997</v>
      </c>
      <c r="K1932" s="45">
        <f t="shared" si="547"/>
        <v>33.47999999999999</v>
      </c>
      <c r="L1932" s="17"/>
    </row>
    <row r="1933" spans="1:21">
      <c r="A1933" s="17">
        <v>97</v>
      </c>
      <c r="B1933" s="171">
        <v>2.02</v>
      </c>
      <c r="C1933" s="17">
        <f>(B1932+B1933)/2</f>
        <v>2.0300000000000002</v>
      </c>
      <c r="D1933" s="17">
        <f>A1933-A1932</f>
        <v>13</v>
      </c>
      <c r="E1933" s="45">
        <f>C1933*D1933</f>
        <v>26.390000000000004</v>
      </c>
      <c r="G1933" s="17">
        <v>84</v>
      </c>
      <c r="H1933" s="17">
        <v>4.9000000000000004</v>
      </c>
      <c r="I1933" s="17">
        <f t="shared" si="545"/>
        <v>4.9000000000000004</v>
      </c>
      <c r="J1933" s="17">
        <f t="shared" si="546"/>
        <v>2.1500000000000057</v>
      </c>
      <c r="K1933" s="45">
        <f t="shared" si="547"/>
        <v>10.535000000000029</v>
      </c>
      <c r="L1933" s="17"/>
    </row>
    <row r="1934" spans="1:21">
      <c r="A1934" s="17"/>
      <c r="B1934" s="171"/>
      <c r="C1934" s="17"/>
      <c r="D1934" s="17">
        <f>SUM(D1932:D1933)</f>
        <v>25.950000000000003</v>
      </c>
      <c r="E1934" s="17">
        <f>SUM(E1931:E1933)</f>
        <v>54.202750000000009</v>
      </c>
      <c r="G1934" s="17">
        <f>G1933+4.3/2</f>
        <v>86.15</v>
      </c>
      <c r="H1934" s="17">
        <v>4.9000000000000004</v>
      </c>
      <c r="I1934" s="17">
        <f t="shared" si="545"/>
        <v>4.9000000000000004</v>
      </c>
      <c r="J1934" s="17">
        <f t="shared" si="546"/>
        <v>2.1500000000000057</v>
      </c>
      <c r="K1934" s="45">
        <f t="shared" si="547"/>
        <v>10.535000000000029</v>
      </c>
      <c r="L1934" s="17"/>
    </row>
    <row r="1935" spans="1:21">
      <c r="C1935" s="17"/>
      <c r="G1935" s="17">
        <f>G1934+(H1934-H1935)*3</f>
        <v>94.67</v>
      </c>
      <c r="H1935" s="171">
        <v>2.06</v>
      </c>
      <c r="I1935" s="17">
        <f t="shared" si="545"/>
        <v>3.4800000000000004</v>
      </c>
      <c r="J1935" s="17">
        <f t="shared" si="546"/>
        <v>8.519999999999996</v>
      </c>
      <c r="K1935" s="45">
        <f t="shared" si="547"/>
        <v>29.649599999999989</v>
      </c>
      <c r="L1935" s="17"/>
    </row>
    <row r="1936" spans="1:21">
      <c r="C1936" s="17"/>
      <c r="G1936" s="17">
        <v>97</v>
      </c>
      <c r="H1936" s="171">
        <v>2.02</v>
      </c>
      <c r="I1936" s="17">
        <f t="shared" si="545"/>
        <v>2.04</v>
      </c>
      <c r="J1936" s="17">
        <f t="shared" si="546"/>
        <v>2.3299999999999983</v>
      </c>
      <c r="K1936" s="45">
        <f t="shared" si="547"/>
        <v>4.753199999999997</v>
      </c>
      <c r="L1936" s="17"/>
    </row>
    <row r="1937" spans="1:21">
      <c r="C1937" s="17"/>
      <c r="G1937" s="17"/>
      <c r="H1937" s="171"/>
      <c r="I1937" s="17"/>
      <c r="J1937" s="17">
        <f>SUM(J1931:J1936)</f>
        <v>31</v>
      </c>
      <c r="K1937" s="17">
        <f>SUM(K1931:K1936)</f>
        <v>95.139050000000026</v>
      </c>
      <c r="L1937" s="12"/>
    </row>
    <row r="1938" spans="1:21">
      <c r="E1938" s="172" t="s">
        <v>66</v>
      </c>
      <c r="F1938" s="46">
        <f>K1937-E1934</f>
        <v>40.936300000000017</v>
      </c>
      <c r="G1938" s="137" t="s">
        <v>0</v>
      </c>
    </row>
    <row r="1939" spans="1:21">
      <c r="A1939" s="167" t="s">
        <v>67</v>
      </c>
      <c r="E1939" s="168" t="s">
        <v>58</v>
      </c>
      <c r="F1939" s="17">
        <v>29762</v>
      </c>
      <c r="G1939" s="137" t="s">
        <v>25</v>
      </c>
      <c r="H1939" s="167" t="s">
        <v>59</v>
      </c>
      <c r="I1939" s="167"/>
    </row>
    <row r="1940" spans="1:21">
      <c r="A1940" s="169" t="s">
        <v>60</v>
      </c>
      <c r="B1940" s="169" t="s">
        <v>61</v>
      </c>
      <c r="C1940" s="169" t="s">
        <v>62</v>
      </c>
      <c r="D1940" s="169" t="s">
        <v>63</v>
      </c>
      <c r="E1940" s="169" t="s">
        <v>64</v>
      </c>
      <c r="F1940" s="169"/>
      <c r="G1940" s="169" t="s">
        <v>60</v>
      </c>
      <c r="H1940" s="169" t="s">
        <v>61</v>
      </c>
      <c r="I1940" s="169" t="s">
        <v>62</v>
      </c>
      <c r="J1940" s="169" t="s">
        <v>63</v>
      </c>
      <c r="K1940" s="169" t="s">
        <v>64</v>
      </c>
      <c r="L1940" s="170"/>
    </row>
    <row r="1941" spans="1:21">
      <c r="A1941" s="17">
        <v>55</v>
      </c>
      <c r="B1941" s="171">
        <v>2.4900000000000002</v>
      </c>
      <c r="C1941" s="17"/>
      <c r="D1941" s="17"/>
      <c r="E1941" s="45"/>
      <c r="F1941" s="180"/>
      <c r="G1941" s="17">
        <v>55</v>
      </c>
      <c r="H1941" s="171">
        <v>2.4900000000000002</v>
      </c>
      <c r="L1941" s="17"/>
    </row>
    <row r="1942" spans="1:21">
      <c r="A1942" s="17">
        <v>71</v>
      </c>
      <c r="B1942" s="171">
        <v>2.54</v>
      </c>
      <c r="C1942" s="17">
        <f>(B1941+B1942)/2</f>
        <v>2.5150000000000001</v>
      </c>
      <c r="D1942" s="17">
        <f>A1942-A1941</f>
        <v>16</v>
      </c>
      <c r="E1942" s="45">
        <f>C1942*D1942</f>
        <v>40.24</v>
      </c>
      <c r="G1942" s="17">
        <f>G1943-(H1943-H1942)*3</f>
        <v>65.679999999999993</v>
      </c>
      <c r="H1942" s="171">
        <v>2.5099999999999998</v>
      </c>
      <c r="I1942" s="17">
        <f t="shared" ref="I1942:I1947" si="548">(H1941+H1942)/2</f>
        <v>2.5</v>
      </c>
      <c r="J1942" s="17">
        <f t="shared" ref="J1942:J1947" si="549">G1942-G1941</f>
        <v>10.679999999999993</v>
      </c>
      <c r="K1942" s="45">
        <f t="shared" ref="K1942:K1947" si="550">I1942*J1942</f>
        <v>26.699999999999982</v>
      </c>
      <c r="L1942" s="17"/>
      <c r="U1942" s="174"/>
    </row>
    <row r="1943" spans="1:21">
      <c r="A1943" s="17">
        <v>75</v>
      </c>
      <c r="B1943" s="171">
        <v>2.85</v>
      </c>
      <c r="C1943" s="17">
        <f>(B1942+B1943)/2</f>
        <v>2.6950000000000003</v>
      </c>
      <c r="D1943" s="17">
        <f>A1943-A1942</f>
        <v>4</v>
      </c>
      <c r="E1943" s="45">
        <f>C1943*D1943</f>
        <v>10.780000000000001</v>
      </c>
      <c r="F1943" s="180" t="s">
        <v>65</v>
      </c>
      <c r="G1943" s="17">
        <f>G1944-4.3/2</f>
        <v>72.849999999999994</v>
      </c>
      <c r="H1943" s="17">
        <v>4.9000000000000004</v>
      </c>
      <c r="I1943" s="17">
        <f t="shared" si="548"/>
        <v>3.7050000000000001</v>
      </c>
      <c r="J1943" s="17">
        <f t="shared" si="549"/>
        <v>7.1700000000000017</v>
      </c>
      <c r="K1943" s="45">
        <f t="shared" si="550"/>
        <v>26.564850000000007</v>
      </c>
      <c r="L1943" s="17"/>
    </row>
    <row r="1944" spans="1:21">
      <c r="A1944" s="17">
        <v>90</v>
      </c>
      <c r="B1944" s="171">
        <v>3.1</v>
      </c>
      <c r="C1944" s="17">
        <f>(B1943+B1944)/2</f>
        <v>2.9750000000000001</v>
      </c>
      <c r="D1944" s="17">
        <f>A1944-A1943</f>
        <v>15</v>
      </c>
      <c r="E1944" s="45">
        <f>C1944*D1944</f>
        <v>44.625</v>
      </c>
      <c r="G1944" s="17">
        <v>75</v>
      </c>
      <c r="H1944" s="17">
        <v>4.9000000000000004</v>
      </c>
      <c r="I1944" s="17">
        <f t="shared" si="548"/>
        <v>4.9000000000000004</v>
      </c>
      <c r="J1944" s="17">
        <f t="shared" si="549"/>
        <v>2.1500000000000057</v>
      </c>
      <c r="K1944" s="45">
        <f t="shared" si="550"/>
        <v>10.535000000000029</v>
      </c>
      <c r="L1944" s="17"/>
    </row>
    <row r="1945" spans="1:21">
      <c r="D1945" s="17">
        <f>SUM(D1942:D1944)</f>
        <v>35</v>
      </c>
      <c r="E1945" s="17">
        <f>SUM(E1942:E1944)</f>
        <v>95.64500000000001</v>
      </c>
      <c r="G1945" s="17">
        <f>G1944+4.3/2</f>
        <v>77.150000000000006</v>
      </c>
      <c r="H1945" s="17">
        <v>4.9000000000000004</v>
      </c>
      <c r="I1945" s="17">
        <f t="shared" si="548"/>
        <v>4.9000000000000004</v>
      </c>
      <c r="J1945" s="17">
        <f t="shared" si="549"/>
        <v>2.1500000000000057</v>
      </c>
      <c r="K1945" s="45">
        <f t="shared" si="550"/>
        <v>10.535000000000029</v>
      </c>
      <c r="L1945" s="17"/>
    </row>
    <row r="1946" spans="1:21">
      <c r="C1946" s="17"/>
      <c r="G1946" s="17">
        <f>G1945+(H1945-H1946)*3</f>
        <v>83</v>
      </c>
      <c r="H1946" s="171">
        <v>2.95</v>
      </c>
      <c r="I1946" s="17">
        <f t="shared" si="548"/>
        <v>3.9250000000000003</v>
      </c>
      <c r="J1946" s="17">
        <f t="shared" si="549"/>
        <v>5.8499999999999943</v>
      </c>
      <c r="K1946" s="45">
        <f t="shared" si="550"/>
        <v>22.961249999999978</v>
      </c>
      <c r="L1946" s="17"/>
    </row>
    <row r="1947" spans="1:21">
      <c r="C1947" s="17"/>
      <c r="G1947" s="17">
        <v>90</v>
      </c>
      <c r="H1947" s="171">
        <v>3.1</v>
      </c>
      <c r="I1947" s="17">
        <f t="shared" si="548"/>
        <v>3.0250000000000004</v>
      </c>
      <c r="J1947" s="17">
        <f t="shared" si="549"/>
        <v>7</v>
      </c>
      <c r="K1947" s="45">
        <f t="shared" si="550"/>
        <v>21.175000000000004</v>
      </c>
      <c r="L1947" s="17"/>
    </row>
    <row r="1948" spans="1:21">
      <c r="C1948" s="17"/>
      <c r="G1948" s="17"/>
      <c r="H1948" s="171"/>
      <c r="I1948" s="17"/>
      <c r="J1948" s="17">
        <f>SUM(J1942:J1947)</f>
        <v>35</v>
      </c>
      <c r="K1948" s="17">
        <f>SUM(K1942:K1947)</f>
        <v>118.47110000000004</v>
      </c>
      <c r="L1948" s="12"/>
    </row>
    <row r="1949" spans="1:21">
      <c r="E1949" s="172" t="s">
        <v>66</v>
      </c>
      <c r="F1949" s="46">
        <f>K1948-E1945</f>
        <v>22.826100000000025</v>
      </c>
      <c r="G1949" s="137" t="s">
        <v>0</v>
      </c>
    </row>
    <row r="1950" spans="1:21">
      <c r="A1950" s="167" t="s">
        <v>67</v>
      </c>
      <c r="E1950" s="168" t="s">
        <v>58</v>
      </c>
      <c r="F1950" s="17">
        <v>29854</v>
      </c>
      <c r="G1950" s="137" t="s">
        <v>25</v>
      </c>
      <c r="H1950" s="167" t="s">
        <v>59</v>
      </c>
      <c r="I1950" s="167"/>
    </row>
    <row r="1951" spans="1:21">
      <c r="A1951" s="169" t="s">
        <v>60</v>
      </c>
      <c r="B1951" s="169" t="s">
        <v>61</v>
      </c>
      <c r="C1951" s="169" t="s">
        <v>62</v>
      </c>
      <c r="D1951" s="169" t="s">
        <v>63</v>
      </c>
      <c r="E1951" s="169" t="s">
        <v>64</v>
      </c>
      <c r="F1951" s="169"/>
      <c r="G1951" s="169" t="s">
        <v>60</v>
      </c>
      <c r="H1951" s="169" t="s">
        <v>61</v>
      </c>
      <c r="I1951" s="169" t="s">
        <v>62</v>
      </c>
      <c r="J1951" s="169" t="s">
        <v>63</v>
      </c>
      <c r="K1951" s="169" t="s">
        <v>64</v>
      </c>
      <c r="L1951" s="170"/>
    </row>
    <row r="1952" spans="1:21">
      <c r="A1952" s="17">
        <v>48</v>
      </c>
      <c r="B1952" s="171">
        <v>2.89</v>
      </c>
      <c r="C1952" s="17"/>
      <c r="D1952" s="17"/>
      <c r="E1952" s="45"/>
      <c r="F1952" s="180"/>
      <c r="G1952" s="17">
        <v>48</v>
      </c>
      <c r="H1952" s="171">
        <v>2.89</v>
      </c>
      <c r="L1952" s="17"/>
    </row>
    <row r="1953" spans="1:21">
      <c r="A1953" s="17">
        <v>59</v>
      </c>
      <c r="B1953" s="171">
        <v>2.95</v>
      </c>
      <c r="C1953" s="17">
        <f>(B1952+B1953)/2</f>
        <v>2.92</v>
      </c>
      <c r="D1953" s="17">
        <f>A1953-A1952</f>
        <v>11</v>
      </c>
      <c r="E1953" s="45">
        <f>C1953*D1953</f>
        <v>32.119999999999997</v>
      </c>
      <c r="G1953" s="17">
        <f>G1954-(H1954-H1953)*3</f>
        <v>56</v>
      </c>
      <c r="H1953" s="171">
        <v>2.95</v>
      </c>
      <c r="I1953" s="17">
        <f t="shared" ref="I1953:I1958" si="551">(H1952+H1953)/2</f>
        <v>2.92</v>
      </c>
      <c r="J1953" s="17">
        <f t="shared" ref="J1953:J1958" si="552">G1953-G1952</f>
        <v>8</v>
      </c>
      <c r="K1953" s="45">
        <f t="shared" ref="K1953:K1958" si="553">I1953*J1953</f>
        <v>23.36</v>
      </c>
      <c r="L1953" s="17"/>
      <c r="U1953" s="174"/>
    </row>
    <row r="1954" spans="1:21">
      <c r="A1954" s="17">
        <v>64</v>
      </c>
      <c r="B1954" s="171">
        <v>2.9</v>
      </c>
      <c r="C1954" s="17">
        <f>(B1953+B1954)/2</f>
        <v>2.9249999999999998</v>
      </c>
      <c r="D1954" s="17">
        <f>A1954-A1953</f>
        <v>5</v>
      </c>
      <c r="E1954" s="45">
        <f>C1954*D1954</f>
        <v>14.625</v>
      </c>
      <c r="F1954" s="180" t="s">
        <v>65</v>
      </c>
      <c r="G1954" s="17">
        <f>G1955-4.3/2</f>
        <v>61.85</v>
      </c>
      <c r="H1954" s="17">
        <v>4.9000000000000004</v>
      </c>
      <c r="I1954" s="17">
        <f t="shared" si="551"/>
        <v>3.9250000000000003</v>
      </c>
      <c r="J1954" s="17">
        <f t="shared" si="552"/>
        <v>5.8500000000000014</v>
      </c>
      <c r="K1954" s="45">
        <f t="shared" si="553"/>
        <v>22.961250000000007</v>
      </c>
      <c r="L1954" s="17"/>
    </row>
    <row r="1955" spans="1:21">
      <c r="A1955" s="174">
        <f>G1957</f>
        <v>71.850000000000009</v>
      </c>
      <c r="B1955" s="137">
        <v>3</v>
      </c>
      <c r="C1955" s="17">
        <f>(B1954+B1955)/2</f>
        <v>2.95</v>
      </c>
      <c r="D1955" s="17">
        <f>A1955-A1954</f>
        <v>7.8500000000000085</v>
      </c>
      <c r="E1955" s="45">
        <f>C1955*D1955</f>
        <v>23.157500000000027</v>
      </c>
      <c r="G1955" s="17">
        <v>64</v>
      </c>
      <c r="H1955" s="17">
        <v>4.9000000000000004</v>
      </c>
      <c r="I1955" s="17">
        <f t="shared" si="551"/>
        <v>4.9000000000000004</v>
      </c>
      <c r="J1955" s="17">
        <f t="shared" si="552"/>
        <v>2.1499999999999986</v>
      </c>
      <c r="K1955" s="45">
        <f t="shared" si="553"/>
        <v>10.534999999999993</v>
      </c>
      <c r="L1955" s="17"/>
    </row>
    <row r="1956" spans="1:21">
      <c r="A1956" s="17">
        <v>78</v>
      </c>
      <c r="B1956" s="171">
        <v>3</v>
      </c>
      <c r="C1956" s="17">
        <f>(B1955+B1956)/2</f>
        <v>3</v>
      </c>
      <c r="D1956" s="17">
        <f>A1956-A1955</f>
        <v>6.1499999999999915</v>
      </c>
      <c r="E1956" s="45">
        <f>C1956*D1956</f>
        <v>18.449999999999974</v>
      </c>
      <c r="G1956" s="17">
        <f>G1955+4.3/2</f>
        <v>66.150000000000006</v>
      </c>
      <c r="H1956" s="17">
        <v>4.9000000000000004</v>
      </c>
      <c r="I1956" s="17">
        <f t="shared" si="551"/>
        <v>4.9000000000000004</v>
      </c>
      <c r="J1956" s="17">
        <f t="shared" si="552"/>
        <v>2.1500000000000057</v>
      </c>
      <c r="K1956" s="45">
        <f t="shared" si="553"/>
        <v>10.535000000000029</v>
      </c>
      <c r="L1956" s="17"/>
    </row>
    <row r="1957" spans="1:21">
      <c r="D1957" s="17">
        <f>SUM(D1953:D1956)</f>
        <v>30</v>
      </c>
      <c r="E1957" s="17">
        <f>SUM(E1953:E1956)</f>
        <v>88.352500000000006</v>
      </c>
      <c r="G1957" s="17">
        <f>G1956+(H1956-H1957)*3</f>
        <v>71.850000000000009</v>
      </c>
      <c r="H1957" s="171">
        <f>B1955</f>
        <v>3</v>
      </c>
      <c r="I1957" s="17">
        <f t="shared" si="551"/>
        <v>3.95</v>
      </c>
      <c r="J1957" s="17">
        <f t="shared" si="552"/>
        <v>5.7000000000000028</v>
      </c>
      <c r="K1957" s="45">
        <f t="shared" si="553"/>
        <v>22.515000000000011</v>
      </c>
      <c r="L1957" s="17"/>
    </row>
    <row r="1958" spans="1:21">
      <c r="C1958" s="17"/>
      <c r="G1958" s="17">
        <v>78</v>
      </c>
      <c r="H1958" s="171">
        <v>3</v>
      </c>
      <c r="I1958" s="17">
        <f t="shared" si="551"/>
        <v>3</v>
      </c>
      <c r="J1958" s="17">
        <f t="shared" si="552"/>
        <v>6.1499999999999915</v>
      </c>
      <c r="K1958" s="45">
        <f t="shared" si="553"/>
        <v>18.449999999999974</v>
      </c>
      <c r="L1958" s="17"/>
    </row>
    <row r="1959" spans="1:21">
      <c r="C1959" s="17"/>
      <c r="G1959" s="17"/>
      <c r="H1959" s="171"/>
      <c r="I1959" s="17"/>
      <c r="J1959" s="17">
        <f>SUM(J1953:J1958)</f>
        <v>30</v>
      </c>
      <c r="K1959" s="17">
        <f>SUM(K1953:K1958)</f>
        <v>108.35625000000002</v>
      </c>
      <c r="L1959" s="12"/>
    </row>
    <row r="1960" spans="1:21">
      <c r="E1960" s="172" t="s">
        <v>66</v>
      </c>
      <c r="F1960" s="46">
        <f>K1959-E1957</f>
        <v>20.003750000000011</v>
      </c>
      <c r="G1960" s="137" t="s">
        <v>0</v>
      </c>
    </row>
    <row r="1961" spans="1:21">
      <c r="A1961" s="167" t="s">
        <v>67</v>
      </c>
      <c r="E1961" s="168" t="s">
        <v>58</v>
      </c>
      <c r="F1961" s="17">
        <v>29950</v>
      </c>
      <c r="G1961" s="137" t="s">
        <v>25</v>
      </c>
      <c r="H1961" s="167" t="s">
        <v>59</v>
      </c>
      <c r="I1961" s="167"/>
    </row>
    <row r="1962" spans="1:21">
      <c r="A1962" s="169" t="s">
        <v>60</v>
      </c>
      <c r="B1962" s="169" t="s">
        <v>61</v>
      </c>
      <c r="C1962" s="169" t="s">
        <v>62</v>
      </c>
      <c r="D1962" s="169" t="s">
        <v>63</v>
      </c>
      <c r="E1962" s="169" t="s">
        <v>64</v>
      </c>
      <c r="F1962" s="169"/>
      <c r="G1962" s="169" t="s">
        <v>60</v>
      </c>
      <c r="H1962" s="169" t="s">
        <v>61</v>
      </c>
      <c r="I1962" s="169" t="s">
        <v>62</v>
      </c>
      <c r="J1962" s="169" t="s">
        <v>63</v>
      </c>
      <c r="K1962" s="169" t="s">
        <v>64</v>
      </c>
      <c r="L1962" s="170"/>
    </row>
    <row r="1963" spans="1:21">
      <c r="A1963" s="17">
        <v>37</v>
      </c>
      <c r="B1963" s="171">
        <v>3.79</v>
      </c>
      <c r="C1963" s="17"/>
      <c r="D1963" s="17"/>
      <c r="E1963" s="45"/>
      <c r="F1963" s="180"/>
      <c r="G1963" s="17">
        <v>37</v>
      </c>
      <c r="H1963" s="171">
        <v>3.79</v>
      </c>
      <c r="L1963" s="17"/>
    </row>
    <row r="1964" spans="1:21">
      <c r="A1964" s="17">
        <v>52</v>
      </c>
      <c r="B1964" s="171">
        <v>3.78</v>
      </c>
      <c r="C1964" s="17">
        <f>(B1963+B1964)/2</f>
        <v>3.7850000000000001</v>
      </c>
      <c r="D1964" s="17">
        <f>A1964-A1963</f>
        <v>15</v>
      </c>
      <c r="E1964" s="45">
        <f>C1964*D1964</f>
        <v>56.775000000000006</v>
      </c>
      <c r="G1964" s="17">
        <v>52</v>
      </c>
      <c r="H1964" s="171">
        <v>3.78</v>
      </c>
      <c r="I1964" s="17">
        <f>(H1963+H1964)/2</f>
        <v>3.7850000000000001</v>
      </c>
      <c r="J1964" s="17">
        <f>G1964-G1963</f>
        <v>15</v>
      </c>
      <c r="K1964" s="45">
        <f>I1964*J1964</f>
        <v>56.775000000000006</v>
      </c>
      <c r="L1964" s="17"/>
      <c r="U1964" s="174"/>
    </row>
    <row r="1965" spans="1:21">
      <c r="A1965" s="17">
        <v>69</v>
      </c>
      <c r="B1965" s="171">
        <v>3.86</v>
      </c>
      <c r="C1965" s="17">
        <f>(B1964+B1965)/2</f>
        <v>3.82</v>
      </c>
      <c r="D1965" s="17">
        <f>A1965-A1964</f>
        <v>17</v>
      </c>
      <c r="E1965" s="45">
        <f>C1965*D1965</f>
        <v>64.94</v>
      </c>
      <c r="F1965" s="180" t="s">
        <v>65</v>
      </c>
      <c r="G1965" s="17">
        <f>G1966-(H1966-H1965)*3</f>
        <v>63.579999999999991</v>
      </c>
      <c r="H1965" s="171">
        <v>3.81</v>
      </c>
      <c r="I1965" s="17">
        <f t="shared" ref="I1965:I1970" si="554">(H1964+H1965)/2</f>
        <v>3.7949999999999999</v>
      </c>
      <c r="J1965" s="17">
        <f t="shared" ref="J1965:J1970" si="555">G1965-G1964</f>
        <v>11.579999999999991</v>
      </c>
      <c r="K1965" s="45">
        <f t="shared" ref="K1965:K1970" si="556">I1965*J1965</f>
        <v>43.946099999999966</v>
      </c>
      <c r="L1965" s="17"/>
    </row>
    <row r="1966" spans="1:21">
      <c r="A1966" s="17">
        <v>81</v>
      </c>
      <c r="B1966" s="171">
        <v>3.8</v>
      </c>
      <c r="C1966" s="17">
        <f>(B1965+B1966)/2</f>
        <v>3.83</v>
      </c>
      <c r="D1966" s="17">
        <f>A1966-A1965</f>
        <v>12</v>
      </c>
      <c r="E1966" s="45">
        <f>C1966*D1966</f>
        <v>45.96</v>
      </c>
      <c r="G1966" s="17">
        <f>G1967-4.3/2</f>
        <v>66.849999999999994</v>
      </c>
      <c r="H1966" s="17">
        <v>4.9000000000000004</v>
      </c>
      <c r="I1966" s="17">
        <f t="shared" si="554"/>
        <v>4.3550000000000004</v>
      </c>
      <c r="J1966" s="17">
        <f t="shared" si="555"/>
        <v>3.2700000000000031</v>
      </c>
      <c r="K1966" s="45">
        <f t="shared" si="556"/>
        <v>14.240850000000014</v>
      </c>
      <c r="L1966" s="17"/>
    </row>
    <row r="1967" spans="1:21">
      <c r="D1967" s="17">
        <f>SUM(D1964:D1966)</f>
        <v>44</v>
      </c>
      <c r="E1967" s="17">
        <f>SUM(E1964:E1966)</f>
        <v>167.67500000000001</v>
      </c>
      <c r="G1967" s="17">
        <v>69</v>
      </c>
      <c r="H1967" s="17">
        <v>4.9000000000000004</v>
      </c>
      <c r="I1967" s="17">
        <f t="shared" si="554"/>
        <v>4.9000000000000004</v>
      </c>
      <c r="J1967" s="17">
        <f t="shared" si="555"/>
        <v>2.1500000000000057</v>
      </c>
      <c r="K1967" s="45">
        <f t="shared" si="556"/>
        <v>10.535000000000029</v>
      </c>
      <c r="L1967" s="17"/>
    </row>
    <row r="1968" spans="1:21">
      <c r="C1968" s="17"/>
      <c r="G1968" s="17">
        <f>G1967+4.3/2</f>
        <v>71.150000000000006</v>
      </c>
      <c r="H1968" s="17">
        <v>4.9000000000000004</v>
      </c>
      <c r="I1968" s="17">
        <f t="shared" si="554"/>
        <v>4.9000000000000004</v>
      </c>
      <c r="J1968" s="17">
        <f t="shared" si="555"/>
        <v>2.1500000000000057</v>
      </c>
      <c r="K1968" s="45">
        <f t="shared" si="556"/>
        <v>10.535000000000029</v>
      </c>
      <c r="L1968" s="17"/>
    </row>
    <row r="1969" spans="1:21">
      <c r="C1969" s="17"/>
      <c r="G1969" s="17">
        <f>G1968+(H1968-H1969)*3</f>
        <v>74.330000000000013</v>
      </c>
      <c r="H1969" s="171">
        <v>3.84</v>
      </c>
      <c r="I1969" s="17">
        <f t="shared" si="554"/>
        <v>4.37</v>
      </c>
      <c r="J1969" s="17">
        <f t="shared" si="555"/>
        <v>3.1800000000000068</v>
      </c>
      <c r="K1969" s="45">
        <f t="shared" si="556"/>
        <v>13.89660000000003</v>
      </c>
      <c r="L1969" s="17"/>
    </row>
    <row r="1970" spans="1:21">
      <c r="C1970" s="17"/>
      <c r="G1970" s="17">
        <v>81</v>
      </c>
      <c r="H1970" s="171">
        <v>3.8</v>
      </c>
      <c r="I1970" s="17">
        <f t="shared" si="554"/>
        <v>3.82</v>
      </c>
      <c r="J1970" s="17">
        <f t="shared" si="555"/>
        <v>6.6699999999999875</v>
      </c>
      <c r="K1970" s="45">
        <f t="shared" si="556"/>
        <v>25.479399999999952</v>
      </c>
      <c r="L1970" s="12"/>
    </row>
    <row r="1971" spans="1:21">
      <c r="E1971" s="172"/>
      <c r="F1971" s="46"/>
      <c r="G1971" s="17"/>
      <c r="H1971" s="171"/>
      <c r="I1971" s="17"/>
      <c r="J1971" s="17">
        <f>SUM(J1964:J1970)</f>
        <v>44</v>
      </c>
      <c r="K1971" s="17">
        <f>SUM(K1964:K1970)</f>
        <v>175.40795000000003</v>
      </c>
    </row>
    <row r="1972" spans="1:21">
      <c r="E1972" s="172" t="s">
        <v>66</v>
      </c>
      <c r="F1972" s="46">
        <f>K1971-E1967</f>
        <v>7.7329500000000166</v>
      </c>
      <c r="G1972" s="137" t="s">
        <v>0</v>
      </c>
    </row>
    <row r="1973" spans="1:21">
      <c r="A1973" s="167" t="s">
        <v>67</v>
      </c>
      <c r="E1973" s="168" t="s">
        <v>58</v>
      </c>
      <c r="F1973" s="17">
        <v>29996</v>
      </c>
      <c r="G1973" s="137" t="s">
        <v>25</v>
      </c>
      <c r="H1973" s="167" t="s">
        <v>59</v>
      </c>
      <c r="I1973" s="167"/>
    </row>
    <row r="1974" spans="1:21">
      <c r="A1974" s="169" t="s">
        <v>60</v>
      </c>
      <c r="B1974" s="169" t="s">
        <v>61</v>
      </c>
      <c r="C1974" s="169" t="s">
        <v>62</v>
      </c>
      <c r="D1974" s="169" t="s">
        <v>63</v>
      </c>
      <c r="E1974" s="169" t="s">
        <v>64</v>
      </c>
      <c r="F1974" s="169"/>
      <c r="G1974" s="169" t="s">
        <v>60</v>
      </c>
      <c r="H1974" s="169" t="s">
        <v>61</v>
      </c>
      <c r="I1974" s="169" t="s">
        <v>62</v>
      </c>
      <c r="J1974" s="169" t="s">
        <v>63</v>
      </c>
      <c r="K1974" s="169" t="s">
        <v>64</v>
      </c>
      <c r="L1974" s="170"/>
    </row>
    <row r="1975" spans="1:21">
      <c r="A1975" s="17">
        <v>15</v>
      </c>
      <c r="B1975" s="171">
        <v>4.16</v>
      </c>
      <c r="C1975" s="17"/>
      <c r="D1975" s="17"/>
      <c r="E1975" s="45"/>
      <c r="F1975" s="180"/>
      <c r="G1975" s="17">
        <v>15</v>
      </c>
      <c r="H1975" s="171">
        <v>4.16</v>
      </c>
      <c r="L1975" s="17"/>
    </row>
    <row r="1976" spans="1:21">
      <c r="A1976" s="17">
        <v>33</v>
      </c>
      <c r="B1976" s="171">
        <v>4.49</v>
      </c>
      <c r="C1976" s="17">
        <f>(B1975+B1976)/2</f>
        <v>4.3250000000000002</v>
      </c>
      <c r="D1976" s="17">
        <f>A1976-A1975</f>
        <v>18</v>
      </c>
      <c r="E1976" s="45">
        <f>C1976*D1976</f>
        <v>77.850000000000009</v>
      </c>
      <c r="G1976" s="17">
        <v>33</v>
      </c>
      <c r="H1976" s="171">
        <v>4.49</v>
      </c>
      <c r="I1976" s="17">
        <f>(H1975+H1976)/2</f>
        <v>4.3250000000000002</v>
      </c>
      <c r="J1976" s="17">
        <f>G1976-G1975</f>
        <v>18</v>
      </c>
      <c r="K1976" s="45">
        <f t="shared" ref="K1976:K1982" si="557">I1976*J1976</f>
        <v>77.850000000000009</v>
      </c>
      <c r="L1976" s="17"/>
      <c r="U1976" s="174"/>
    </row>
    <row r="1977" spans="1:21">
      <c r="A1977" s="17">
        <v>55</v>
      </c>
      <c r="B1977" s="171">
        <v>4.6399999999999997</v>
      </c>
      <c r="C1977" s="17">
        <f>(B1976+B1977)/2</f>
        <v>4.5649999999999995</v>
      </c>
      <c r="D1977" s="17">
        <f>A1977-A1976</f>
        <v>22</v>
      </c>
      <c r="E1977" s="45">
        <f>C1977*D1977</f>
        <v>100.42999999999999</v>
      </c>
      <c r="F1977" s="180" t="s">
        <v>65</v>
      </c>
      <c r="G1977" s="17">
        <f>G1978-(H1978-H1977)*3</f>
        <v>51.95</v>
      </c>
      <c r="H1977" s="171">
        <v>4.5999999999999996</v>
      </c>
      <c r="I1977" s="17">
        <f t="shared" ref="I1977:I1982" si="558">(H1976+H1977)/2</f>
        <v>4.5449999999999999</v>
      </c>
      <c r="J1977" s="17">
        <f t="shared" ref="J1977:J1982" si="559">G1977-G1976</f>
        <v>18.950000000000003</v>
      </c>
      <c r="K1977" s="45">
        <f t="shared" si="557"/>
        <v>86.127750000000006</v>
      </c>
      <c r="L1977" s="17"/>
    </row>
    <row r="1978" spans="1:21">
      <c r="A1978" s="17">
        <v>77</v>
      </c>
      <c r="B1978" s="171">
        <v>4.72</v>
      </c>
      <c r="C1978" s="17">
        <f>(B1977+B1978)/2</f>
        <v>4.68</v>
      </c>
      <c r="D1978" s="17">
        <f>A1978-A1977</f>
        <v>22</v>
      </c>
      <c r="E1978" s="45">
        <f>C1978*D1978</f>
        <v>102.96</v>
      </c>
      <c r="G1978" s="17">
        <f>G1979-4.3/2</f>
        <v>52.85</v>
      </c>
      <c r="H1978" s="17">
        <v>4.9000000000000004</v>
      </c>
      <c r="I1978" s="17">
        <f t="shared" si="558"/>
        <v>4.75</v>
      </c>
      <c r="J1978" s="17">
        <f t="shared" si="559"/>
        <v>0.89999999999999858</v>
      </c>
      <c r="K1978" s="45">
        <f t="shared" si="557"/>
        <v>4.2749999999999932</v>
      </c>
      <c r="L1978" s="17"/>
    </row>
    <row r="1979" spans="1:21">
      <c r="D1979" s="17">
        <f>SUM(D1976:D1978)</f>
        <v>62</v>
      </c>
      <c r="E1979" s="17">
        <f>SUM(E1976:E1978)</f>
        <v>281.24</v>
      </c>
      <c r="G1979" s="17">
        <v>55</v>
      </c>
      <c r="H1979" s="17">
        <v>4.9000000000000004</v>
      </c>
      <c r="I1979" s="17">
        <f t="shared" si="558"/>
        <v>4.9000000000000004</v>
      </c>
      <c r="J1979" s="17">
        <f t="shared" si="559"/>
        <v>2.1499999999999986</v>
      </c>
      <c r="K1979" s="45">
        <f t="shared" si="557"/>
        <v>10.534999999999993</v>
      </c>
      <c r="L1979" s="17"/>
    </row>
    <row r="1980" spans="1:21">
      <c r="C1980" s="17"/>
      <c r="G1980" s="17">
        <f>G1979+4.3/2</f>
        <v>57.15</v>
      </c>
      <c r="H1980" s="17">
        <v>4.9000000000000004</v>
      </c>
      <c r="I1980" s="17">
        <f t="shared" si="558"/>
        <v>4.9000000000000004</v>
      </c>
      <c r="J1980" s="17">
        <f t="shared" si="559"/>
        <v>2.1499999999999986</v>
      </c>
      <c r="K1980" s="45">
        <f t="shared" si="557"/>
        <v>10.534999999999993</v>
      </c>
      <c r="L1980" s="17"/>
    </row>
    <row r="1981" spans="1:21">
      <c r="C1981" s="17"/>
      <c r="G1981" s="17">
        <f>G1980+(H1980-H1981)*3</f>
        <v>57.9</v>
      </c>
      <c r="H1981" s="171">
        <v>4.6500000000000004</v>
      </c>
      <c r="I1981" s="17">
        <f t="shared" si="558"/>
        <v>4.7750000000000004</v>
      </c>
      <c r="J1981" s="17">
        <f t="shared" si="559"/>
        <v>0.75</v>
      </c>
      <c r="K1981" s="45">
        <f t="shared" si="557"/>
        <v>3.5812500000000003</v>
      </c>
      <c r="L1981" s="17"/>
    </row>
    <row r="1982" spans="1:21">
      <c r="C1982" s="17"/>
      <c r="G1982" s="17">
        <v>77</v>
      </c>
      <c r="H1982" s="171">
        <v>4.72</v>
      </c>
      <c r="I1982" s="17">
        <f t="shared" si="558"/>
        <v>4.6850000000000005</v>
      </c>
      <c r="J1982" s="17">
        <f t="shared" si="559"/>
        <v>19.100000000000001</v>
      </c>
      <c r="K1982" s="45">
        <f t="shared" si="557"/>
        <v>89.483500000000021</v>
      </c>
      <c r="L1982" s="12"/>
    </row>
    <row r="1983" spans="1:21">
      <c r="E1983" s="172"/>
      <c r="F1983" s="46"/>
      <c r="G1983" s="17"/>
      <c r="H1983" s="171"/>
      <c r="I1983" s="17"/>
      <c r="J1983" s="17">
        <f>SUM(J1976:J1982)</f>
        <v>62</v>
      </c>
      <c r="K1983" s="17">
        <f>SUM(K1976:K1982)</f>
        <v>282.38750000000005</v>
      </c>
    </row>
    <row r="1984" spans="1:21">
      <c r="E1984" s="172" t="s">
        <v>66</v>
      </c>
      <c r="F1984" s="46">
        <f>K1983-E1979</f>
        <v>1.1475000000000364</v>
      </c>
      <c r="G1984" s="137" t="s">
        <v>0</v>
      </c>
    </row>
    <row r="1985" spans="1:21">
      <c r="A1985" s="167" t="s">
        <v>67</v>
      </c>
      <c r="E1985" s="168" t="s">
        <v>58</v>
      </c>
      <c r="F1985" s="17">
        <v>30086</v>
      </c>
      <c r="G1985" s="137" t="s">
        <v>25</v>
      </c>
      <c r="H1985" s="167" t="s">
        <v>59</v>
      </c>
      <c r="I1985" s="167"/>
    </row>
    <row r="1986" spans="1:21">
      <c r="A1986" s="169" t="s">
        <v>60</v>
      </c>
      <c r="B1986" s="169" t="s">
        <v>61</v>
      </c>
      <c r="C1986" s="169" t="s">
        <v>62</v>
      </c>
      <c r="D1986" s="169" t="s">
        <v>63</v>
      </c>
      <c r="E1986" s="169" t="s">
        <v>64</v>
      </c>
      <c r="F1986" s="169"/>
      <c r="G1986" s="169" t="s">
        <v>60</v>
      </c>
      <c r="H1986" s="169" t="s">
        <v>61</v>
      </c>
      <c r="I1986" s="169" t="s">
        <v>62</v>
      </c>
      <c r="J1986" s="169" t="s">
        <v>63</v>
      </c>
      <c r="K1986" s="169" t="s">
        <v>64</v>
      </c>
      <c r="L1986" s="170"/>
    </row>
    <row r="1987" spans="1:21">
      <c r="A1987" s="17">
        <v>0</v>
      </c>
      <c r="B1987" s="171">
        <v>4.42</v>
      </c>
      <c r="C1987" s="17"/>
      <c r="D1987" s="17"/>
      <c r="E1987" s="45"/>
      <c r="F1987" s="180"/>
      <c r="G1987" s="17">
        <v>0</v>
      </c>
      <c r="H1987" s="171">
        <v>4.42</v>
      </c>
      <c r="L1987" s="17"/>
    </row>
    <row r="1988" spans="1:21">
      <c r="A1988" s="17">
        <v>17</v>
      </c>
      <c r="B1988" s="171">
        <v>5.41</v>
      </c>
      <c r="C1988" s="17">
        <f>(B1987+B1988)/2</f>
        <v>4.915</v>
      </c>
      <c r="D1988" s="17">
        <f>A1988-A1987</f>
        <v>17</v>
      </c>
      <c r="E1988" s="45">
        <f>C1988*D1988</f>
        <v>83.555000000000007</v>
      </c>
      <c r="G1988" s="17">
        <v>17</v>
      </c>
      <c r="H1988" s="171">
        <v>5.41</v>
      </c>
      <c r="I1988" s="17">
        <f>(H1987+H1988)/2</f>
        <v>4.915</v>
      </c>
      <c r="J1988" s="17">
        <f>G1988-G1987</f>
        <v>17</v>
      </c>
      <c r="K1988" s="45">
        <f>I1988*J1988</f>
        <v>83.555000000000007</v>
      </c>
      <c r="L1988" s="17"/>
      <c r="U1988" s="174"/>
    </row>
    <row r="1989" spans="1:21">
      <c r="A1989" s="17">
        <v>36</v>
      </c>
      <c r="B1989" s="171">
        <v>5.32</v>
      </c>
      <c r="C1989" s="17">
        <f>(B1988+B1989)/2</f>
        <v>5.3650000000000002</v>
      </c>
      <c r="D1989" s="17">
        <f>A1989-A1988</f>
        <v>19</v>
      </c>
      <c r="E1989" s="45">
        <f>C1989*D1989</f>
        <v>101.935</v>
      </c>
      <c r="F1989" s="180" t="s">
        <v>65</v>
      </c>
      <c r="G1989" s="17">
        <v>36</v>
      </c>
      <c r="H1989" s="171">
        <v>5.32</v>
      </c>
      <c r="I1989" s="17">
        <f>(H1988+H1989)/2</f>
        <v>5.3650000000000002</v>
      </c>
      <c r="J1989" s="17">
        <f>G1989-G1988</f>
        <v>19</v>
      </c>
      <c r="K1989" s="45">
        <f>I1989*J1989</f>
        <v>101.935</v>
      </c>
      <c r="L1989" s="17"/>
    </row>
    <row r="1990" spans="1:21">
      <c r="A1990" s="17">
        <v>56</v>
      </c>
      <c r="B1990" s="171">
        <v>5.29</v>
      </c>
      <c r="C1990" s="17">
        <f>(B1989+B1990)/2</f>
        <v>5.3049999999999997</v>
      </c>
      <c r="D1990" s="17">
        <f>A1990-A1989</f>
        <v>20</v>
      </c>
      <c r="E1990" s="45">
        <f>C1990*D1990</f>
        <v>106.1</v>
      </c>
      <c r="G1990" s="17">
        <v>56</v>
      </c>
      <c r="H1990" s="171">
        <v>5.29</v>
      </c>
      <c r="I1990" s="17">
        <f>(H1989+H1990)/2</f>
        <v>5.3049999999999997</v>
      </c>
      <c r="J1990" s="17">
        <f>G1990-G1989</f>
        <v>20</v>
      </c>
      <c r="K1990" s="45">
        <f>I1990*J1990</f>
        <v>106.1</v>
      </c>
      <c r="L1990" s="17"/>
    </row>
    <row r="1991" spans="1:21">
      <c r="D1991" s="17">
        <f>SUM(D1988:D1990)</f>
        <v>56</v>
      </c>
      <c r="E1991" s="17">
        <f>SUM(E1988:E1990)</f>
        <v>291.59000000000003</v>
      </c>
      <c r="G1991" s="17"/>
      <c r="H1991" s="171"/>
      <c r="I1991" s="17"/>
      <c r="J1991" s="17">
        <f>SUM(J1988:J1990)</f>
        <v>56</v>
      </c>
      <c r="K1991" s="17">
        <f>SUM(K1988:K1990)</f>
        <v>291.59000000000003</v>
      </c>
      <c r="L1991" s="17"/>
    </row>
    <row r="1992" spans="1:21">
      <c r="E1992" s="172" t="s">
        <v>66</v>
      </c>
      <c r="F1992" s="46">
        <f>K1991-E1991</f>
        <v>0</v>
      </c>
      <c r="G1992" s="137" t="s">
        <v>0</v>
      </c>
    </row>
    <row r="1993" spans="1:21">
      <c r="A1993" s="167" t="s">
        <v>67</v>
      </c>
      <c r="E1993" s="168" t="s">
        <v>58</v>
      </c>
      <c r="F1993" s="17">
        <v>30168</v>
      </c>
      <c r="G1993" s="137" t="s">
        <v>25</v>
      </c>
      <c r="H1993" s="167" t="s">
        <v>59</v>
      </c>
      <c r="I1993" s="167"/>
    </row>
    <row r="1994" spans="1:21">
      <c r="A1994" s="169" t="s">
        <v>60</v>
      </c>
      <c r="B1994" s="169" t="s">
        <v>61</v>
      </c>
      <c r="C1994" s="169" t="s">
        <v>62</v>
      </c>
      <c r="D1994" s="169" t="s">
        <v>63</v>
      </c>
      <c r="E1994" s="169" t="s">
        <v>64</v>
      </c>
      <c r="F1994" s="169"/>
      <c r="G1994" s="169" t="s">
        <v>60</v>
      </c>
      <c r="H1994" s="169" t="s">
        <v>61</v>
      </c>
      <c r="I1994" s="169" t="s">
        <v>62</v>
      </c>
      <c r="J1994" s="169" t="s">
        <v>63</v>
      </c>
      <c r="K1994" s="169" t="s">
        <v>64</v>
      </c>
      <c r="L1994" s="170"/>
    </row>
    <row r="1995" spans="1:21">
      <c r="A1995" s="17">
        <v>39</v>
      </c>
      <c r="B1995" s="171">
        <v>4.75</v>
      </c>
      <c r="C1995" s="17"/>
      <c r="D1995" s="17"/>
      <c r="E1995" s="45"/>
      <c r="F1995" s="180"/>
      <c r="G1995" s="17">
        <v>39</v>
      </c>
      <c r="H1995" s="171">
        <v>4.75</v>
      </c>
      <c r="L1995" s="17"/>
    </row>
    <row r="1996" spans="1:21">
      <c r="A1996" s="17">
        <v>47</v>
      </c>
      <c r="B1996" s="171">
        <v>4.51</v>
      </c>
      <c r="C1996" s="17">
        <f>(B1995+B1996)/2</f>
        <v>4.63</v>
      </c>
      <c r="D1996" s="17">
        <f>A1996-A1995</f>
        <v>8</v>
      </c>
      <c r="E1996" s="45">
        <f>C1996*D1996</f>
        <v>37.04</v>
      </c>
      <c r="G1996" s="17">
        <v>47</v>
      </c>
      <c r="H1996" s="171">
        <v>4.51</v>
      </c>
      <c r="I1996" s="17">
        <f>(H1995+H1996)/2</f>
        <v>4.63</v>
      </c>
      <c r="J1996" s="17">
        <f>G1996-G1995</f>
        <v>8</v>
      </c>
      <c r="K1996" s="45">
        <f>I1996*J1996</f>
        <v>37.04</v>
      </c>
      <c r="L1996" s="17"/>
      <c r="U1996" s="174"/>
    </row>
    <row r="1997" spans="1:21">
      <c r="A1997" s="17">
        <v>60</v>
      </c>
      <c r="B1997" s="171">
        <v>4</v>
      </c>
      <c r="C1997" s="17">
        <f>(B1996+B1997)/2</f>
        <v>4.2549999999999999</v>
      </c>
      <c r="D1997" s="17">
        <f>A1997-A1996</f>
        <v>13</v>
      </c>
      <c r="E1997" s="45">
        <f>C1997*D1997</f>
        <v>55.314999999999998</v>
      </c>
      <c r="F1997" s="180" t="s">
        <v>65</v>
      </c>
      <c r="G1997" s="17">
        <f>G1998-(H1998-H1997)*3</f>
        <v>56.68</v>
      </c>
      <c r="H1997" s="171">
        <v>4.51</v>
      </c>
      <c r="I1997" s="17">
        <f t="shared" ref="I1997:I2002" si="560">(H1996+H1997)/2</f>
        <v>4.51</v>
      </c>
      <c r="J1997" s="17">
        <f t="shared" ref="J1997:J2002" si="561">G1997-G1996</f>
        <v>9.68</v>
      </c>
      <c r="K1997" s="45">
        <f t="shared" ref="K1997:K2002" si="562">I1997*J1997</f>
        <v>43.656799999999997</v>
      </c>
      <c r="L1997" s="17"/>
    </row>
    <row r="1998" spans="1:21">
      <c r="A1998" s="17">
        <v>78</v>
      </c>
      <c r="B1998" s="171">
        <v>4</v>
      </c>
      <c r="C1998" s="17">
        <f>(B1997+B1998)/2</f>
        <v>4</v>
      </c>
      <c r="D1998" s="17">
        <f>A1998-A1997</f>
        <v>18</v>
      </c>
      <c r="E1998" s="45">
        <f>C1998*D1998</f>
        <v>72</v>
      </c>
      <c r="G1998" s="17">
        <f>G1999-4.3/2</f>
        <v>57.85</v>
      </c>
      <c r="H1998" s="17">
        <v>4.9000000000000004</v>
      </c>
      <c r="I1998" s="17">
        <f t="shared" si="560"/>
        <v>4.7050000000000001</v>
      </c>
      <c r="J1998" s="17">
        <f t="shared" si="561"/>
        <v>1.1700000000000017</v>
      </c>
      <c r="K1998" s="45">
        <f t="shared" si="562"/>
        <v>5.5048500000000082</v>
      </c>
      <c r="L1998" s="17"/>
    </row>
    <row r="1999" spans="1:21">
      <c r="D1999" s="17">
        <f>SUM(D1996:D1998)</f>
        <v>39</v>
      </c>
      <c r="E1999" s="17">
        <f>SUM(E1996:E1998)</f>
        <v>164.35499999999999</v>
      </c>
      <c r="G1999" s="17">
        <v>60</v>
      </c>
      <c r="H1999" s="17">
        <v>4.9000000000000004</v>
      </c>
      <c r="I1999" s="17">
        <f t="shared" si="560"/>
        <v>4.9000000000000004</v>
      </c>
      <c r="J1999" s="17">
        <f t="shared" si="561"/>
        <v>2.1499999999999986</v>
      </c>
      <c r="K1999" s="45">
        <f t="shared" si="562"/>
        <v>10.534999999999993</v>
      </c>
      <c r="L1999" s="17"/>
    </row>
    <row r="2000" spans="1:21">
      <c r="C2000" s="17"/>
      <c r="G2000" s="17">
        <f>G1999+4.3/2</f>
        <v>62.15</v>
      </c>
      <c r="H2000" s="17">
        <v>4.9000000000000004</v>
      </c>
      <c r="I2000" s="17">
        <f t="shared" si="560"/>
        <v>4.9000000000000004</v>
      </c>
      <c r="J2000" s="17">
        <f t="shared" si="561"/>
        <v>2.1499999999999986</v>
      </c>
      <c r="K2000" s="45">
        <f t="shared" si="562"/>
        <v>10.534999999999993</v>
      </c>
      <c r="L2000" s="17"/>
    </row>
    <row r="2001" spans="1:21">
      <c r="G2001" s="17">
        <f>G2000+(H2000-H2001)*3</f>
        <v>64.849999999999994</v>
      </c>
      <c r="H2001" s="171">
        <v>4</v>
      </c>
      <c r="I2001" s="17">
        <f t="shared" si="560"/>
        <v>4.45</v>
      </c>
      <c r="J2001" s="17">
        <f t="shared" si="561"/>
        <v>2.6999999999999957</v>
      </c>
      <c r="K2001" s="45">
        <f t="shared" si="562"/>
        <v>12.014999999999981</v>
      </c>
    </row>
    <row r="2002" spans="1:21">
      <c r="E2002" s="172"/>
      <c r="F2002" s="46"/>
      <c r="G2002" s="17">
        <v>78</v>
      </c>
      <c r="H2002" s="171">
        <v>4</v>
      </c>
      <c r="I2002" s="17">
        <f t="shared" si="560"/>
        <v>4</v>
      </c>
      <c r="J2002" s="17">
        <f t="shared" si="561"/>
        <v>13.150000000000006</v>
      </c>
      <c r="K2002" s="45">
        <f t="shared" si="562"/>
        <v>52.600000000000023</v>
      </c>
    </row>
    <row r="2003" spans="1:21">
      <c r="E2003" s="172"/>
      <c r="F2003" s="46"/>
      <c r="J2003" s="17">
        <f>SUM(J1996:J2002)</f>
        <v>39</v>
      </c>
      <c r="K2003" s="17">
        <f>SUM(K1996:K2002)</f>
        <v>171.88665</v>
      </c>
    </row>
    <row r="2004" spans="1:21">
      <c r="E2004" s="172" t="s">
        <v>66</v>
      </c>
      <c r="F2004" s="46">
        <f>K2003-E1999</f>
        <v>7.5316500000000133</v>
      </c>
      <c r="G2004" s="137" t="s">
        <v>0</v>
      </c>
    </row>
    <row r="2005" spans="1:21">
      <c r="A2005" s="167" t="s">
        <v>67</v>
      </c>
      <c r="E2005" s="168" t="s">
        <v>58</v>
      </c>
      <c r="F2005" s="17">
        <v>30232</v>
      </c>
      <c r="G2005" s="137" t="s">
        <v>25</v>
      </c>
      <c r="H2005" s="167" t="s">
        <v>59</v>
      </c>
      <c r="I2005" s="167"/>
    </row>
    <row r="2006" spans="1:21">
      <c r="A2006" s="169" t="s">
        <v>60</v>
      </c>
      <c r="B2006" s="169" t="s">
        <v>61</v>
      </c>
      <c r="C2006" s="169" t="s">
        <v>62</v>
      </c>
      <c r="D2006" s="169" t="s">
        <v>63</v>
      </c>
      <c r="E2006" s="169" t="s">
        <v>64</v>
      </c>
      <c r="F2006" s="169"/>
      <c r="G2006" s="169" t="s">
        <v>60</v>
      </c>
      <c r="H2006" s="169" t="s">
        <v>61</v>
      </c>
      <c r="I2006" s="169" t="s">
        <v>62</v>
      </c>
      <c r="J2006" s="169" t="s">
        <v>63</v>
      </c>
      <c r="K2006" s="169" t="s">
        <v>64</v>
      </c>
      <c r="L2006" s="170"/>
    </row>
    <row r="2007" spans="1:21">
      <c r="A2007" s="17">
        <v>39</v>
      </c>
      <c r="B2007" s="171">
        <v>4.4000000000000004</v>
      </c>
      <c r="C2007" s="17"/>
      <c r="D2007" s="17"/>
      <c r="E2007" s="45"/>
      <c r="F2007" s="180"/>
      <c r="G2007" s="17">
        <v>39</v>
      </c>
      <c r="H2007" s="171">
        <v>4.4000000000000004</v>
      </c>
      <c r="L2007" s="17"/>
    </row>
    <row r="2008" spans="1:21">
      <c r="A2008" s="17">
        <v>53</v>
      </c>
      <c r="B2008" s="171">
        <v>4.42</v>
      </c>
      <c r="C2008" s="17">
        <f>(B2007+B2008)/2</f>
        <v>4.41</v>
      </c>
      <c r="D2008" s="17">
        <f>A2008-A2007</f>
        <v>14</v>
      </c>
      <c r="E2008" s="45">
        <f>C2008*D2008</f>
        <v>61.74</v>
      </c>
      <c r="G2008" s="17">
        <v>53</v>
      </c>
      <c r="H2008" s="171">
        <v>4.42</v>
      </c>
      <c r="I2008" s="17">
        <f>(H2007+H2008)/2</f>
        <v>4.41</v>
      </c>
      <c r="J2008" s="17">
        <f>G2008-G2007</f>
        <v>14</v>
      </c>
      <c r="K2008" s="45">
        <f>I2008*J2008</f>
        <v>61.74</v>
      </c>
      <c r="L2008" s="17"/>
      <c r="U2008" s="174"/>
    </row>
    <row r="2009" spans="1:21">
      <c r="A2009" s="17">
        <v>65</v>
      </c>
      <c r="B2009" s="171">
        <v>3.75</v>
      </c>
      <c r="C2009" s="17">
        <f>(B2008+B2009)/2</f>
        <v>4.085</v>
      </c>
      <c r="D2009" s="17">
        <f>A2009-A2008</f>
        <v>12</v>
      </c>
      <c r="E2009" s="45">
        <f>C2009*D2009</f>
        <v>49.019999999999996</v>
      </c>
      <c r="F2009" s="180" t="s">
        <v>65</v>
      </c>
      <c r="G2009" s="17">
        <f>G2010-(H2010-H2009)*3</f>
        <v>61.41</v>
      </c>
      <c r="H2009" s="171">
        <v>4.42</v>
      </c>
      <c r="I2009" s="17">
        <f t="shared" ref="I2009:I2014" si="563">(H2008+H2009)/2</f>
        <v>4.42</v>
      </c>
      <c r="J2009" s="17">
        <f t="shared" ref="J2009:J2014" si="564">G2009-G2008</f>
        <v>8.4099999999999966</v>
      </c>
      <c r="K2009" s="45">
        <f t="shared" ref="K2009:K2014" si="565">I2009*J2009</f>
        <v>37.172199999999982</v>
      </c>
      <c r="L2009" s="17"/>
    </row>
    <row r="2010" spans="1:21">
      <c r="A2010" s="17">
        <v>79</v>
      </c>
      <c r="B2010" s="171">
        <v>3.75</v>
      </c>
      <c r="C2010" s="17">
        <f>(B2009+B2010)/2</f>
        <v>3.75</v>
      </c>
      <c r="D2010" s="17">
        <f>A2010-A2009</f>
        <v>14</v>
      </c>
      <c r="E2010" s="45">
        <f>C2010*D2010</f>
        <v>52.5</v>
      </c>
      <c r="G2010" s="17">
        <f>G2011-4.3/2</f>
        <v>62.85</v>
      </c>
      <c r="H2010" s="17">
        <v>4.9000000000000004</v>
      </c>
      <c r="I2010" s="17">
        <f t="shared" si="563"/>
        <v>4.66</v>
      </c>
      <c r="J2010" s="17">
        <f t="shared" si="564"/>
        <v>1.4400000000000048</v>
      </c>
      <c r="K2010" s="45">
        <f t="shared" si="565"/>
        <v>6.710400000000023</v>
      </c>
      <c r="L2010" s="17"/>
    </row>
    <row r="2011" spans="1:21">
      <c r="D2011" s="17">
        <f>SUM(D2008:D2010)</f>
        <v>40</v>
      </c>
      <c r="E2011" s="17">
        <f>SUM(E2008:E2010)</f>
        <v>163.26</v>
      </c>
      <c r="G2011" s="17">
        <v>65</v>
      </c>
      <c r="H2011" s="17">
        <v>4.9000000000000004</v>
      </c>
      <c r="I2011" s="17">
        <f t="shared" si="563"/>
        <v>4.9000000000000004</v>
      </c>
      <c r="J2011" s="17">
        <f t="shared" si="564"/>
        <v>2.1499999999999986</v>
      </c>
      <c r="K2011" s="45">
        <f t="shared" si="565"/>
        <v>10.534999999999993</v>
      </c>
      <c r="L2011" s="17"/>
    </row>
    <row r="2012" spans="1:21">
      <c r="C2012" s="17"/>
      <c r="G2012" s="17">
        <f>G2011+4.3/2</f>
        <v>67.150000000000006</v>
      </c>
      <c r="H2012" s="17">
        <v>4.9000000000000004</v>
      </c>
      <c r="I2012" s="17">
        <f t="shared" si="563"/>
        <v>4.9000000000000004</v>
      </c>
      <c r="J2012" s="17">
        <f t="shared" si="564"/>
        <v>2.1500000000000057</v>
      </c>
      <c r="K2012" s="45">
        <f t="shared" si="565"/>
        <v>10.535000000000029</v>
      </c>
      <c r="L2012" s="17"/>
    </row>
    <row r="2013" spans="1:21">
      <c r="G2013" s="17">
        <f>G2012+(H2012-H2013)*3</f>
        <v>70.600000000000009</v>
      </c>
      <c r="H2013" s="171">
        <v>3.75</v>
      </c>
      <c r="I2013" s="17">
        <f t="shared" si="563"/>
        <v>4.3250000000000002</v>
      </c>
      <c r="J2013" s="17">
        <f t="shared" si="564"/>
        <v>3.4500000000000028</v>
      </c>
      <c r="K2013" s="45">
        <f t="shared" si="565"/>
        <v>14.921250000000013</v>
      </c>
    </row>
    <row r="2014" spans="1:21">
      <c r="E2014" s="172"/>
      <c r="F2014" s="46"/>
      <c r="G2014" s="17">
        <v>79</v>
      </c>
      <c r="H2014" s="171">
        <v>3.75</v>
      </c>
      <c r="I2014" s="17">
        <f t="shared" si="563"/>
        <v>3.75</v>
      </c>
      <c r="J2014" s="17">
        <f t="shared" si="564"/>
        <v>8.3999999999999915</v>
      </c>
      <c r="K2014" s="45">
        <f t="shared" si="565"/>
        <v>31.499999999999968</v>
      </c>
    </row>
    <row r="2015" spans="1:21">
      <c r="E2015" s="172"/>
      <c r="F2015" s="46"/>
      <c r="J2015" s="17">
        <f>SUM(J2008:J2014)</f>
        <v>40</v>
      </c>
      <c r="K2015" s="17">
        <f>SUM(K2008:K2014)</f>
        <v>173.11385000000001</v>
      </c>
    </row>
    <row r="2016" spans="1:21">
      <c r="E2016" s="172" t="s">
        <v>66</v>
      </c>
      <c r="F2016" s="46">
        <f>K2015-E2011</f>
        <v>9.8538500000000226</v>
      </c>
      <c r="G2016" s="137" t="s">
        <v>0</v>
      </c>
    </row>
    <row r="2017" spans="1:21">
      <c r="A2017" s="167" t="s">
        <v>67</v>
      </c>
      <c r="E2017" s="168" t="s">
        <v>58</v>
      </c>
      <c r="F2017" s="17">
        <v>30332</v>
      </c>
      <c r="G2017" s="137" t="s">
        <v>25</v>
      </c>
      <c r="H2017" s="167" t="s">
        <v>59</v>
      </c>
      <c r="I2017" s="167"/>
    </row>
    <row r="2018" spans="1:21">
      <c r="A2018" s="169" t="s">
        <v>60</v>
      </c>
      <c r="B2018" s="169" t="s">
        <v>61</v>
      </c>
      <c r="C2018" s="169" t="s">
        <v>62</v>
      </c>
      <c r="D2018" s="169" t="s">
        <v>63</v>
      </c>
      <c r="E2018" s="169" t="s">
        <v>64</v>
      </c>
      <c r="F2018" s="169"/>
      <c r="G2018" s="169" t="s">
        <v>60</v>
      </c>
      <c r="H2018" s="169" t="s">
        <v>61</v>
      </c>
      <c r="I2018" s="169" t="s">
        <v>62</v>
      </c>
      <c r="J2018" s="169" t="s">
        <v>63</v>
      </c>
      <c r="K2018" s="169" t="s">
        <v>64</v>
      </c>
      <c r="L2018" s="170"/>
    </row>
    <row r="2019" spans="1:21">
      <c r="A2019" s="17">
        <v>46</v>
      </c>
      <c r="B2019" s="171">
        <v>4.5599999999999996</v>
      </c>
      <c r="C2019" s="17"/>
      <c r="D2019" s="17"/>
      <c r="E2019" s="45"/>
      <c r="F2019" s="180"/>
      <c r="G2019" s="17">
        <v>46</v>
      </c>
      <c r="H2019" s="171">
        <v>4.5599999999999996</v>
      </c>
      <c r="L2019" s="17"/>
    </row>
    <row r="2020" spans="1:21">
      <c r="A2020" s="17">
        <v>67</v>
      </c>
      <c r="B2020" s="171">
        <v>4</v>
      </c>
      <c r="C2020" s="17">
        <f>(B2019+B2020)/2</f>
        <v>4.2799999999999994</v>
      </c>
      <c r="D2020" s="17">
        <f>A2020-A2019</f>
        <v>21</v>
      </c>
      <c r="E2020" s="45">
        <f>C2020*D2020</f>
        <v>89.879999999999981</v>
      </c>
      <c r="F2020" s="180" t="s">
        <v>65</v>
      </c>
      <c r="G2020" s="17">
        <f>G2021-(H2021-H2020)*3</f>
        <v>63.649999999999991</v>
      </c>
      <c r="H2020" s="171">
        <v>4.5</v>
      </c>
      <c r="I2020" s="17">
        <f>(H2019+H2020)/2</f>
        <v>4.5299999999999994</v>
      </c>
      <c r="J2020" s="17">
        <f>G2020-G2019</f>
        <v>17.649999999999991</v>
      </c>
      <c r="K2020" s="45">
        <f>I2020*J2020</f>
        <v>79.954499999999953</v>
      </c>
      <c r="L2020" s="17"/>
      <c r="U2020" s="174"/>
    </row>
    <row r="2021" spans="1:21">
      <c r="A2021" s="17">
        <v>71</v>
      </c>
      <c r="B2021" s="171">
        <v>4</v>
      </c>
      <c r="C2021" s="17">
        <f>(B2020+B2021)/2</f>
        <v>4</v>
      </c>
      <c r="D2021" s="17">
        <f>A2021-A2020</f>
        <v>4</v>
      </c>
      <c r="E2021" s="45">
        <f>C2021*D2021</f>
        <v>16</v>
      </c>
      <c r="G2021" s="17">
        <f>G2022-4.3/2</f>
        <v>64.849999999999994</v>
      </c>
      <c r="H2021" s="17">
        <v>4.9000000000000004</v>
      </c>
      <c r="I2021" s="17">
        <f t="shared" ref="I2021:I2026" si="566">(H2020+H2021)/2</f>
        <v>4.7</v>
      </c>
      <c r="J2021" s="17">
        <f t="shared" ref="J2021:J2026" si="567">G2021-G2020</f>
        <v>1.2000000000000028</v>
      </c>
      <c r="K2021" s="45">
        <f t="shared" ref="K2021:K2026" si="568">I2021*J2021</f>
        <v>5.6400000000000139</v>
      </c>
      <c r="L2021" s="17"/>
    </row>
    <row r="2022" spans="1:21">
      <c r="A2022" s="17">
        <v>97</v>
      </c>
      <c r="B2022" s="171">
        <v>4</v>
      </c>
      <c r="C2022" s="17">
        <f>(B2021+B2022)/2</f>
        <v>4</v>
      </c>
      <c r="D2022" s="17">
        <f>A2022-A2021</f>
        <v>26</v>
      </c>
      <c r="E2022" s="45">
        <f>C2022*D2022</f>
        <v>104</v>
      </c>
      <c r="G2022" s="17">
        <v>67</v>
      </c>
      <c r="H2022" s="17">
        <v>4.9000000000000004</v>
      </c>
      <c r="I2022" s="17">
        <f t="shared" si="566"/>
        <v>4.9000000000000004</v>
      </c>
      <c r="J2022" s="17">
        <f t="shared" si="567"/>
        <v>2.1500000000000057</v>
      </c>
      <c r="K2022" s="45">
        <f t="shared" si="568"/>
        <v>10.535000000000029</v>
      </c>
      <c r="L2022" s="17"/>
    </row>
    <row r="2023" spans="1:21">
      <c r="D2023" s="17">
        <f>SUM(D2020:D2022)</f>
        <v>51</v>
      </c>
      <c r="E2023" s="17">
        <f>SUM(E2020:E2022)</f>
        <v>209.88</v>
      </c>
      <c r="G2023" s="17">
        <f>G2022+4.3/2</f>
        <v>69.150000000000006</v>
      </c>
      <c r="H2023" s="17">
        <v>4.9000000000000004</v>
      </c>
      <c r="I2023" s="17">
        <f t="shared" si="566"/>
        <v>4.9000000000000004</v>
      </c>
      <c r="J2023" s="17">
        <f t="shared" si="567"/>
        <v>2.1500000000000057</v>
      </c>
      <c r="K2023" s="45">
        <f t="shared" si="568"/>
        <v>10.535000000000029</v>
      </c>
      <c r="L2023" s="17"/>
    </row>
    <row r="2024" spans="1:21">
      <c r="C2024" s="17"/>
      <c r="G2024" s="17">
        <f>G2023+(H2023-H2024)*3</f>
        <v>71.850000000000009</v>
      </c>
      <c r="H2024" s="171">
        <v>4</v>
      </c>
      <c r="I2024" s="17">
        <f t="shared" si="566"/>
        <v>4.45</v>
      </c>
      <c r="J2024" s="17">
        <f t="shared" si="567"/>
        <v>2.7000000000000028</v>
      </c>
      <c r="K2024" s="45">
        <f t="shared" si="568"/>
        <v>12.015000000000013</v>
      </c>
      <c r="L2024" s="17"/>
    </row>
    <row r="2025" spans="1:21">
      <c r="G2025" s="17">
        <v>71</v>
      </c>
      <c r="H2025" s="171">
        <v>4</v>
      </c>
      <c r="I2025" s="17">
        <f t="shared" si="566"/>
        <v>4</v>
      </c>
      <c r="J2025" s="17">
        <f t="shared" si="567"/>
        <v>-0.85000000000000853</v>
      </c>
      <c r="K2025" s="45">
        <f t="shared" si="568"/>
        <v>-3.4000000000000341</v>
      </c>
    </row>
    <row r="2026" spans="1:21">
      <c r="E2026" s="172"/>
      <c r="F2026" s="46"/>
      <c r="G2026" s="17">
        <v>97</v>
      </c>
      <c r="H2026" s="171">
        <v>4</v>
      </c>
      <c r="I2026" s="17">
        <f t="shared" si="566"/>
        <v>4</v>
      </c>
      <c r="J2026" s="17">
        <f t="shared" si="567"/>
        <v>26</v>
      </c>
      <c r="K2026" s="45">
        <f t="shared" si="568"/>
        <v>104</v>
      </c>
    </row>
    <row r="2027" spans="1:21">
      <c r="E2027" s="172"/>
      <c r="F2027" s="46"/>
      <c r="J2027" s="17">
        <f>SUM(J2020:J2026)</f>
        <v>51</v>
      </c>
      <c r="K2027" s="17">
        <f>SUM(K2020:K2026)</f>
        <v>219.27949999999998</v>
      </c>
    </row>
    <row r="2028" spans="1:21">
      <c r="E2028" s="172" t="s">
        <v>66</v>
      </c>
      <c r="F2028" s="46">
        <f>K2027-E2023</f>
        <v>9.3994999999999891</v>
      </c>
      <c r="G2028" s="137" t="s">
        <v>0</v>
      </c>
    </row>
    <row r="2029" spans="1:21">
      <c r="A2029" s="167" t="s">
        <v>67</v>
      </c>
      <c r="E2029" s="168" t="s">
        <v>58</v>
      </c>
      <c r="F2029" s="17">
        <v>30396</v>
      </c>
      <c r="G2029" s="137" t="s">
        <v>25</v>
      </c>
      <c r="H2029" s="167" t="s">
        <v>59</v>
      </c>
      <c r="I2029" s="167"/>
    </row>
    <row r="2030" spans="1:21">
      <c r="A2030" s="169" t="s">
        <v>60</v>
      </c>
      <c r="B2030" s="169" t="s">
        <v>61</v>
      </c>
      <c r="C2030" s="169" t="s">
        <v>62</v>
      </c>
      <c r="D2030" s="169" t="s">
        <v>63</v>
      </c>
      <c r="E2030" s="169" t="s">
        <v>64</v>
      </c>
      <c r="F2030" s="169"/>
      <c r="G2030" s="169" t="s">
        <v>60</v>
      </c>
      <c r="H2030" s="169" t="s">
        <v>61</v>
      </c>
      <c r="I2030" s="169" t="s">
        <v>62</v>
      </c>
      <c r="J2030" s="169" t="s">
        <v>63</v>
      </c>
      <c r="K2030" s="169" t="s">
        <v>64</v>
      </c>
      <c r="L2030" s="170"/>
    </row>
    <row r="2031" spans="1:21">
      <c r="A2031" s="17">
        <v>26</v>
      </c>
      <c r="B2031" s="171">
        <v>4.6500000000000004</v>
      </c>
      <c r="C2031" s="17"/>
      <c r="D2031" s="17"/>
      <c r="E2031" s="45"/>
      <c r="F2031" s="180"/>
      <c r="G2031" s="17">
        <v>26</v>
      </c>
      <c r="H2031" s="171">
        <v>4.6500000000000004</v>
      </c>
      <c r="L2031" s="17"/>
    </row>
    <row r="2032" spans="1:21">
      <c r="A2032" s="17">
        <v>54</v>
      </c>
      <c r="B2032" s="171">
        <v>4.93</v>
      </c>
      <c r="C2032" s="17">
        <f>(B2031+B2032)/2</f>
        <v>4.79</v>
      </c>
      <c r="D2032" s="17">
        <f>A2032-A2031</f>
        <v>28</v>
      </c>
      <c r="E2032" s="45">
        <f>C2032*D2032</f>
        <v>134.12</v>
      </c>
      <c r="G2032" s="17">
        <v>54</v>
      </c>
      <c r="H2032" s="171">
        <v>4.93</v>
      </c>
      <c r="I2032" s="17">
        <f>(H2031+H2032)/2</f>
        <v>4.79</v>
      </c>
      <c r="J2032" s="17">
        <f>G2032-G2031</f>
        <v>28</v>
      </c>
      <c r="K2032" s="45">
        <f>I2032*J2032</f>
        <v>134.12</v>
      </c>
      <c r="L2032" s="17"/>
      <c r="U2032" s="174"/>
    </row>
    <row r="2033" spans="1:21">
      <c r="A2033" s="17">
        <v>79</v>
      </c>
      <c r="B2033" s="171">
        <v>4.9000000000000004</v>
      </c>
      <c r="C2033" s="17">
        <f>(B2032+B2033)/2</f>
        <v>4.915</v>
      </c>
      <c r="D2033" s="17">
        <f>A2033-A2032</f>
        <v>25</v>
      </c>
      <c r="E2033" s="45">
        <f>C2033*D2033</f>
        <v>122.875</v>
      </c>
      <c r="F2033" s="180" t="s">
        <v>65</v>
      </c>
      <c r="G2033" s="17">
        <v>79</v>
      </c>
      <c r="H2033" s="171">
        <v>4.9000000000000004</v>
      </c>
      <c r="I2033" s="17">
        <f>(H2032+H2033)/2</f>
        <v>4.915</v>
      </c>
      <c r="J2033" s="17">
        <f>G2033-G2032</f>
        <v>25</v>
      </c>
      <c r="K2033" s="45">
        <f>I2033*J2033</f>
        <v>122.875</v>
      </c>
      <c r="L2033" s="17"/>
    </row>
    <row r="2034" spans="1:21">
      <c r="A2034" s="17">
        <v>107</v>
      </c>
      <c r="B2034" s="171">
        <v>4.8499999999999996</v>
      </c>
      <c r="C2034" s="17">
        <f>(B2033+B2034)/2</f>
        <v>4.875</v>
      </c>
      <c r="D2034" s="17">
        <f>A2034-A2033</f>
        <v>28</v>
      </c>
      <c r="E2034" s="45">
        <f>C2034*D2034</f>
        <v>136.5</v>
      </c>
      <c r="G2034" s="17">
        <v>107</v>
      </c>
      <c r="H2034" s="171">
        <v>4.8499999999999996</v>
      </c>
      <c r="I2034" s="17">
        <f>(H2033+H2034)/2</f>
        <v>4.875</v>
      </c>
      <c r="J2034" s="17">
        <f>G2034-G2033</f>
        <v>28</v>
      </c>
      <c r="K2034" s="45">
        <f>I2034*J2034</f>
        <v>136.5</v>
      </c>
      <c r="L2034" s="17"/>
    </row>
    <row r="2035" spans="1:21">
      <c r="D2035" s="17">
        <f>SUM(D2032:D2034)</f>
        <v>81</v>
      </c>
      <c r="E2035" s="17">
        <f>SUM(E2032:E2034)</f>
        <v>393.495</v>
      </c>
      <c r="G2035" s="17"/>
      <c r="H2035" s="17"/>
      <c r="I2035" s="17"/>
      <c r="J2035" s="17">
        <f>SUM(J2032:J2034)</f>
        <v>81</v>
      </c>
      <c r="K2035" s="17">
        <f>SUM(K2032:K2034)</f>
        <v>393.495</v>
      </c>
      <c r="L2035" s="17"/>
    </row>
    <row r="2036" spans="1:21">
      <c r="E2036" s="172" t="s">
        <v>66</v>
      </c>
      <c r="F2036" s="46">
        <f>K2035-E2035</f>
        <v>0</v>
      </c>
      <c r="G2036" s="137" t="s">
        <v>0</v>
      </c>
    </row>
    <row r="2037" spans="1:21">
      <c r="A2037" s="167" t="s">
        <v>67</v>
      </c>
      <c r="E2037" s="168" t="s">
        <v>58</v>
      </c>
      <c r="F2037" s="17">
        <v>30420</v>
      </c>
      <c r="G2037" s="137" t="s">
        <v>25</v>
      </c>
      <c r="H2037" s="167" t="s">
        <v>59</v>
      </c>
      <c r="I2037" s="167"/>
    </row>
    <row r="2038" spans="1:21">
      <c r="A2038" s="169" t="s">
        <v>60</v>
      </c>
      <c r="B2038" s="169" t="s">
        <v>61</v>
      </c>
      <c r="C2038" s="169" t="s">
        <v>62</v>
      </c>
      <c r="D2038" s="169" t="s">
        <v>63</v>
      </c>
      <c r="E2038" s="169" t="s">
        <v>64</v>
      </c>
      <c r="F2038" s="169"/>
      <c r="G2038" s="169" t="s">
        <v>60</v>
      </c>
      <c r="H2038" s="169" t="s">
        <v>61</v>
      </c>
      <c r="I2038" s="169" t="s">
        <v>62</v>
      </c>
      <c r="J2038" s="169" t="s">
        <v>63</v>
      </c>
      <c r="K2038" s="169" t="s">
        <v>64</v>
      </c>
      <c r="L2038" s="170"/>
    </row>
    <row r="2039" spans="1:21">
      <c r="A2039" s="17">
        <v>31</v>
      </c>
      <c r="B2039" s="171">
        <v>4.6100000000000003</v>
      </c>
      <c r="C2039" s="17"/>
      <c r="D2039" s="17"/>
      <c r="E2039" s="45"/>
      <c r="F2039" s="180"/>
      <c r="G2039" s="17">
        <v>31</v>
      </c>
      <c r="H2039" s="171">
        <v>4.6100000000000003</v>
      </c>
      <c r="L2039" s="17"/>
    </row>
    <row r="2040" spans="1:21">
      <c r="A2040" s="17">
        <v>64</v>
      </c>
      <c r="B2040" s="171">
        <v>4</v>
      </c>
      <c r="C2040" s="17">
        <f>(B2039+B2040)/2</f>
        <v>4.3049999999999997</v>
      </c>
      <c r="D2040" s="17">
        <f>A2040-A2039</f>
        <v>33</v>
      </c>
      <c r="E2040" s="45">
        <f>C2040*D2040</f>
        <v>142.065</v>
      </c>
      <c r="F2040" s="180" t="s">
        <v>65</v>
      </c>
      <c r="G2040" s="17">
        <f>G2041-(H2041-H2040)*3</f>
        <v>60.65</v>
      </c>
      <c r="H2040" s="171">
        <v>4.5</v>
      </c>
      <c r="I2040" s="17">
        <f>(H2039+H2040)/2</f>
        <v>4.5549999999999997</v>
      </c>
      <c r="J2040" s="17">
        <f>G2040-G2039</f>
        <v>29.65</v>
      </c>
      <c r="K2040" s="45">
        <f>I2040*J2040</f>
        <v>135.05574999999999</v>
      </c>
      <c r="L2040" s="17"/>
      <c r="U2040" s="174"/>
    </row>
    <row r="2041" spans="1:21">
      <c r="A2041" s="17">
        <v>87</v>
      </c>
      <c r="B2041" s="171">
        <v>4</v>
      </c>
      <c r="C2041" s="17">
        <f>(B2040+B2041)/2</f>
        <v>4</v>
      </c>
      <c r="D2041" s="17">
        <f>A2041-A2040</f>
        <v>23</v>
      </c>
      <c r="E2041" s="45">
        <f>C2041*D2041</f>
        <v>92</v>
      </c>
      <c r="G2041" s="17">
        <f>G2042-4.3/2</f>
        <v>61.85</v>
      </c>
      <c r="H2041" s="17">
        <v>4.9000000000000004</v>
      </c>
      <c r="I2041" s="17">
        <f t="shared" ref="I2041:I2046" si="569">(H2040+H2041)/2</f>
        <v>4.7</v>
      </c>
      <c r="J2041" s="17">
        <f t="shared" ref="J2041:J2046" si="570">G2041-G2040</f>
        <v>1.2000000000000028</v>
      </c>
      <c r="K2041" s="45">
        <f t="shared" ref="K2041:K2046" si="571">I2041*J2041</f>
        <v>5.6400000000000139</v>
      </c>
      <c r="L2041" s="17"/>
    </row>
    <row r="2042" spans="1:21">
      <c r="A2042" s="17">
        <v>107</v>
      </c>
      <c r="B2042" s="171">
        <v>4</v>
      </c>
      <c r="C2042" s="17">
        <f>(B2041+B2042)/2</f>
        <v>4</v>
      </c>
      <c r="D2042" s="17">
        <f>A2042-A2041</f>
        <v>20</v>
      </c>
      <c r="E2042" s="45">
        <f>C2042*D2042</f>
        <v>80</v>
      </c>
      <c r="G2042" s="17">
        <v>64</v>
      </c>
      <c r="H2042" s="17">
        <v>4.9000000000000004</v>
      </c>
      <c r="I2042" s="17">
        <f t="shared" si="569"/>
        <v>4.9000000000000004</v>
      </c>
      <c r="J2042" s="17">
        <f t="shared" si="570"/>
        <v>2.1499999999999986</v>
      </c>
      <c r="K2042" s="45">
        <f t="shared" si="571"/>
        <v>10.534999999999993</v>
      </c>
      <c r="L2042" s="17"/>
    </row>
    <row r="2043" spans="1:21">
      <c r="D2043" s="17">
        <f>SUM(D2040:D2042)</f>
        <v>76</v>
      </c>
      <c r="E2043" s="17">
        <f>SUM(E2040:E2042)</f>
        <v>314.065</v>
      </c>
      <c r="G2043" s="17">
        <f>G2042+4.3/2</f>
        <v>66.150000000000006</v>
      </c>
      <c r="H2043" s="17">
        <v>4.9000000000000004</v>
      </c>
      <c r="I2043" s="17">
        <f t="shared" si="569"/>
        <v>4.9000000000000004</v>
      </c>
      <c r="J2043" s="17">
        <f t="shared" si="570"/>
        <v>2.1500000000000057</v>
      </c>
      <c r="K2043" s="45">
        <f t="shared" si="571"/>
        <v>10.535000000000029</v>
      </c>
      <c r="L2043" s="17"/>
    </row>
    <row r="2044" spans="1:21">
      <c r="C2044" s="17"/>
      <c r="G2044" s="17">
        <f>G2043+(H2043-H2044)*3</f>
        <v>68.850000000000009</v>
      </c>
      <c r="H2044" s="171">
        <v>4</v>
      </c>
      <c r="I2044" s="17">
        <f t="shared" si="569"/>
        <v>4.45</v>
      </c>
      <c r="J2044" s="17">
        <f t="shared" si="570"/>
        <v>2.7000000000000028</v>
      </c>
      <c r="K2044" s="45">
        <f t="shared" si="571"/>
        <v>12.015000000000013</v>
      </c>
      <c r="L2044" s="17"/>
    </row>
    <row r="2045" spans="1:21">
      <c r="G2045" s="17">
        <v>87</v>
      </c>
      <c r="H2045" s="171">
        <v>4</v>
      </c>
      <c r="I2045" s="17">
        <f t="shared" si="569"/>
        <v>4</v>
      </c>
      <c r="J2045" s="17">
        <f t="shared" si="570"/>
        <v>18.149999999999991</v>
      </c>
      <c r="K2045" s="45">
        <f t="shared" si="571"/>
        <v>72.599999999999966</v>
      </c>
    </row>
    <row r="2046" spans="1:21">
      <c r="G2046" s="17">
        <v>107</v>
      </c>
      <c r="H2046" s="171">
        <v>4</v>
      </c>
      <c r="I2046" s="17">
        <f t="shared" si="569"/>
        <v>4</v>
      </c>
      <c r="J2046" s="17">
        <f t="shared" si="570"/>
        <v>20</v>
      </c>
      <c r="K2046" s="45">
        <f t="shared" si="571"/>
        <v>80</v>
      </c>
    </row>
    <row r="2047" spans="1:21">
      <c r="E2047" s="172"/>
      <c r="F2047" s="46"/>
      <c r="J2047" s="17">
        <f>SUM(J2040:J2046)</f>
        <v>76</v>
      </c>
      <c r="K2047" s="17">
        <f>SUM(K2040:K2046)</f>
        <v>326.38075000000003</v>
      </c>
    </row>
    <row r="2048" spans="1:21">
      <c r="E2048" s="172" t="s">
        <v>66</v>
      </c>
      <c r="F2048" s="46">
        <f>K2047-E2043</f>
        <v>12.315750000000037</v>
      </c>
      <c r="G2048" s="137" t="s">
        <v>0</v>
      </c>
    </row>
    <row r="2049" spans="3:22" ht="18.75">
      <c r="C2049" s="337" t="s">
        <v>137</v>
      </c>
      <c r="D2049" s="337"/>
      <c r="E2049" s="337"/>
      <c r="F2049" s="337"/>
      <c r="G2049" s="337"/>
      <c r="H2049" s="337"/>
    </row>
    <row r="2050" spans="3:22">
      <c r="C2050" s="47" t="s">
        <v>104</v>
      </c>
      <c r="D2050" s="47" t="s">
        <v>60</v>
      </c>
      <c r="E2050" s="47" t="s">
        <v>64</v>
      </c>
      <c r="F2050" s="47" t="s">
        <v>68</v>
      </c>
      <c r="G2050" s="169" t="s">
        <v>105</v>
      </c>
      <c r="H2050" s="169" t="s">
        <v>69</v>
      </c>
    </row>
    <row r="2051" spans="3:22">
      <c r="C2051" s="169">
        <v>1</v>
      </c>
      <c r="D2051" s="48">
        <f>F2</f>
        <v>9000</v>
      </c>
      <c r="E2051" s="47">
        <f>F23</f>
        <v>17.640800000000013</v>
      </c>
      <c r="F2051" s="47"/>
      <c r="G2051" s="47"/>
      <c r="H2051" s="47"/>
    </row>
    <row r="2052" spans="3:22">
      <c r="C2052" s="169">
        <v>2</v>
      </c>
      <c r="D2052" s="48">
        <f>F24</f>
        <v>9157</v>
      </c>
      <c r="E2052" s="47">
        <f>F45</f>
        <v>18.693399999999997</v>
      </c>
      <c r="F2052" s="47">
        <f>(E2052+E2051)/2</f>
        <v>18.167100000000005</v>
      </c>
      <c r="G2052" s="48">
        <f>D2052-D2051</f>
        <v>157</v>
      </c>
      <c r="H2052" s="47">
        <f>F2052*G2052</f>
        <v>2852.2347000000009</v>
      </c>
    </row>
    <row r="2053" spans="3:22">
      <c r="C2053" s="169">
        <v>3</v>
      </c>
      <c r="D2053" s="48">
        <f>F46</f>
        <v>9273</v>
      </c>
      <c r="E2053" s="47">
        <f>F66</f>
        <v>16.975999999999999</v>
      </c>
      <c r="F2053" s="47">
        <f t="shared" ref="F2053:F2118" si="572">(E2053+E2052)/2</f>
        <v>17.834699999999998</v>
      </c>
      <c r="G2053" s="48">
        <f t="shared" ref="G2053:G2118" si="573">D2053-D2052</f>
        <v>116</v>
      </c>
      <c r="H2053" s="47">
        <f t="shared" ref="H2053:H2118" si="574">F2053*G2053</f>
        <v>2068.8251999999998</v>
      </c>
    </row>
    <row r="2054" spans="3:22">
      <c r="C2054" s="169">
        <v>4</v>
      </c>
      <c r="D2054" s="48">
        <f>F67</f>
        <v>9362</v>
      </c>
      <c r="E2054" s="47">
        <f>F88</f>
        <v>32.883449999999982</v>
      </c>
      <c r="F2054" s="47">
        <f t="shared" si="572"/>
        <v>24.929724999999991</v>
      </c>
      <c r="G2054" s="48">
        <f t="shared" si="573"/>
        <v>89</v>
      </c>
      <c r="H2054" s="47">
        <f t="shared" si="574"/>
        <v>2218.7455249999994</v>
      </c>
    </row>
    <row r="2055" spans="3:22">
      <c r="C2055" s="48">
        <v>5</v>
      </c>
      <c r="D2055" s="48">
        <f>F89</f>
        <v>9658</v>
      </c>
      <c r="E2055" s="47">
        <f>F109</f>
        <v>29.213350000000048</v>
      </c>
      <c r="F2055" s="47">
        <f t="shared" si="572"/>
        <v>31.048400000000015</v>
      </c>
      <c r="G2055" s="48">
        <f t="shared" si="573"/>
        <v>296</v>
      </c>
      <c r="H2055" s="47">
        <f t="shared" si="574"/>
        <v>9190.3264000000054</v>
      </c>
    </row>
    <row r="2056" spans="3:22">
      <c r="C2056" s="48">
        <v>6</v>
      </c>
      <c r="D2056" s="48">
        <f>F110</f>
        <v>9888</v>
      </c>
      <c r="E2056" s="47">
        <f>F129</f>
        <v>23.616649999999936</v>
      </c>
      <c r="F2056" s="47">
        <f t="shared" si="572"/>
        <v>26.414999999999992</v>
      </c>
      <c r="G2056" s="48">
        <f t="shared" si="573"/>
        <v>230</v>
      </c>
      <c r="H2056" s="47">
        <f t="shared" si="574"/>
        <v>6075.449999999998</v>
      </c>
    </row>
    <row r="2057" spans="3:22">
      <c r="C2057" s="48">
        <v>7</v>
      </c>
      <c r="D2057" s="48">
        <f>F130</f>
        <v>9969</v>
      </c>
      <c r="E2057" s="47">
        <f>F147</f>
        <v>21.046300000000031</v>
      </c>
      <c r="F2057" s="47">
        <f t="shared" si="572"/>
        <v>22.331474999999983</v>
      </c>
      <c r="G2057" s="48">
        <f t="shared" si="573"/>
        <v>81</v>
      </c>
      <c r="H2057" s="47">
        <f t="shared" si="574"/>
        <v>1808.8494749999986</v>
      </c>
    </row>
    <row r="2058" spans="3:22">
      <c r="C2058" s="48">
        <v>8</v>
      </c>
      <c r="D2058" s="48">
        <f>F148</f>
        <v>10060</v>
      </c>
      <c r="E2058" s="47">
        <f>F166</f>
        <v>19.791300000000035</v>
      </c>
      <c r="F2058" s="47">
        <f t="shared" si="572"/>
        <v>20.418800000000033</v>
      </c>
      <c r="G2058" s="48">
        <f t="shared" si="573"/>
        <v>91</v>
      </c>
      <c r="H2058" s="47">
        <f t="shared" si="574"/>
        <v>1858.1108000000031</v>
      </c>
      <c r="T2058" s="178"/>
      <c r="V2058" s="178"/>
    </row>
    <row r="2059" spans="3:22">
      <c r="C2059" s="48">
        <v>9</v>
      </c>
      <c r="D2059" s="48">
        <f>F167</f>
        <v>10141</v>
      </c>
      <c r="E2059" s="47">
        <f>F184</f>
        <v>12.916349999999966</v>
      </c>
      <c r="F2059" s="47">
        <f t="shared" si="572"/>
        <v>16.353825000000001</v>
      </c>
      <c r="G2059" s="48">
        <f t="shared" si="573"/>
        <v>81</v>
      </c>
      <c r="H2059" s="47">
        <f t="shared" si="574"/>
        <v>1324.659825</v>
      </c>
      <c r="T2059" s="178"/>
      <c r="V2059" s="178"/>
    </row>
    <row r="2060" spans="3:22">
      <c r="C2060" s="48">
        <v>11</v>
      </c>
      <c r="D2060" s="48">
        <f>F185</f>
        <v>10231</v>
      </c>
      <c r="E2060" s="47">
        <f>F205</f>
        <v>12.764900000000125</v>
      </c>
      <c r="F2060" s="47">
        <f t="shared" si="572"/>
        <v>12.840625000000045</v>
      </c>
      <c r="G2060" s="48">
        <f t="shared" si="573"/>
        <v>90</v>
      </c>
      <c r="H2060" s="47">
        <f t="shared" si="574"/>
        <v>1155.6562500000041</v>
      </c>
      <c r="T2060" s="178"/>
      <c r="V2060" s="178"/>
    </row>
    <row r="2061" spans="3:22">
      <c r="C2061" s="48">
        <v>12</v>
      </c>
      <c r="D2061" s="48">
        <f>F206</f>
        <v>10327</v>
      </c>
      <c r="E2061" s="47">
        <f>F223</f>
        <v>13.456249999999955</v>
      </c>
      <c r="F2061" s="47">
        <f t="shared" si="572"/>
        <v>13.11057500000004</v>
      </c>
      <c r="G2061" s="48">
        <f t="shared" si="573"/>
        <v>96</v>
      </c>
      <c r="H2061" s="47">
        <f t="shared" si="574"/>
        <v>1258.6152000000038</v>
      </c>
      <c r="T2061" s="178"/>
      <c r="V2061" s="178"/>
    </row>
    <row r="2062" spans="3:22">
      <c r="C2062" s="169">
        <v>13</v>
      </c>
      <c r="D2062" s="48">
        <f>F224</f>
        <v>10415</v>
      </c>
      <c r="E2062" s="47">
        <f>F240</f>
        <v>13.31880000000001</v>
      </c>
      <c r="F2062" s="47">
        <f t="shared" si="572"/>
        <v>13.387524999999982</v>
      </c>
      <c r="G2062" s="48">
        <f t="shared" si="573"/>
        <v>88</v>
      </c>
      <c r="H2062" s="47">
        <f t="shared" si="574"/>
        <v>1178.1021999999984</v>
      </c>
      <c r="T2062" s="178"/>
      <c r="V2062" s="178"/>
    </row>
    <row r="2063" spans="3:22">
      <c r="C2063" s="169">
        <v>14</v>
      </c>
      <c r="D2063" s="48">
        <f>F241</f>
        <v>10488</v>
      </c>
      <c r="E2063" s="47">
        <f>F260</f>
        <v>16.341349999999977</v>
      </c>
      <c r="F2063" s="47">
        <f t="shared" si="572"/>
        <v>14.830074999999994</v>
      </c>
      <c r="G2063" s="48">
        <f t="shared" si="573"/>
        <v>73</v>
      </c>
      <c r="H2063" s="47">
        <f t="shared" si="574"/>
        <v>1082.5954749999996</v>
      </c>
      <c r="T2063" s="178"/>
      <c r="V2063" s="178"/>
    </row>
    <row r="2064" spans="3:22">
      <c r="C2064" s="169">
        <v>15</v>
      </c>
      <c r="D2064" s="48">
        <f>F261</f>
        <v>10597</v>
      </c>
      <c r="E2064" s="47">
        <f>F282</f>
        <v>24.313250000000039</v>
      </c>
      <c r="F2064" s="47">
        <f t="shared" si="572"/>
        <v>20.327300000000008</v>
      </c>
      <c r="G2064" s="48">
        <f t="shared" si="573"/>
        <v>109</v>
      </c>
      <c r="H2064" s="47">
        <f t="shared" si="574"/>
        <v>2215.6757000000007</v>
      </c>
      <c r="T2064" s="183"/>
      <c r="U2064" s="184"/>
      <c r="V2064" s="183"/>
    </row>
    <row r="2065" spans="3:22">
      <c r="C2065" s="169">
        <v>16</v>
      </c>
      <c r="D2065" s="48">
        <f>F283</f>
        <v>10680</v>
      </c>
      <c r="E2065" s="47">
        <f>F301</f>
        <v>23.100999999999999</v>
      </c>
      <c r="F2065" s="47">
        <f t="shared" si="572"/>
        <v>23.707125000000019</v>
      </c>
      <c r="G2065" s="48">
        <f t="shared" si="573"/>
        <v>83</v>
      </c>
      <c r="H2065" s="47">
        <f t="shared" si="574"/>
        <v>1967.6913750000017</v>
      </c>
      <c r="T2065" s="178"/>
      <c r="V2065" s="185"/>
    </row>
    <row r="2066" spans="3:22">
      <c r="C2066" s="169">
        <v>17</v>
      </c>
      <c r="D2066" s="48">
        <f>F302</f>
        <v>10795</v>
      </c>
      <c r="E2066" s="47">
        <f>F321</f>
        <v>23.579900000000009</v>
      </c>
      <c r="F2066" s="47">
        <f t="shared" si="572"/>
        <v>23.340450000000004</v>
      </c>
      <c r="G2066" s="48">
        <f t="shared" si="573"/>
        <v>115</v>
      </c>
      <c r="H2066" s="47">
        <f t="shared" si="574"/>
        <v>2684.1517500000004</v>
      </c>
      <c r="T2066" s="178"/>
      <c r="V2066" s="178"/>
    </row>
    <row r="2067" spans="3:22">
      <c r="C2067" s="169">
        <v>18</v>
      </c>
      <c r="D2067" s="48">
        <f>F322</f>
        <v>10905</v>
      </c>
      <c r="E2067" s="47">
        <f>F343</f>
        <v>15.896249999999952</v>
      </c>
      <c r="F2067" s="47">
        <f t="shared" si="572"/>
        <v>19.738074999999981</v>
      </c>
      <c r="G2067" s="48">
        <f t="shared" si="573"/>
        <v>110</v>
      </c>
      <c r="H2067" s="47">
        <f t="shared" si="574"/>
        <v>2171.1882499999979</v>
      </c>
      <c r="T2067" s="178"/>
      <c r="V2067" s="178"/>
    </row>
    <row r="2068" spans="3:22">
      <c r="C2068" s="169">
        <v>19</v>
      </c>
      <c r="D2068" s="48">
        <f>F344</f>
        <v>10994</v>
      </c>
      <c r="E2068" s="47">
        <f>F364</f>
        <v>12.542649999999981</v>
      </c>
      <c r="F2068" s="47">
        <f t="shared" si="572"/>
        <v>14.219449999999966</v>
      </c>
      <c r="G2068" s="48">
        <f t="shared" si="573"/>
        <v>89</v>
      </c>
      <c r="H2068" s="47">
        <f t="shared" si="574"/>
        <v>1265.5310499999971</v>
      </c>
    </row>
    <row r="2069" spans="3:22">
      <c r="C2069" s="169">
        <v>20</v>
      </c>
      <c r="D2069" s="48">
        <f>F365</f>
        <v>11076</v>
      </c>
      <c r="E2069" s="47">
        <f>F384</f>
        <v>11.982700000000023</v>
      </c>
      <c r="F2069" s="47">
        <f t="shared" si="572"/>
        <v>12.262675000000002</v>
      </c>
      <c r="G2069" s="48">
        <f t="shared" si="573"/>
        <v>82</v>
      </c>
      <c r="H2069" s="47">
        <f t="shared" si="574"/>
        <v>1005.5393500000001</v>
      </c>
    </row>
    <row r="2070" spans="3:22">
      <c r="C2070" s="169">
        <v>21</v>
      </c>
      <c r="D2070" s="48">
        <f>F385</f>
        <v>11142</v>
      </c>
      <c r="E2070" s="47">
        <f>F403</f>
        <v>15.497399999999971</v>
      </c>
      <c r="F2070" s="47">
        <f t="shared" si="572"/>
        <v>13.740049999999997</v>
      </c>
      <c r="G2070" s="48">
        <f t="shared" si="573"/>
        <v>66</v>
      </c>
      <c r="H2070" s="47">
        <f t="shared" si="574"/>
        <v>906.84329999999977</v>
      </c>
    </row>
    <row r="2071" spans="3:22">
      <c r="C2071" s="169">
        <v>22</v>
      </c>
      <c r="D2071" s="48">
        <f>F404</f>
        <v>11194</v>
      </c>
      <c r="E2071" s="47">
        <f>F419</f>
        <v>13.81555000000003</v>
      </c>
      <c r="F2071" s="47">
        <f t="shared" si="572"/>
        <v>14.656475</v>
      </c>
      <c r="G2071" s="48">
        <f t="shared" si="573"/>
        <v>52</v>
      </c>
      <c r="H2071" s="47">
        <f t="shared" si="574"/>
        <v>762.13670000000002</v>
      </c>
    </row>
    <row r="2072" spans="3:22">
      <c r="C2072" s="169">
        <v>23</v>
      </c>
      <c r="D2072" s="48">
        <f>F420</f>
        <v>11260</v>
      </c>
      <c r="E2072" s="47">
        <f>F438</f>
        <v>13.366700000000037</v>
      </c>
      <c r="F2072" s="47">
        <f t="shared" si="572"/>
        <v>13.591125000000034</v>
      </c>
      <c r="G2072" s="48">
        <f t="shared" si="573"/>
        <v>66</v>
      </c>
      <c r="H2072" s="47">
        <f t="shared" si="574"/>
        <v>897.01425000000222</v>
      </c>
    </row>
    <row r="2073" spans="3:22">
      <c r="C2073" s="169">
        <v>24</v>
      </c>
      <c r="D2073" s="48">
        <f>F439</f>
        <v>11468</v>
      </c>
      <c r="E2073" s="47">
        <f>F457</f>
        <v>11.434299999999894</v>
      </c>
      <c r="F2073" s="47">
        <f t="shared" si="572"/>
        <v>12.400499999999965</v>
      </c>
      <c r="G2073" s="48">
        <f t="shared" si="573"/>
        <v>208</v>
      </c>
      <c r="H2073" s="47">
        <f t="shared" si="574"/>
        <v>2579.3039999999928</v>
      </c>
    </row>
    <row r="2074" spans="3:22">
      <c r="C2074" s="169">
        <v>25</v>
      </c>
      <c r="D2074" s="48">
        <f>F458</f>
        <v>11576</v>
      </c>
      <c r="E2074" s="47">
        <f>F476</f>
        <v>5.3077000000001817</v>
      </c>
      <c r="F2074" s="47">
        <f t="shared" si="572"/>
        <v>8.3710000000000377</v>
      </c>
      <c r="G2074" s="48">
        <f t="shared" si="573"/>
        <v>108</v>
      </c>
      <c r="H2074" s="47">
        <f t="shared" si="574"/>
        <v>904.06800000000408</v>
      </c>
    </row>
    <row r="2075" spans="3:22">
      <c r="C2075" s="169">
        <v>26</v>
      </c>
      <c r="D2075" s="48">
        <f>F477</f>
        <v>11800</v>
      </c>
      <c r="E2075" s="47">
        <f>F494</f>
        <v>3.5013000000000147</v>
      </c>
      <c r="F2075" s="47">
        <f t="shared" si="572"/>
        <v>4.4045000000000982</v>
      </c>
      <c r="G2075" s="48">
        <f t="shared" si="573"/>
        <v>224</v>
      </c>
      <c r="H2075" s="47">
        <f t="shared" si="574"/>
        <v>986.608000000022</v>
      </c>
    </row>
    <row r="2076" spans="3:22">
      <c r="C2076" s="169"/>
      <c r="D2076" s="48"/>
      <c r="E2076" s="47"/>
      <c r="F2076" s="47"/>
      <c r="G2076" s="48">
        <f>SUM(G2052:G2075)</f>
        <v>2800</v>
      </c>
      <c r="H2076" s="47">
        <f>SUM(H2052:H2075)</f>
        <v>50417.922775000021</v>
      </c>
    </row>
    <row r="2077" spans="3:22">
      <c r="C2077" s="169">
        <v>27</v>
      </c>
      <c r="D2077" s="48">
        <f>F495</f>
        <v>12770</v>
      </c>
      <c r="E2077" s="47">
        <f>F506</f>
        <v>3.5152500000000373</v>
      </c>
      <c r="F2077" s="47"/>
      <c r="G2077" s="48"/>
      <c r="H2077" s="47"/>
    </row>
    <row r="2078" spans="3:22">
      <c r="C2078" s="169">
        <v>28</v>
      </c>
      <c r="D2078" s="48">
        <f>F507</f>
        <v>12844</v>
      </c>
      <c r="E2078" s="47">
        <f>F523</f>
        <v>0</v>
      </c>
      <c r="F2078" s="47">
        <f t="shared" si="572"/>
        <v>1.7576250000000186</v>
      </c>
      <c r="G2078" s="48">
        <f t="shared" si="573"/>
        <v>74</v>
      </c>
      <c r="H2078" s="47">
        <f t="shared" si="574"/>
        <v>130.06425000000138</v>
      </c>
    </row>
    <row r="2079" spans="3:22">
      <c r="C2079" s="169">
        <v>29</v>
      </c>
      <c r="D2079" s="48">
        <f>F524</f>
        <v>12950</v>
      </c>
      <c r="E2079" s="47">
        <f>F539</f>
        <v>3.2858499999999822</v>
      </c>
      <c r="F2079" s="47">
        <f t="shared" si="572"/>
        <v>1.6429249999999911</v>
      </c>
      <c r="G2079" s="48">
        <f t="shared" si="573"/>
        <v>106</v>
      </c>
      <c r="H2079" s="47">
        <f t="shared" si="574"/>
        <v>174.15004999999906</v>
      </c>
    </row>
    <row r="2080" spans="3:22">
      <c r="C2080" s="169">
        <v>30</v>
      </c>
      <c r="D2080" s="48">
        <f>F540</f>
        <v>13021</v>
      </c>
      <c r="E2080" s="47">
        <f>F555</f>
        <v>8.9449000000000183</v>
      </c>
      <c r="F2080" s="47">
        <f t="shared" si="572"/>
        <v>6.1153750000000002</v>
      </c>
      <c r="G2080" s="48">
        <f t="shared" si="573"/>
        <v>71</v>
      </c>
      <c r="H2080" s="47">
        <f t="shared" si="574"/>
        <v>434.19162500000004</v>
      </c>
    </row>
    <row r="2081" spans="3:8">
      <c r="C2081" s="169">
        <v>31</v>
      </c>
      <c r="D2081" s="48">
        <f>F556</f>
        <v>13076</v>
      </c>
      <c r="E2081" s="47">
        <f>F574</f>
        <v>14.215850000000046</v>
      </c>
      <c r="F2081" s="47">
        <f t="shared" si="572"/>
        <v>11.580375000000032</v>
      </c>
      <c r="G2081" s="48">
        <f t="shared" si="573"/>
        <v>55</v>
      </c>
      <c r="H2081" s="47">
        <f t="shared" si="574"/>
        <v>636.92062500000179</v>
      </c>
    </row>
    <row r="2082" spans="3:8">
      <c r="C2082" s="169">
        <v>32</v>
      </c>
      <c r="D2082" s="48">
        <f>F575</f>
        <v>13172</v>
      </c>
      <c r="E2082" s="47">
        <f>F592</f>
        <v>17.147900000000163</v>
      </c>
      <c r="F2082" s="47">
        <f t="shared" si="572"/>
        <v>15.681875000000105</v>
      </c>
      <c r="G2082" s="48">
        <f t="shared" si="573"/>
        <v>96</v>
      </c>
      <c r="H2082" s="47">
        <f t="shared" si="574"/>
        <v>1505.46000000001</v>
      </c>
    </row>
    <row r="2083" spans="3:8">
      <c r="C2083" s="169">
        <v>33</v>
      </c>
      <c r="D2083" s="48">
        <f>F593</f>
        <v>13249</v>
      </c>
      <c r="E2083" s="47">
        <f>F611</f>
        <v>6.3058500000001914</v>
      </c>
      <c r="F2083" s="47">
        <f t="shared" si="572"/>
        <v>11.726875000000177</v>
      </c>
      <c r="G2083" s="48">
        <f t="shared" si="573"/>
        <v>77</v>
      </c>
      <c r="H2083" s="47">
        <f t="shared" si="574"/>
        <v>902.96937500001366</v>
      </c>
    </row>
    <row r="2084" spans="3:8">
      <c r="C2084" s="169">
        <v>34</v>
      </c>
      <c r="D2084" s="48">
        <f>F612</f>
        <v>13365</v>
      </c>
      <c r="E2084" s="47">
        <f>F626</f>
        <v>3.6300000000001091</v>
      </c>
      <c r="F2084" s="47">
        <f t="shared" si="572"/>
        <v>4.9679250000001502</v>
      </c>
      <c r="G2084" s="48">
        <f t="shared" si="573"/>
        <v>116</v>
      </c>
      <c r="H2084" s="47">
        <f t="shared" si="574"/>
        <v>576.27930000001743</v>
      </c>
    </row>
    <row r="2085" spans="3:8">
      <c r="C2085" s="169">
        <v>35</v>
      </c>
      <c r="D2085" s="48">
        <v>13436</v>
      </c>
      <c r="E2085" s="47">
        <f>F642</f>
        <v>7.7694999999999936</v>
      </c>
      <c r="F2085" s="47">
        <f t="shared" si="572"/>
        <v>5.6997500000000514</v>
      </c>
      <c r="G2085" s="48">
        <f t="shared" si="573"/>
        <v>71</v>
      </c>
      <c r="H2085" s="47">
        <f t="shared" si="574"/>
        <v>404.68225000000365</v>
      </c>
    </row>
    <row r="2086" spans="3:8">
      <c r="C2086" s="169">
        <v>36</v>
      </c>
      <c r="D2086" s="48">
        <v>13520</v>
      </c>
      <c r="E2086" s="47">
        <f>F661</f>
        <v>5.5331500000002052</v>
      </c>
      <c r="F2086" s="47">
        <f t="shared" si="572"/>
        <v>6.6513250000000994</v>
      </c>
      <c r="G2086" s="48">
        <f t="shared" si="573"/>
        <v>84</v>
      </c>
      <c r="H2086" s="47">
        <f t="shared" si="574"/>
        <v>558.71130000000835</v>
      </c>
    </row>
    <row r="2087" spans="3:8">
      <c r="C2087" s="169">
        <v>37</v>
      </c>
      <c r="D2087" s="48">
        <v>13598</v>
      </c>
      <c r="E2087" s="47">
        <f>F683</f>
        <v>4.3322500000000446</v>
      </c>
      <c r="F2087" s="47">
        <f t="shared" si="572"/>
        <v>4.9327000000001249</v>
      </c>
      <c r="G2087" s="48">
        <f t="shared" si="573"/>
        <v>78</v>
      </c>
      <c r="H2087" s="47">
        <f t="shared" si="574"/>
        <v>384.75060000000974</v>
      </c>
    </row>
    <row r="2088" spans="3:8">
      <c r="C2088" s="169">
        <v>38</v>
      </c>
      <c r="D2088" s="48">
        <v>13663</v>
      </c>
      <c r="E2088" s="47">
        <f>F698</f>
        <v>5.3322500000000446</v>
      </c>
      <c r="F2088" s="47">
        <f t="shared" si="572"/>
        <v>4.8322500000000446</v>
      </c>
      <c r="G2088" s="48">
        <f t="shared" si="573"/>
        <v>65</v>
      </c>
      <c r="H2088" s="47">
        <f t="shared" si="574"/>
        <v>314.0962500000029</v>
      </c>
    </row>
    <row r="2089" spans="3:8">
      <c r="C2089" s="169">
        <v>39</v>
      </c>
      <c r="D2089" s="48">
        <v>13688</v>
      </c>
      <c r="E2089" s="47">
        <f>F711</f>
        <v>5.3591000000000122</v>
      </c>
      <c r="F2089" s="47">
        <f t="shared" si="572"/>
        <v>5.3456750000000284</v>
      </c>
      <c r="G2089" s="48">
        <f t="shared" si="573"/>
        <v>25</v>
      </c>
      <c r="H2089" s="47">
        <f t="shared" si="574"/>
        <v>133.64187500000071</v>
      </c>
    </row>
    <row r="2090" spans="3:8">
      <c r="C2090" s="169">
        <v>40</v>
      </c>
      <c r="D2090" s="48">
        <v>13800</v>
      </c>
      <c r="E2090" s="47">
        <f>F724</f>
        <v>3.1449999999999818</v>
      </c>
      <c r="F2090" s="47">
        <f t="shared" si="572"/>
        <v>4.252049999999997</v>
      </c>
      <c r="G2090" s="48">
        <f t="shared" si="573"/>
        <v>112</v>
      </c>
      <c r="H2090" s="47">
        <f t="shared" si="574"/>
        <v>476.22959999999966</v>
      </c>
    </row>
    <row r="2091" spans="3:8">
      <c r="C2091" s="169"/>
      <c r="D2091" s="48"/>
      <c r="E2091" s="47"/>
      <c r="F2091" s="47"/>
      <c r="G2091" s="48">
        <f>SUM(G2078:G2090)</f>
        <v>1030</v>
      </c>
      <c r="H2091" s="47">
        <f>SUM(H2078:H2090)</f>
        <v>6632.1471000000683</v>
      </c>
    </row>
    <row r="2092" spans="3:8">
      <c r="C2092" s="169">
        <v>41</v>
      </c>
      <c r="D2092" s="48">
        <v>14200</v>
      </c>
      <c r="E2092" s="47">
        <f>F740</f>
        <v>3.0082999999999629</v>
      </c>
      <c r="F2092" s="47"/>
      <c r="G2092" s="48"/>
      <c r="H2092" s="47"/>
    </row>
    <row r="2093" spans="3:8">
      <c r="C2093" s="169">
        <v>42</v>
      </c>
      <c r="D2093" s="48">
        <v>14268</v>
      </c>
      <c r="E2093" s="47">
        <f>F753</f>
        <v>5.5512500000000387</v>
      </c>
      <c r="F2093" s="47">
        <f t="shared" si="572"/>
        <v>4.2797750000000008</v>
      </c>
      <c r="G2093" s="48">
        <f t="shared" si="573"/>
        <v>68</v>
      </c>
      <c r="H2093" s="47">
        <f t="shared" si="574"/>
        <v>291.02470000000005</v>
      </c>
    </row>
    <row r="2094" spans="3:8">
      <c r="C2094" s="169">
        <v>43</v>
      </c>
      <c r="D2094" s="48">
        <v>14371</v>
      </c>
      <c r="E2094" s="47">
        <f>F766</f>
        <v>5.3600000000000136</v>
      </c>
      <c r="F2094" s="47">
        <f t="shared" si="572"/>
        <v>5.4556250000000261</v>
      </c>
      <c r="G2094" s="48">
        <f t="shared" si="573"/>
        <v>103</v>
      </c>
      <c r="H2094" s="47">
        <f t="shared" si="574"/>
        <v>561.92937500000266</v>
      </c>
    </row>
    <row r="2095" spans="3:8">
      <c r="C2095" s="169">
        <v>44</v>
      </c>
      <c r="D2095" s="48">
        <v>14435</v>
      </c>
      <c r="E2095" s="47">
        <f>F782</f>
        <v>6.4460500000000138</v>
      </c>
      <c r="F2095" s="47">
        <f t="shared" si="572"/>
        <v>5.9030250000000137</v>
      </c>
      <c r="G2095" s="48">
        <f t="shared" si="573"/>
        <v>64</v>
      </c>
      <c r="H2095" s="47">
        <f t="shared" si="574"/>
        <v>377.79360000000088</v>
      </c>
    </row>
    <row r="2096" spans="3:8">
      <c r="C2096" s="169">
        <v>45</v>
      </c>
      <c r="D2096" s="48">
        <v>14540</v>
      </c>
      <c r="E2096" s="47">
        <f>F793</f>
        <v>11.63624999999999</v>
      </c>
      <c r="F2096" s="47">
        <f t="shared" si="572"/>
        <v>9.0411500000000018</v>
      </c>
      <c r="G2096" s="48">
        <f t="shared" si="573"/>
        <v>105</v>
      </c>
      <c r="H2096" s="47">
        <f t="shared" si="574"/>
        <v>949.3207500000002</v>
      </c>
    </row>
    <row r="2097" spans="3:8">
      <c r="C2097" s="169">
        <v>46</v>
      </c>
      <c r="D2097" s="48">
        <v>14623</v>
      </c>
      <c r="E2097" s="47">
        <f>F805</f>
        <v>5.916499999999985</v>
      </c>
      <c r="F2097" s="47">
        <f t="shared" si="572"/>
        <v>8.7763749999999874</v>
      </c>
      <c r="G2097" s="48">
        <f t="shared" si="573"/>
        <v>83</v>
      </c>
      <c r="H2097" s="47">
        <f t="shared" si="574"/>
        <v>728.43912499999897</v>
      </c>
    </row>
    <row r="2098" spans="3:8">
      <c r="C2098" s="169">
        <v>47</v>
      </c>
      <c r="D2098" s="48">
        <v>14732</v>
      </c>
      <c r="E2098" s="47">
        <f>F817</f>
        <v>8.3830500000000256</v>
      </c>
      <c r="F2098" s="47">
        <f t="shared" si="572"/>
        <v>7.1497750000000053</v>
      </c>
      <c r="G2098" s="48">
        <f t="shared" si="573"/>
        <v>109</v>
      </c>
      <c r="H2098" s="47">
        <f t="shared" si="574"/>
        <v>779.32547500000055</v>
      </c>
    </row>
    <row r="2099" spans="3:8">
      <c r="C2099" s="169">
        <v>48</v>
      </c>
      <c r="D2099" s="48">
        <v>14990</v>
      </c>
      <c r="E2099" s="47">
        <f>F828</f>
        <v>12.40930400000002</v>
      </c>
      <c r="F2099" s="47">
        <f t="shared" si="572"/>
        <v>10.396177000000023</v>
      </c>
      <c r="G2099" s="48">
        <f t="shared" si="573"/>
        <v>258</v>
      </c>
      <c r="H2099" s="47">
        <f t="shared" si="574"/>
        <v>2682.213666000006</v>
      </c>
    </row>
    <row r="2100" spans="3:8">
      <c r="C2100" s="169"/>
      <c r="D2100" s="48"/>
      <c r="E2100" s="47"/>
      <c r="F2100" s="47"/>
      <c r="G2100" s="48">
        <f>SUM(G2093:G2099)</f>
        <v>790</v>
      </c>
      <c r="H2100" s="47">
        <f>SUM(H2093:H2099)</f>
        <v>6370.0466910000096</v>
      </c>
    </row>
    <row r="2101" spans="3:8">
      <c r="C2101" s="169">
        <v>49</v>
      </c>
      <c r="D2101" s="48">
        <v>15083</v>
      </c>
      <c r="E2101" s="47">
        <f>F841</f>
        <v>4.3185000000000286</v>
      </c>
      <c r="F2101" s="47"/>
      <c r="G2101" s="48"/>
      <c r="H2101" s="47"/>
    </row>
    <row r="2102" spans="3:8">
      <c r="C2102" s="169">
        <v>50</v>
      </c>
      <c r="D2102" s="48">
        <v>15331</v>
      </c>
      <c r="E2102" s="47">
        <f>F855</f>
        <v>11.041200000000003</v>
      </c>
      <c r="F2102" s="47">
        <f t="shared" si="572"/>
        <v>7.6798500000000161</v>
      </c>
      <c r="G2102" s="48">
        <f t="shared" si="573"/>
        <v>248</v>
      </c>
      <c r="H2102" s="47">
        <f t="shared" si="574"/>
        <v>1904.602800000004</v>
      </c>
    </row>
    <row r="2103" spans="3:8">
      <c r="C2103" s="169">
        <v>51</v>
      </c>
      <c r="D2103" s="48">
        <v>15428</v>
      </c>
      <c r="E2103" s="47">
        <f>F869</f>
        <v>13.299750000000017</v>
      </c>
      <c r="F2103" s="47">
        <f t="shared" si="572"/>
        <v>12.17047500000001</v>
      </c>
      <c r="G2103" s="48">
        <f t="shared" si="573"/>
        <v>97</v>
      </c>
      <c r="H2103" s="47">
        <f t="shared" si="574"/>
        <v>1180.5360750000009</v>
      </c>
    </row>
    <row r="2104" spans="3:8">
      <c r="C2104" s="169">
        <v>52</v>
      </c>
      <c r="D2104" s="48">
        <v>15500</v>
      </c>
      <c r="E2104" s="47">
        <f>F885</f>
        <v>14.697650000000067</v>
      </c>
      <c r="F2104" s="47">
        <f t="shared" si="572"/>
        <v>13.998700000000042</v>
      </c>
      <c r="G2104" s="48">
        <f t="shared" si="573"/>
        <v>72</v>
      </c>
      <c r="H2104" s="47">
        <f t="shared" si="574"/>
        <v>1007.906400000003</v>
      </c>
    </row>
    <row r="2105" spans="3:8">
      <c r="C2105" s="169">
        <v>53</v>
      </c>
      <c r="D2105" s="48">
        <v>15570</v>
      </c>
      <c r="E2105" s="47">
        <f>F901</f>
        <v>15.573750000000075</v>
      </c>
      <c r="F2105" s="47">
        <f t="shared" si="572"/>
        <v>15.135700000000071</v>
      </c>
      <c r="G2105" s="48">
        <f t="shared" si="573"/>
        <v>70</v>
      </c>
      <c r="H2105" s="47">
        <f t="shared" si="574"/>
        <v>1059.499000000005</v>
      </c>
    </row>
    <row r="2106" spans="3:8">
      <c r="C2106" s="169">
        <v>54</v>
      </c>
      <c r="D2106" s="48">
        <v>15627</v>
      </c>
      <c r="E2106" s="47">
        <f>F918</f>
        <v>13.163250000000062</v>
      </c>
      <c r="F2106" s="47">
        <f t="shared" si="572"/>
        <v>14.368500000000068</v>
      </c>
      <c r="G2106" s="48">
        <f t="shared" si="573"/>
        <v>57</v>
      </c>
      <c r="H2106" s="47">
        <f t="shared" si="574"/>
        <v>819.00450000000387</v>
      </c>
    </row>
    <row r="2107" spans="3:8">
      <c r="C2107" s="169">
        <v>55</v>
      </c>
      <c r="D2107" s="48">
        <v>15712</v>
      </c>
      <c r="E2107" s="47">
        <f>F934</f>
        <v>8.3115999999999985</v>
      </c>
      <c r="F2107" s="47">
        <f t="shared" si="572"/>
        <v>10.73742500000003</v>
      </c>
      <c r="G2107" s="48">
        <f t="shared" si="573"/>
        <v>85</v>
      </c>
      <c r="H2107" s="47">
        <f t="shared" si="574"/>
        <v>912.68112500000257</v>
      </c>
    </row>
    <row r="2108" spans="3:8">
      <c r="C2108" s="169">
        <v>56</v>
      </c>
      <c r="D2108" s="48">
        <v>15774</v>
      </c>
      <c r="E2108" s="47">
        <f>F948</f>
        <v>4.4750999999999976</v>
      </c>
      <c r="F2108" s="47">
        <f t="shared" si="572"/>
        <v>6.3933499999999981</v>
      </c>
      <c r="G2108" s="48">
        <f t="shared" si="573"/>
        <v>62</v>
      </c>
      <c r="H2108" s="47">
        <f t="shared" si="574"/>
        <v>396.38769999999988</v>
      </c>
    </row>
    <row r="2109" spans="3:8">
      <c r="C2109" s="169">
        <v>57</v>
      </c>
      <c r="D2109" s="48">
        <v>15883</v>
      </c>
      <c r="E2109" s="47">
        <f>F963</f>
        <v>4.5012500000000273</v>
      </c>
      <c r="F2109" s="47">
        <f t="shared" si="572"/>
        <v>4.4881750000000125</v>
      </c>
      <c r="G2109" s="48">
        <f t="shared" si="573"/>
        <v>109</v>
      </c>
      <c r="H2109" s="47">
        <f t="shared" si="574"/>
        <v>489.21107500000136</v>
      </c>
    </row>
    <row r="2110" spans="3:8">
      <c r="C2110" s="169">
        <v>58</v>
      </c>
      <c r="D2110" s="48">
        <v>15975</v>
      </c>
      <c r="E2110" s="47">
        <f>F976</f>
        <v>4.4356999999999971</v>
      </c>
      <c r="F2110" s="47">
        <f t="shared" si="572"/>
        <v>4.4684750000000122</v>
      </c>
      <c r="G2110" s="48">
        <f t="shared" si="573"/>
        <v>92</v>
      </c>
      <c r="H2110" s="47">
        <f t="shared" si="574"/>
        <v>411.09970000000112</v>
      </c>
    </row>
    <row r="2111" spans="3:8">
      <c r="C2111" s="169">
        <v>59</v>
      </c>
      <c r="D2111" s="48">
        <v>16099</v>
      </c>
      <c r="E2111" s="47">
        <f>F989</f>
        <v>2.9000000000000341</v>
      </c>
      <c r="F2111" s="47">
        <f t="shared" si="572"/>
        <v>3.6678500000000156</v>
      </c>
      <c r="G2111" s="48">
        <f t="shared" si="573"/>
        <v>124</v>
      </c>
      <c r="H2111" s="47">
        <f t="shared" si="574"/>
        <v>454.81340000000193</v>
      </c>
    </row>
    <row r="2112" spans="3:8">
      <c r="C2112" s="169">
        <v>60</v>
      </c>
      <c r="D2112" s="48">
        <v>16160</v>
      </c>
      <c r="E2112" s="47">
        <f>F1000</f>
        <v>0</v>
      </c>
      <c r="F2112" s="47">
        <f>(E2112+E2111)/2</f>
        <v>1.4500000000000171</v>
      </c>
      <c r="G2112" s="48">
        <f t="shared" si="573"/>
        <v>61</v>
      </c>
      <c r="H2112" s="47">
        <f t="shared" si="574"/>
        <v>88.45000000000104</v>
      </c>
    </row>
    <row r="2113" spans="3:8">
      <c r="C2113" s="169"/>
      <c r="D2113" s="48"/>
      <c r="E2113" s="47"/>
      <c r="F2113" s="47"/>
      <c r="G2113" s="48">
        <f>SUM(G2102:G2112)</f>
        <v>1077</v>
      </c>
      <c r="H2113" s="47">
        <f>SUM(H2102:H2112)</f>
        <v>8724.1917750000248</v>
      </c>
    </row>
    <row r="2114" spans="3:8">
      <c r="C2114" s="169">
        <v>61</v>
      </c>
      <c r="D2114" s="48">
        <v>17500</v>
      </c>
      <c r="E2114" s="47">
        <f>F1014</f>
        <v>0</v>
      </c>
      <c r="F2114" s="47"/>
      <c r="G2114" s="48"/>
      <c r="H2114" s="47"/>
    </row>
    <row r="2115" spans="3:8">
      <c r="C2115" s="169">
        <v>62</v>
      </c>
      <c r="D2115" s="48">
        <v>17562</v>
      </c>
      <c r="E2115" s="47">
        <f>F1031</f>
        <v>3.660000000000025</v>
      </c>
      <c r="F2115" s="47">
        <f t="shared" si="572"/>
        <v>1.8300000000000125</v>
      </c>
      <c r="G2115" s="48">
        <f t="shared" si="573"/>
        <v>62</v>
      </c>
      <c r="H2115" s="47">
        <f>F2115*G2115</f>
        <v>113.46000000000078</v>
      </c>
    </row>
    <row r="2116" spans="3:8">
      <c r="C2116" s="169">
        <v>63</v>
      </c>
      <c r="D2116" s="48">
        <v>17669</v>
      </c>
      <c r="E2116" s="47">
        <f>F1052</f>
        <v>4.379600000000039</v>
      </c>
      <c r="F2116" s="47">
        <f t="shared" si="572"/>
        <v>4.019800000000032</v>
      </c>
      <c r="G2116" s="48">
        <f t="shared" si="573"/>
        <v>107</v>
      </c>
      <c r="H2116" s="47">
        <f t="shared" si="574"/>
        <v>430.11860000000343</v>
      </c>
    </row>
    <row r="2117" spans="3:8">
      <c r="C2117" s="169">
        <v>64</v>
      </c>
      <c r="D2117" s="48">
        <v>17789</v>
      </c>
      <c r="E2117" s="47">
        <f>F1072</f>
        <v>1.3207999999999629</v>
      </c>
      <c r="F2117" s="47">
        <f t="shared" si="572"/>
        <v>2.850200000000001</v>
      </c>
      <c r="G2117" s="48">
        <f t="shared" si="573"/>
        <v>120</v>
      </c>
      <c r="H2117" s="47">
        <f t="shared" si="574"/>
        <v>342.02400000000011</v>
      </c>
    </row>
    <row r="2118" spans="3:8">
      <c r="C2118" s="169">
        <v>65</v>
      </c>
      <c r="D2118" s="48">
        <v>17932</v>
      </c>
      <c r="E2118" s="47">
        <f>F1093</f>
        <v>2.2172499999999786</v>
      </c>
      <c r="F2118" s="47">
        <f t="shared" si="572"/>
        <v>1.7690249999999708</v>
      </c>
      <c r="G2118" s="48">
        <f t="shared" si="573"/>
        <v>143</v>
      </c>
      <c r="H2118" s="47">
        <f t="shared" si="574"/>
        <v>252.97057499999582</v>
      </c>
    </row>
    <row r="2119" spans="3:8">
      <c r="C2119" s="169">
        <v>66</v>
      </c>
      <c r="D2119" s="48">
        <v>18100</v>
      </c>
      <c r="E2119" s="47">
        <f>F1102</f>
        <v>0</v>
      </c>
      <c r="F2119" s="47">
        <f t="shared" ref="F2119:F2139" si="575">(E2119+E2118)/2</f>
        <v>1.1086249999999893</v>
      </c>
      <c r="G2119" s="48">
        <f t="shared" ref="G2119:G2139" si="576">D2119-D2118</f>
        <v>168</v>
      </c>
      <c r="H2119" s="47">
        <f t="shared" ref="H2119:H2139" si="577">F2119*G2119</f>
        <v>186.2489999999982</v>
      </c>
    </row>
    <row r="2120" spans="3:8">
      <c r="C2120" s="169"/>
      <c r="D2120" s="48"/>
      <c r="E2120" s="47"/>
      <c r="F2120" s="47"/>
      <c r="G2120" s="48">
        <f>SUM(G2115:G2119)</f>
        <v>600</v>
      </c>
      <c r="H2120" s="47">
        <f>SUM(H2115:H2119)</f>
        <v>1324.8221749999982</v>
      </c>
    </row>
    <row r="2121" spans="3:8">
      <c r="C2121" s="169">
        <v>67</v>
      </c>
      <c r="D2121" s="48">
        <v>18500</v>
      </c>
      <c r="E2121" s="47">
        <f>F1115</f>
        <v>3.0879999999999939</v>
      </c>
      <c r="F2121" s="47"/>
      <c r="G2121" s="48"/>
      <c r="H2121" s="47"/>
    </row>
    <row r="2122" spans="3:8">
      <c r="C2122" s="169">
        <v>68</v>
      </c>
      <c r="D2122" s="48">
        <v>18631</v>
      </c>
      <c r="E2122" s="47">
        <f>F1128</f>
        <v>4.7340000000000373</v>
      </c>
      <c r="F2122" s="47">
        <f t="shared" si="575"/>
        <v>3.9110000000000156</v>
      </c>
      <c r="G2122" s="48">
        <f t="shared" si="576"/>
        <v>131</v>
      </c>
      <c r="H2122" s="47">
        <f t="shared" si="577"/>
        <v>512.34100000000205</v>
      </c>
    </row>
    <row r="2123" spans="3:8">
      <c r="C2123" s="169">
        <v>69</v>
      </c>
      <c r="D2123" s="48">
        <v>18718</v>
      </c>
      <c r="E2123" s="47">
        <f>F1142</f>
        <v>3.1216999999999757</v>
      </c>
      <c r="F2123" s="47">
        <f t="shared" si="575"/>
        <v>3.9278500000000065</v>
      </c>
      <c r="G2123" s="48">
        <f t="shared" si="576"/>
        <v>87</v>
      </c>
      <c r="H2123" s="47">
        <f t="shared" si="577"/>
        <v>341.72295000000054</v>
      </c>
    </row>
    <row r="2124" spans="3:8">
      <c r="C2124" s="169">
        <v>70</v>
      </c>
      <c r="D2124" s="48">
        <v>18850</v>
      </c>
      <c r="E2124" s="47">
        <f>F1156</f>
        <v>1.8287500000000136</v>
      </c>
      <c r="F2124" s="47">
        <f t="shared" si="575"/>
        <v>2.4752249999999947</v>
      </c>
      <c r="G2124" s="48">
        <f t="shared" si="576"/>
        <v>132</v>
      </c>
      <c r="H2124" s="47">
        <f t="shared" si="577"/>
        <v>326.7296999999993</v>
      </c>
    </row>
    <row r="2125" spans="3:8">
      <c r="C2125" s="169">
        <v>71</v>
      </c>
      <c r="D2125" s="48">
        <v>19035</v>
      </c>
      <c r="E2125" s="47">
        <f>F1169</f>
        <v>2.759900000000016</v>
      </c>
      <c r="F2125" s="47">
        <f t="shared" si="575"/>
        <v>2.2943250000000148</v>
      </c>
      <c r="G2125" s="48">
        <f t="shared" si="576"/>
        <v>185</v>
      </c>
      <c r="H2125" s="47">
        <f t="shared" si="577"/>
        <v>424.45012500000274</v>
      </c>
    </row>
    <row r="2126" spans="3:8">
      <c r="C2126" s="169">
        <v>72</v>
      </c>
      <c r="D2126" s="48">
        <v>19108</v>
      </c>
      <c r="E2126" s="47">
        <f>F1181</f>
        <v>5.0509000000000128</v>
      </c>
      <c r="F2126" s="47">
        <f t="shared" si="575"/>
        <v>3.9054000000000144</v>
      </c>
      <c r="G2126" s="48">
        <f t="shared" si="576"/>
        <v>73</v>
      </c>
      <c r="H2126" s="47">
        <f t="shared" si="577"/>
        <v>285.09420000000102</v>
      </c>
    </row>
    <row r="2127" spans="3:8">
      <c r="C2127" s="169">
        <v>73</v>
      </c>
      <c r="D2127" s="48">
        <v>19222</v>
      </c>
      <c r="E2127" s="47">
        <f>F1195</f>
        <v>6.75</v>
      </c>
      <c r="F2127" s="47">
        <f t="shared" si="575"/>
        <v>5.9004500000000064</v>
      </c>
      <c r="G2127" s="48">
        <f t="shared" si="576"/>
        <v>114</v>
      </c>
      <c r="H2127" s="47">
        <f t="shared" si="577"/>
        <v>672.65130000000067</v>
      </c>
    </row>
    <row r="2128" spans="3:8">
      <c r="C2128" s="169">
        <v>74</v>
      </c>
      <c r="D2128" s="48">
        <v>19560</v>
      </c>
      <c r="E2128" s="47">
        <f>F1207</f>
        <v>7.2299000000000149</v>
      </c>
      <c r="F2128" s="47">
        <f t="shared" si="575"/>
        <v>6.9899500000000074</v>
      </c>
      <c r="G2128" s="48">
        <f t="shared" si="576"/>
        <v>338</v>
      </c>
      <c r="H2128" s="47">
        <f t="shared" si="577"/>
        <v>2362.6031000000025</v>
      </c>
    </row>
    <row r="2129" spans="3:8">
      <c r="C2129" s="169">
        <v>75</v>
      </c>
      <c r="D2129" s="48">
        <v>19639</v>
      </c>
      <c r="E2129" s="47">
        <f>F1219</f>
        <v>3.2816500000000133</v>
      </c>
      <c r="F2129" s="47">
        <f t="shared" si="575"/>
        <v>5.2557750000000141</v>
      </c>
      <c r="G2129" s="48">
        <f t="shared" si="576"/>
        <v>79</v>
      </c>
      <c r="H2129" s="47">
        <f t="shared" si="577"/>
        <v>415.2062250000011</v>
      </c>
    </row>
    <row r="2130" spans="3:8">
      <c r="C2130" s="169">
        <v>76</v>
      </c>
      <c r="D2130" s="48">
        <v>19786</v>
      </c>
      <c r="E2130" s="47">
        <f>F1233</f>
        <v>3.462649999999968</v>
      </c>
      <c r="F2130" s="47">
        <f t="shared" si="575"/>
        <v>3.3721499999999907</v>
      </c>
      <c r="G2130" s="48">
        <f t="shared" si="576"/>
        <v>147</v>
      </c>
      <c r="H2130" s="47">
        <f t="shared" si="577"/>
        <v>495.70604999999864</v>
      </c>
    </row>
    <row r="2131" spans="3:8">
      <c r="C2131" s="169">
        <v>77</v>
      </c>
      <c r="D2131" s="48">
        <v>19898</v>
      </c>
      <c r="E2131" s="47">
        <f>F1248</f>
        <v>3.5679000000000372</v>
      </c>
      <c r="F2131" s="47">
        <f t="shared" si="575"/>
        <v>3.5152750000000026</v>
      </c>
      <c r="G2131" s="48">
        <f t="shared" si="576"/>
        <v>112</v>
      </c>
      <c r="H2131" s="47">
        <f t="shared" si="577"/>
        <v>393.71080000000029</v>
      </c>
    </row>
    <row r="2132" spans="3:8">
      <c r="C2132" s="169">
        <v>78</v>
      </c>
      <c r="D2132" s="48">
        <v>19995</v>
      </c>
      <c r="E2132" s="47">
        <f>F1266</f>
        <v>8.4511499999999842</v>
      </c>
      <c r="F2132" s="47">
        <f t="shared" si="575"/>
        <v>6.0095250000000107</v>
      </c>
      <c r="G2132" s="48">
        <f t="shared" si="576"/>
        <v>97</v>
      </c>
      <c r="H2132" s="47">
        <f t="shared" si="577"/>
        <v>582.92392500000108</v>
      </c>
    </row>
    <row r="2133" spans="3:8">
      <c r="C2133" s="169">
        <v>79</v>
      </c>
      <c r="D2133" s="48">
        <v>20082</v>
      </c>
      <c r="E2133" s="47">
        <f>F1284</f>
        <v>5.2690000000000055</v>
      </c>
      <c r="F2133" s="47">
        <f t="shared" si="575"/>
        <v>6.8600749999999948</v>
      </c>
      <c r="G2133" s="48">
        <f t="shared" si="576"/>
        <v>87</v>
      </c>
      <c r="H2133" s="47">
        <f t="shared" si="577"/>
        <v>596.82652499999949</v>
      </c>
    </row>
    <row r="2134" spans="3:8">
      <c r="C2134" s="169">
        <v>80</v>
      </c>
      <c r="D2134" s="48">
        <v>20162</v>
      </c>
      <c r="E2134" s="47">
        <f>F1302</f>
        <v>6.9757000000000176</v>
      </c>
      <c r="F2134" s="47">
        <f t="shared" si="575"/>
        <v>6.1223500000000115</v>
      </c>
      <c r="G2134" s="48">
        <f t="shared" si="576"/>
        <v>80</v>
      </c>
      <c r="H2134" s="47">
        <f t="shared" si="577"/>
        <v>489.78800000000092</v>
      </c>
    </row>
    <row r="2135" spans="3:8">
      <c r="C2135" s="169">
        <v>81</v>
      </c>
      <c r="D2135" s="48">
        <v>20251</v>
      </c>
      <c r="E2135" s="47">
        <f>F1319</f>
        <v>5.4254999999999995</v>
      </c>
      <c r="F2135" s="47">
        <f t="shared" si="575"/>
        <v>6.2006000000000085</v>
      </c>
      <c r="G2135" s="48">
        <f t="shared" si="576"/>
        <v>89</v>
      </c>
      <c r="H2135" s="47">
        <f t="shared" si="577"/>
        <v>551.85340000000076</v>
      </c>
    </row>
    <row r="2136" spans="3:8">
      <c r="C2136" s="169">
        <v>82</v>
      </c>
      <c r="D2136" s="48">
        <v>20317</v>
      </c>
      <c r="E2136" s="47">
        <f>F1333</f>
        <v>9.5895999999999901</v>
      </c>
      <c r="F2136" s="47">
        <f t="shared" si="575"/>
        <v>7.5075499999999948</v>
      </c>
      <c r="G2136" s="48">
        <f t="shared" si="576"/>
        <v>66</v>
      </c>
      <c r="H2136" s="47">
        <f t="shared" si="577"/>
        <v>495.49829999999963</v>
      </c>
    </row>
    <row r="2137" spans="3:8">
      <c r="C2137" s="169">
        <v>83</v>
      </c>
      <c r="D2137" s="48">
        <v>20411</v>
      </c>
      <c r="E2137" s="47">
        <f>F1348</f>
        <v>5.8328500000000076</v>
      </c>
      <c r="F2137" s="47">
        <f t="shared" si="575"/>
        <v>7.7112249999999989</v>
      </c>
      <c r="G2137" s="48">
        <f t="shared" si="576"/>
        <v>94</v>
      </c>
      <c r="H2137" s="47">
        <f t="shared" si="577"/>
        <v>724.85514999999987</v>
      </c>
    </row>
    <row r="2138" spans="3:8">
      <c r="C2138" s="169">
        <v>84</v>
      </c>
      <c r="D2138" s="48">
        <v>20485</v>
      </c>
      <c r="E2138" s="47">
        <f>F1363</f>
        <v>4.5437500000000455</v>
      </c>
      <c r="F2138" s="47">
        <f t="shared" si="575"/>
        <v>5.1883000000000266</v>
      </c>
      <c r="G2138" s="48">
        <f t="shared" si="576"/>
        <v>74</v>
      </c>
      <c r="H2138" s="47">
        <f t="shared" si="577"/>
        <v>383.93420000000197</v>
      </c>
    </row>
    <row r="2139" spans="3:8">
      <c r="C2139" s="169">
        <v>85</v>
      </c>
      <c r="D2139" s="48">
        <v>20600</v>
      </c>
      <c r="E2139" s="47">
        <f>F1378</f>
        <v>7.8488500000000272</v>
      </c>
      <c r="F2139" s="47">
        <f t="shared" si="575"/>
        <v>6.1963000000000363</v>
      </c>
      <c r="G2139" s="48">
        <f t="shared" si="576"/>
        <v>115</v>
      </c>
      <c r="H2139" s="47">
        <f t="shared" si="577"/>
        <v>712.57450000000415</v>
      </c>
    </row>
    <row r="2140" spans="3:8">
      <c r="C2140" s="169"/>
      <c r="D2140" s="48"/>
      <c r="E2140" s="47"/>
      <c r="F2140" s="47"/>
      <c r="G2140" s="48">
        <f>SUM(G2122:G2139)</f>
        <v>2100</v>
      </c>
      <c r="H2140" s="47">
        <f>SUM(H2122:H2139)</f>
        <v>10768.469450000015</v>
      </c>
    </row>
    <row r="2141" spans="3:8">
      <c r="C2141" s="169">
        <v>86</v>
      </c>
      <c r="D2141" s="48">
        <v>24697</v>
      </c>
      <c r="E2141" s="47">
        <v>11.51</v>
      </c>
      <c r="F2141" s="47"/>
      <c r="G2141" s="48"/>
      <c r="H2141" s="47"/>
    </row>
    <row r="2142" spans="3:8">
      <c r="C2142" s="169">
        <v>87</v>
      </c>
      <c r="D2142" s="48">
        <v>24862</v>
      </c>
      <c r="E2142" s="47">
        <f>F1392</f>
        <v>11.513299999999987</v>
      </c>
      <c r="F2142" s="47">
        <f>(E2142+E2141)/2</f>
        <v>11.511649999999992</v>
      </c>
      <c r="G2142" s="48">
        <f>D2142-D2141</f>
        <v>165</v>
      </c>
      <c r="H2142" s="47">
        <f>F2142*G2142</f>
        <v>1899.4222499999987</v>
      </c>
    </row>
    <row r="2143" spans="3:8">
      <c r="C2143" s="169">
        <v>88</v>
      </c>
      <c r="D2143" s="48">
        <v>24950</v>
      </c>
      <c r="E2143" s="47">
        <f>F1407</f>
        <v>5.8111499999999978</v>
      </c>
      <c r="F2143" s="47">
        <f t="shared" ref="F2143:F2195" si="578">(E2143+E2142)/2</f>
        <v>8.6622249999999923</v>
      </c>
      <c r="G2143" s="48">
        <f t="shared" ref="G2143:G2195" si="579">D2143-D2142</f>
        <v>88</v>
      </c>
      <c r="H2143" s="47">
        <f t="shared" ref="H2143:H2195" si="580">F2143*G2143</f>
        <v>762.27579999999932</v>
      </c>
    </row>
    <row r="2144" spans="3:8">
      <c r="C2144" s="169">
        <v>89</v>
      </c>
      <c r="D2144" s="48">
        <v>25118</v>
      </c>
      <c r="E2144" s="47">
        <f>F1422</f>
        <v>10.091900000000038</v>
      </c>
      <c r="F2144" s="47">
        <f t="shared" si="578"/>
        <v>7.9515250000000179</v>
      </c>
      <c r="G2144" s="48">
        <f t="shared" si="579"/>
        <v>168</v>
      </c>
      <c r="H2144" s="47">
        <f t="shared" si="580"/>
        <v>1335.8562000000029</v>
      </c>
    </row>
    <row r="2145" spans="3:8">
      <c r="C2145" s="169">
        <v>90</v>
      </c>
      <c r="D2145" s="48">
        <v>25316</v>
      </c>
      <c r="E2145" s="47">
        <f>F1433</f>
        <v>10.501249999999999</v>
      </c>
      <c r="F2145" s="47">
        <f t="shared" si="578"/>
        <v>10.296575000000018</v>
      </c>
      <c r="G2145" s="48">
        <f t="shared" si="579"/>
        <v>198</v>
      </c>
      <c r="H2145" s="47">
        <f t="shared" si="580"/>
        <v>2038.7218500000035</v>
      </c>
    </row>
    <row r="2146" spans="3:8">
      <c r="C2146" s="169">
        <v>91</v>
      </c>
      <c r="D2146" s="48">
        <v>25453</v>
      </c>
      <c r="E2146" s="47">
        <f>F1446</f>
        <v>6.80600000000004</v>
      </c>
      <c r="F2146" s="47">
        <f t="shared" si="578"/>
        <v>8.6536250000000194</v>
      </c>
      <c r="G2146" s="48">
        <f t="shared" si="579"/>
        <v>137</v>
      </c>
      <c r="H2146" s="47">
        <f t="shared" si="580"/>
        <v>1185.5466250000027</v>
      </c>
    </row>
    <row r="2147" spans="3:8">
      <c r="C2147" s="169">
        <v>92</v>
      </c>
      <c r="D2147" s="48">
        <v>25509</v>
      </c>
      <c r="E2147" s="47">
        <f>F1460</f>
        <v>9.9379149999999754</v>
      </c>
      <c r="F2147" s="47">
        <f t="shared" si="578"/>
        <v>8.3719575000000077</v>
      </c>
      <c r="G2147" s="48">
        <f t="shared" si="579"/>
        <v>56</v>
      </c>
      <c r="H2147" s="47">
        <f t="shared" si="580"/>
        <v>468.82962000000043</v>
      </c>
    </row>
    <row r="2148" spans="3:8">
      <c r="C2148" s="169">
        <v>93</v>
      </c>
      <c r="D2148" s="48">
        <v>25658</v>
      </c>
      <c r="E2148" s="47">
        <f>F1473</f>
        <v>3.8058500000000208</v>
      </c>
      <c r="F2148" s="47">
        <f t="shared" si="578"/>
        <v>6.8718824999999981</v>
      </c>
      <c r="G2148" s="48">
        <f t="shared" si="579"/>
        <v>149</v>
      </c>
      <c r="H2148" s="47">
        <f t="shared" si="580"/>
        <v>1023.9104924999997</v>
      </c>
    </row>
    <row r="2149" spans="3:8">
      <c r="C2149" s="169">
        <v>94</v>
      </c>
      <c r="D2149" s="48">
        <v>25765</v>
      </c>
      <c r="E2149" s="47">
        <f>F1484</f>
        <v>14.860900000000029</v>
      </c>
      <c r="F2149" s="47">
        <f t="shared" si="578"/>
        <v>9.3333750000000251</v>
      </c>
      <c r="G2149" s="48">
        <f t="shared" si="579"/>
        <v>107</v>
      </c>
      <c r="H2149" s="47">
        <f t="shared" si="580"/>
        <v>998.67112500000269</v>
      </c>
    </row>
    <row r="2150" spans="3:8">
      <c r="C2150" s="169">
        <v>95</v>
      </c>
      <c r="D2150" s="48">
        <v>26322</v>
      </c>
      <c r="E2150" s="47">
        <f>F1496</f>
        <v>13.944500000000033</v>
      </c>
      <c r="F2150" s="47">
        <f t="shared" si="578"/>
        <v>14.402700000000031</v>
      </c>
      <c r="G2150" s="48">
        <f t="shared" si="579"/>
        <v>557</v>
      </c>
      <c r="H2150" s="47">
        <f t="shared" si="580"/>
        <v>8022.3039000000172</v>
      </c>
    </row>
    <row r="2151" spans="3:8">
      <c r="C2151" s="169">
        <v>96</v>
      </c>
      <c r="D2151" s="48">
        <v>26372</v>
      </c>
      <c r="E2151" s="47">
        <f>F1508</f>
        <v>5.6799000000000319</v>
      </c>
      <c r="F2151" s="47">
        <f t="shared" si="578"/>
        <v>9.8122000000000327</v>
      </c>
      <c r="G2151" s="48">
        <f t="shared" si="579"/>
        <v>50</v>
      </c>
      <c r="H2151" s="47">
        <f t="shared" si="580"/>
        <v>490.61000000000161</v>
      </c>
    </row>
    <row r="2152" spans="3:8">
      <c r="C2152" s="169">
        <v>97</v>
      </c>
      <c r="D2152" s="48">
        <v>26460</v>
      </c>
      <c r="E2152" s="47">
        <f>F1520</f>
        <v>3.5599000000000274</v>
      </c>
      <c r="F2152" s="47">
        <f t="shared" si="578"/>
        <v>4.6199000000000296</v>
      </c>
      <c r="G2152" s="48">
        <f t="shared" si="579"/>
        <v>88</v>
      </c>
      <c r="H2152" s="47">
        <f t="shared" si="580"/>
        <v>406.55120000000261</v>
      </c>
    </row>
    <row r="2153" spans="3:8">
      <c r="C2153" s="169">
        <v>98</v>
      </c>
      <c r="D2153" s="48">
        <v>26620</v>
      </c>
      <c r="E2153" s="47">
        <f>F1533</f>
        <v>8.5782999999999845</v>
      </c>
      <c r="F2153" s="47">
        <f t="shared" si="578"/>
        <v>6.0691000000000059</v>
      </c>
      <c r="G2153" s="48">
        <f t="shared" si="579"/>
        <v>160</v>
      </c>
      <c r="H2153" s="47">
        <f t="shared" si="580"/>
        <v>971.05600000000095</v>
      </c>
    </row>
    <row r="2154" spans="3:8">
      <c r="C2154" s="169">
        <v>99</v>
      </c>
      <c r="D2154" s="48">
        <v>26778</v>
      </c>
      <c r="E2154" s="47">
        <f>F1546</f>
        <v>12.283800000000014</v>
      </c>
      <c r="F2154" s="47">
        <f t="shared" si="578"/>
        <v>10.431049999999999</v>
      </c>
      <c r="G2154" s="48">
        <f t="shared" si="579"/>
        <v>158</v>
      </c>
      <c r="H2154" s="47">
        <f t="shared" si="580"/>
        <v>1648.1058999999998</v>
      </c>
    </row>
    <row r="2155" spans="3:8">
      <c r="C2155" s="169">
        <v>100</v>
      </c>
      <c r="D2155" s="48">
        <v>26870</v>
      </c>
      <c r="E2155" s="47">
        <f>F1558</f>
        <v>9.0711500000000171</v>
      </c>
      <c r="F2155" s="47">
        <f t="shared" si="578"/>
        <v>10.677475000000015</v>
      </c>
      <c r="G2155" s="48">
        <f t="shared" si="579"/>
        <v>92</v>
      </c>
      <c r="H2155" s="47">
        <f t="shared" si="580"/>
        <v>982.32770000000141</v>
      </c>
    </row>
    <row r="2156" spans="3:8">
      <c r="C2156" s="169">
        <v>101</v>
      </c>
      <c r="D2156" s="48">
        <v>26963</v>
      </c>
      <c r="E2156" s="47">
        <f>F1570</f>
        <v>7.3958000000000084</v>
      </c>
      <c r="F2156" s="47">
        <f t="shared" si="578"/>
        <v>8.2334750000000128</v>
      </c>
      <c r="G2156" s="48">
        <f t="shared" si="579"/>
        <v>93</v>
      </c>
      <c r="H2156" s="47">
        <f t="shared" si="580"/>
        <v>765.71317500000123</v>
      </c>
    </row>
    <row r="2157" spans="3:8">
      <c r="C2157" s="169">
        <v>102</v>
      </c>
      <c r="D2157" s="48">
        <v>27084</v>
      </c>
      <c r="E2157" s="47">
        <f>F1583</f>
        <v>7.5416999999999916</v>
      </c>
      <c r="F2157" s="47">
        <f t="shared" si="578"/>
        <v>7.46875</v>
      </c>
      <c r="G2157" s="48">
        <f t="shared" si="579"/>
        <v>121</v>
      </c>
      <c r="H2157" s="47">
        <f t="shared" si="580"/>
        <v>903.71875</v>
      </c>
    </row>
    <row r="2158" spans="3:8">
      <c r="C2158" s="169">
        <v>103</v>
      </c>
      <c r="D2158" s="48">
        <v>27173</v>
      </c>
      <c r="E2158" s="47">
        <f>F1595</f>
        <v>8.3822500000000275</v>
      </c>
      <c r="F2158" s="47">
        <f t="shared" si="578"/>
        <v>7.9619750000000096</v>
      </c>
      <c r="G2158" s="48">
        <f t="shared" si="579"/>
        <v>89</v>
      </c>
      <c r="H2158" s="47">
        <f t="shared" si="580"/>
        <v>708.61577500000089</v>
      </c>
    </row>
    <row r="2159" spans="3:8">
      <c r="C2159" s="169">
        <v>104</v>
      </c>
      <c r="D2159" s="48">
        <v>27267</v>
      </c>
      <c r="E2159" s="47">
        <f>F1607</f>
        <v>17.45975</v>
      </c>
      <c r="F2159" s="47">
        <f t="shared" si="578"/>
        <v>12.921000000000014</v>
      </c>
      <c r="G2159" s="48">
        <f t="shared" si="579"/>
        <v>94</v>
      </c>
      <c r="H2159" s="47">
        <f t="shared" si="580"/>
        <v>1214.5740000000012</v>
      </c>
    </row>
    <row r="2160" spans="3:8">
      <c r="C2160" s="169">
        <v>105</v>
      </c>
      <c r="D2160" s="48">
        <v>27503</v>
      </c>
      <c r="E2160" s="47">
        <f>F1619</f>
        <v>6.1700500000000034</v>
      </c>
      <c r="F2160" s="47">
        <f t="shared" si="578"/>
        <v>11.814900000000002</v>
      </c>
      <c r="G2160" s="48">
        <f t="shared" si="579"/>
        <v>236</v>
      </c>
      <c r="H2160" s="47">
        <f t="shared" si="580"/>
        <v>2788.3164000000002</v>
      </c>
    </row>
    <row r="2161" spans="3:8">
      <c r="C2161" s="169">
        <v>106</v>
      </c>
      <c r="D2161" s="48">
        <v>27605</v>
      </c>
      <c r="E2161" s="47">
        <f>F1632</f>
        <v>10.752700000000004</v>
      </c>
      <c r="F2161" s="47">
        <f t="shared" si="578"/>
        <v>8.4613750000000039</v>
      </c>
      <c r="G2161" s="48">
        <f t="shared" si="579"/>
        <v>102</v>
      </c>
      <c r="H2161" s="47">
        <f t="shared" si="580"/>
        <v>863.06025000000045</v>
      </c>
    </row>
    <row r="2162" spans="3:8">
      <c r="C2162" s="169">
        <v>107</v>
      </c>
      <c r="D2162" s="48">
        <v>27689</v>
      </c>
      <c r="E2162" s="47">
        <f>F1645</f>
        <v>10.659199999999998</v>
      </c>
      <c r="F2162" s="47">
        <f t="shared" si="578"/>
        <v>10.705950000000001</v>
      </c>
      <c r="G2162" s="48">
        <f t="shared" si="579"/>
        <v>84</v>
      </c>
      <c r="H2162" s="47">
        <f t="shared" si="580"/>
        <v>899.29980000000012</v>
      </c>
    </row>
    <row r="2163" spans="3:8">
      <c r="C2163" s="169">
        <v>108</v>
      </c>
      <c r="D2163" s="48">
        <v>27773</v>
      </c>
      <c r="E2163" s="47">
        <f>F1659</f>
        <v>7.4152499999999861</v>
      </c>
      <c r="F2163" s="47">
        <f t="shared" si="578"/>
        <v>9.0372249999999923</v>
      </c>
      <c r="G2163" s="48">
        <f t="shared" si="579"/>
        <v>84</v>
      </c>
      <c r="H2163" s="47">
        <f t="shared" si="580"/>
        <v>759.1268999999993</v>
      </c>
    </row>
    <row r="2164" spans="3:8">
      <c r="C2164" s="169">
        <v>109</v>
      </c>
      <c r="D2164" s="48">
        <v>27856</v>
      </c>
      <c r="E2164" s="47">
        <f>F1672</f>
        <v>6.6037500000000477</v>
      </c>
      <c r="F2164" s="47">
        <f t="shared" si="578"/>
        <v>7.0095000000000169</v>
      </c>
      <c r="G2164" s="48">
        <f t="shared" si="579"/>
        <v>83</v>
      </c>
      <c r="H2164" s="47">
        <f t="shared" si="580"/>
        <v>581.78850000000136</v>
      </c>
    </row>
    <row r="2165" spans="3:8">
      <c r="C2165" s="169">
        <v>110</v>
      </c>
      <c r="D2165" s="48">
        <v>27948</v>
      </c>
      <c r="E2165" s="47">
        <f>F1685</f>
        <v>4.9125000000000512</v>
      </c>
      <c r="F2165" s="47">
        <f t="shared" si="578"/>
        <v>5.7581250000000495</v>
      </c>
      <c r="G2165" s="48">
        <f t="shared" si="579"/>
        <v>92</v>
      </c>
      <c r="H2165" s="47">
        <f t="shared" si="580"/>
        <v>529.74750000000449</v>
      </c>
    </row>
    <row r="2166" spans="3:8">
      <c r="C2166" s="169">
        <v>111</v>
      </c>
      <c r="D2166" s="48">
        <v>28010</v>
      </c>
      <c r="E2166" s="47">
        <f>F1698</f>
        <v>6.3580000000000041</v>
      </c>
      <c r="F2166" s="47">
        <f t="shared" si="578"/>
        <v>5.6352500000000276</v>
      </c>
      <c r="G2166" s="48">
        <f t="shared" si="579"/>
        <v>62</v>
      </c>
      <c r="H2166" s="47">
        <f t="shared" si="580"/>
        <v>349.38550000000168</v>
      </c>
    </row>
    <row r="2167" spans="3:8">
      <c r="C2167" s="169">
        <v>112</v>
      </c>
      <c r="D2167" s="48">
        <v>28110</v>
      </c>
      <c r="E2167" s="47">
        <f>F1711</f>
        <v>3.2819999999999823</v>
      </c>
      <c r="F2167" s="47">
        <f t="shared" si="578"/>
        <v>4.8199999999999932</v>
      </c>
      <c r="G2167" s="48">
        <f t="shared" si="579"/>
        <v>100</v>
      </c>
      <c r="H2167" s="47">
        <f t="shared" si="580"/>
        <v>481.99999999999932</v>
      </c>
    </row>
    <row r="2168" spans="3:8">
      <c r="C2168" s="169">
        <v>113</v>
      </c>
      <c r="D2168" s="48">
        <v>28214</v>
      </c>
      <c r="E2168" s="47">
        <f>F1725</f>
        <v>5.623800000000017</v>
      </c>
      <c r="F2168" s="47">
        <f t="shared" si="578"/>
        <v>4.4528999999999996</v>
      </c>
      <c r="G2168" s="48">
        <f t="shared" si="579"/>
        <v>104</v>
      </c>
      <c r="H2168" s="47">
        <f t="shared" si="580"/>
        <v>463.10159999999996</v>
      </c>
    </row>
    <row r="2169" spans="3:8">
      <c r="C2169" s="169">
        <v>114</v>
      </c>
      <c r="D2169" s="48">
        <v>28296</v>
      </c>
      <c r="E2169" s="47">
        <f>F1738</f>
        <v>5.2307500000000005</v>
      </c>
      <c r="F2169" s="47">
        <f t="shared" si="578"/>
        <v>5.4272750000000087</v>
      </c>
      <c r="G2169" s="48">
        <f t="shared" si="579"/>
        <v>82</v>
      </c>
      <c r="H2169" s="47">
        <f t="shared" si="580"/>
        <v>445.03655000000072</v>
      </c>
    </row>
    <row r="2170" spans="3:8">
      <c r="C2170" s="169">
        <v>115</v>
      </c>
      <c r="D2170" s="48">
        <v>28345</v>
      </c>
      <c r="E2170" s="47">
        <f>F1751</f>
        <v>5.8087500000000034</v>
      </c>
      <c r="F2170" s="47">
        <f t="shared" si="578"/>
        <v>5.5197500000000019</v>
      </c>
      <c r="G2170" s="48">
        <f t="shared" si="579"/>
        <v>49</v>
      </c>
      <c r="H2170" s="47">
        <f t="shared" si="580"/>
        <v>270.46775000000008</v>
      </c>
    </row>
    <row r="2171" spans="3:8">
      <c r="C2171" s="169">
        <v>116</v>
      </c>
      <c r="D2171" s="48">
        <v>28390</v>
      </c>
      <c r="E2171" s="47">
        <f>F1764</f>
        <v>5.9660500000000241</v>
      </c>
      <c r="F2171" s="47">
        <f t="shared" si="578"/>
        <v>5.8874000000000137</v>
      </c>
      <c r="G2171" s="48">
        <f t="shared" si="579"/>
        <v>45</v>
      </c>
      <c r="H2171" s="47">
        <f t="shared" si="580"/>
        <v>264.93300000000062</v>
      </c>
    </row>
    <row r="2172" spans="3:8">
      <c r="C2172" s="169">
        <v>117</v>
      </c>
      <c r="D2172" s="48">
        <v>28455</v>
      </c>
      <c r="E2172" s="47">
        <f>F1774</f>
        <v>0</v>
      </c>
      <c r="F2172" s="47">
        <f t="shared" si="578"/>
        <v>2.983025000000012</v>
      </c>
      <c r="G2172" s="48">
        <f t="shared" si="579"/>
        <v>65</v>
      </c>
      <c r="H2172" s="47">
        <f t="shared" si="580"/>
        <v>193.89662500000077</v>
      </c>
    </row>
    <row r="2173" spans="3:8">
      <c r="C2173" s="169">
        <v>118</v>
      </c>
      <c r="D2173" s="48">
        <v>28490</v>
      </c>
      <c r="E2173" s="47">
        <f>F1790</f>
        <v>0.83954999999998847</v>
      </c>
      <c r="F2173" s="47">
        <f t="shared" si="578"/>
        <v>0.41977499999999424</v>
      </c>
      <c r="G2173" s="48">
        <f t="shared" si="579"/>
        <v>35</v>
      </c>
      <c r="H2173" s="47">
        <f t="shared" si="580"/>
        <v>14.692124999999798</v>
      </c>
    </row>
    <row r="2174" spans="3:8">
      <c r="C2174" s="169">
        <v>119</v>
      </c>
      <c r="D2174" s="48">
        <v>28525</v>
      </c>
      <c r="E2174" s="47">
        <f>F1803</f>
        <v>7.1984999999999957</v>
      </c>
      <c r="F2174" s="47">
        <f t="shared" si="578"/>
        <v>4.0190249999999921</v>
      </c>
      <c r="G2174" s="48">
        <f t="shared" si="579"/>
        <v>35</v>
      </c>
      <c r="H2174" s="47">
        <f t="shared" si="580"/>
        <v>140.66587499999972</v>
      </c>
    </row>
    <row r="2175" spans="3:8">
      <c r="C2175" s="169">
        <v>120</v>
      </c>
      <c r="D2175" s="48">
        <v>28592</v>
      </c>
      <c r="E2175" s="47">
        <f>F1816</f>
        <v>6.0903500000000008</v>
      </c>
      <c r="F2175" s="47">
        <f t="shared" si="578"/>
        <v>6.6444249999999982</v>
      </c>
      <c r="G2175" s="48">
        <f t="shared" si="579"/>
        <v>67</v>
      </c>
      <c r="H2175" s="47">
        <f t="shared" si="580"/>
        <v>445.17647499999987</v>
      </c>
    </row>
    <row r="2176" spans="3:8">
      <c r="C2176" s="169">
        <v>121</v>
      </c>
      <c r="D2176" s="48">
        <v>28686</v>
      </c>
      <c r="E2176" s="47">
        <f>F1831</f>
        <v>7.3438500000000033</v>
      </c>
      <c r="F2176" s="47">
        <f t="shared" si="578"/>
        <v>6.7171000000000021</v>
      </c>
      <c r="G2176" s="48">
        <f t="shared" si="579"/>
        <v>94</v>
      </c>
      <c r="H2176" s="47">
        <f t="shared" si="580"/>
        <v>631.40740000000017</v>
      </c>
    </row>
    <row r="2177" spans="3:8">
      <c r="C2177" s="169">
        <v>122</v>
      </c>
      <c r="D2177" s="48">
        <v>28785</v>
      </c>
      <c r="E2177" s="47">
        <f>F1844</f>
        <v>6.2185999999999808</v>
      </c>
      <c r="F2177" s="47">
        <f t="shared" si="578"/>
        <v>6.7812249999999921</v>
      </c>
      <c r="G2177" s="48">
        <f t="shared" si="579"/>
        <v>99</v>
      </c>
      <c r="H2177" s="47">
        <f t="shared" si="580"/>
        <v>671.3412749999992</v>
      </c>
    </row>
    <row r="2178" spans="3:8">
      <c r="C2178" s="169">
        <v>123</v>
      </c>
      <c r="D2178" s="48">
        <v>28850</v>
      </c>
      <c r="E2178" s="47">
        <f>F1857</f>
        <v>12.239000000000004</v>
      </c>
      <c r="F2178" s="47">
        <f t="shared" si="578"/>
        <v>9.2287999999999926</v>
      </c>
      <c r="G2178" s="48">
        <f t="shared" si="579"/>
        <v>65</v>
      </c>
      <c r="H2178" s="47">
        <f t="shared" si="580"/>
        <v>599.8719999999995</v>
      </c>
    </row>
    <row r="2179" spans="3:8">
      <c r="C2179" s="169">
        <v>124</v>
      </c>
      <c r="D2179" s="48">
        <v>28935</v>
      </c>
      <c r="E2179" s="47">
        <f>F1869</f>
        <v>5.5226000000000397</v>
      </c>
      <c r="F2179" s="47">
        <f t="shared" si="578"/>
        <v>8.880800000000022</v>
      </c>
      <c r="G2179" s="48">
        <f t="shared" si="579"/>
        <v>85</v>
      </c>
      <c r="H2179" s="47">
        <f t="shared" si="580"/>
        <v>754.86800000000187</v>
      </c>
    </row>
    <row r="2180" spans="3:8">
      <c r="C2180" s="169">
        <v>125</v>
      </c>
      <c r="D2180" s="48">
        <v>29066</v>
      </c>
      <c r="E2180" s="47">
        <f>F1880</f>
        <v>8.8407499999999857</v>
      </c>
      <c r="F2180" s="47">
        <f t="shared" si="578"/>
        <v>7.1816750000000127</v>
      </c>
      <c r="G2180" s="48">
        <f t="shared" si="579"/>
        <v>131</v>
      </c>
      <c r="H2180" s="47">
        <f t="shared" si="580"/>
        <v>940.79942500000163</v>
      </c>
    </row>
    <row r="2181" spans="3:8">
      <c r="C2181" s="169">
        <v>126</v>
      </c>
      <c r="D2181" s="48">
        <v>29306</v>
      </c>
      <c r="E2181" s="47">
        <f>F1892</f>
        <v>13.635400000000033</v>
      </c>
      <c r="F2181" s="47">
        <f t="shared" si="578"/>
        <v>11.238075000000009</v>
      </c>
      <c r="G2181" s="48">
        <f t="shared" si="579"/>
        <v>240</v>
      </c>
      <c r="H2181" s="47">
        <f t="shared" si="580"/>
        <v>2697.1380000000022</v>
      </c>
    </row>
    <row r="2182" spans="3:8">
      <c r="C2182" s="169">
        <v>127</v>
      </c>
      <c r="D2182" s="48">
        <v>29398</v>
      </c>
      <c r="E2182" s="47">
        <f>F1904</f>
        <v>18.295800000000042</v>
      </c>
      <c r="F2182" s="47">
        <f t="shared" si="578"/>
        <v>15.965600000000038</v>
      </c>
      <c r="G2182" s="48">
        <f t="shared" si="579"/>
        <v>92</v>
      </c>
      <c r="H2182" s="47">
        <f t="shared" si="580"/>
        <v>1468.8352000000034</v>
      </c>
    </row>
    <row r="2183" spans="3:8">
      <c r="C2183" s="169">
        <v>128</v>
      </c>
      <c r="D2183" s="48">
        <v>29490</v>
      </c>
      <c r="E2183" s="47">
        <f>F1916</f>
        <v>26.498400000000032</v>
      </c>
      <c r="F2183" s="47">
        <f t="shared" si="578"/>
        <v>22.397100000000037</v>
      </c>
      <c r="G2183" s="48">
        <f t="shared" si="579"/>
        <v>92</v>
      </c>
      <c r="H2183" s="47">
        <f t="shared" si="580"/>
        <v>2060.5332000000035</v>
      </c>
    </row>
    <row r="2184" spans="3:8">
      <c r="C2184" s="169">
        <v>129</v>
      </c>
      <c r="D2184" s="48">
        <v>29577</v>
      </c>
      <c r="E2184" s="47">
        <f>F1927</f>
        <v>26.754050000000021</v>
      </c>
      <c r="F2184" s="47">
        <f t="shared" si="578"/>
        <v>26.626225000000026</v>
      </c>
      <c r="G2184" s="48">
        <f t="shared" si="579"/>
        <v>87</v>
      </c>
      <c r="H2184" s="47">
        <f t="shared" si="580"/>
        <v>2316.4815750000025</v>
      </c>
    </row>
    <row r="2185" spans="3:8">
      <c r="C2185" s="169">
        <v>130</v>
      </c>
      <c r="D2185" s="48">
        <v>29670</v>
      </c>
      <c r="E2185" s="47">
        <f>F1938</f>
        <v>40.936300000000017</v>
      </c>
      <c r="F2185" s="47">
        <f t="shared" si="578"/>
        <v>33.845175000000019</v>
      </c>
      <c r="G2185" s="48">
        <f t="shared" si="579"/>
        <v>93</v>
      </c>
      <c r="H2185" s="47">
        <f t="shared" si="580"/>
        <v>3147.6012750000018</v>
      </c>
    </row>
    <row r="2186" spans="3:8">
      <c r="C2186" s="169">
        <v>131</v>
      </c>
      <c r="D2186" s="48">
        <v>29762</v>
      </c>
      <c r="E2186" s="47">
        <f>F1949</f>
        <v>22.826100000000025</v>
      </c>
      <c r="F2186" s="47">
        <f t="shared" si="578"/>
        <v>31.881200000000021</v>
      </c>
      <c r="G2186" s="48">
        <f t="shared" si="579"/>
        <v>92</v>
      </c>
      <c r="H2186" s="47">
        <f t="shared" si="580"/>
        <v>2933.0704000000019</v>
      </c>
    </row>
    <row r="2187" spans="3:8">
      <c r="C2187" s="169">
        <v>132</v>
      </c>
      <c r="D2187" s="48">
        <v>29854</v>
      </c>
      <c r="E2187" s="47">
        <f>F1960</f>
        <v>20.003750000000011</v>
      </c>
      <c r="F2187" s="47">
        <f t="shared" si="578"/>
        <v>21.414925000000018</v>
      </c>
      <c r="G2187" s="48">
        <f t="shared" si="579"/>
        <v>92</v>
      </c>
      <c r="H2187" s="47">
        <f t="shared" si="580"/>
        <v>1970.1731000000016</v>
      </c>
    </row>
    <row r="2188" spans="3:8">
      <c r="C2188" s="169">
        <v>133</v>
      </c>
      <c r="D2188" s="48">
        <v>29950</v>
      </c>
      <c r="E2188" s="47">
        <f>F1972</f>
        <v>7.7329500000000166</v>
      </c>
      <c r="F2188" s="47">
        <f t="shared" si="578"/>
        <v>13.868350000000014</v>
      </c>
      <c r="G2188" s="48">
        <f t="shared" si="579"/>
        <v>96</v>
      </c>
      <c r="H2188" s="47">
        <f t="shared" si="580"/>
        <v>1331.3616000000013</v>
      </c>
    </row>
    <row r="2189" spans="3:8">
      <c r="C2189" s="169">
        <v>134</v>
      </c>
      <c r="D2189" s="48">
        <v>29996</v>
      </c>
      <c r="E2189" s="47">
        <f>F1984</f>
        <v>1.1475000000000364</v>
      </c>
      <c r="F2189" s="47">
        <f t="shared" si="578"/>
        <v>4.4402250000000265</v>
      </c>
      <c r="G2189" s="48">
        <f t="shared" si="579"/>
        <v>46</v>
      </c>
      <c r="H2189" s="47">
        <f t="shared" si="580"/>
        <v>204.25035000000122</v>
      </c>
    </row>
    <row r="2190" spans="3:8">
      <c r="C2190" s="169">
        <v>135</v>
      </c>
      <c r="D2190" s="48">
        <v>30086</v>
      </c>
      <c r="E2190" s="47">
        <f>F1992</f>
        <v>0</v>
      </c>
      <c r="F2190" s="47">
        <f t="shared" si="578"/>
        <v>0.57375000000001819</v>
      </c>
      <c r="G2190" s="48">
        <f t="shared" si="579"/>
        <v>90</v>
      </c>
      <c r="H2190" s="47">
        <f t="shared" si="580"/>
        <v>51.637500000001637</v>
      </c>
    </row>
    <row r="2191" spans="3:8">
      <c r="C2191" s="169">
        <v>136</v>
      </c>
      <c r="D2191" s="48">
        <v>30168</v>
      </c>
      <c r="E2191" s="47">
        <f>F2004</f>
        <v>7.5316500000000133</v>
      </c>
      <c r="F2191" s="47">
        <f t="shared" si="578"/>
        <v>3.7658250000000066</v>
      </c>
      <c r="G2191" s="48">
        <f t="shared" si="579"/>
        <v>82</v>
      </c>
      <c r="H2191" s="47">
        <f t="shared" si="580"/>
        <v>308.79765000000054</v>
      </c>
    </row>
    <row r="2192" spans="3:8">
      <c r="C2192" s="169">
        <v>137</v>
      </c>
      <c r="D2192" s="48">
        <v>30232</v>
      </c>
      <c r="E2192" s="47">
        <f>F2016</f>
        <v>9.8538500000000226</v>
      </c>
      <c r="F2192" s="47">
        <f t="shared" si="578"/>
        <v>8.692750000000018</v>
      </c>
      <c r="G2192" s="48">
        <f t="shared" si="579"/>
        <v>64</v>
      </c>
      <c r="H2192" s="47">
        <f t="shared" si="580"/>
        <v>556.33600000000115</v>
      </c>
    </row>
    <row r="2193" spans="2:10">
      <c r="C2193" s="169">
        <v>138</v>
      </c>
      <c r="D2193" s="175">
        <v>30332</v>
      </c>
      <c r="E2193" s="47">
        <f>F2028</f>
        <v>9.3994999999999891</v>
      </c>
      <c r="F2193" s="47">
        <f t="shared" si="578"/>
        <v>9.6266750000000059</v>
      </c>
      <c r="G2193" s="48">
        <f t="shared" si="579"/>
        <v>100</v>
      </c>
      <c r="H2193" s="47">
        <f t="shared" si="580"/>
        <v>962.66750000000059</v>
      </c>
    </row>
    <row r="2194" spans="2:10">
      <c r="C2194" s="169">
        <v>139</v>
      </c>
      <c r="D2194" s="48">
        <v>30396</v>
      </c>
      <c r="E2194" s="47">
        <f>F2036</f>
        <v>0</v>
      </c>
      <c r="F2194" s="47">
        <f t="shared" si="578"/>
        <v>4.6997499999999945</v>
      </c>
      <c r="G2194" s="48">
        <f t="shared" si="579"/>
        <v>64</v>
      </c>
      <c r="H2194" s="47">
        <f t="shared" si="580"/>
        <v>300.78399999999965</v>
      </c>
    </row>
    <row r="2195" spans="2:10">
      <c r="C2195" s="169">
        <v>140</v>
      </c>
      <c r="D2195" s="48">
        <v>30420</v>
      </c>
      <c r="E2195" s="47">
        <f>F2048</f>
        <v>12.315750000000037</v>
      </c>
      <c r="F2195" s="47">
        <f t="shared" si="578"/>
        <v>6.1578750000000184</v>
      </c>
      <c r="G2195" s="48">
        <f t="shared" si="579"/>
        <v>24</v>
      </c>
      <c r="H2195" s="47">
        <f t="shared" si="580"/>
        <v>147.78900000000044</v>
      </c>
    </row>
    <row r="2196" spans="2:10">
      <c r="C2196" s="169"/>
      <c r="D2196" s="48"/>
      <c r="E2196" s="47"/>
      <c r="F2196" s="47"/>
      <c r="G2196" s="186">
        <f>SUM(G2142:G2195)</f>
        <v>5723</v>
      </c>
      <c r="H2196" s="186">
        <f>SUM(H2142:H2195)</f>
        <v>59373.249662500093</v>
      </c>
    </row>
    <row r="2197" spans="2:10">
      <c r="C2197" s="338" t="s">
        <v>70</v>
      </c>
      <c r="D2197" s="339"/>
      <c r="E2197" s="339"/>
      <c r="F2197" s="339"/>
      <c r="G2197" s="340"/>
      <c r="H2197" s="187">
        <f>ROUND(H2196+H2140+H2120+H2113+H2100+H2091+H2076,2)</f>
        <v>143610.85</v>
      </c>
    </row>
    <row r="2199" spans="2:10" ht="22.5" customHeight="1"/>
    <row r="2200" spans="2:10" ht="24" customHeight="1"/>
    <row r="2201" spans="2:10">
      <c r="B2201" s="17" t="s">
        <v>71</v>
      </c>
      <c r="C2201" s="188"/>
      <c r="D2201" s="188"/>
      <c r="F2201" s="189" t="s">
        <v>32</v>
      </c>
      <c r="G2201" s="190"/>
      <c r="H2201" s="190"/>
      <c r="I2201" s="189" t="s">
        <v>15</v>
      </c>
      <c r="J2201" s="190"/>
    </row>
    <row r="2202" spans="2:10">
      <c r="B2202" s="17" t="s">
        <v>72</v>
      </c>
      <c r="C2202" s="188"/>
      <c r="D2202" s="188"/>
      <c r="F2202" s="189" t="s">
        <v>1</v>
      </c>
      <c r="G2202" s="190"/>
      <c r="H2202" s="190"/>
      <c r="I2202" s="189" t="s">
        <v>16</v>
      </c>
      <c r="J2202" s="190"/>
    </row>
    <row r="2203" spans="2:10">
      <c r="B2203" s="17" t="s">
        <v>73</v>
      </c>
      <c r="C2203" s="188"/>
      <c r="D2203" s="188"/>
      <c r="F2203" s="189" t="s">
        <v>2</v>
      </c>
      <c r="G2203" s="190"/>
      <c r="H2203" s="190"/>
      <c r="I2203" s="189" t="s">
        <v>17</v>
      </c>
      <c r="J2203" s="190"/>
    </row>
    <row r="2204" spans="2:10">
      <c r="B2204" s="17" t="s">
        <v>74</v>
      </c>
      <c r="C2204" s="138"/>
      <c r="D2204" s="138"/>
      <c r="F2204" s="189" t="s">
        <v>3</v>
      </c>
      <c r="G2204" s="138"/>
      <c r="H2204" s="138"/>
      <c r="I2204" s="189" t="s">
        <v>18</v>
      </c>
      <c r="J2204" s="138"/>
    </row>
  </sheetData>
  <mergeCells count="3">
    <mergeCell ref="A1:K1"/>
    <mergeCell ref="C2049:H2049"/>
    <mergeCell ref="C2197:G2197"/>
  </mergeCells>
  <pageMargins left="0.75" right="0.5" top="0.5" bottom="0.25" header="0.5" footer="0.5"/>
  <pageSetup paperSize="9" scale="97" orientation="portrait" r:id="rId1"/>
  <headerFooter alignWithMargins="0"/>
  <rowBreaks count="21" manualBreakCount="21">
    <brk id="53" max="10" man="1"/>
    <brk id="212" max="10" man="1"/>
    <brk id="260" max="10" man="1"/>
    <brk id="313" max="10" man="1"/>
    <brk id="364" max="10" man="1"/>
    <brk id="417" max="10" man="1"/>
    <brk id="470" max="10" man="1"/>
    <brk id="574" max="10" man="1"/>
    <brk id="626" max="10" man="1"/>
    <brk id="782" max="10" man="1"/>
    <brk id="885" max="10" man="1"/>
    <brk id="934" max="10" man="1"/>
    <brk id="1302" max="10" man="1"/>
    <brk id="1407" max="10" man="1"/>
    <brk id="1508" max="10" man="1"/>
    <brk id="1558" max="10" man="1"/>
    <brk id="1607" max="10" man="1"/>
    <brk id="1869" max="10" man="1"/>
    <brk id="1916" max="10" man="1"/>
    <brk id="2022" max="10" man="1"/>
    <brk id="2048" max="1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Cover Page</vt:lpstr>
      <vt:lpstr>Estimate</vt:lpstr>
      <vt:lpstr>Abstract</vt:lpstr>
      <vt:lpstr>Naogaon_B_9.00 to 30.420</vt:lpstr>
      <vt:lpstr>Abstract!Print_Area</vt:lpstr>
      <vt:lpstr>'Cover Page'!Print_Area</vt:lpstr>
      <vt:lpstr>Estimate!Print_Area</vt:lpstr>
      <vt:lpstr>'Naogaon_B_9.00 to 30.420'!Print_Area</vt:lpstr>
      <vt:lpstr>Abstract!Print_Titles</vt:lpstr>
    </vt:vector>
  </TitlesOfParts>
  <Company>&lt;arabianhorse&gt;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HM C</cp:lastModifiedBy>
  <cp:lastPrinted>2017-08-28T04:55:38Z</cp:lastPrinted>
  <dcterms:created xsi:type="dcterms:W3CDTF">2008-09-17T20:10:38Z</dcterms:created>
  <dcterms:modified xsi:type="dcterms:W3CDTF">2019-02-02T13:51:03Z</dcterms:modified>
</cp:coreProperties>
</file>