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14-15 to 19-20" sheetId="2" r:id="rId1"/>
    <sheet name="18-19" sheetId="4" r:id="rId2"/>
    <sheet name="Sheet3" sheetId="12" r:id="rId3"/>
    <sheet name="19-20" sheetId="9" r:id="rId4"/>
    <sheet name="Sheet4" sheetId="5" r:id="rId5"/>
    <sheet name="Sheet1" sheetId="8" r:id="rId6"/>
    <sheet name="Sheet2" sheetId="10" r:id="rId7"/>
    <sheet name="20-21" sheetId="11" r:id="rId8"/>
    <sheet name="Sheet5" sheetId="13" r:id="rId9"/>
    <sheet name="Sheet6" sheetId="14" r:id="rId10"/>
  </sheets>
  <definedNames>
    <definedName name="_xlnm.Print_Area" localSheetId="0">'14-15 to 19-20'!$A$1:$BS$91</definedName>
    <definedName name="_xlnm.Print_Area" localSheetId="1">'18-19'!$A$2:$AK$91</definedName>
    <definedName name="_xlnm.Print_Area" localSheetId="3">'19-20'!$A$1:$AK$91</definedName>
    <definedName name="_xlnm.Print_Area" localSheetId="7">'20-21'!$A$1:$AH$91</definedName>
    <definedName name="_xlnm.Print_Titles" localSheetId="0">'14-15 to 19-20'!$2:$4</definedName>
    <definedName name="_xlnm.Print_Titles" localSheetId="1">'18-19'!$2:$4</definedName>
  </definedNames>
  <calcPr calcId="162913"/>
</workbook>
</file>

<file path=xl/calcChain.xml><?xml version="1.0" encoding="utf-8"?>
<calcChain xmlns="http://schemas.openxmlformats.org/spreadsheetml/2006/main">
  <c r="BD81" i="2" l="1"/>
  <c r="O3" i="14" l="1"/>
  <c r="P3" i="14"/>
  <c r="Q3" i="14"/>
  <c r="R3" i="14"/>
  <c r="S3" i="14"/>
  <c r="O4" i="14"/>
  <c r="P4" i="14"/>
  <c r="R4" i="14" s="1"/>
  <c r="Q4" i="14"/>
  <c r="S4" i="14"/>
  <c r="O8" i="14"/>
  <c r="Q8" i="14" s="1"/>
  <c r="P8" i="14"/>
  <c r="R8" i="14"/>
  <c r="S8" i="14"/>
  <c r="O9" i="14"/>
  <c r="P9" i="14"/>
  <c r="R9" i="14" s="1"/>
  <c r="Q9" i="14"/>
  <c r="S9" i="14"/>
  <c r="O10" i="14"/>
  <c r="P10" i="14"/>
  <c r="R10" i="14" s="1"/>
  <c r="Q10" i="14"/>
  <c r="S10" i="14"/>
  <c r="S7" i="14"/>
  <c r="R7" i="14"/>
  <c r="Q7" i="14"/>
  <c r="P7" i="14"/>
  <c r="O7" i="14"/>
  <c r="L7" i="14"/>
  <c r="L4" i="14"/>
  <c r="L5" i="14"/>
  <c r="L6" i="14"/>
  <c r="L8" i="14"/>
  <c r="L9" i="14"/>
  <c r="L10" i="14"/>
  <c r="L11" i="14"/>
  <c r="L12" i="14"/>
  <c r="L3" i="14"/>
  <c r="P5" i="14" l="1"/>
  <c r="R5" i="14" s="1"/>
  <c r="S6" i="14"/>
  <c r="S5" i="14"/>
  <c r="O6" i="14"/>
  <c r="P6" i="14"/>
  <c r="R6" i="14" s="1"/>
  <c r="O5" i="14"/>
  <c r="Q5" i="14" s="1"/>
  <c r="J13" i="14"/>
  <c r="K13" i="14"/>
  <c r="I13" i="14"/>
  <c r="H13" i="14"/>
  <c r="M14" i="13"/>
  <c r="M15" i="13"/>
  <c r="M16" i="13"/>
  <c r="M17" i="13"/>
  <c r="M18" i="13"/>
  <c r="M19" i="13"/>
  <c r="M20" i="13"/>
  <c r="M21" i="13"/>
  <c r="M22" i="13"/>
  <c r="M23" i="13"/>
  <c r="M24" i="13"/>
  <c r="K14" i="13"/>
  <c r="K15" i="13"/>
  <c r="K16" i="13"/>
  <c r="K17" i="13"/>
  <c r="K18" i="13"/>
  <c r="K19" i="13"/>
  <c r="K20" i="13"/>
  <c r="K21" i="13"/>
  <c r="K22" i="13"/>
  <c r="K23" i="13"/>
  <c r="K24" i="13"/>
  <c r="J14" i="13"/>
  <c r="J15" i="13"/>
  <c r="J16" i="13"/>
  <c r="J17" i="13"/>
  <c r="J18" i="13"/>
  <c r="J19" i="13"/>
  <c r="J20" i="13"/>
  <c r="J21" i="13"/>
  <c r="J22" i="13"/>
  <c r="J23" i="13"/>
  <c r="J24" i="13"/>
  <c r="M13" i="13"/>
  <c r="K13" i="13"/>
  <c r="J13" i="13"/>
  <c r="D8" i="13"/>
  <c r="E8" i="13"/>
  <c r="F8" i="13"/>
  <c r="C8" i="13"/>
  <c r="D3" i="13"/>
  <c r="E3" i="13"/>
  <c r="C3" i="13"/>
  <c r="F2" i="13"/>
  <c r="F3" i="13" s="1"/>
  <c r="G3" i="12"/>
  <c r="H3" i="12"/>
  <c r="I3" i="12"/>
  <c r="J3" i="12"/>
  <c r="E3" i="12"/>
  <c r="F3" i="12"/>
  <c r="D3" i="12"/>
  <c r="C3" i="12"/>
  <c r="Q6" i="14" l="1"/>
  <c r="O86" i="11"/>
  <c r="N86" i="11"/>
  <c r="M86" i="11"/>
  <c r="P84" i="11"/>
  <c r="P83" i="11"/>
  <c r="P82" i="11"/>
  <c r="P81" i="11"/>
  <c r="P80" i="11"/>
  <c r="P79" i="11"/>
  <c r="P77" i="11"/>
  <c r="P76" i="11"/>
  <c r="P75" i="11"/>
  <c r="P73" i="11"/>
  <c r="P70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O51" i="11"/>
  <c r="N51" i="11"/>
  <c r="M51" i="11"/>
  <c r="P50" i="11"/>
  <c r="P49" i="11"/>
  <c r="P48" i="11"/>
  <c r="P47" i="11"/>
  <c r="P46" i="11"/>
  <c r="P45" i="11"/>
  <c r="P44" i="11"/>
  <c r="P43" i="11"/>
  <c r="P42" i="11"/>
  <c r="P41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9" i="11"/>
  <c r="P7" i="11"/>
  <c r="O87" i="11" l="1"/>
  <c r="O90" i="11" s="1"/>
  <c r="P86" i="11"/>
  <c r="N87" i="11"/>
  <c r="N90" i="11" s="1"/>
  <c r="P51" i="11"/>
  <c r="M87" i="11"/>
  <c r="M90" i="11" s="1"/>
  <c r="H95" i="2"/>
  <c r="I94" i="2"/>
  <c r="H94" i="2"/>
  <c r="C95" i="2"/>
  <c r="D94" i="2"/>
  <c r="C94" i="2"/>
  <c r="N94" i="2"/>
  <c r="M94" i="2"/>
  <c r="X94" i="2"/>
  <c r="W94" i="2"/>
  <c r="M95" i="2"/>
  <c r="W95" i="2"/>
  <c r="AG95" i="2"/>
  <c r="AQ95" i="2"/>
  <c r="BA95" i="2"/>
  <c r="BK95" i="2"/>
  <c r="P87" i="11" l="1"/>
  <c r="P90" i="11" s="1"/>
  <c r="AH94" i="2"/>
  <c r="AG94" i="2"/>
  <c r="AR94" i="2"/>
  <c r="AQ94" i="2"/>
  <c r="BB94" i="2"/>
  <c r="BA94" i="2"/>
  <c r="BK94" i="2"/>
  <c r="BL94" i="2"/>
  <c r="K50" i="2" l="1"/>
  <c r="K49" i="2"/>
  <c r="K48" i="2"/>
  <c r="K84" i="2"/>
  <c r="H51" i="2"/>
  <c r="F90" i="2" l="1"/>
  <c r="F89" i="2"/>
  <c r="E87" i="2"/>
  <c r="D87" i="2"/>
  <c r="C87" i="2"/>
  <c r="F86" i="2"/>
  <c r="F85" i="2"/>
  <c r="F83" i="2"/>
  <c r="F82" i="2"/>
  <c r="F81" i="2"/>
  <c r="F80" i="2"/>
  <c r="F79" i="2"/>
  <c r="F77" i="2"/>
  <c r="F76" i="2"/>
  <c r="F75" i="2"/>
  <c r="F73" i="2"/>
  <c r="F70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E51" i="2"/>
  <c r="D51" i="2"/>
  <c r="D88" i="2" s="1"/>
  <c r="D91" i="2" s="1"/>
  <c r="D95" i="2" s="1"/>
  <c r="C51" i="2"/>
  <c r="F50" i="2"/>
  <c r="F49" i="2"/>
  <c r="F48" i="2"/>
  <c r="F47" i="2"/>
  <c r="F46" i="2"/>
  <c r="F45" i="2"/>
  <c r="F44" i="2"/>
  <c r="F43" i="2"/>
  <c r="F42" i="2"/>
  <c r="F41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9" i="2"/>
  <c r="F8" i="2"/>
  <c r="F7" i="2"/>
  <c r="F51" i="2" s="1"/>
  <c r="F94" i="2" l="1"/>
  <c r="F87" i="2"/>
  <c r="F88" i="2" s="1"/>
  <c r="F91" i="2" s="1"/>
  <c r="F95" i="2"/>
  <c r="E88" i="2"/>
  <c r="E91" i="2" s="1"/>
  <c r="C88" i="2"/>
  <c r="C91" i="2" s="1"/>
  <c r="U81" i="11" l="1"/>
  <c r="U80" i="11"/>
  <c r="U79" i="11"/>
  <c r="U77" i="11"/>
  <c r="AG6" i="11" l="1"/>
  <c r="K7" i="9"/>
  <c r="P7" i="9"/>
  <c r="P8" i="9"/>
  <c r="P51" i="9" s="1"/>
  <c r="K9" i="9"/>
  <c r="P9" i="9"/>
  <c r="K11" i="9"/>
  <c r="P11" i="9"/>
  <c r="K12" i="9"/>
  <c r="P12" i="9"/>
  <c r="P13" i="9"/>
  <c r="K14" i="9"/>
  <c r="K51" i="9" s="1"/>
  <c r="P14" i="9"/>
  <c r="K15" i="9"/>
  <c r="P15" i="9"/>
  <c r="K16" i="9"/>
  <c r="P16" i="9"/>
  <c r="K17" i="9"/>
  <c r="P17" i="9"/>
  <c r="K18" i="9"/>
  <c r="P18" i="9"/>
  <c r="K19" i="9"/>
  <c r="P19" i="9"/>
  <c r="K20" i="9"/>
  <c r="P20" i="9"/>
  <c r="K21" i="9"/>
  <c r="P21" i="9"/>
  <c r="K22" i="9"/>
  <c r="P22" i="9"/>
  <c r="K23" i="9"/>
  <c r="P23" i="9"/>
  <c r="K24" i="9"/>
  <c r="P24" i="9"/>
  <c r="K25" i="9"/>
  <c r="P25" i="9"/>
  <c r="K28" i="9"/>
  <c r="P28" i="9"/>
  <c r="K29" i="9"/>
  <c r="P29" i="9"/>
  <c r="K30" i="9"/>
  <c r="P30" i="9"/>
  <c r="K31" i="9"/>
  <c r="P31" i="9"/>
  <c r="K32" i="9"/>
  <c r="P32" i="9"/>
  <c r="K33" i="9"/>
  <c r="P33" i="9"/>
  <c r="K34" i="9"/>
  <c r="P34" i="9"/>
  <c r="K35" i="9"/>
  <c r="P35" i="9"/>
  <c r="K36" i="9"/>
  <c r="P36" i="9"/>
  <c r="K37" i="9"/>
  <c r="P37" i="9"/>
  <c r="K38" i="9"/>
  <c r="P38" i="9"/>
  <c r="K39" i="9"/>
  <c r="P39" i="9"/>
  <c r="K41" i="9"/>
  <c r="P41" i="9"/>
  <c r="K42" i="9"/>
  <c r="P42" i="9"/>
  <c r="K43" i="9"/>
  <c r="P43" i="9"/>
  <c r="K44" i="9"/>
  <c r="P44" i="9"/>
  <c r="K45" i="9"/>
  <c r="P45" i="9"/>
  <c r="K46" i="9"/>
  <c r="P46" i="9"/>
  <c r="K47" i="9"/>
  <c r="P47" i="9"/>
  <c r="K48" i="9"/>
  <c r="P48" i="9"/>
  <c r="K49" i="9"/>
  <c r="P49" i="9"/>
  <c r="K50" i="9"/>
  <c r="P50" i="9"/>
  <c r="H51" i="9"/>
  <c r="I51" i="9"/>
  <c r="J51" i="9"/>
  <c r="M51" i="9"/>
  <c r="M87" i="9" s="1"/>
  <c r="M90" i="9" s="1"/>
  <c r="M91" i="9" s="1"/>
  <c r="N51" i="9"/>
  <c r="O51" i="9"/>
  <c r="K55" i="9"/>
  <c r="P55" i="9"/>
  <c r="K56" i="9"/>
  <c r="P56" i="9"/>
  <c r="K57" i="9"/>
  <c r="P57" i="9"/>
  <c r="K58" i="9"/>
  <c r="P58" i="9"/>
  <c r="K59" i="9"/>
  <c r="P59" i="9"/>
  <c r="K60" i="9"/>
  <c r="P60" i="9"/>
  <c r="K61" i="9"/>
  <c r="P61" i="9"/>
  <c r="K62" i="9"/>
  <c r="P62" i="9"/>
  <c r="K63" i="9"/>
  <c r="P63" i="9"/>
  <c r="K64" i="9"/>
  <c r="P64" i="9"/>
  <c r="K65" i="9"/>
  <c r="P65" i="9"/>
  <c r="K66" i="9"/>
  <c r="P66" i="9"/>
  <c r="K67" i="9"/>
  <c r="P67" i="9"/>
  <c r="K68" i="9"/>
  <c r="P68" i="9"/>
  <c r="K70" i="9"/>
  <c r="P70" i="9"/>
  <c r="K73" i="9"/>
  <c r="P73" i="9"/>
  <c r="K75" i="9"/>
  <c r="P75" i="9"/>
  <c r="K76" i="9"/>
  <c r="P76" i="9"/>
  <c r="K77" i="9"/>
  <c r="P77" i="9"/>
  <c r="K79" i="9"/>
  <c r="P79" i="9"/>
  <c r="K80" i="9"/>
  <c r="P80" i="9"/>
  <c r="K81" i="9"/>
  <c r="P81" i="9"/>
  <c r="K82" i="9"/>
  <c r="P82" i="9"/>
  <c r="K83" i="9"/>
  <c r="P83" i="9"/>
  <c r="K84" i="9"/>
  <c r="P84" i="9"/>
  <c r="H86" i="9"/>
  <c r="I86" i="9"/>
  <c r="I87" i="9" s="1"/>
  <c r="I90" i="9" s="1"/>
  <c r="J86" i="9"/>
  <c r="M86" i="9"/>
  <c r="N86" i="9"/>
  <c r="O86" i="9"/>
  <c r="H87" i="9"/>
  <c r="H90" i="9" s="1"/>
  <c r="N87" i="9"/>
  <c r="N90" i="9"/>
  <c r="N91" i="9" s="1"/>
  <c r="M92" i="9"/>
  <c r="N92" i="9"/>
  <c r="O92" i="9"/>
  <c r="M93" i="9"/>
  <c r="N93" i="9"/>
  <c r="O93" i="9"/>
  <c r="M94" i="9"/>
  <c r="P94" i="9" s="1"/>
  <c r="W94" i="11"/>
  <c r="Z94" i="11" s="1"/>
  <c r="Y93" i="11"/>
  <c r="X93" i="11"/>
  <c r="W93" i="11"/>
  <c r="Y92" i="11"/>
  <c r="X92" i="11"/>
  <c r="W92" i="11"/>
  <c r="Y86" i="11"/>
  <c r="X86" i="11"/>
  <c r="W86" i="11"/>
  <c r="T86" i="11"/>
  <c r="S86" i="11"/>
  <c r="R86" i="11"/>
  <c r="Z84" i="11"/>
  <c r="U84" i="11"/>
  <c r="Z83" i="11"/>
  <c r="U83" i="11"/>
  <c r="Z82" i="11"/>
  <c r="U82" i="11"/>
  <c r="Z81" i="11"/>
  <c r="Z80" i="11"/>
  <c r="Z79" i="11"/>
  <c r="Z77" i="11"/>
  <c r="Z76" i="11"/>
  <c r="U76" i="11"/>
  <c r="Z75" i="11"/>
  <c r="U75" i="11"/>
  <c r="Z73" i="11"/>
  <c r="U73" i="11"/>
  <c r="Z70" i="11"/>
  <c r="U70" i="11"/>
  <c r="Z68" i="11"/>
  <c r="U68" i="11"/>
  <c r="Z67" i="11"/>
  <c r="U67" i="11"/>
  <c r="Z66" i="11"/>
  <c r="U66" i="11"/>
  <c r="Z65" i="11"/>
  <c r="U65" i="11"/>
  <c r="Z64" i="11"/>
  <c r="U64" i="11"/>
  <c r="Z63" i="11"/>
  <c r="U63" i="11"/>
  <c r="Z62" i="11"/>
  <c r="U62" i="11"/>
  <c r="Z61" i="11"/>
  <c r="U61" i="11"/>
  <c r="Z60" i="11"/>
  <c r="U60" i="11"/>
  <c r="Z59" i="11"/>
  <c r="U59" i="11"/>
  <c r="Z58" i="11"/>
  <c r="U58" i="11"/>
  <c r="Z57" i="11"/>
  <c r="U57" i="11"/>
  <c r="Z56" i="11"/>
  <c r="U56" i="11"/>
  <c r="Z55" i="11"/>
  <c r="U55" i="11"/>
  <c r="Y51" i="11"/>
  <c r="X51" i="11"/>
  <c r="W51" i="11"/>
  <c r="T51" i="11"/>
  <c r="S51" i="11"/>
  <c r="R51" i="11"/>
  <c r="Z50" i="11"/>
  <c r="U50" i="11"/>
  <c r="Z49" i="11"/>
  <c r="U49" i="11"/>
  <c r="Z48" i="11"/>
  <c r="U48" i="11"/>
  <c r="Z47" i="11"/>
  <c r="U47" i="11"/>
  <c r="Z46" i="11"/>
  <c r="U46" i="11"/>
  <c r="Z45" i="11"/>
  <c r="U45" i="11"/>
  <c r="Z44" i="11"/>
  <c r="U44" i="11"/>
  <c r="Z43" i="11"/>
  <c r="U43" i="11"/>
  <c r="Z42" i="11"/>
  <c r="U42" i="11"/>
  <c r="Z41" i="11"/>
  <c r="U41" i="11"/>
  <c r="Z39" i="11"/>
  <c r="U39" i="11"/>
  <c r="Z38" i="11"/>
  <c r="U38" i="11"/>
  <c r="Z37" i="11"/>
  <c r="U37" i="11"/>
  <c r="Z36" i="11"/>
  <c r="U36" i="11"/>
  <c r="Z35" i="11"/>
  <c r="U35" i="11"/>
  <c r="Z34" i="11"/>
  <c r="U34" i="11"/>
  <c r="Z33" i="11"/>
  <c r="U33" i="11"/>
  <c r="Z32" i="11"/>
  <c r="U32" i="11"/>
  <c r="Z31" i="11"/>
  <c r="U31" i="11"/>
  <c r="Z30" i="11"/>
  <c r="U30" i="11"/>
  <c r="Z29" i="11"/>
  <c r="U29" i="11"/>
  <c r="Z28" i="11"/>
  <c r="U28" i="11"/>
  <c r="Z25" i="11"/>
  <c r="U25" i="11"/>
  <c r="Z24" i="11"/>
  <c r="U24" i="11"/>
  <c r="Z23" i="11"/>
  <c r="U23" i="11"/>
  <c r="Z22" i="11"/>
  <c r="U22" i="11"/>
  <c r="Z21" i="11"/>
  <c r="U21" i="11"/>
  <c r="Z20" i="11"/>
  <c r="U20" i="11"/>
  <c r="Z19" i="11"/>
  <c r="U19" i="11"/>
  <c r="Z18" i="11"/>
  <c r="U18" i="11"/>
  <c r="Z17" i="11"/>
  <c r="U17" i="11"/>
  <c r="Z16" i="11"/>
  <c r="U16" i="11"/>
  <c r="Z15" i="11"/>
  <c r="U15" i="11"/>
  <c r="Z14" i="11"/>
  <c r="U14" i="11"/>
  <c r="Z13" i="11"/>
  <c r="U13" i="11"/>
  <c r="Z12" i="11"/>
  <c r="U12" i="11"/>
  <c r="Z11" i="11"/>
  <c r="U11" i="11"/>
  <c r="Z9" i="11"/>
  <c r="U9" i="11"/>
  <c r="Z8" i="11"/>
  <c r="Z7" i="11"/>
  <c r="U7" i="11"/>
  <c r="Z50" i="9"/>
  <c r="Z49" i="9"/>
  <c r="Z48" i="9"/>
  <c r="Z47" i="9"/>
  <c r="Z46" i="9"/>
  <c r="Z45" i="9"/>
  <c r="Z44" i="9"/>
  <c r="Z43" i="9"/>
  <c r="Z42" i="9"/>
  <c r="Z41" i="9"/>
  <c r="Z39" i="9"/>
  <c r="Z38" i="9"/>
  <c r="Z37" i="9"/>
  <c r="Z36" i="9"/>
  <c r="Z35" i="9"/>
  <c r="Z34" i="9"/>
  <c r="Z33" i="9"/>
  <c r="Z32" i="9"/>
  <c r="Z31" i="9"/>
  <c r="Z30" i="9"/>
  <c r="Z29" i="9"/>
  <c r="Z28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AB94" i="9"/>
  <c r="AE94" i="9" s="1"/>
  <c r="AD93" i="9"/>
  <c r="AC93" i="9"/>
  <c r="AB93" i="9"/>
  <c r="AD92" i="9"/>
  <c r="AC92" i="9"/>
  <c r="AB92" i="9"/>
  <c r="AD86" i="9"/>
  <c r="AC86" i="9"/>
  <c r="AB86" i="9"/>
  <c r="Y86" i="9"/>
  <c r="X86" i="9"/>
  <c r="W86" i="9"/>
  <c r="AE84" i="9"/>
  <c r="Z84" i="9"/>
  <c r="AE83" i="9"/>
  <c r="Z83" i="9"/>
  <c r="AE82" i="9"/>
  <c r="Z82" i="9"/>
  <c r="AE81" i="9"/>
  <c r="Z81" i="9"/>
  <c r="AE80" i="9"/>
  <c r="Z80" i="9"/>
  <c r="AE79" i="9"/>
  <c r="Z79" i="9"/>
  <c r="AE77" i="9"/>
  <c r="Z77" i="9"/>
  <c r="AE76" i="9"/>
  <c r="Z76" i="9"/>
  <c r="AE75" i="9"/>
  <c r="Z75" i="9"/>
  <c r="AE73" i="9"/>
  <c r="Z73" i="9"/>
  <c r="AE70" i="9"/>
  <c r="Z70" i="9"/>
  <c r="AE68" i="9"/>
  <c r="Z68" i="9"/>
  <c r="AE67" i="9"/>
  <c r="Z67" i="9"/>
  <c r="AE66" i="9"/>
  <c r="Z66" i="9"/>
  <c r="AE65" i="9"/>
  <c r="Z65" i="9"/>
  <c r="AE64" i="9"/>
  <c r="Z64" i="9"/>
  <c r="AE63" i="9"/>
  <c r="Z63" i="9"/>
  <c r="AE62" i="9"/>
  <c r="Z62" i="9"/>
  <c r="AE61" i="9"/>
  <c r="Z61" i="9"/>
  <c r="AE60" i="9"/>
  <c r="Z60" i="9"/>
  <c r="AE59" i="9"/>
  <c r="Z59" i="9"/>
  <c r="AE58" i="9"/>
  <c r="Z58" i="9"/>
  <c r="AE57" i="9"/>
  <c r="Z57" i="9"/>
  <c r="AE56" i="9"/>
  <c r="Z56" i="9"/>
  <c r="AE55" i="9"/>
  <c r="Z55" i="9"/>
  <c r="AD51" i="9"/>
  <c r="AC51" i="9"/>
  <c r="AB51" i="9"/>
  <c r="Y51" i="9"/>
  <c r="X51" i="9"/>
  <c r="W51" i="9"/>
  <c r="AE50" i="9"/>
  <c r="AE49" i="9"/>
  <c r="AE48" i="9"/>
  <c r="AE47" i="9"/>
  <c r="AE46" i="9"/>
  <c r="AE45" i="9"/>
  <c r="AE44" i="9"/>
  <c r="AE43" i="9"/>
  <c r="AE42" i="9"/>
  <c r="AE41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Z12" i="9"/>
  <c r="AE11" i="9"/>
  <c r="Z11" i="9"/>
  <c r="AE9" i="9"/>
  <c r="Z9" i="9"/>
  <c r="AE8" i="9"/>
  <c r="AE7" i="9"/>
  <c r="Z7" i="9"/>
  <c r="P93" i="9" l="1"/>
  <c r="P86" i="9"/>
  <c r="P87" i="9" s="1"/>
  <c r="P90" i="9" s="1"/>
  <c r="P92" i="9"/>
  <c r="K86" i="9"/>
  <c r="K87" i="9" s="1"/>
  <c r="K90" i="9" s="1"/>
  <c r="O87" i="9"/>
  <c r="O90" i="9" s="1"/>
  <c r="J87" i="9"/>
  <c r="J90" i="9" s="1"/>
  <c r="T87" i="11"/>
  <c r="T90" i="11" s="1"/>
  <c r="Y91" i="11" s="1"/>
  <c r="S87" i="11"/>
  <c r="S90" i="11" s="1"/>
  <c r="Y87" i="11"/>
  <c r="Y90" i="11" s="1"/>
  <c r="X87" i="11"/>
  <c r="X90" i="11" s="1"/>
  <c r="U86" i="11"/>
  <c r="Z93" i="11"/>
  <c r="Z86" i="11"/>
  <c r="Z92" i="11"/>
  <c r="Z51" i="11"/>
  <c r="W87" i="11"/>
  <c r="W90" i="11" s="1"/>
  <c r="R87" i="11"/>
  <c r="R90" i="11" s="1"/>
  <c r="U51" i="11"/>
  <c r="AE92" i="9"/>
  <c r="AE86" i="9"/>
  <c r="AC87" i="9"/>
  <c r="AC90" i="9" s="1"/>
  <c r="AB87" i="9"/>
  <c r="AB90" i="9" s="1"/>
  <c r="AE51" i="9"/>
  <c r="AE93" i="9"/>
  <c r="AD87" i="9"/>
  <c r="AD90" i="9" s="1"/>
  <c r="Z86" i="9"/>
  <c r="Y87" i="9"/>
  <c r="Y90" i="9" s="1"/>
  <c r="AD91" i="9" s="1"/>
  <c r="X87" i="9"/>
  <c r="X90" i="9" s="1"/>
  <c r="AC91" i="9" s="1"/>
  <c r="W87" i="9"/>
  <c r="W90" i="9" s="1"/>
  <c r="Z51" i="9"/>
  <c r="AE87" i="9" l="1"/>
  <c r="AE90" i="9" s="1"/>
  <c r="P91" i="9"/>
  <c r="O91" i="9"/>
  <c r="X91" i="11"/>
  <c r="U87" i="11"/>
  <c r="U90" i="11" s="1"/>
  <c r="W91" i="11"/>
  <c r="Z87" i="11"/>
  <c r="Z90" i="11" s="1"/>
  <c r="AB91" i="9"/>
  <c r="Z87" i="9"/>
  <c r="Z90" i="9" s="1"/>
  <c r="AE91" i="9" s="1"/>
  <c r="BP62" i="2"/>
  <c r="BP61" i="2"/>
  <c r="BP60" i="2"/>
  <c r="Z91" i="11" l="1"/>
  <c r="BR87" i="2"/>
  <c r="BM87" i="2"/>
  <c r="BL87" i="2"/>
  <c r="BK87" i="2"/>
  <c r="BN85" i="2"/>
  <c r="BN83" i="2"/>
  <c r="BN82" i="2"/>
  <c r="BN81" i="2"/>
  <c r="BN80" i="2"/>
  <c r="BN79" i="2"/>
  <c r="BN77" i="2"/>
  <c r="BN76" i="2"/>
  <c r="BN75" i="2"/>
  <c r="BN73" i="2"/>
  <c r="BN70" i="2"/>
  <c r="BN68" i="2"/>
  <c r="BN67" i="2"/>
  <c r="BN66" i="2"/>
  <c r="BN65" i="2"/>
  <c r="BN64" i="2"/>
  <c r="BN63" i="2"/>
  <c r="BN62" i="2"/>
  <c r="BN61" i="2"/>
  <c r="BN60" i="2"/>
  <c r="BN59" i="2"/>
  <c r="BN58" i="2"/>
  <c r="BN57" i="2"/>
  <c r="BN56" i="2"/>
  <c r="BN55" i="2"/>
  <c r="BM51" i="2"/>
  <c r="BL51" i="2"/>
  <c r="BK51" i="2"/>
  <c r="BN50" i="2"/>
  <c r="BN49" i="2"/>
  <c r="BN48" i="2"/>
  <c r="BN94" i="2" s="1"/>
  <c r="BN47" i="2"/>
  <c r="BN46" i="2"/>
  <c r="BN45" i="2"/>
  <c r="BN44" i="2"/>
  <c r="BN43" i="2"/>
  <c r="BN42" i="2"/>
  <c r="BN41" i="2"/>
  <c r="BN39" i="2"/>
  <c r="BN38" i="2"/>
  <c r="BN37" i="2"/>
  <c r="BN36" i="2"/>
  <c r="BN35" i="2"/>
  <c r="BN34" i="2"/>
  <c r="BN33" i="2"/>
  <c r="BN32" i="2"/>
  <c r="BN31" i="2"/>
  <c r="BN30" i="2"/>
  <c r="BN29" i="2"/>
  <c r="BN28" i="2"/>
  <c r="BN95" i="2" s="1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9" i="2"/>
  <c r="BN8" i="2"/>
  <c r="BN7" i="2"/>
  <c r="BL88" i="2" l="1"/>
  <c r="BN87" i="2"/>
  <c r="BK88" i="2"/>
  <c r="BK91" i="2" s="1"/>
  <c r="BN51" i="2"/>
  <c r="BM88" i="2"/>
  <c r="BM91" i="2"/>
  <c r="BL91" i="2"/>
  <c r="BL95" i="2" s="1"/>
  <c r="U6" i="5"/>
  <c r="V6" i="5" s="1"/>
  <c r="U10" i="5"/>
  <c r="V10" i="5" s="1"/>
  <c r="U9" i="5"/>
  <c r="V9" i="5" s="1"/>
  <c r="N9" i="5" s="1"/>
  <c r="BN88" i="2" l="1"/>
  <c r="BN91" i="2" s="1"/>
  <c r="H22" i="5"/>
  <c r="E22" i="5"/>
  <c r="P21" i="5"/>
  <c r="O21" i="5"/>
  <c r="M21" i="5"/>
  <c r="S21" i="5" s="1"/>
  <c r="L21" i="5"/>
  <c r="R21" i="5" s="1"/>
  <c r="K21" i="5"/>
  <c r="Q19" i="5"/>
  <c r="Q22" i="5" s="1"/>
  <c r="N19" i="5"/>
  <c r="N22" i="5" s="1"/>
  <c r="D19" i="5"/>
  <c r="D22" i="5" s="1"/>
  <c r="P18" i="5"/>
  <c r="P17" i="5"/>
  <c r="S17" i="5" s="1"/>
  <c r="O17" i="5"/>
  <c r="K17" i="5"/>
  <c r="J17" i="5"/>
  <c r="I17" i="5"/>
  <c r="P16" i="5"/>
  <c r="S16" i="5" s="1"/>
  <c r="O16" i="5"/>
  <c r="K16" i="5"/>
  <c r="J16" i="5"/>
  <c r="I16" i="5"/>
  <c r="R15" i="5"/>
  <c r="P15" i="5"/>
  <c r="S15" i="5" s="1"/>
  <c r="O15" i="5"/>
  <c r="K15" i="5"/>
  <c r="J15" i="5"/>
  <c r="I15" i="5"/>
  <c r="P14" i="5"/>
  <c r="S14" i="5" s="1"/>
  <c r="O14" i="5"/>
  <c r="K14" i="5"/>
  <c r="G14" i="5"/>
  <c r="F14" i="5"/>
  <c r="P13" i="5"/>
  <c r="S13" i="5" s="1"/>
  <c r="O13" i="5"/>
  <c r="K13" i="5"/>
  <c r="J13" i="5"/>
  <c r="I13" i="5"/>
  <c r="P12" i="5"/>
  <c r="S12" i="5" s="1"/>
  <c r="O12" i="5"/>
  <c r="R12" i="5" s="1"/>
  <c r="K12" i="5"/>
  <c r="J12" i="5"/>
  <c r="I12" i="5"/>
  <c r="G12" i="5"/>
  <c r="G22" i="5" s="1"/>
  <c r="F12" i="5"/>
  <c r="P10" i="5"/>
  <c r="S10" i="5" s="1"/>
  <c r="R10" i="5"/>
  <c r="K10" i="5"/>
  <c r="J10" i="5"/>
  <c r="I10" i="5"/>
  <c r="S9" i="5"/>
  <c r="R9" i="5"/>
  <c r="K9" i="5"/>
  <c r="M8" i="5"/>
  <c r="M19" i="5" s="1"/>
  <c r="M22" i="5" s="1"/>
  <c r="L8" i="5"/>
  <c r="R8" i="5" s="1"/>
  <c r="R6" i="5"/>
  <c r="P6" i="5"/>
  <c r="S6" i="5" s="1"/>
  <c r="K6" i="5"/>
  <c r="K19" i="5" s="1"/>
  <c r="K22" i="5" s="1"/>
  <c r="J6" i="5"/>
  <c r="I6" i="5"/>
  <c r="G6" i="5"/>
  <c r="F6" i="5"/>
  <c r="U16" i="5" l="1"/>
  <c r="V16" i="5" s="1"/>
  <c r="L19" i="5"/>
  <c r="L22" i="5" s="1"/>
  <c r="R14" i="5"/>
  <c r="U14" i="5"/>
  <c r="V14" i="5" s="1"/>
  <c r="O19" i="5"/>
  <c r="O22" i="5" s="1"/>
  <c r="I22" i="5"/>
  <c r="U15" i="5"/>
  <c r="V15" i="5" s="1"/>
  <c r="R16" i="5"/>
  <c r="V12" i="5"/>
  <c r="U12" i="5"/>
  <c r="J22" i="5"/>
  <c r="F22" i="5"/>
  <c r="R13" i="5"/>
  <c r="R19" i="5" s="1"/>
  <c r="R22" i="5" s="1"/>
  <c r="U13" i="5"/>
  <c r="V13" i="5" s="1"/>
  <c r="R17" i="5"/>
  <c r="V17" i="5"/>
  <c r="U17" i="5"/>
  <c r="S8" i="5"/>
  <c r="S19" i="5" s="1"/>
  <c r="S22" i="5" s="1"/>
  <c r="P19" i="5"/>
  <c r="P22" i="5" s="1"/>
  <c r="BI86" i="2" l="1"/>
  <c r="BS86" i="2" s="1"/>
  <c r="H94" i="11" l="1"/>
  <c r="K94" i="11" s="1"/>
  <c r="J93" i="11"/>
  <c r="I93" i="11"/>
  <c r="H93" i="11"/>
  <c r="J92" i="11"/>
  <c r="I92" i="11"/>
  <c r="H92" i="11"/>
  <c r="F89" i="11"/>
  <c r="F88" i="11"/>
  <c r="AO86" i="11"/>
  <c r="AJ86" i="11"/>
  <c r="K86" i="11"/>
  <c r="J86" i="11"/>
  <c r="I86" i="11"/>
  <c r="H86" i="11"/>
  <c r="E86" i="11"/>
  <c r="D86" i="11"/>
  <c r="C86" i="11"/>
  <c r="F85" i="11"/>
  <c r="AN84" i="11"/>
  <c r="AM84" i="11"/>
  <c r="F84" i="11"/>
  <c r="AN83" i="11"/>
  <c r="AM83" i="11"/>
  <c r="F83" i="11"/>
  <c r="AN82" i="11"/>
  <c r="AM82" i="11"/>
  <c r="AD82" i="11"/>
  <c r="AC82" i="11"/>
  <c r="AB82" i="11"/>
  <c r="AE82" i="11"/>
  <c r="F82" i="11"/>
  <c r="AN81" i="11"/>
  <c r="AM81" i="11"/>
  <c r="F81" i="11"/>
  <c r="AN80" i="11"/>
  <c r="AM80" i="11"/>
  <c r="F80" i="11"/>
  <c r="AN79" i="11"/>
  <c r="AM79" i="11"/>
  <c r="F79" i="11"/>
  <c r="AN77" i="11"/>
  <c r="AM77" i="11"/>
  <c r="AD77" i="11"/>
  <c r="AC77" i="11"/>
  <c r="AB77" i="11"/>
  <c r="AE77" i="11"/>
  <c r="F77" i="11"/>
  <c r="AN76" i="11"/>
  <c r="AM76" i="11"/>
  <c r="AD76" i="11"/>
  <c r="AC76" i="11"/>
  <c r="AB76" i="11"/>
  <c r="AE76" i="11"/>
  <c r="AG72" i="11"/>
  <c r="F76" i="11"/>
  <c r="AN75" i="11"/>
  <c r="AM75" i="11"/>
  <c r="F75" i="11"/>
  <c r="AN73" i="11"/>
  <c r="AM73" i="11"/>
  <c r="F73" i="11"/>
  <c r="AI72" i="11"/>
  <c r="AI86" i="11" s="1"/>
  <c r="AM70" i="11"/>
  <c r="AP70" i="11" s="1"/>
  <c r="AG70" i="11"/>
  <c r="AD70" i="11"/>
  <c r="AC70" i="11"/>
  <c r="AB70" i="11"/>
  <c r="AE70" i="11"/>
  <c r="F70" i="11"/>
  <c r="AM68" i="11"/>
  <c r="AP68" i="11" s="1"/>
  <c r="AD68" i="11"/>
  <c r="AC68" i="11"/>
  <c r="AB68" i="11"/>
  <c r="AE68" i="11"/>
  <c r="F68" i="11"/>
  <c r="AM67" i="11"/>
  <c r="AP67" i="11" s="1"/>
  <c r="AD67" i="11"/>
  <c r="AC67" i="11"/>
  <c r="AB67" i="11"/>
  <c r="AE67" i="11"/>
  <c r="AG67" i="11"/>
  <c r="F67" i="11"/>
  <c r="AM66" i="11"/>
  <c r="AP66" i="11" s="1"/>
  <c r="AD66" i="11"/>
  <c r="AC66" i="11"/>
  <c r="AB66" i="11"/>
  <c r="AE66" i="11"/>
  <c r="F66" i="11"/>
  <c r="AM65" i="11"/>
  <c r="AP65" i="11" s="1"/>
  <c r="AD65" i="11"/>
  <c r="AC65" i="11"/>
  <c r="AB65" i="11"/>
  <c r="AE65" i="11"/>
  <c r="F65" i="11"/>
  <c r="AM64" i="11"/>
  <c r="AP64" i="11" s="1"/>
  <c r="AD64" i="11"/>
  <c r="AC64" i="11"/>
  <c r="AB64" i="11"/>
  <c r="AE64" i="11"/>
  <c r="F64" i="11"/>
  <c r="AM63" i="11"/>
  <c r="AP63" i="11" s="1"/>
  <c r="AG63" i="11"/>
  <c r="AD63" i="11"/>
  <c r="AC63" i="11"/>
  <c r="AB63" i="11"/>
  <c r="AE63" i="11"/>
  <c r="F63" i="11"/>
  <c r="AM62" i="11"/>
  <c r="AP62" i="11" s="1"/>
  <c r="AD62" i="11"/>
  <c r="AC62" i="11"/>
  <c r="AB62" i="11"/>
  <c r="AE62" i="11"/>
  <c r="F62" i="11"/>
  <c r="AM61" i="11"/>
  <c r="AP61" i="11" s="1"/>
  <c r="AD61" i="11"/>
  <c r="AC61" i="11"/>
  <c r="AB61" i="11"/>
  <c r="AE61" i="11"/>
  <c r="F61" i="11"/>
  <c r="AM60" i="11"/>
  <c r="AP60" i="11" s="1"/>
  <c r="AG60" i="11"/>
  <c r="AD60" i="11"/>
  <c r="AC60" i="11"/>
  <c r="AB60" i="11"/>
  <c r="AE60" i="11"/>
  <c r="F60" i="11"/>
  <c r="AM59" i="11"/>
  <c r="AP59" i="11" s="1"/>
  <c r="AD59" i="11"/>
  <c r="AC59" i="11"/>
  <c r="AB59" i="11"/>
  <c r="AE59" i="11"/>
  <c r="F59" i="11"/>
  <c r="AM58" i="11"/>
  <c r="AP58" i="11" s="1"/>
  <c r="AD58" i="11"/>
  <c r="AC58" i="11"/>
  <c r="AB58" i="11"/>
  <c r="AE58" i="11"/>
  <c r="AG58" i="11"/>
  <c r="F58" i="11"/>
  <c r="AM57" i="11"/>
  <c r="AP57" i="11" s="1"/>
  <c r="AG57" i="11"/>
  <c r="AD57" i="11"/>
  <c r="AC57" i="11"/>
  <c r="AB57" i="11"/>
  <c r="AE57" i="11"/>
  <c r="F57" i="11"/>
  <c r="AM56" i="11"/>
  <c r="AP56" i="11" s="1"/>
  <c r="AD56" i="11"/>
  <c r="AC56" i="11"/>
  <c r="AB56" i="11"/>
  <c r="AE56" i="11"/>
  <c r="F56" i="11"/>
  <c r="AM55" i="11"/>
  <c r="AP55" i="11" s="1"/>
  <c r="AG55" i="11"/>
  <c r="AG86" i="11" s="1"/>
  <c r="AD55" i="11"/>
  <c r="AC55" i="11"/>
  <c r="AB55" i="11"/>
  <c r="AE55" i="11"/>
  <c r="F55" i="11"/>
  <c r="AD51" i="11"/>
  <c r="AC51" i="11"/>
  <c r="J51" i="11"/>
  <c r="I51" i="11"/>
  <c r="H51" i="11"/>
  <c r="E51" i="11"/>
  <c r="E87" i="11" s="1"/>
  <c r="E90" i="11" s="1"/>
  <c r="D51" i="11"/>
  <c r="C51" i="11"/>
  <c r="AM50" i="11"/>
  <c r="AP50" i="11" s="1"/>
  <c r="AK50" i="11"/>
  <c r="AD50" i="11"/>
  <c r="AC50" i="11"/>
  <c r="AB50" i="11"/>
  <c r="K50" i="11"/>
  <c r="AE50" i="11" s="1"/>
  <c r="F50" i="11"/>
  <c r="AM49" i="11"/>
  <c r="AP49" i="11" s="1"/>
  <c r="AK49" i="11"/>
  <c r="AD49" i="11"/>
  <c r="AC49" i="11"/>
  <c r="AB49" i="11"/>
  <c r="K49" i="11"/>
  <c r="F49" i="11"/>
  <c r="AO48" i="11"/>
  <c r="AN48" i="11"/>
  <c r="AM48" i="11"/>
  <c r="AK48" i="11"/>
  <c r="AI48" i="11"/>
  <c r="AD48" i="11"/>
  <c r="AC48" i="11"/>
  <c r="AB48" i="11"/>
  <c r="K48" i="11"/>
  <c r="K93" i="11" s="1"/>
  <c r="F48" i="11"/>
  <c r="AM47" i="11"/>
  <c r="AP47" i="11" s="1"/>
  <c r="AK47" i="11"/>
  <c r="AD47" i="11"/>
  <c r="AC47" i="11"/>
  <c r="AB47" i="11"/>
  <c r="K47" i="11"/>
  <c r="AE47" i="11" s="1"/>
  <c r="F47" i="11"/>
  <c r="AM46" i="11"/>
  <c r="AP46" i="11" s="1"/>
  <c r="AK46" i="11"/>
  <c r="AD46" i="11"/>
  <c r="AC46" i="11"/>
  <c r="AB46" i="11"/>
  <c r="K46" i="11"/>
  <c r="F46" i="11"/>
  <c r="AM45" i="11"/>
  <c r="AP45" i="11" s="1"/>
  <c r="AK45" i="11"/>
  <c r="AD45" i="11"/>
  <c r="AC45" i="11"/>
  <c r="AB45" i="11"/>
  <c r="AE45" i="11"/>
  <c r="K45" i="11"/>
  <c r="F45" i="11"/>
  <c r="AM44" i="11"/>
  <c r="AP44" i="11" s="1"/>
  <c r="AK44" i="11"/>
  <c r="AD44" i="11"/>
  <c r="AC44" i="11"/>
  <c r="AB44" i="11"/>
  <c r="K44" i="11"/>
  <c r="F44" i="11"/>
  <c r="AM43" i="11"/>
  <c r="AP43" i="11" s="1"/>
  <c r="AK43" i="11"/>
  <c r="AD43" i="11"/>
  <c r="AC43" i="11"/>
  <c r="AB43" i="11"/>
  <c r="K43" i="11"/>
  <c r="AE43" i="11" s="1"/>
  <c r="F43" i="11"/>
  <c r="AM42" i="11"/>
  <c r="AP42" i="11" s="1"/>
  <c r="AK42" i="11"/>
  <c r="AD42" i="11"/>
  <c r="AC42" i="11"/>
  <c r="AB42" i="11"/>
  <c r="K42" i="11"/>
  <c r="F42" i="11"/>
  <c r="AM41" i="11"/>
  <c r="AP41" i="11" s="1"/>
  <c r="AK41" i="11"/>
  <c r="AG41" i="11"/>
  <c r="AD41" i="11"/>
  <c r="AC41" i="11"/>
  <c r="AB41" i="11"/>
  <c r="AH41" i="11"/>
  <c r="K41" i="11"/>
  <c r="F41" i="11"/>
  <c r="AM39" i="11"/>
  <c r="AP39" i="11" s="1"/>
  <c r="AK39" i="11"/>
  <c r="AD39" i="11"/>
  <c r="AC39" i="11"/>
  <c r="AB39" i="11"/>
  <c r="AG39" i="11"/>
  <c r="K39" i="11"/>
  <c r="AE39" i="11" s="1"/>
  <c r="F39" i="11"/>
  <c r="AM38" i="11"/>
  <c r="AP38" i="11" s="1"/>
  <c r="AK38" i="11"/>
  <c r="AG38" i="11"/>
  <c r="AD38" i="11"/>
  <c r="AC38" i="11"/>
  <c r="AB38" i="11"/>
  <c r="K38" i="11"/>
  <c r="AE38" i="11" s="1"/>
  <c r="F38" i="11"/>
  <c r="AM37" i="11"/>
  <c r="AP37" i="11" s="1"/>
  <c r="AK37" i="11"/>
  <c r="AD37" i="11"/>
  <c r="AC37" i="11"/>
  <c r="AB37" i="11"/>
  <c r="AG37" i="11"/>
  <c r="K37" i="11"/>
  <c r="AE37" i="11" s="1"/>
  <c r="F37" i="11"/>
  <c r="AM36" i="11"/>
  <c r="AP36" i="11" s="1"/>
  <c r="AK36" i="11"/>
  <c r="AD36" i="11"/>
  <c r="AC36" i="11"/>
  <c r="AB36" i="11"/>
  <c r="AE36" i="11"/>
  <c r="K36" i="11"/>
  <c r="F36" i="11"/>
  <c r="AM35" i="11"/>
  <c r="AP35" i="11" s="1"/>
  <c r="AK35" i="11"/>
  <c r="AD35" i="11"/>
  <c r="AC35" i="11"/>
  <c r="AB35" i="11"/>
  <c r="K35" i="11"/>
  <c r="F35" i="11"/>
  <c r="AM34" i="11"/>
  <c r="AP34" i="11" s="1"/>
  <c r="AK34" i="11"/>
  <c r="AG34" i="11"/>
  <c r="AD34" i="11"/>
  <c r="AC34" i="11"/>
  <c r="AB34" i="11"/>
  <c r="AH34" i="11"/>
  <c r="K34" i="11"/>
  <c r="F34" i="11"/>
  <c r="AO33" i="11"/>
  <c r="AP33" i="11" s="1"/>
  <c r="AJ33" i="11"/>
  <c r="AJ51" i="11" s="1"/>
  <c r="AJ87" i="11" s="1"/>
  <c r="AD33" i="11"/>
  <c r="AC33" i="11"/>
  <c r="AB33" i="11"/>
  <c r="AG33" i="11"/>
  <c r="K33" i="11"/>
  <c r="AE33" i="11" s="1"/>
  <c r="F33" i="11"/>
  <c r="AO32" i="11"/>
  <c r="AN32" i="11"/>
  <c r="AM32" i="11"/>
  <c r="AK32" i="11"/>
  <c r="AD32" i="11"/>
  <c r="AC32" i="11"/>
  <c r="AB32" i="11"/>
  <c r="AG32" i="11"/>
  <c r="K32" i="11"/>
  <c r="AE32" i="11" s="1"/>
  <c r="F32" i="11"/>
  <c r="AO31" i="11"/>
  <c r="AN31" i="11"/>
  <c r="AM31" i="11"/>
  <c r="AK31" i="11"/>
  <c r="AD31" i="11"/>
  <c r="AC31" i="11"/>
  <c r="AB31" i="11"/>
  <c r="AG31" i="11"/>
  <c r="K31" i="11"/>
  <c r="AE31" i="11" s="1"/>
  <c r="F31" i="11"/>
  <c r="AN30" i="11"/>
  <c r="AM30" i="11"/>
  <c r="AK30" i="11"/>
  <c r="AD30" i="11"/>
  <c r="AC30" i="11"/>
  <c r="AB30" i="11"/>
  <c r="K30" i="11"/>
  <c r="AE30" i="11" s="1"/>
  <c r="F30" i="11"/>
  <c r="AN29" i="11"/>
  <c r="AM29" i="11"/>
  <c r="AK29" i="11"/>
  <c r="AD29" i="11"/>
  <c r="AC29" i="11"/>
  <c r="AB29" i="11"/>
  <c r="K29" i="11"/>
  <c r="F29" i="11"/>
  <c r="AN28" i="11"/>
  <c r="AM28" i="11"/>
  <c r="AK28" i="11"/>
  <c r="AI28" i="11"/>
  <c r="AD28" i="11"/>
  <c r="AC28" i="11"/>
  <c r="AB28" i="11"/>
  <c r="AG28" i="11"/>
  <c r="K28" i="11"/>
  <c r="F28" i="11"/>
  <c r="AN27" i="11"/>
  <c r="AM27" i="11"/>
  <c r="K27" i="11"/>
  <c r="F27" i="11"/>
  <c r="AN26" i="11"/>
  <c r="AM26" i="11"/>
  <c r="AM25" i="11"/>
  <c r="AP25" i="11" s="1"/>
  <c r="AK25" i="11"/>
  <c r="AD25" i="11"/>
  <c r="AC25" i="11"/>
  <c r="AB25" i="11"/>
  <c r="AG25" i="11"/>
  <c r="K25" i="11"/>
  <c r="F25" i="11"/>
  <c r="AM24" i="11"/>
  <c r="AP24" i="11" s="1"/>
  <c r="AK24" i="11"/>
  <c r="AG24" i="11"/>
  <c r="AD24" i="11"/>
  <c r="AC24" i="11"/>
  <c r="AB24" i="11"/>
  <c r="K24" i="11"/>
  <c r="F24" i="11"/>
  <c r="AM23" i="11"/>
  <c r="AP23" i="11" s="1"/>
  <c r="AK23" i="11"/>
  <c r="AD23" i="11"/>
  <c r="AC23" i="11"/>
  <c r="AB23" i="11"/>
  <c r="AG23" i="11"/>
  <c r="K23" i="11"/>
  <c r="AE23" i="11" s="1"/>
  <c r="F23" i="11"/>
  <c r="AM22" i="11"/>
  <c r="AP22" i="11" s="1"/>
  <c r="AK22" i="11"/>
  <c r="AG22" i="11"/>
  <c r="AD22" i="11"/>
  <c r="AC22" i="11"/>
  <c r="AB22" i="11"/>
  <c r="AE22" i="11"/>
  <c r="K22" i="11"/>
  <c r="F22" i="11"/>
  <c r="AM21" i="11"/>
  <c r="AP21" i="11" s="1"/>
  <c r="AK21" i="11"/>
  <c r="AD21" i="11"/>
  <c r="AC21" i="11"/>
  <c r="AB21" i="11"/>
  <c r="K21" i="11"/>
  <c r="F21" i="11"/>
  <c r="AM20" i="11"/>
  <c r="AP20" i="11" s="1"/>
  <c r="AK20" i="11"/>
  <c r="AD20" i="11"/>
  <c r="AC20" i="11"/>
  <c r="AB20" i="11"/>
  <c r="AG20" i="11"/>
  <c r="K20" i="11"/>
  <c r="F20" i="11"/>
  <c r="AM19" i="11"/>
  <c r="AP19" i="11" s="1"/>
  <c r="AK19" i="11"/>
  <c r="AD19" i="11"/>
  <c r="AC19" i="11"/>
  <c r="AB19" i="11"/>
  <c r="K19" i="11"/>
  <c r="AE19" i="11" s="1"/>
  <c r="F19" i="11"/>
  <c r="AM18" i="11"/>
  <c r="AP18" i="11" s="1"/>
  <c r="AK18" i="11"/>
  <c r="AG18" i="11"/>
  <c r="AD18" i="11"/>
  <c r="AC18" i="11"/>
  <c r="AB18" i="11"/>
  <c r="K18" i="11"/>
  <c r="AE18" i="11" s="1"/>
  <c r="F18" i="11"/>
  <c r="AM17" i="11"/>
  <c r="AP17" i="11" s="1"/>
  <c r="AK17" i="11"/>
  <c r="AD17" i="11"/>
  <c r="AC17" i="11"/>
  <c r="AB17" i="11"/>
  <c r="AE17" i="11"/>
  <c r="AG17" i="11"/>
  <c r="K17" i="11"/>
  <c r="F17" i="11"/>
  <c r="AM16" i="11"/>
  <c r="AP16" i="11" s="1"/>
  <c r="AK16" i="11"/>
  <c r="AD16" i="11"/>
  <c r="AC16" i="11"/>
  <c r="AB16" i="11"/>
  <c r="K16" i="11"/>
  <c r="F16" i="11"/>
  <c r="AM15" i="11"/>
  <c r="AP15" i="11" s="1"/>
  <c r="AK15" i="11"/>
  <c r="AD15" i="11"/>
  <c r="AC15" i="11"/>
  <c r="AB15" i="11"/>
  <c r="K15" i="11"/>
  <c r="AE15" i="11" s="1"/>
  <c r="F15" i="11"/>
  <c r="AM14" i="11"/>
  <c r="AP14" i="11" s="1"/>
  <c r="AK14" i="11"/>
  <c r="AG14" i="11"/>
  <c r="AD14" i="11"/>
  <c r="AC14" i="11"/>
  <c r="AB14" i="11"/>
  <c r="K14" i="11"/>
  <c r="F14" i="11"/>
  <c r="AM13" i="11"/>
  <c r="AP13" i="11" s="1"/>
  <c r="AK13" i="11"/>
  <c r="AD13" i="11"/>
  <c r="AC13" i="11"/>
  <c r="AB13" i="11"/>
  <c r="AH13" i="11"/>
  <c r="AG13" i="11"/>
  <c r="K13" i="11"/>
  <c r="F13" i="11"/>
  <c r="AM12" i="11"/>
  <c r="AP12" i="11" s="1"/>
  <c r="AK12" i="11"/>
  <c r="AG12" i="11"/>
  <c r="AD12" i="11"/>
  <c r="AC12" i="11"/>
  <c r="AB12" i="11"/>
  <c r="K12" i="11"/>
  <c r="AE12" i="11" s="1"/>
  <c r="F12" i="11"/>
  <c r="AM11" i="11"/>
  <c r="AP11" i="11" s="1"/>
  <c r="AK11" i="11"/>
  <c r="AD11" i="11"/>
  <c r="AC11" i="11"/>
  <c r="AB11" i="11"/>
  <c r="AH11" i="11"/>
  <c r="AG11" i="11"/>
  <c r="K11" i="11"/>
  <c r="F11" i="11"/>
  <c r="AM9" i="11"/>
  <c r="AP9" i="11" s="1"/>
  <c r="AK9" i="11"/>
  <c r="AD9" i="11"/>
  <c r="AC9" i="11"/>
  <c r="AB9" i="11"/>
  <c r="K9" i="11"/>
  <c r="F9" i="11"/>
  <c r="AM8" i="11"/>
  <c r="AP8" i="11" s="1"/>
  <c r="AD8" i="11"/>
  <c r="AC8" i="11"/>
  <c r="AB8" i="11"/>
  <c r="AE8" i="11"/>
  <c r="F8" i="11"/>
  <c r="AM7" i="11"/>
  <c r="AP7" i="11" s="1"/>
  <c r="AK7" i="11"/>
  <c r="AK51" i="11" s="1"/>
  <c r="AD7" i="11"/>
  <c r="AC7" i="11"/>
  <c r="AB7" i="11"/>
  <c r="K7" i="11"/>
  <c r="F7" i="11"/>
  <c r="AH6" i="11"/>
  <c r="I87" i="11" l="1"/>
  <c r="I90" i="11" s="1"/>
  <c r="D87" i="11"/>
  <c r="D90" i="11" s="1"/>
  <c r="H87" i="11"/>
  <c r="H90" i="11" s="1"/>
  <c r="AP30" i="11"/>
  <c r="AP31" i="11"/>
  <c r="AP83" i="11"/>
  <c r="AP28" i="11"/>
  <c r="AP77" i="11"/>
  <c r="AP73" i="11"/>
  <c r="AP81" i="11"/>
  <c r="AP82" i="11"/>
  <c r="AH72" i="11"/>
  <c r="AP76" i="11"/>
  <c r="AP79" i="11"/>
  <c r="AN51" i="11"/>
  <c r="AI51" i="11"/>
  <c r="AI87" i="11" s="1"/>
  <c r="AI89" i="11" s="1"/>
  <c r="AP32" i="11"/>
  <c r="AP48" i="11"/>
  <c r="F51" i="11"/>
  <c r="AE14" i="11"/>
  <c r="AH17" i="11"/>
  <c r="AE21" i="11"/>
  <c r="K92" i="11"/>
  <c r="AE29" i="11"/>
  <c r="AH38" i="11"/>
  <c r="C87" i="11"/>
  <c r="C90" i="11" s="1"/>
  <c r="F86" i="11"/>
  <c r="AH58" i="11"/>
  <c r="AH67" i="11"/>
  <c r="AN86" i="11"/>
  <c r="J87" i="11"/>
  <c r="J90" i="11" s="1"/>
  <c r="AH23" i="11"/>
  <c r="AH28" i="11"/>
  <c r="AM86" i="11"/>
  <c r="AH57" i="11"/>
  <c r="K51" i="11"/>
  <c r="AM51" i="11"/>
  <c r="AE9" i="11"/>
  <c r="AE16" i="11"/>
  <c r="AE20" i="11"/>
  <c r="AH20" i="11"/>
  <c r="AE24" i="11"/>
  <c r="AE25" i="11"/>
  <c r="AH25" i="11"/>
  <c r="AP29" i="11"/>
  <c r="AO51" i="11"/>
  <c r="AO87" i="11" s="1"/>
  <c r="AO90" i="11" s="1"/>
  <c r="AE34" i="11"/>
  <c r="AE35" i="11"/>
  <c r="AE41" i="11"/>
  <c r="AE42" i="11"/>
  <c r="AE44" i="11"/>
  <c r="AE46" i="11"/>
  <c r="AE49" i="11"/>
  <c r="AB51" i="11"/>
  <c r="AP75" i="11"/>
  <c r="AP80" i="11"/>
  <c r="AP84" i="11"/>
  <c r="K87" i="11"/>
  <c r="K90" i="11" s="1"/>
  <c r="AC87" i="11"/>
  <c r="AG51" i="11"/>
  <c r="AG87" i="11" s="1"/>
  <c r="AH55" i="11"/>
  <c r="AH60" i="11"/>
  <c r="AH63" i="11"/>
  <c r="AH70" i="11"/>
  <c r="AE7" i="11"/>
  <c r="AE11" i="11"/>
  <c r="AH12" i="11"/>
  <c r="AE13" i="11"/>
  <c r="AH14" i="11"/>
  <c r="AH18" i="11"/>
  <c r="AH22" i="11"/>
  <c r="AH24" i="11"/>
  <c r="AE28" i="11"/>
  <c r="AH31" i="11"/>
  <c r="AH32" i="11"/>
  <c r="AH33" i="11"/>
  <c r="AH37" i="11"/>
  <c r="AH39" i="11"/>
  <c r="AB86" i="11"/>
  <c r="AC86" i="11"/>
  <c r="AE48" i="11"/>
  <c r="AD86" i="11"/>
  <c r="AD87" i="11" l="1"/>
  <c r="AB87" i="11"/>
  <c r="AN87" i="11"/>
  <c r="AN90" i="11" s="1"/>
  <c r="AM87" i="11"/>
  <c r="AM90" i="11" s="1"/>
  <c r="AP86" i="11"/>
  <c r="AP51" i="11"/>
  <c r="AE51" i="11"/>
  <c r="AH51" i="11"/>
  <c r="F87" i="11"/>
  <c r="F90" i="11" s="1"/>
  <c r="AC90" i="11"/>
  <c r="AB90" i="11"/>
  <c r="AD90" i="11"/>
  <c r="AE86" i="11"/>
  <c r="AH86" i="11"/>
  <c r="R86" i="10"/>
  <c r="Q86" i="10"/>
  <c r="P86" i="10"/>
  <c r="S84" i="10"/>
  <c r="S83" i="10"/>
  <c r="S82" i="10"/>
  <c r="S81" i="10"/>
  <c r="S80" i="10"/>
  <c r="S79" i="10"/>
  <c r="S77" i="10"/>
  <c r="S76" i="10"/>
  <c r="S75" i="10"/>
  <c r="S73" i="10"/>
  <c r="S70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R51" i="10"/>
  <c r="Q51" i="10"/>
  <c r="P51" i="10"/>
  <c r="S50" i="10"/>
  <c r="S49" i="10"/>
  <c r="S48" i="10"/>
  <c r="S47" i="10"/>
  <c r="S46" i="10"/>
  <c r="S45" i="10"/>
  <c r="S44" i="10"/>
  <c r="S43" i="10"/>
  <c r="S42" i="10"/>
  <c r="S41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9" i="10"/>
  <c r="S7" i="10"/>
  <c r="S51" i="10" s="1"/>
  <c r="N86" i="10"/>
  <c r="M86" i="10"/>
  <c r="L86" i="10"/>
  <c r="O84" i="10"/>
  <c r="O83" i="10"/>
  <c r="O82" i="10"/>
  <c r="O81" i="10"/>
  <c r="O80" i="10"/>
  <c r="O79" i="10"/>
  <c r="O77" i="10"/>
  <c r="O76" i="10"/>
  <c r="O75" i="10"/>
  <c r="O73" i="10"/>
  <c r="O70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86" i="10" s="1"/>
  <c r="N51" i="10"/>
  <c r="M51" i="10"/>
  <c r="L51" i="10"/>
  <c r="O50" i="10"/>
  <c r="O49" i="10"/>
  <c r="O48" i="10"/>
  <c r="O47" i="10"/>
  <c r="O46" i="10"/>
  <c r="O45" i="10"/>
  <c r="O44" i="10"/>
  <c r="O43" i="10"/>
  <c r="O42" i="10"/>
  <c r="O41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9" i="10"/>
  <c r="O7" i="10"/>
  <c r="Y94" i="10"/>
  <c r="AB94" i="10" s="1"/>
  <c r="C94" i="10"/>
  <c r="F94" i="10" s="1"/>
  <c r="AA93" i="10"/>
  <c r="Z93" i="10"/>
  <c r="Y93" i="10"/>
  <c r="E93" i="10"/>
  <c r="D93" i="10"/>
  <c r="C93" i="10"/>
  <c r="AA92" i="10"/>
  <c r="Z92" i="10"/>
  <c r="Y92" i="10"/>
  <c r="E92" i="10"/>
  <c r="D92" i="10"/>
  <c r="C92" i="10"/>
  <c r="AQ86" i="10"/>
  <c r="AL86" i="10"/>
  <c r="AA86" i="10"/>
  <c r="Z86" i="10"/>
  <c r="Y86" i="10"/>
  <c r="V86" i="10"/>
  <c r="U86" i="10"/>
  <c r="T86" i="10"/>
  <c r="J86" i="10"/>
  <c r="I86" i="10"/>
  <c r="H86" i="10"/>
  <c r="F86" i="10"/>
  <c r="E86" i="10"/>
  <c r="D86" i="10"/>
  <c r="C86" i="10"/>
  <c r="AP84" i="10"/>
  <c r="AR84" i="10" s="1"/>
  <c r="AO84" i="10"/>
  <c r="AB84" i="10"/>
  <c r="W84" i="10"/>
  <c r="K84" i="10"/>
  <c r="AP83" i="10"/>
  <c r="AO83" i="10"/>
  <c r="AB83" i="10"/>
  <c r="W83" i="10"/>
  <c r="K83" i="10"/>
  <c r="AP82" i="10"/>
  <c r="AO82" i="10"/>
  <c r="AF82" i="10"/>
  <c r="AE82" i="10"/>
  <c r="AD82" i="10"/>
  <c r="AB82" i="10"/>
  <c r="AG82" i="10" s="1"/>
  <c r="W82" i="10"/>
  <c r="K82" i="10"/>
  <c r="AP81" i="10"/>
  <c r="AO81" i="10"/>
  <c r="AB81" i="10"/>
  <c r="W81" i="10"/>
  <c r="K81" i="10"/>
  <c r="AP80" i="10"/>
  <c r="AO80" i="10"/>
  <c r="AB80" i="10"/>
  <c r="W80" i="10"/>
  <c r="K80" i="10"/>
  <c r="AP79" i="10"/>
  <c r="AO79" i="10"/>
  <c r="AB79" i="10"/>
  <c r="W79" i="10"/>
  <c r="K79" i="10"/>
  <c r="AB78" i="10"/>
  <c r="AP77" i="10"/>
  <c r="AO77" i="10"/>
  <c r="AF77" i="10"/>
  <c r="AE77" i="10"/>
  <c r="AD77" i="10"/>
  <c r="AB77" i="10"/>
  <c r="AG77" i="10" s="1"/>
  <c r="W77" i="10"/>
  <c r="K77" i="10"/>
  <c r="AP76" i="10"/>
  <c r="AO76" i="10"/>
  <c r="AF76" i="10"/>
  <c r="AE76" i="10"/>
  <c r="AD76" i="10"/>
  <c r="AB76" i="10"/>
  <c r="AG76" i="10" s="1"/>
  <c r="W76" i="10"/>
  <c r="K76" i="10"/>
  <c r="AP75" i="10"/>
  <c r="AO75" i="10"/>
  <c r="AB75" i="10"/>
  <c r="W75" i="10"/>
  <c r="K75" i="10"/>
  <c r="AP73" i="10"/>
  <c r="AO73" i="10"/>
  <c r="AB73" i="10"/>
  <c r="W73" i="10"/>
  <c r="K73" i="10"/>
  <c r="AK72" i="10"/>
  <c r="AK86" i="10" s="1"/>
  <c r="AO70" i="10"/>
  <c r="AR70" i="10" s="1"/>
  <c r="AF70" i="10"/>
  <c r="AE70" i="10"/>
  <c r="AD70" i="10"/>
  <c r="AB70" i="10"/>
  <c r="AG70" i="10" s="1"/>
  <c r="W70" i="10"/>
  <c r="AI70" i="10" s="1"/>
  <c r="K70" i="10"/>
  <c r="AO68" i="10"/>
  <c r="AR68" i="10" s="1"/>
  <c r="AF68" i="10"/>
  <c r="AE68" i="10"/>
  <c r="AD68" i="10"/>
  <c r="AB68" i="10"/>
  <c r="AG68" i="10" s="1"/>
  <c r="W68" i="10"/>
  <c r="K68" i="10"/>
  <c r="AO67" i="10"/>
  <c r="AR67" i="10" s="1"/>
  <c r="AF67" i="10"/>
  <c r="AE67" i="10"/>
  <c r="AD67" i="10"/>
  <c r="AB67" i="10"/>
  <c r="AG67" i="10" s="1"/>
  <c r="W67" i="10"/>
  <c r="AI67" i="10" s="1"/>
  <c r="K67" i="10"/>
  <c r="AO66" i="10"/>
  <c r="AR66" i="10" s="1"/>
  <c r="AF66" i="10"/>
  <c r="AE66" i="10"/>
  <c r="AD66" i="10"/>
  <c r="AB66" i="10"/>
  <c r="AG66" i="10" s="1"/>
  <c r="W66" i="10"/>
  <c r="K66" i="10"/>
  <c r="AO65" i="10"/>
  <c r="AR65" i="10" s="1"/>
  <c r="AF65" i="10"/>
  <c r="AE65" i="10"/>
  <c r="AD65" i="10"/>
  <c r="AB65" i="10"/>
  <c r="AG65" i="10" s="1"/>
  <c r="W65" i="10"/>
  <c r="K65" i="10"/>
  <c r="AO64" i="10"/>
  <c r="AR64" i="10" s="1"/>
  <c r="AF64" i="10"/>
  <c r="AE64" i="10"/>
  <c r="AD64" i="10"/>
  <c r="AB64" i="10"/>
  <c r="AG64" i="10" s="1"/>
  <c r="W64" i="10"/>
  <c r="K64" i="10"/>
  <c r="AO63" i="10"/>
  <c r="AR63" i="10" s="1"/>
  <c r="AF63" i="10"/>
  <c r="AE63" i="10"/>
  <c r="AD63" i="10"/>
  <c r="AB63" i="10"/>
  <c r="AG63" i="10" s="1"/>
  <c r="W63" i="10"/>
  <c r="K63" i="10"/>
  <c r="AO62" i="10"/>
  <c r="AR62" i="10" s="1"/>
  <c r="AF62" i="10"/>
  <c r="AE62" i="10"/>
  <c r="AD62" i="10"/>
  <c r="AB62" i="10"/>
  <c r="AG62" i="10" s="1"/>
  <c r="W62" i="10"/>
  <c r="K62" i="10"/>
  <c r="AO61" i="10"/>
  <c r="AR61" i="10" s="1"/>
  <c r="AF61" i="10"/>
  <c r="AE61" i="10"/>
  <c r="AD61" i="10"/>
  <c r="AB61" i="10"/>
  <c r="AG61" i="10" s="1"/>
  <c r="W61" i="10"/>
  <c r="K61" i="10"/>
  <c r="AO60" i="10"/>
  <c r="AR60" i="10" s="1"/>
  <c r="AF60" i="10"/>
  <c r="AE60" i="10"/>
  <c r="AD60" i="10"/>
  <c r="AB60" i="10"/>
  <c r="AG60" i="10" s="1"/>
  <c r="W60" i="10"/>
  <c r="K60" i="10"/>
  <c r="AO59" i="10"/>
  <c r="AR59" i="10" s="1"/>
  <c r="AF59" i="10"/>
  <c r="AE59" i="10"/>
  <c r="AD59" i="10"/>
  <c r="AB59" i="10"/>
  <c r="AG59" i="10" s="1"/>
  <c r="W59" i="10"/>
  <c r="K59" i="10"/>
  <c r="AO58" i="10"/>
  <c r="AR58" i="10" s="1"/>
  <c r="AF58" i="10"/>
  <c r="AE58" i="10"/>
  <c r="AD58" i="10"/>
  <c r="AB58" i="10"/>
  <c r="AG58" i="10" s="1"/>
  <c r="W58" i="10"/>
  <c r="K58" i="10"/>
  <c r="AO57" i="10"/>
  <c r="AR57" i="10" s="1"/>
  <c r="AI57" i="10"/>
  <c r="AF57" i="10"/>
  <c r="AE57" i="10"/>
  <c r="AD57" i="10"/>
  <c r="AB57" i="10"/>
  <c r="AG57" i="10" s="1"/>
  <c r="W57" i="10"/>
  <c r="K57" i="10"/>
  <c r="AO56" i="10"/>
  <c r="AR56" i="10" s="1"/>
  <c r="AF56" i="10"/>
  <c r="AE56" i="10"/>
  <c r="AD56" i="10"/>
  <c r="AB56" i="10"/>
  <c r="AG56" i="10" s="1"/>
  <c r="W56" i="10"/>
  <c r="K56" i="10"/>
  <c r="AO55" i="10"/>
  <c r="AF55" i="10"/>
  <c r="AE55" i="10"/>
  <c r="AD55" i="10"/>
  <c r="AB55" i="10"/>
  <c r="AG55" i="10" s="1"/>
  <c r="W55" i="10"/>
  <c r="K55" i="10"/>
  <c r="AA51" i="10"/>
  <c r="Z51" i="10"/>
  <c r="Y51" i="10"/>
  <c r="V51" i="10"/>
  <c r="U51" i="10"/>
  <c r="T51" i="10"/>
  <c r="J51" i="10"/>
  <c r="I51" i="10"/>
  <c r="H51" i="10"/>
  <c r="E51" i="10"/>
  <c r="D51" i="10"/>
  <c r="C51" i="10"/>
  <c r="AO50" i="10"/>
  <c r="AR50" i="10" s="1"/>
  <c r="AM50" i="10"/>
  <c r="AF50" i="10"/>
  <c r="AE50" i="10"/>
  <c r="AD50" i="10"/>
  <c r="AB50" i="10"/>
  <c r="W50" i="10"/>
  <c r="K50" i="10"/>
  <c r="F50" i="10"/>
  <c r="AO49" i="10"/>
  <c r="AR49" i="10" s="1"/>
  <c r="AM49" i="10"/>
  <c r="AF49" i="10"/>
  <c r="AE49" i="10"/>
  <c r="AD49" i="10"/>
  <c r="AB49" i="10"/>
  <c r="W49" i="10"/>
  <c r="K49" i="10"/>
  <c r="F49" i="10"/>
  <c r="AQ48" i="10"/>
  <c r="AP48" i="10"/>
  <c r="AO48" i="10"/>
  <c r="AM48" i="10"/>
  <c r="AK48" i="10"/>
  <c r="AF48" i="10"/>
  <c r="AE48" i="10"/>
  <c r="AD48" i="10"/>
  <c r="AB48" i="10"/>
  <c r="W48" i="10"/>
  <c r="K48" i="10"/>
  <c r="F48" i="10"/>
  <c r="F93" i="10" s="1"/>
  <c r="AO47" i="10"/>
  <c r="AR47" i="10" s="1"/>
  <c r="AM47" i="10"/>
  <c r="AF47" i="10"/>
  <c r="AE47" i="10"/>
  <c r="AD47" i="10"/>
  <c r="AB47" i="10"/>
  <c r="W47" i="10"/>
  <c r="K47" i="10"/>
  <c r="F47" i="10"/>
  <c r="AO46" i="10"/>
  <c r="AR46" i="10" s="1"/>
  <c r="AM46" i="10"/>
  <c r="AF46" i="10"/>
  <c r="AE46" i="10"/>
  <c r="AD46" i="10"/>
  <c r="AB46" i="10"/>
  <c r="W46" i="10"/>
  <c r="K46" i="10"/>
  <c r="F46" i="10"/>
  <c r="AO45" i="10"/>
  <c r="AR45" i="10" s="1"/>
  <c r="AM45" i="10"/>
  <c r="AF45" i="10"/>
  <c r="AE45" i="10"/>
  <c r="AD45" i="10"/>
  <c r="AB45" i="10"/>
  <c r="W45" i="10"/>
  <c r="K45" i="10"/>
  <c r="F45" i="10"/>
  <c r="AO44" i="10"/>
  <c r="AR44" i="10" s="1"/>
  <c r="AM44" i="10"/>
  <c r="AF44" i="10"/>
  <c r="AE44" i="10"/>
  <c r="AD44" i="10"/>
  <c r="AB44" i="10"/>
  <c r="W44" i="10"/>
  <c r="K44" i="10"/>
  <c r="F44" i="10"/>
  <c r="AO43" i="10"/>
  <c r="AR43" i="10" s="1"/>
  <c r="AM43" i="10"/>
  <c r="AF43" i="10"/>
  <c r="AE43" i="10"/>
  <c r="AD43" i="10"/>
  <c r="AB43" i="10"/>
  <c r="W43" i="10"/>
  <c r="K43" i="10"/>
  <c r="F43" i="10"/>
  <c r="AO42" i="10"/>
  <c r="AR42" i="10" s="1"/>
  <c r="AM42" i="10"/>
  <c r="AF42" i="10"/>
  <c r="AE42" i="10"/>
  <c r="AD42" i="10"/>
  <c r="AB42" i="10"/>
  <c r="W42" i="10"/>
  <c r="K42" i="10"/>
  <c r="F42" i="10"/>
  <c r="AO41" i="10"/>
  <c r="AR41" i="10" s="1"/>
  <c r="AM41" i="10"/>
  <c r="AF41" i="10"/>
  <c r="AE41" i="10"/>
  <c r="AD41" i="10"/>
  <c r="AB41" i="10"/>
  <c r="W41" i="10"/>
  <c r="K41" i="10"/>
  <c r="F41" i="10"/>
  <c r="AO39" i="10"/>
  <c r="AR39" i="10" s="1"/>
  <c r="AM39" i="10"/>
  <c r="AF39" i="10"/>
  <c r="AE39" i="10"/>
  <c r="AD39" i="10"/>
  <c r="AB39" i="10"/>
  <c r="W39" i="10"/>
  <c r="AI39" i="10" s="1"/>
  <c r="K39" i="10"/>
  <c r="F39" i="10"/>
  <c r="AO38" i="10"/>
  <c r="AR38" i="10" s="1"/>
  <c r="AM38" i="10"/>
  <c r="AF38" i="10"/>
  <c r="AE38" i="10"/>
  <c r="AD38" i="10"/>
  <c r="AB38" i="10"/>
  <c r="AJ38" i="10" s="1"/>
  <c r="W38" i="10"/>
  <c r="AI38" i="10" s="1"/>
  <c r="K38" i="10"/>
  <c r="F38" i="10"/>
  <c r="AO37" i="10"/>
  <c r="AR37" i="10" s="1"/>
  <c r="AM37" i="10"/>
  <c r="AF37" i="10"/>
  <c r="AE37" i="10"/>
  <c r="AD37" i="10"/>
  <c r="AB37" i="10"/>
  <c r="W37" i="10"/>
  <c r="AI37" i="10" s="1"/>
  <c r="K37" i="10"/>
  <c r="F37" i="10"/>
  <c r="AO36" i="10"/>
  <c r="AR36" i="10" s="1"/>
  <c r="AM36" i="10"/>
  <c r="AF36" i="10"/>
  <c r="AE36" i="10"/>
  <c r="AD36" i="10"/>
  <c r="AB36" i="10"/>
  <c r="W36" i="10"/>
  <c r="K36" i="10"/>
  <c r="F36" i="10"/>
  <c r="AO35" i="10"/>
  <c r="AR35" i="10" s="1"/>
  <c r="AM35" i="10"/>
  <c r="AF35" i="10"/>
  <c r="AE35" i="10"/>
  <c r="AD35" i="10"/>
  <c r="AB35" i="10"/>
  <c r="W35" i="10"/>
  <c r="K35" i="10"/>
  <c r="F35" i="10"/>
  <c r="AO34" i="10"/>
  <c r="AR34" i="10" s="1"/>
  <c r="AM34" i="10"/>
  <c r="AF34" i="10"/>
  <c r="AE34" i="10"/>
  <c r="AD34" i="10"/>
  <c r="AB34" i="10"/>
  <c r="W34" i="10"/>
  <c r="K34" i="10"/>
  <c r="F34" i="10"/>
  <c r="AQ33" i="10"/>
  <c r="AR33" i="10" s="1"/>
  <c r="AL33" i="10"/>
  <c r="AL51" i="10" s="1"/>
  <c r="AF33" i="10"/>
  <c r="AE33" i="10"/>
  <c r="AD33" i="10"/>
  <c r="AB33" i="10"/>
  <c r="W33" i="10"/>
  <c r="AI33" i="10" s="1"/>
  <c r="K33" i="10"/>
  <c r="F33" i="10"/>
  <c r="AQ32" i="10"/>
  <c r="AP32" i="10"/>
  <c r="AO32" i="10"/>
  <c r="AM32" i="10"/>
  <c r="AF32" i="10"/>
  <c r="AE32" i="10"/>
  <c r="AD32" i="10"/>
  <c r="AB32" i="10"/>
  <c r="W32" i="10"/>
  <c r="AI32" i="10" s="1"/>
  <c r="K32" i="10"/>
  <c r="F32" i="10"/>
  <c r="AQ31" i="10"/>
  <c r="AP31" i="10"/>
  <c r="AO31" i="10"/>
  <c r="AM31" i="10"/>
  <c r="AF31" i="10"/>
  <c r="AE31" i="10"/>
  <c r="AD31" i="10"/>
  <c r="AB31" i="10"/>
  <c r="W31" i="10"/>
  <c r="AI31" i="10" s="1"/>
  <c r="K31" i="10"/>
  <c r="F31" i="10"/>
  <c r="AP30" i="10"/>
  <c r="AO30" i="10"/>
  <c r="AM30" i="10"/>
  <c r="AF30" i="10"/>
  <c r="AE30" i="10"/>
  <c r="AD30" i="10"/>
  <c r="AB30" i="10"/>
  <c r="W30" i="10"/>
  <c r="K30" i="10"/>
  <c r="F30" i="10"/>
  <c r="AP29" i="10"/>
  <c r="AO29" i="10"/>
  <c r="AM29" i="10"/>
  <c r="AF29" i="10"/>
  <c r="AE29" i="10"/>
  <c r="AD29" i="10"/>
  <c r="AB29" i="10"/>
  <c r="W29" i="10"/>
  <c r="K29" i="10"/>
  <c r="F29" i="10"/>
  <c r="AP28" i="10"/>
  <c r="AO28" i="10"/>
  <c r="AM28" i="10"/>
  <c r="AK28" i="10"/>
  <c r="AF28" i="10"/>
  <c r="AE28" i="10"/>
  <c r="AD28" i="10"/>
  <c r="AB28" i="10"/>
  <c r="W28" i="10"/>
  <c r="K28" i="10"/>
  <c r="F28" i="10"/>
  <c r="AP27" i="10"/>
  <c r="AO27" i="10"/>
  <c r="F27" i="10"/>
  <c r="AP26" i="10"/>
  <c r="AO26" i="10"/>
  <c r="AO25" i="10"/>
  <c r="AR25" i="10" s="1"/>
  <c r="AM25" i="10"/>
  <c r="AF25" i="10"/>
  <c r="AE25" i="10"/>
  <c r="AD25" i="10"/>
  <c r="AB25" i="10"/>
  <c r="AJ25" i="10" s="1"/>
  <c r="W25" i="10"/>
  <c r="AI25" i="10" s="1"/>
  <c r="K25" i="10"/>
  <c r="F25" i="10"/>
  <c r="AO24" i="10"/>
  <c r="AR24" i="10" s="1"/>
  <c r="AM24" i="10"/>
  <c r="AF24" i="10"/>
  <c r="AE24" i="10"/>
  <c r="AD24" i="10"/>
  <c r="AB24" i="10"/>
  <c r="W24" i="10"/>
  <c r="AI24" i="10" s="1"/>
  <c r="K24" i="10"/>
  <c r="F24" i="10"/>
  <c r="AO23" i="10"/>
  <c r="AR23" i="10" s="1"/>
  <c r="AM23" i="10"/>
  <c r="AF23" i="10"/>
  <c r="AE23" i="10"/>
  <c r="AD23" i="10"/>
  <c r="AB23" i="10"/>
  <c r="AJ23" i="10" s="1"/>
  <c r="W23" i="10"/>
  <c r="AI23" i="10" s="1"/>
  <c r="K23" i="10"/>
  <c r="F23" i="10"/>
  <c r="AO22" i="10"/>
  <c r="AR22" i="10" s="1"/>
  <c r="AM22" i="10"/>
  <c r="AF22" i="10"/>
  <c r="AE22" i="10"/>
  <c r="AD22" i="10"/>
  <c r="AB22" i="10"/>
  <c r="W22" i="10"/>
  <c r="AI22" i="10" s="1"/>
  <c r="K22" i="10"/>
  <c r="F22" i="10"/>
  <c r="AO21" i="10"/>
  <c r="AR21" i="10" s="1"/>
  <c r="AM21" i="10"/>
  <c r="AF21" i="10"/>
  <c r="AE21" i="10"/>
  <c r="AD21" i="10"/>
  <c r="AB21" i="10"/>
  <c r="W21" i="10"/>
  <c r="K21" i="10"/>
  <c r="F21" i="10"/>
  <c r="AO20" i="10"/>
  <c r="AR20" i="10" s="1"/>
  <c r="AM20" i="10"/>
  <c r="AF20" i="10"/>
  <c r="AE20" i="10"/>
  <c r="AD20" i="10"/>
  <c r="AB20" i="10"/>
  <c r="W20" i="10"/>
  <c r="AI20" i="10" s="1"/>
  <c r="K20" i="10"/>
  <c r="F20" i="10"/>
  <c r="AO19" i="10"/>
  <c r="AR19" i="10" s="1"/>
  <c r="AM19" i="10"/>
  <c r="AF19" i="10"/>
  <c r="AE19" i="10"/>
  <c r="AD19" i="10"/>
  <c r="AB19" i="10"/>
  <c r="W19" i="10"/>
  <c r="K19" i="10"/>
  <c r="F19" i="10"/>
  <c r="AO18" i="10"/>
  <c r="AR18" i="10" s="1"/>
  <c r="AM18" i="10"/>
  <c r="AF18" i="10"/>
  <c r="AE18" i="10"/>
  <c r="AD18" i="10"/>
  <c r="AB18" i="10"/>
  <c r="W18" i="10"/>
  <c r="K18" i="10"/>
  <c r="F18" i="10"/>
  <c r="AO17" i="10"/>
  <c r="AR17" i="10" s="1"/>
  <c r="AM17" i="10"/>
  <c r="AF17" i="10"/>
  <c r="AE17" i="10"/>
  <c r="AD17" i="10"/>
  <c r="AB17" i="10"/>
  <c r="AJ17" i="10" s="1"/>
  <c r="W17" i="10"/>
  <c r="AI17" i="10" s="1"/>
  <c r="K17" i="10"/>
  <c r="F17" i="10"/>
  <c r="AO16" i="10"/>
  <c r="AR16" i="10" s="1"/>
  <c r="AM16" i="10"/>
  <c r="AF16" i="10"/>
  <c r="AE16" i="10"/>
  <c r="AD16" i="10"/>
  <c r="AB16" i="10"/>
  <c r="W16" i="10"/>
  <c r="K16" i="10"/>
  <c r="F16" i="10"/>
  <c r="AO15" i="10"/>
  <c r="AR15" i="10" s="1"/>
  <c r="AM15" i="10"/>
  <c r="AF15" i="10"/>
  <c r="AE15" i="10"/>
  <c r="AD15" i="10"/>
  <c r="AB15" i="10"/>
  <c r="W15" i="10"/>
  <c r="K15" i="10"/>
  <c r="F15" i="10"/>
  <c r="AO14" i="10"/>
  <c r="AR14" i="10" s="1"/>
  <c r="AM14" i="10"/>
  <c r="AF14" i="10"/>
  <c r="AE14" i="10"/>
  <c r="AD14" i="10"/>
  <c r="AB14" i="10"/>
  <c r="W14" i="10"/>
  <c r="K14" i="10"/>
  <c r="F14" i="10"/>
  <c r="AO13" i="10"/>
  <c r="AR13" i="10" s="1"/>
  <c r="AM13" i="10"/>
  <c r="AF13" i="10"/>
  <c r="AE13" i="10"/>
  <c r="AD13" i="10"/>
  <c r="AB13" i="10"/>
  <c r="AJ13" i="10" s="1"/>
  <c r="W13" i="10"/>
  <c r="AI13" i="10" s="1"/>
  <c r="K13" i="10"/>
  <c r="F13" i="10"/>
  <c r="AO12" i="10"/>
  <c r="AR12" i="10" s="1"/>
  <c r="AM12" i="10"/>
  <c r="AF12" i="10"/>
  <c r="AE12" i="10"/>
  <c r="AD12" i="10"/>
  <c r="AB12" i="10"/>
  <c r="W12" i="10"/>
  <c r="AI12" i="10" s="1"/>
  <c r="K12" i="10"/>
  <c r="F12" i="10"/>
  <c r="AO11" i="10"/>
  <c r="AR11" i="10" s="1"/>
  <c r="AM11" i="10"/>
  <c r="AF11" i="10"/>
  <c r="AE11" i="10"/>
  <c r="AD11" i="10"/>
  <c r="AB11" i="10"/>
  <c r="AJ11" i="10" s="1"/>
  <c r="W11" i="10"/>
  <c r="AI11" i="10" s="1"/>
  <c r="K11" i="10"/>
  <c r="F11" i="10"/>
  <c r="AO9" i="10"/>
  <c r="AR9" i="10" s="1"/>
  <c r="AM9" i="10"/>
  <c r="AF9" i="10"/>
  <c r="AE9" i="10"/>
  <c r="AD9" i="10"/>
  <c r="AB9" i="10"/>
  <c r="W9" i="10"/>
  <c r="K9" i="10"/>
  <c r="F9" i="10"/>
  <c r="AO8" i="10"/>
  <c r="AR8" i="10" s="1"/>
  <c r="AF8" i="10"/>
  <c r="AE8" i="10"/>
  <c r="AD8" i="10"/>
  <c r="AB8" i="10"/>
  <c r="AG8" i="10" s="1"/>
  <c r="AO7" i="10"/>
  <c r="AM7" i="10"/>
  <c r="AF7" i="10"/>
  <c r="AE7" i="10"/>
  <c r="AD7" i="10"/>
  <c r="AB7" i="10"/>
  <c r="W7" i="10"/>
  <c r="K7" i="10"/>
  <c r="F7" i="10"/>
  <c r="Q87" i="10" l="1"/>
  <c r="Q90" i="10" s="1"/>
  <c r="L87" i="10"/>
  <c r="L90" i="10" s="1"/>
  <c r="R87" i="10"/>
  <c r="R90" i="10" s="1"/>
  <c r="AI55" i="10"/>
  <c r="AK51" i="10"/>
  <c r="AK87" i="10" s="1"/>
  <c r="AO86" i="10"/>
  <c r="AI60" i="10"/>
  <c r="O51" i="10"/>
  <c r="O87" i="10" s="1"/>
  <c r="O90" i="10" s="1"/>
  <c r="M87" i="10"/>
  <c r="M90" i="10" s="1"/>
  <c r="S86" i="10"/>
  <c r="AG16" i="10"/>
  <c r="AG33" i="10"/>
  <c r="N87" i="10"/>
  <c r="N90" i="10" s="1"/>
  <c r="P87" i="10"/>
  <c r="P90" i="10" s="1"/>
  <c r="AP87" i="11"/>
  <c r="AP90" i="11" s="1"/>
  <c r="AH87" i="11"/>
  <c r="AE87" i="11"/>
  <c r="S87" i="10"/>
  <c r="S90" i="10" s="1"/>
  <c r="AP51" i="10"/>
  <c r="AR32" i="10"/>
  <c r="AL87" i="10"/>
  <c r="AR48" i="10"/>
  <c r="AI58" i="10"/>
  <c r="AR83" i="10"/>
  <c r="AG32" i="10"/>
  <c r="AI18" i="10"/>
  <c r="AJ20" i="10"/>
  <c r="AR75" i="10"/>
  <c r="AR76" i="10"/>
  <c r="AR77" i="10"/>
  <c r="AR81" i="10"/>
  <c r="AR82" i="10"/>
  <c r="AR31" i="10"/>
  <c r="AJ6" i="10"/>
  <c r="AG18" i="10"/>
  <c r="AG24" i="10"/>
  <c r="AR30" i="10"/>
  <c r="AG31" i="10"/>
  <c r="AI34" i="10"/>
  <c r="AI51" i="10" s="1"/>
  <c r="AG43" i="10"/>
  <c r="AG47" i="10"/>
  <c r="AI6" i="10"/>
  <c r="F51" i="10"/>
  <c r="F87" i="10" s="1"/>
  <c r="F90" i="10" s="1"/>
  <c r="AO51" i="10"/>
  <c r="AG22" i="10"/>
  <c r="AB92" i="10"/>
  <c r="AK89" i="10"/>
  <c r="AR29" i="10"/>
  <c r="AI28" i="10"/>
  <c r="AG35" i="10"/>
  <c r="AG44" i="10"/>
  <c r="AR73" i="10"/>
  <c r="AR79" i="10"/>
  <c r="E87" i="10"/>
  <c r="E90" i="10" s="1"/>
  <c r="J87" i="10"/>
  <c r="J90" i="10" s="1"/>
  <c r="Y87" i="10"/>
  <c r="T87" i="10"/>
  <c r="T90" i="10" s="1"/>
  <c r="Z87" i="10"/>
  <c r="AF51" i="10"/>
  <c r="AR80" i="10"/>
  <c r="AJ32" i="10"/>
  <c r="AJ60" i="10"/>
  <c r="AJ24" i="10"/>
  <c r="F92" i="10"/>
  <c r="AI41" i="10"/>
  <c r="AG12" i="10"/>
  <c r="AJ12" i="10"/>
  <c r="AI14" i="10"/>
  <c r="AG15" i="10"/>
  <c r="AR28" i="10"/>
  <c r="AG30" i="10"/>
  <c r="AG36" i="10"/>
  <c r="AJ41" i="10"/>
  <c r="AG45" i="10"/>
  <c r="AG49" i="10"/>
  <c r="AD51" i="10"/>
  <c r="AI63" i="10"/>
  <c r="AJ70" i="10"/>
  <c r="AI72" i="10"/>
  <c r="C87" i="10"/>
  <c r="C90" i="10" s="1"/>
  <c r="H87" i="10"/>
  <c r="H90" i="10" s="1"/>
  <c r="U87" i="10"/>
  <c r="U90" i="10" s="1"/>
  <c r="AA87" i="10"/>
  <c r="AF87" i="10" s="1"/>
  <c r="AJ18" i="10"/>
  <c r="AJ22" i="10"/>
  <c r="AJ31" i="10"/>
  <c r="AJ33" i="10"/>
  <c r="K51" i="10"/>
  <c r="AR7" i="10"/>
  <c r="AB93" i="10"/>
  <c r="K86" i="10"/>
  <c r="AP86" i="10"/>
  <c r="AM51" i="10"/>
  <c r="AG9" i="10"/>
  <c r="AG14" i="10"/>
  <c r="AJ14" i="10"/>
  <c r="AG19" i="10"/>
  <c r="AG21" i="10"/>
  <c r="AG29" i="10"/>
  <c r="AJ34" i="10"/>
  <c r="AG37" i="10"/>
  <c r="AJ37" i="10"/>
  <c r="AG39" i="10"/>
  <c r="AJ39" i="10"/>
  <c r="AG42" i="10"/>
  <c r="AG46" i="10"/>
  <c r="AG50" i="10"/>
  <c r="AE51" i="10"/>
  <c r="AJ55" i="10"/>
  <c r="AJ63" i="10"/>
  <c r="AJ72" i="10"/>
  <c r="D87" i="10"/>
  <c r="D90" i="10" s="1"/>
  <c r="I87" i="10"/>
  <c r="I90" i="10" s="1"/>
  <c r="V87" i="10"/>
  <c r="V90" i="10" s="1"/>
  <c r="AE87" i="10"/>
  <c r="Z90" i="10"/>
  <c r="AO87" i="10"/>
  <c r="AO90" i="10" s="1"/>
  <c r="AD87" i="10"/>
  <c r="Y90" i="10"/>
  <c r="AG11" i="10"/>
  <c r="AG17" i="10"/>
  <c r="AG20" i="10"/>
  <c r="AG23" i="10"/>
  <c r="AG25" i="10"/>
  <c r="AG28" i="10"/>
  <c r="AG34" i="10"/>
  <c r="AG38" i="10"/>
  <c r="AG41" i="10"/>
  <c r="W51" i="10"/>
  <c r="AB51" i="10"/>
  <c r="AQ51" i="10"/>
  <c r="AQ87" i="10" s="1"/>
  <c r="AQ90" i="10" s="1"/>
  <c r="W86" i="10"/>
  <c r="AB86" i="10"/>
  <c r="AG7" i="10"/>
  <c r="AR55" i="10"/>
  <c r="AJ57" i="10"/>
  <c r="AJ58" i="10"/>
  <c r="AJ67" i="10"/>
  <c r="AD86" i="10"/>
  <c r="AG13" i="10"/>
  <c r="AJ28" i="10"/>
  <c r="AG48" i="10"/>
  <c r="AE86" i="10"/>
  <c r="AF86" i="10"/>
  <c r="BC87" i="2"/>
  <c r="BB87" i="2"/>
  <c r="BA87" i="2"/>
  <c r="BD85" i="2"/>
  <c r="BI85" i="2" s="1"/>
  <c r="BS85" i="2" s="1"/>
  <c r="BD83" i="2"/>
  <c r="BI83" i="2" s="1"/>
  <c r="BS83" i="2" s="1"/>
  <c r="BD82" i="2"/>
  <c r="BI81" i="2"/>
  <c r="BS81" i="2" s="1"/>
  <c r="BD80" i="2"/>
  <c r="BI80" i="2" s="1"/>
  <c r="BS80" i="2" s="1"/>
  <c r="BD79" i="2"/>
  <c r="BI79" i="2" s="1"/>
  <c r="BS79" i="2" s="1"/>
  <c r="BD77" i="2"/>
  <c r="BD76" i="2"/>
  <c r="BD75" i="2"/>
  <c r="BI75" i="2" s="1"/>
  <c r="BS75" i="2" s="1"/>
  <c r="BD73" i="2"/>
  <c r="BI73" i="2" s="1"/>
  <c r="BS73" i="2" s="1"/>
  <c r="BD70" i="2"/>
  <c r="BD68" i="2"/>
  <c r="BD67" i="2"/>
  <c r="BD66" i="2"/>
  <c r="BD65" i="2"/>
  <c r="BD64" i="2"/>
  <c r="BD63" i="2"/>
  <c r="BD62" i="2"/>
  <c r="BD61" i="2"/>
  <c r="BD60" i="2"/>
  <c r="BD59" i="2"/>
  <c r="BD58" i="2"/>
  <c r="BD57" i="2"/>
  <c r="BD56" i="2"/>
  <c r="BD55" i="2"/>
  <c r="BC51" i="2"/>
  <c r="BB51" i="2"/>
  <c r="BA51" i="2"/>
  <c r="BD50" i="2"/>
  <c r="BD49" i="2"/>
  <c r="BD48" i="2"/>
  <c r="BD94" i="2" s="1"/>
  <c r="BD47" i="2"/>
  <c r="BD46" i="2"/>
  <c r="BD45" i="2"/>
  <c r="BD44" i="2"/>
  <c r="BD43" i="2"/>
  <c r="BD42" i="2"/>
  <c r="BD41" i="2"/>
  <c r="BD39" i="2"/>
  <c r="BD38" i="2"/>
  <c r="BD37" i="2"/>
  <c r="BD36" i="2"/>
  <c r="BD35" i="2"/>
  <c r="BD34" i="2"/>
  <c r="BD33" i="2"/>
  <c r="BD32" i="2"/>
  <c r="BD31" i="2"/>
  <c r="BD30" i="2"/>
  <c r="BD29" i="2"/>
  <c r="BD28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9" i="2"/>
  <c r="BD8" i="2"/>
  <c r="BD7" i="2"/>
  <c r="BH87" i="2"/>
  <c r="AX87" i="2"/>
  <c r="AI86" i="10" l="1"/>
  <c r="BD95" i="2"/>
  <c r="BC88" i="2"/>
  <c r="BC91" i="2" s="1"/>
  <c r="BD87" i="2"/>
  <c r="BD51" i="2"/>
  <c r="BA88" i="2"/>
  <c r="BA91" i="2" s="1"/>
  <c r="BB88" i="2"/>
  <c r="BB91" i="2" s="1"/>
  <c r="BB95" i="2" s="1"/>
  <c r="AE90" i="11"/>
  <c r="AG51" i="10"/>
  <c r="AP87" i="10"/>
  <c r="AP90" i="10" s="1"/>
  <c r="K87" i="10"/>
  <c r="K90" i="10" s="1"/>
  <c r="AR86" i="10"/>
  <c r="AJ51" i="10"/>
  <c r="AJ86" i="10"/>
  <c r="W87" i="10"/>
  <c r="W90" i="10" s="1"/>
  <c r="AA90" i="10"/>
  <c r="AA91" i="10" s="1"/>
  <c r="AR51" i="10"/>
  <c r="AR87" i="10" s="1"/>
  <c r="AR90" i="10" s="1"/>
  <c r="Y91" i="10"/>
  <c r="AD90" i="10"/>
  <c r="AB87" i="10"/>
  <c r="AG86" i="10"/>
  <c r="AI87" i="10"/>
  <c r="AF90" i="10"/>
  <c r="Z91" i="10"/>
  <c r="AE90" i="10"/>
  <c r="BD88" i="2" l="1"/>
  <c r="BD91" i="2" s="1"/>
  <c r="AJ87" i="10"/>
  <c r="AB90" i="10"/>
  <c r="AG87" i="10"/>
  <c r="AB91" i="10" l="1"/>
  <c r="AG90" i="10"/>
  <c r="S85" i="2" l="1"/>
  <c r="AC85" i="2" s="1"/>
  <c r="AM85" i="2" s="1"/>
  <c r="AW85" i="2" s="1"/>
  <c r="BG85" i="2" s="1"/>
  <c r="BQ85" i="2" s="1"/>
  <c r="S83" i="2"/>
  <c r="AC83" i="2" s="1"/>
  <c r="AM83" i="2" s="1"/>
  <c r="AW83" i="2" s="1"/>
  <c r="BG83" i="2" s="1"/>
  <c r="BQ83" i="2" s="1"/>
  <c r="S82" i="2"/>
  <c r="AC82" i="2" s="1"/>
  <c r="AM82" i="2" s="1"/>
  <c r="AW82" i="2" s="1"/>
  <c r="BG82" i="2" s="1"/>
  <c r="BQ82" i="2" s="1"/>
  <c r="S81" i="2"/>
  <c r="AC81" i="2" s="1"/>
  <c r="AM81" i="2" s="1"/>
  <c r="AW81" i="2" s="1"/>
  <c r="BG81" i="2" s="1"/>
  <c r="BQ81" i="2" s="1"/>
  <c r="S80" i="2"/>
  <c r="AC80" i="2" s="1"/>
  <c r="AM80" i="2" s="1"/>
  <c r="AW80" i="2" s="1"/>
  <c r="BG80" i="2" s="1"/>
  <c r="BQ80" i="2" s="1"/>
  <c r="S79" i="2"/>
  <c r="AC79" i="2" s="1"/>
  <c r="AM79" i="2" s="1"/>
  <c r="AW79" i="2" s="1"/>
  <c r="BG79" i="2" s="1"/>
  <c r="BQ79" i="2" s="1"/>
  <c r="S77" i="2"/>
  <c r="AC77" i="2" s="1"/>
  <c r="AM77" i="2" s="1"/>
  <c r="AW77" i="2" s="1"/>
  <c r="BG77" i="2" s="1"/>
  <c r="BQ77" i="2" s="1"/>
  <c r="S76" i="2"/>
  <c r="AC76" i="2" s="1"/>
  <c r="AM76" i="2" s="1"/>
  <c r="AW76" i="2" s="1"/>
  <c r="BG76" i="2" s="1"/>
  <c r="BQ76" i="2" s="1"/>
  <c r="S75" i="2"/>
  <c r="AC75" i="2" s="1"/>
  <c r="AM75" i="2" s="1"/>
  <c r="AW75" i="2" s="1"/>
  <c r="BG75" i="2" s="1"/>
  <c r="BQ75" i="2" s="1"/>
  <c r="S73" i="2"/>
  <c r="AC73" i="2" s="1"/>
  <c r="AM73" i="2" s="1"/>
  <c r="AW73" i="2" s="1"/>
  <c r="BG73" i="2" s="1"/>
  <c r="T33" i="2"/>
  <c r="AD33" i="2" s="1"/>
  <c r="AN33" i="2" s="1"/>
  <c r="S48" i="2"/>
  <c r="AC48" i="2" s="1"/>
  <c r="AM48" i="2" s="1"/>
  <c r="AW48" i="2" s="1"/>
  <c r="BG48" i="2" s="1"/>
  <c r="BQ48" i="2" s="1"/>
  <c r="S30" i="2"/>
  <c r="AC30" i="2" s="1"/>
  <c r="AM30" i="2" s="1"/>
  <c r="AW30" i="2" s="1"/>
  <c r="BG30" i="2" s="1"/>
  <c r="BQ30" i="2" s="1"/>
  <c r="S29" i="2"/>
  <c r="AC29" i="2" s="1"/>
  <c r="AM29" i="2" s="1"/>
  <c r="AW29" i="2" s="1"/>
  <c r="BG29" i="2" s="1"/>
  <c r="BQ29" i="2" s="1"/>
  <c r="S28" i="2"/>
  <c r="AC28" i="2" s="1"/>
  <c r="AM28" i="2" s="1"/>
  <c r="AW28" i="2" s="1"/>
  <c r="BG28" i="2" s="1"/>
  <c r="R86" i="2"/>
  <c r="AB86" i="2" s="1"/>
  <c r="AL86" i="2" s="1"/>
  <c r="AV86" i="2" s="1"/>
  <c r="BF86" i="2" s="1"/>
  <c r="BP86" i="2" s="1"/>
  <c r="R85" i="2"/>
  <c r="AB85" i="2" s="1"/>
  <c r="AL85" i="2" s="1"/>
  <c r="AV85" i="2" s="1"/>
  <c r="BF85" i="2" s="1"/>
  <c r="BP85" i="2" s="1"/>
  <c r="R83" i="2"/>
  <c r="AB83" i="2" s="1"/>
  <c r="AL83" i="2" s="1"/>
  <c r="AV83" i="2" s="1"/>
  <c r="BF83" i="2" s="1"/>
  <c r="BP83" i="2" s="1"/>
  <c r="R82" i="2"/>
  <c r="AB82" i="2" s="1"/>
  <c r="AL82" i="2" s="1"/>
  <c r="AV82" i="2" s="1"/>
  <c r="BF82" i="2" s="1"/>
  <c r="BP82" i="2" s="1"/>
  <c r="R81" i="2"/>
  <c r="AB81" i="2" s="1"/>
  <c r="AL81" i="2" s="1"/>
  <c r="AV81" i="2" s="1"/>
  <c r="BF81" i="2" s="1"/>
  <c r="BP81" i="2" s="1"/>
  <c r="R80" i="2"/>
  <c r="AB80" i="2" s="1"/>
  <c r="AL80" i="2" s="1"/>
  <c r="AV80" i="2" s="1"/>
  <c r="BF80" i="2" s="1"/>
  <c r="BP80" i="2" s="1"/>
  <c r="R79" i="2"/>
  <c r="AB79" i="2" s="1"/>
  <c r="AL79" i="2" s="1"/>
  <c r="AV79" i="2" s="1"/>
  <c r="BF79" i="2" s="1"/>
  <c r="BP79" i="2" s="1"/>
  <c r="R77" i="2"/>
  <c r="AB77" i="2" s="1"/>
  <c r="AL77" i="2" s="1"/>
  <c r="AV77" i="2" s="1"/>
  <c r="BF77" i="2" s="1"/>
  <c r="BP77" i="2" s="1"/>
  <c r="R76" i="2"/>
  <c r="AB76" i="2" s="1"/>
  <c r="AL76" i="2" s="1"/>
  <c r="AV76" i="2" s="1"/>
  <c r="BF76" i="2" s="1"/>
  <c r="BP76" i="2" s="1"/>
  <c r="R75" i="2"/>
  <c r="AB75" i="2" s="1"/>
  <c r="AL75" i="2" s="1"/>
  <c r="AV75" i="2" s="1"/>
  <c r="BF75" i="2" s="1"/>
  <c r="BP75" i="2" s="1"/>
  <c r="R73" i="2"/>
  <c r="AB73" i="2" s="1"/>
  <c r="AL73" i="2" s="1"/>
  <c r="AV73" i="2" s="1"/>
  <c r="BF73" i="2" s="1"/>
  <c r="BP73" i="2" s="1"/>
  <c r="R70" i="2"/>
  <c r="AB70" i="2" s="1"/>
  <c r="AL70" i="2" s="1"/>
  <c r="AV70" i="2" s="1"/>
  <c r="BF70" i="2" s="1"/>
  <c r="BP70" i="2" s="1"/>
  <c r="R69" i="2"/>
  <c r="AB69" i="2" s="1"/>
  <c r="AL69" i="2" s="1"/>
  <c r="AV69" i="2" s="1"/>
  <c r="BF69" i="2" s="1"/>
  <c r="R68" i="2"/>
  <c r="AB68" i="2" s="1"/>
  <c r="AL68" i="2" s="1"/>
  <c r="AV68" i="2" s="1"/>
  <c r="BF68" i="2" s="1"/>
  <c r="BP68" i="2" s="1"/>
  <c r="R67" i="2"/>
  <c r="AB67" i="2" s="1"/>
  <c r="AL67" i="2" s="1"/>
  <c r="AV67" i="2" s="1"/>
  <c r="BF67" i="2" s="1"/>
  <c r="BP67" i="2" s="1"/>
  <c r="R66" i="2"/>
  <c r="AB66" i="2" s="1"/>
  <c r="AL66" i="2" s="1"/>
  <c r="AV66" i="2" s="1"/>
  <c r="BF66" i="2" s="1"/>
  <c r="BP66" i="2" s="1"/>
  <c r="R65" i="2"/>
  <c r="AB65" i="2" s="1"/>
  <c r="AL65" i="2" s="1"/>
  <c r="AV65" i="2" s="1"/>
  <c r="BF65" i="2" s="1"/>
  <c r="BP65" i="2" s="1"/>
  <c r="R64" i="2"/>
  <c r="AB64" i="2" s="1"/>
  <c r="AL64" i="2" s="1"/>
  <c r="AV64" i="2" s="1"/>
  <c r="BF64" i="2" s="1"/>
  <c r="BP64" i="2" s="1"/>
  <c r="R63" i="2"/>
  <c r="AB63" i="2" s="1"/>
  <c r="AL63" i="2" s="1"/>
  <c r="AV63" i="2" s="1"/>
  <c r="BF63" i="2" s="1"/>
  <c r="BP63" i="2" s="1"/>
  <c r="R62" i="2"/>
  <c r="AB62" i="2" s="1"/>
  <c r="AL62" i="2" s="1"/>
  <c r="AV62" i="2" s="1"/>
  <c r="R61" i="2"/>
  <c r="AB61" i="2" s="1"/>
  <c r="AL61" i="2" s="1"/>
  <c r="AV61" i="2" s="1"/>
  <c r="R60" i="2"/>
  <c r="AB60" i="2" s="1"/>
  <c r="AL60" i="2" s="1"/>
  <c r="AV60" i="2" s="1"/>
  <c r="R59" i="2"/>
  <c r="AB59" i="2" s="1"/>
  <c r="AL59" i="2" s="1"/>
  <c r="AV59" i="2" s="1"/>
  <c r="BF59" i="2" s="1"/>
  <c r="BP59" i="2" s="1"/>
  <c r="R58" i="2"/>
  <c r="AB58" i="2" s="1"/>
  <c r="AL58" i="2" s="1"/>
  <c r="AV58" i="2" s="1"/>
  <c r="BF58" i="2" s="1"/>
  <c r="BP58" i="2" s="1"/>
  <c r="R57" i="2"/>
  <c r="AB57" i="2" s="1"/>
  <c r="AL57" i="2" s="1"/>
  <c r="AV57" i="2" s="1"/>
  <c r="BF57" i="2" s="1"/>
  <c r="BP57" i="2" s="1"/>
  <c r="R56" i="2"/>
  <c r="AB56" i="2" s="1"/>
  <c r="AL56" i="2" s="1"/>
  <c r="AV56" i="2" s="1"/>
  <c r="BF56" i="2" s="1"/>
  <c r="BP56" i="2" s="1"/>
  <c r="R55" i="2"/>
  <c r="AB55" i="2" s="1"/>
  <c r="AL55" i="2" s="1"/>
  <c r="AV55" i="2" s="1"/>
  <c r="BF55" i="2" s="1"/>
  <c r="R50" i="2"/>
  <c r="AB50" i="2" s="1"/>
  <c r="AL50" i="2" s="1"/>
  <c r="AV50" i="2" s="1"/>
  <c r="BF50" i="2" s="1"/>
  <c r="BP50" i="2" s="1"/>
  <c r="R49" i="2"/>
  <c r="AB49" i="2" s="1"/>
  <c r="AL49" i="2" s="1"/>
  <c r="AV49" i="2" s="1"/>
  <c r="BF49" i="2" s="1"/>
  <c r="BP49" i="2" s="1"/>
  <c r="R48" i="2"/>
  <c r="AB48" i="2" s="1"/>
  <c r="AL48" i="2" s="1"/>
  <c r="AV48" i="2" s="1"/>
  <c r="BF48" i="2" s="1"/>
  <c r="BP48" i="2" s="1"/>
  <c r="R47" i="2"/>
  <c r="AB47" i="2" s="1"/>
  <c r="AL47" i="2" s="1"/>
  <c r="AV47" i="2" s="1"/>
  <c r="BF47" i="2" s="1"/>
  <c r="BP47" i="2" s="1"/>
  <c r="R46" i="2"/>
  <c r="AB46" i="2" s="1"/>
  <c r="AL46" i="2" s="1"/>
  <c r="AV46" i="2" s="1"/>
  <c r="BF46" i="2" s="1"/>
  <c r="BP46" i="2" s="1"/>
  <c r="R45" i="2"/>
  <c r="AB45" i="2" s="1"/>
  <c r="AL45" i="2" s="1"/>
  <c r="AV45" i="2" s="1"/>
  <c r="BF45" i="2" s="1"/>
  <c r="BP45" i="2" s="1"/>
  <c r="R44" i="2"/>
  <c r="AB44" i="2" s="1"/>
  <c r="AL44" i="2" s="1"/>
  <c r="AV44" i="2" s="1"/>
  <c r="BF44" i="2" s="1"/>
  <c r="BP44" i="2" s="1"/>
  <c r="R43" i="2"/>
  <c r="AB43" i="2" s="1"/>
  <c r="AL43" i="2" s="1"/>
  <c r="AV43" i="2" s="1"/>
  <c r="BF43" i="2" s="1"/>
  <c r="BP43" i="2" s="1"/>
  <c r="R42" i="2"/>
  <c r="AB42" i="2" s="1"/>
  <c r="AL42" i="2" s="1"/>
  <c r="AV42" i="2" s="1"/>
  <c r="BF42" i="2" s="1"/>
  <c r="BP42" i="2" s="1"/>
  <c r="R41" i="2"/>
  <c r="AB41" i="2" s="1"/>
  <c r="AL41" i="2" s="1"/>
  <c r="AV41" i="2" s="1"/>
  <c r="BF41" i="2" s="1"/>
  <c r="BP41" i="2" s="1"/>
  <c r="R39" i="2"/>
  <c r="AB39" i="2" s="1"/>
  <c r="AL39" i="2" s="1"/>
  <c r="AV39" i="2" s="1"/>
  <c r="BF39" i="2" s="1"/>
  <c r="BP39" i="2" s="1"/>
  <c r="R38" i="2"/>
  <c r="AB38" i="2" s="1"/>
  <c r="AL38" i="2" s="1"/>
  <c r="AV38" i="2" s="1"/>
  <c r="BF38" i="2" s="1"/>
  <c r="BP38" i="2" s="1"/>
  <c r="R37" i="2"/>
  <c r="AB37" i="2" s="1"/>
  <c r="AL37" i="2" s="1"/>
  <c r="AV37" i="2" s="1"/>
  <c r="BF37" i="2" s="1"/>
  <c r="BP37" i="2" s="1"/>
  <c r="R36" i="2"/>
  <c r="AB36" i="2" s="1"/>
  <c r="AL36" i="2" s="1"/>
  <c r="AV36" i="2" s="1"/>
  <c r="BF36" i="2" s="1"/>
  <c r="BP36" i="2" s="1"/>
  <c r="R35" i="2"/>
  <c r="AB35" i="2" s="1"/>
  <c r="AL35" i="2" s="1"/>
  <c r="AV35" i="2" s="1"/>
  <c r="BF35" i="2" s="1"/>
  <c r="BP35" i="2" s="1"/>
  <c r="R34" i="2"/>
  <c r="AB34" i="2" s="1"/>
  <c r="AL34" i="2" s="1"/>
  <c r="AV34" i="2" s="1"/>
  <c r="BF34" i="2" s="1"/>
  <c r="BP34" i="2" s="1"/>
  <c r="R32" i="2"/>
  <c r="AB32" i="2" s="1"/>
  <c r="AL32" i="2" s="1"/>
  <c r="AV32" i="2" s="1"/>
  <c r="BF32" i="2" s="1"/>
  <c r="BP32" i="2" s="1"/>
  <c r="R31" i="2"/>
  <c r="AB31" i="2" s="1"/>
  <c r="AL31" i="2" s="1"/>
  <c r="AV31" i="2" s="1"/>
  <c r="BF31" i="2" s="1"/>
  <c r="BP31" i="2" s="1"/>
  <c r="R30" i="2"/>
  <c r="AB30" i="2" s="1"/>
  <c r="AL30" i="2" s="1"/>
  <c r="AV30" i="2" s="1"/>
  <c r="BF30" i="2" s="1"/>
  <c r="BP30" i="2" s="1"/>
  <c r="R29" i="2"/>
  <c r="AB29" i="2" s="1"/>
  <c r="AL29" i="2" s="1"/>
  <c r="AV29" i="2" s="1"/>
  <c r="BF29" i="2" s="1"/>
  <c r="BP29" i="2" s="1"/>
  <c r="R28" i="2"/>
  <c r="AB28" i="2" s="1"/>
  <c r="AL28" i="2" s="1"/>
  <c r="AV28" i="2" s="1"/>
  <c r="BF28" i="2" s="1"/>
  <c r="BP28" i="2" s="1"/>
  <c r="BP95" i="2" s="1"/>
  <c r="R27" i="2"/>
  <c r="R26" i="2"/>
  <c r="R25" i="2"/>
  <c r="AB25" i="2" s="1"/>
  <c r="AL25" i="2" s="1"/>
  <c r="AV25" i="2" s="1"/>
  <c r="BF25" i="2" s="1"/>
  <c r="BP25" i="2" s="1"/>
  <c r="R24" i="2"/>
  <c r="AB24" i="2" s="1"/>
  <c r="AL24" i="2" s="1"/>
  <c r="AV24" i="2" s="1"/>
  <c r="BF24" i="2" s="1"/>
  <c r="BP24" i="2" s="1"/>
  <c r="R23" i="2"/>
  <c r="AB23" i="2" s="1"/>
  <c r="AL23" i="2" s="1"/>
  <c r="AV23" i="2" s="1"/>
  <c r="BF23" i="2" s="1"/>
  <c r="BP23" i="2" s="1"/>
  <c r="R22" i="2"/>
  <c r="AB22" i="2" s="1"/>
  <c r="AL22" i="2" s="1"/>
  <c r="AV22" i="2" s="1"/>
  <c r="BF22" i="2" s="1"/>
  <c r="BP22" i="2" s="1"/>
  <c r="R21" i="2"/>
  <c r="AB21" i="2" s="1"/>
  <c r="AL21" i="2" s="1"/>
  <c r="AV21" i="2" s="1"/>
  <c r="BF21" i="2" s="1"/>
  <c r="BP21" i="2" s="1"/>
  <c r="R20" i="2"/>
  <c r="AB20" i="2" s="1"/>
  <c r="AL20" i="2" s="1"/>
  <c r="AV20" i="2" s="1"/>
  <c r="BF20" i="2" s="1"/>
  <c r="BP20" i="2" s="1"/>
  <c r="R19" i="2"/>
  <c r="AB19" i="2" s="1"/>
  <c r="AL19" i="2" s="1"/>
  <c r="AV19" i="2" s="1"/>
  <c r="BF19" i="2" s="1"/>
  <c r="BP19" i="2" s="1"/>
  <c r="R18" i="2"/>
  <c r="AB18" i="2" s="1"/>
  <c r="AL18" i="2" s="1"/>
  <c r="AV18" i="2" s="1"/>
  <c r="BF18" i="2" s="1"/>
  <c r="BP18" i="2" s="1"/>
  <c r="R17" i="2"/>
  <c r="AB17" i="2" s="1"/>
  <c r="AL17" i="2" s="1"/>
  <c r="AV17" i="2" s="1"/>
  <c r="BF17" i="2" s="1"/>
  <c r="BP17" i="2" s="1"/>
  <c r="R16" i="2"/>
  <c r="AB16" i="2" s="1"/>
  <c r="AL16" i="2" s="1"/>
  <c r="AV16" i="2" s="1"/>
  <c r="BF16" i="2" s="1"/>
  <c r="BP16" i="2" s="1"/>
  <c r="R15" i="2"/>
  <c r="AB15" i="2" s="1"/>
  <c r="AL15" i="2" s="1"/>
  <c r="AV15" i="2" s="1"/>
  <c r="BF15" i="2" s="1"/>
  <c r="BP15" i="2" s="1"/>
  <c r="R14" i="2"/>
  <c r="AB14" i="2" s="1"/>
  <c r="AL14" i="2" s="1"/>
  <c r="AV14" i="2" s="1"/>
  <c r="BF14" i="2" s="1"/>
  <c r="BP14" i="2" s="1"/>
  <c r="R13" i="2"/>
  <c r="AB13" i="2" s="1"/>
  <c r="AL13" i="2" s="1"/>
  <c r="AV13" i="2" s="1"/>
  <c r="BF13" i="2" s="1"/>
  <c r="BP13" i="2" s="1"/>
  <c r="R12" i="2"/>
  <c r="AB12" i="2" s="1"/>
  <c r="AL12" i="2" s="1"/>
  <c r="AV12" i="2" s="1"/>
  <c r="BF12" i="2" s="1"/>
  <c r="BP12" i="2" s="1"/>
  <c r="R11" i="2"/>
  <c r="AB11" i="2" s="1"/>
  <c r="AL11" i="2" s="1"/>
  <c r="AV11" i="2" s="1"/>
  <c r="BF11" i="2" s="1"/>
  <c r="BP11" i="2" s="1"/>
  <c r="R9" i="2"/>
  <c r="AB9" i="2" s="1"/>
  <c r="AL9" i="2" s="1"/>
  <c r="AV9" i="2" s="1"/>
  <c r="BF9" i="2" s="1"/>
  <c r="BP9" i="2" s="1"/>
  <c r="R8" i="2"/>
  <c r="AB8" i="2" s="1"/>
  <c r="AL8" i="2" s="1"/>
  <c r="AV8" i="2" s="1"/>
  <c r="BF8" i="2" s="1"/>
  <c r="BP8" i="2" s="1"/>
  <c r="R7" i="2"/>
  <c r="AB7" i="2" s="1"/>
  <c r="AL7" i="2" s="1"/>
  <c r="AV7" i="2" s="1"/>
  <c r="BF7" i="2" s="1"/>
  <c r="BP7" i="2" l="1"/>
  <c r="BP51" i="2" s="1"/>
  <c r="BF51" i="2"/>
  <c r="BQ28" i="2"/>
  <c r="BQ51" i="2" s="1"/>
  <c r="BG51" i="2"/>
  <c r="BF87" i="2"/>
  <c r="BP55" i="2"/>
  <c r="BP87" i="2" s="1"/>
  <c r="BQ73" i="2"/>
  <c r="BQ87" i="2" s="1"/>
  <c r="BG87" i="2"/>
  <c r="AV51" i="2"/>
  <c r="AN51" i="2"/>
  <c r="AX33" i="2"/>
  <c r="AV87" i="2"/>
  <c r="AW51" i="2"/>
  <c r="AW87" i="2"/>
  <c r="AL51" i="2"/>
  <c r="AM51" i="2"/>
  <c r="AD87" i="2"/>
  <c r="AC87" i="2"/>
  <c r="AB87" i="2"/>
  <c r="Y87" i="2"/>
  <c r="X87" i="2"/>
  <c r="W87" i="2"/>
  <c r="AE86" i="2"/>
  <c r="AE85" i="2"/>
  <c r="AE83" i="2"/>
  <c r="AE82" i="2"/>
  <c r="Z82" i="2"/>
  <c r="AE81" i="2"/>
  <c r="AE80" i="2"/>
  <c r="AE79" i="2"/>
  <c r="AE77" i="2"/>
  <c r="Z77" i="2"/>
  <c r="AE76" i="2"/>
  <c r="Z76" i="2"/>
  <c r="AE75" i="2"/>
  <c r="AE74" i="2"/>
  <c r="AE73" i="2"/>
  <c r="AE70" i="2"/>
  <c r="Z70" i="2"/>
  <c r="AE68" i="2"/>
  <c r="Z68" i="2"/>
  <c r="AE67" i="2"/>
  <c r="Z67" i="2"/>
  <c r="AE66" i="2"/>
  <c r="Z66" i="2"/>
  <c r="AE65" i="2"/>
  <c r="Z65" i="2"/>
  <c r="AE64" i="2"/>
  <c r="Z64" i="2"/>
  <c r="AE63" i="2"/>
  <c r="Z63" i="2"/>
  <c r="AE62" i="2"/>
  <c r="Z62" i="2"/>
  <c r="AE61" i="2"/>
  <c r="Z61" i="2"/>
  <c r="AE60" i="2"/>
  <c r="Z60" i="2"/>
  <c r="AE59" i="2"/>
  <c r="Z59" i="2"/>
  <c r="AE58" i="2"/>
  <c r="Z58" i="2"/>
  <c r="AE57" i="2"/>
  <c r="Z57" i="2"/>
  <c r="AE56" i="2"/>
  <c r="Z56" i="2"/>
  <c r="AE55" i="2"/>
  <c r="Z55" i="2"/>
  <c r="AD51" i="2"/>
  <c r="AC51" i="2"/>
  <c r="AB51" i="2"/>
  <c r="Y51" i="2"/>
  <c r="X51" i="2"/>
  <c r="W51" i="2"/>
  <c r="AE50" i="2"/>
  <c r="Z50" i="2"/>
  <c r="AE49" i="2"/>
  <c r="Z49" i="2"/>
  <c r="AE48" i="2"/>
  <c r="Z48" i="2"/>
  <c r="AE47" i="2"/>
  <c r="Z47" i="2"/>
  <c r="AE46" i="2"/>
  <c r="Z46" i="2"/>
  <c r="AE45" i="2"/>
  <c r="Z45" i="2"/>
  <c r="AE44" i="2"/>
  <c r="Z44" i="2"/>
  <c r="AE43" i="2"/>
  <c r="Z43" i="2"/>
  <c r="AE42" i="2"/>
  <c r="Z42" i="2"/>
  <c r="AE41" i="2"/>
  <c r="Z41" i="2"/>
  <c r="AE39" i="2"/>
  <c r="Z39" i="2"/>
  <c r="AE38" i="2"/>
  <c r="Z38" i="2"/>
  <c r="AE37" i="2"/>
  <c r="Z37" i="2"/>
  <c r="AE36" i="2"/>
  <c r="Z36" i="2"/>
  <c r="AE35" i="2"/>
  <c r="Z35" i="2"/>
  <c r="AE34" i="2"/>
  <c r="Z34" i="2"/>
  <c r="AE33" i="2"/>
  <c r="Z33" i="2"/>
  <c r="AE32" i="2"/>
  <c r="Z32" i="2"/>
  <c r="AE31" i="2"/>
  <c r="Z31" i="2"/>
  <c r="AE30" i="2"/>
  <c r="Z30" i="2"/>
  <c r="AE29" i="2"/>
  <c r="Z29" i="2"/>
  <c r="AE28" i="2"/>
  <c r="Z28" i="2"/>
  <c r="Z95" i="2" s="1"/>
  <c r="AE27" i="2"/>
  <c r="AE25" i="2"/>
  <c r="Z25" i="2"/>
  <c r="AE24" i="2"/>
  <c r="Z24" i="2"/>
  <c r="AE23" i="2"/>
  <c r="Z23" i="2"/>
  <c r="AE22" i="2"/>
  <c r="Z22" i="2"/>
  <c r="AE21" i="2"/>
  <c r="Z21" i="2"/>
  <c r="AE20" i="2"/>
  <c r="Z20" i="2"/>
  <c r="AE19" i="2"/>
  <c r="Z19" i="2"/>
  <c r="AE18" i="2"/>
  <c r="Z18" i="2"/>
  <c r="AE17" i="2"/>
  <c r="Z17" i="2"/>
  <c r="AE16" i="2"/>
  <c r="Z16" i="2"/>
  <c r="AE15" i="2"/>
  <c r="Z15" i="2"/>
  <c r="AE14" i="2"/>
  <c r="Z14" i="2"/>
  <c r="AE13" i="2"/>
  <c r="Z13" i="2"/>
  <c r="AE12" i="2"/>
  <c r="Z12" i="2"/>
  <c r="AE11" i="2"/>
  <c r="Z11" i="2"/>
  <c r="AE9" i="2"/>
  <c r="Z9" i="2"/>
  <c r="AE8" i="2"/>
  <c r="Z8" i="2"/>
  <c r="AE7" i="2"/>
  <c r="Z7" i="2"/>
  <c r="AI87" i="2"/>
  <c r="AH87" i="2"/>
  <c r="AG87" i="2"/>
  <c r="AJ82" i="2"/>
  <c r="AJ77" i="2"/>
  <c r="AJ76" i="2"/>
  <c r="AJ70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I51" i="2"/>
  <c r="AH51" i="2"/>
  <c r="AG51" i="2"/>
  <c r="AJ50" i="2"/>
  <c r="AJ49" i="2"/>
  <c r="AJ48" i="2"/>
  <c r="AJ47" i="2"/>
  <c r="AJ46" i="2"/>
  <c r="AJ45" i="2"/>
  <c r="AJ44" i="2"/>
  <c r="AJ43" i="2"/>
  <c r="AJ42" i="2"/>
  <c r="AJ41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9" i="2"/>
  <c r="AJ8" i="2"/>
  <c r="AJ7" i="2"/>
  <c r="AJ94" i="2" l="1"/>
  <c r="AJ95" i="2"/>
  <c r="Z94" i="2"/>
  <c r="BQ94" i="2"/>
  <c r="AX51" i="2"/>
  <c r="BH33" i="2"/>
  <c r="AE51" i="2"/>
  <c r="AE87" i="2"/>
  <c r="AB88" i="2"/>
  <c r="AB91" i="2" s="1"/>
  <c r="AC88" i="2"/>
  <c r="AC91" i="2" s="1"/>
  <c r="AD88" i="2"/>
  <c r="AD91" i="2" s="1"/>
  <c r="Z87" i="2"/>
  <c r="X88" i="2"/>
  <c r="X91" i="2" s="1"/>
  <c r="X95" i="2" s="1"/>
  <c r="Y88" i="2"/>
  <c r="Y91" i="2" s="1"/>
  <c r="Z51" i="2"/>
  <c r="W88" i="2"/>
  <c r="W91" i="2" s="1"/>
  <c r="AJ87" i="2"/>
  <c r="AI88" i="2"/>
  <c r="AI91" i="2" s="1"/>
  <c r="AH88" i="2"/>
  <c r="AH91" i="2" s="1"/>
  <c r="AH95" i="2" s="1"/>
  <c r="AJ51" i="2"/>
  <c r="AG88" i="2"/>
  <c r="AG91" i="2" s="1"/>
  <c r="T87" i="2"/>
  <c r="S87" i="2"/>
  <c r="R87" i="2"/>
  <c r="U82" i="2"/>
  <c r="U77" i="2"/>
  <c r="U76" i="2"/>
  <c r="U70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T51" i="2"/>
  <c r="S51" i="2"/>
  <c r="R51" i="2"/>
  <c r="U50" i="2"/>
  <c r="U49" i="2"/>
  <c r="U48" i="2"/>
  <c r="U47" i="2"/>
  <c r="U46" i="2"/>
  <c r="U45" i="2"/>
  <c r="U44" i="2"/>
  <c r="U43" i="2"/>
  <c r="U42" i="2"/>
  <c r="U41" i="2"/>
  <c r="U39" i="2"/>
  <c r="U38" i="2"/>
  <c r="U37" i="2"/>
  <c r="U36" i="2"/>
  <c r="U35" i="2"/>
  <c r="U34" i="2"/>
  <c r="U33" i="2"/>
  <c r="U32" i="2"/>
  <c r="U31" i="2"/>
  <c r="U30" i="2"/>
  <c r="U29" i="2"/>
  <c r="U28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9" i="2"/>
  <c r="U8" i="2"/>
  <c r="U7" i="2"/>
  <c r="O87" i="2"/>
  <c r="N87" i="2"/>
  <c r="M87" i="2"/>
  <c r="P82" i="2"/>
  <c r="P77" i="2"/>
  <c r="P76" i="2"/>
  <c r="P70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O51" i="2"/>
  <c r="N51" i="2"/>
  <c r="M51" i="2"/>
  <c r="P50" i="2"/>
  <c r="P49" i="2"/>
  <c r="P48" i="2"/>
  <c r="P47" i="2"/>
  <c r="P46" i="2"/>
  <c r="P45" i="2"/>
  <c r="P44" i="2"/>
  <c r="P43" i="2"/>
  <c r="P42" i="2"/>
  <c r="P41" i="2"/>
  <c r="P39" i="2"/>
  <c r="P38" i="2"/>
  <c r="P37" i="2"/>
  <c r="P36" i="2"/>
  <c r="P35" i="2"/>
  <c r="P34" i="2"/>
  <c r="P33" i="2"/>
  <c r="P32" i="2"/>
  <c r="P31" i="2"/>
  <c r="P30" i="2"/>
  <c r="P29" i="2"/>
  <c r="P28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9" i="2"/>
  <c r="P8" i="2"/>
  <c r="P7" i="2"/>
  <c r="P94" i="2" l="1"/>
  <c r="P95" i="2"/>
  <c r="BH51" i="2"/>
  <c r="BR33" i="2"/>
  <c r="BR51" i="2" s="1"/>
  <c r="AE88" i="2"/>
  <c r="AE91" i="2" s="1"/>
  <c r="U87" i="2"/>
  <c r="T88" i="2"/>
  <c r="T91" i="2" s="1"/>
  <c r="AI93" i="2" s="1"/>
  <c r="Z88" i="2"/>
  <c r="Z91" i="2" s="1"/>
  <c r="R88" i="2"/>
  <c r="R91" i="2" s="1"/>
  <c r="AG93" i="2" s="1"/>
  <c r="AJ88" i="2"/>
  <c r="AJ91" i="2" s="1"/>
  <c r="S88" i="2"/>
  <c r="S91" i="2" s="1"/>
  <c r="AH93" i="2" s="1"/>
  <c r="U51" i="2"/>
  <c r="O88" i="2"/>
  <c r="O91" i="2" s="1"/>
  <c r="P87" i="2"/>
  <c r="N88" i="2"/>
  <c r="N91" i="2" s="1"/>
  <c r="N95" i="2" s="1"/>
  <c r="P51" i="2"/>
  <c r="M88" i="2"/>
  <c r="M91" i="2" s="1"/>
  <c r="U88" i="2" l="1"/>
  <c r="U91" i="2" s="1"/>
  <c r="AJ93" i="2" s="1"/>
  <c r="P88" i="2"/>
  <c r="P91" i="2" s="1"/>
  <c r="M12" i="8" l="1"/>
  <c r="M11" i="8"/>
  <c r="J14" i="8"/>
  <c r="M14" i="8" s="1"/>
  <c r="I14" i="8"/>
  <c r="K14" i="8" s="1"/>
  <c r="J13" i="8"/>
  <c r="M13" i="8" s="1"/>
  <c r="J12" i="8"/>
  <c r="J11" i="8"/>
  <c r="J10" i="8"/>
  <c r="M10" i="8" s="1"/>
  <c r="I7" i="8"/>
  <c r="L7" i="8" s="1"/>
  <c r="F11" i="8"/>
  <c r="H11" i="8" s="1"/>
  <c r="F10" i="8"/>
  <c r="H14" i="8"/>
  <c r="G8" i="8"/>
  <c r="F8" i="8"/>
  <c r="G9" i="8"/>
  <c r="F9" i="8"/>
  <c r="G7" i="8"/>
  <c r="H7" i="8" s="1"/>
  <c r="C12" i="8"/>
  <c r="E12" i="8" s="1"/>
  <c r="C11" i="8"/>
  <c r="E11" i="8" s="1"/>
  <c r="C10" i="8"/>
  <c r="E10" i="8" s="1"/>
  <c r="D9" i="8"/>
  <c r="C9" i="8"/>
  <c r="E14" i="8"/>
  <c r="D8" i="8"/>
  <c r="C8" i="8"/>
  <c r="D7" i="8"/>
  <c r="E8" i="8" l="1"/>
  <c r="E9" i="8"/>
  <c r="I10" i="8"/>
  <c r="K10" i="8" s="1"/>
  <c r="D15" i="8"/>
  <c r="H10" i="8"/>
  <c r="I9" i="8"/>
  <c r="L9" i="8" s="1"/>
  <c r="F12" i="8"/>
  <c r="J7" i="8"/>
  <c r="L14" i="8"/>
  <c r="N14" i="8" s="1"/>
  <c r="E7" i="8"/>
  <c r="I8" i="8"/>
  <c r="L8" i="8" s="1"/>
  <c r="J8" i="8"/>
  <c r="H8" i="8"/>
  <c r="G15" i="8"/>
  <c r="J9" i="8"/>
  <c r="H9" i="8"/>
  <c r="I11" i="8"/>
  <c r="K11" i="8" s="1"/>
  <c r="L10" i="8" l="1"/>
  <c r="N10" i="8" s="1"/>
  <c r="H12" i="8"/>
  <c r="I12" i="8"/>
  <c r="M7" i="8"/>
  <c r="N7" i="8" s="1"/>
  <c r="K7" i="8"/>
  <c r="K8" i="8"/>
  <c r="M8" i="8"/>
  <c r="N8" i="8" s="1"/>
  <c r="K9" i="8"/>
  <c r="M9" i="8"/>
  <c r="J15" i="8"/>
  <c r="L11" i="8"/>
  <c r="N11" i="8" s="1"/>
  <c r="L12" i="8" l="1"/>
  <c r="N12" i="8" s="1"/>
  <c r="K12" i="8"/>
  <c r="N9" i="8"/>
  <c r="M15" i="8"/>
  <c r="AO84" i="9"/>
  <c r="AO83" i="9"/>
  <c r="AO82" i="9"/>
  <c r="AO81" i="9"/>
  <c r="AO80" i="9"/>
  <c r="AO79" i="9"/>
  <c r="AO77" i="9"/>
  <c r="AO76" i="9"/>
  <c r="AO75" i="9"/>
  <c r="AO73" i="9"/>
  <c r="AP86" i="9"/>
  <c r="AN55" i="9"/>
  <c r="AP48" i="9"/>
  <c r="AO48" i="9"/>
  <c r="AP33" i="9"/>
  <c r="AP32" i="9"/>
  <c r="AO32" i="9"/>
  <c r="AP31" i="9"/>
  <c r="AO31" i="9"/>
  <c r="AO30" i="9"/>
  <c r="AO29" i="9"/>
  <c r="AO28" i="9"/>
  <c r="AO27" i="9"/>
  <c r="AO26" i="9"/>
  <c r="AN84" i="9"/>
  <c r="AQ84" i="9" s="1"/>
  <c r="AN83" i="9"/>
  <c r="AN82" i="9"/>
  <c r="AN81" i="9"/>
  <c r="AQ81" i="9" s="1"/>
  <c r="AN80" i="9"/>
  <c r="AN79" i="9"/>
  <c r="AN77" i="9"/>
  <c r="AN76" i="9"/>
  <c r="AN75" i="9"/>
  <c r="AQ75" i="9" s="1"/>
  <c r="AN73" i="9"/>
  <c r="AN70" i="9"/>
  <c r="AN68" i="9"/>
  <c r="AQ68" i="9" s="1"/>
  <c r="AN67" i="9"/>
  <c r="AQ67" i="9" s="1"/>
  <c r="AN66" i="9"/>
  <c r="AN65" i="9"/>
  <c r="AQ65" i="9" s="1"/>
  <c r="AN64" i="9"/>
  <c r="AQ64" i="9" s="1"/>
  <c r="AN63" i="9"/>
  <c r="AQ63" i="9" s="1"/>
  <c r="AN62" i="9"/>
  <c r="AN61" i="9"/>
  <c r="AQ61" i="9" s="1"/>
  <c r="AN60" i="9"/>
  <c r="AQ60" i="9" s="1"/>
  <c r="AN59" i="9"/>
  <c r="AQ59" i="9" s="1"/>
  <c r="AN58" i="9"/>
  <c r="AN57" i="9"/>
  <c r="AQ57" i="9" s="1"/>
  <c r="AN56" i="9"/>
  <c r="AN50" i="9"/>
  <c r="AQ50" i="9" s="1"/>
  <c r="AN49" i="9"/>
  <c r="AQ49" i="9" s="1"/>
  <c r="AN48" i="9"/>
  <c r="AN47" i="9"/>
  <c r="AQ47" i="9" s="1"/>
  <c r="AN46" i="9"/>
  <c r="AQ46" i="9" s="1"/>
  <c r="AN45" i="9"/>
  <c r="AQ45" i="9" s="1"/>
  <c r="AN44" i="9"/>
  <c r="AQ44" i="9" s="1"/>
  <c r="AN43" i="9"/>
  <c r="AQ43" i="9" s="1"/>
  <c r="AN42" i="9"/>
  <c r="AQ42" i="9" s="1"/>
  <c r="AN41" i="9"/>
  <c r="AQ41" i="9" s="1"/>
  <c r="AN39" i="9"/>
  <c r="AQ39" i="9" s="1"/>
  <c r="AN38" i="9"/>
  <c r="AQ38" i="9" s="1"/>
  <c r="AN37" i="9"/>
  <c r="AQ37" i="9" s="1"/>
  <c r="AN36" i="9"/>
  <c r="AQ36" i="9" s="1"/>
  <c r="AN35" i="9"/>
  <c r="AQ35" i="9" s="1"/>
  <c r="AN34" i="9"/>
  <c r="AQ34" i="9" s="1"/>
  <c r="AN32" i="9"/>
  <c r="AN31" i="9"/>
  <c r="AN30" i="9"/>
  <c r="AN29" i="9"/>
  <c r="AN28" i="9"/>
  <c r="AN27" i="9"/>
  <c r="AN26" i="9"/>
  <c r="AN25" i="9"/>
  <c r="AN24" i="9"/>
  <c r="AQ24" i="9" s="1"/>
  <c r="AN23" i="9"/>
  <c r="AN22" i="9"/>
  <c r="AQ22" i="9" s="1"/>
  <c r="AN21" i="9"/>
  <c r="AQ21" i="9" s="1"/>
  <c r="AN20" i="9"/>
  <c r="AQ20" i="9" s="1"/>
  <c r="AN19" i="9"/>
  <c r="AN18" i="9"/>
  <c r="AQ18" i="9" s="1"/>
  <c r="AN17" i="9"/>
  <c r="AN16" i="9"/>
  <c r="AQ16" i="9" s="1"/>
  <c r="AN15" i="9"/>
  <c r="AN14" i="9"/>
  <c r="AQ14" i="9" s="1"/>
  <c r="AN13" i="9"/>
  <c r="AQ13" i="9" s="1"/>
  <c r="AN12" i="9"/>
  <c r="AQ12" i="9" s="1"/>
  <c r="AN11" i="9"/>
  <c r="AN9" i="9"/>
  <c r="AN8" i="9"/>
  <c r="AN7" i="9"/>
  <c r="AQ32" i="9" l="1"/>
  <c r="AQ76" i="9"/>
  <c r="AO86" i="9"/>
  <c r="AQ77" i="9"/>
  <c r="AQ80" i="9"/>
  <c r="AP51" i="9"/>
  <c r="AP87" i="9" s="1"/>
  <c r="AP90" i="9" s="1"/>
  <c r="AQ28" i="9"/>
  <c r="AO51" i="9"/>
  <c r="AQ31" i="9"/>
  <c r="AQ30" i="9"/>
  <c r="AQ29" i="9"/>
  <c r="AQ56" i="9"/>
  <c r="AQ58" i="9"/>
  <c r="AQ66" i="9"/>
  <c r="AQ79" i="9"/>
  <c r="AQ70" i="9"/>
  <c r="AQ82" i="9"/>
  <c r="AQ62" i="9"/>
  <c r="AQ73" i="9"/>
  <c r="AQ83" i="9"/>
  <c r="AQ15" i="9"/>
  <c r="AQ23" i="9"/>
  <c r="AQ48" i="9"/>
  <c r="AQ8" i="9"/>
  <c r="AQ17" i="9"/>
  <c r="AQ25" i="9"/>
  <c r="AQ33" i="9"/>
  <c r="AQ9" i="9"/>
  <c r="AQ11" i="9"/>
  <c r="AQ19" i="9"/>
  <c r="AN86" i="9"/>
  <c r="AQ55" i="9"/>
  <c r="AN51" i="9"/>
  <c r="AQ7" i="9"/>
  <c r="AH11" i="9"/>
  <c r="AH12" i="9"/>
  <c r="AH13" i="9"/>
  <c r="AH17" i="9"/>
  <c r="AH22" i="9"/>
  <c r="AH24" i="9"/>
  <c r="AH25" i="9"/>
  <c r="AH31" i="9"/>
  <c r="AH32" i="9"/>
  <c r="AH37" i="9"/>
  <c r="AH39" i="9"/>
  <c r="AH70" i="9"/>
  <c r="F89" i="9"/>
  <c r="F88" i="9"/>
  <c r="AK86" i="9"/>
  <c r="E86" i="9"/>
  <c r="D86" i="9"/>
  <c r="C86" i="9"/>
  <c r="F85" i="9"/>
  <c r="F84" i="9"/>
  <c r="F83" i="9"/>
  <c r="T82" i="9"/>
  <c r="S82" i="9"/>
  <c r="R82" i="9"/>
  <c r="U82" i="9"/>
  <c r="F82" i="9"/>
  <c r="F81" i="9"/>
  <c r="F80" i="9"/>
  <c r="F79" i="9"/>
  <c r="T77" i="9"/>
  <c r="S77" i="9"/>
  <c r="R77" i="9"/>
  <c r="U77" i="9"/>
  <c r="F77" i="9"/>
  <c r="T76" i="9"/>
  <c r="S76" i="9"/>
  <c r="R76" i="9"/>
  <c r="F76" i="9"/>
  <c r="F75" i="9"/>
  <c r="F73" i="9"/>
  <c r="AJ72" i="9"/>
  <c r="AJ86" i="9" s="1"/>
  <c r="T70" i="9"/>
  <c r="S70" i="9"/>
  <c r="R70" i="9"/>
  <c r="AI70" i="9"/>
  <c r="F70" i="9"/>
  <c r="T68" i="9"/>
  <c r="S68" i="9"/>
  <c r="R68" i="9"/>
  <c r="U68" i="9"/>
  <c r="F68" i="9"/>
  <c r="T67" i="9"/>
  <c r="S67" i="9"/>
  <c r="R67" i="9"/>
  <c r="F67" i="9"/>
  <c r="T66" i="9"/>
  <c r="S66" i="9"/>
  <c r="R66" i="9"/>
  <c r="U66" i="9"/>
  <c r="F66" i="9"/>
  <c r="T65" i="9"/>
  <c r="S65" i="9"/>
  <c r="R65" i="9"/>
  <c r="U65" i="9"/>
  <c r="F65" i="9"/>
  <c r="T64" i="9"/>
  <c r="S64" i="9"/>
  <c r="R64" i="9"/>
  <c r="U64" i="9"/>
  <c r="F64" i="9"/>
  <c r="T63" i="9"/>
  <c r="S63" i="9"/>
  <c r="R63" i="9"/>
  <c r="U63" i="9"/>
  <c r="F63" i="9"/>
  <c r="T62" i="9"/>
  <c r="S62" i="9"/>
  <c r="R62" i="9"/>
  <c r="U62" i="9"/>
  <c r="F62" i="9"/>
  <c r="T61" i="9"/>
  <c r="S61" i="9"/>
  <c r="R61" i="9"/>
  <c r="U61" i="9"/>
  <c r="F61" i="9"/>
  <c r="T60" i="9"/>
  <c r="S60" i="9"/>
  <c r="R60" i="9"/>
  <c r="U60" i="9"/>
  <c r="F60" i="9"/>
  <c r="T59" i="9"/>
  <c r="S59" i="9"/>
  <c r="R59" i="9"/>
  <c r="U59" i="9"/>
  <c r="F59" i="9"/>
  <c r="T58" i="9"/>
  <c r="S58" i="9"/>
  <c r="R58" i="9"/>
  <c r="F58" i="9"/>
  <c r="AH57" i="9"/>
  <c r="T57" i="9"/>
  <c r="S57" i="9"/>
  <c r="R57" i="9"/>
  <c r="AI57" i="9"/>
  <c r="F57" i="9"/>
  <c r="T56" i="9"/>
  <c r="S56" i="9"/>
  <c r="R56" i="9"/>
  <c r="F56" i="9"/>
  <c r="T55" i="9"/>
  <c r="S55" i="9"/>
  <c r="R55" i="9"/>
  <c r="U55" i="9"/>
  <c r="F55" i="9"/>
  <c r="E51" i="9"/>
  <c r="D51" i="9"/>
  <c r="C51" i="9"/>
  <c r="AL50" i="9"/>
  <c r="T50" i="9"/>
  <c r="S50" i="9"/>
  <c r="R50" i="9"/>
  <c r="F50" i="9"/>
  <c r="AL49" i="9"/>
  <c r="T49" i="9"/>
  <c r="S49" i="9"/>
  <c r="R49" i="9"/>
  <c r="F49" i="9"/>
  <c r="AL48" i="9"/>
  <c r="AJ48" i="9"/>
  <c r="T48" i="9"/>
  <c r="S48" i="9"/>
  <c r="R48" i="9"/>
  <c r="F48" i="9"/>
  <c r="AL47" i="9"/>
  <c r="T47" i="9"/>
  <c r="S47" i="9"/>
  <c r="R47" i="9"/>
  <c r="F47" i="9"/>
  <c r="AL46" i="9"/>
  <c r="T46" i="9"/>
  <c r="S46" i="9"/>
  <c r="R46" i="9"/>
  <c r="F46" i="9"/>
  <c r="AL45" i="9"/>
  <c r="T45" i="9"/>
  <c r="S45" i="9"/>
  <c r="R45" i="9"/>
  <c r="F45" i="9"/>
  <c r="AL44" i="9"/>
  <c r="T44" i="9"/>
  <c r="S44" i="9"/>
  <c r="R44" i="9"/>
  <c r="F44" i="9"/>
  <c r="AL43" i="9"/>
  <c r="T43" i="9"/>
  <c r="S43" i="9"/>
  <c r="R43" i="9"/>
  <c r="F43" i="9"/>
  <c r="AL42" i="9"/>
  <c r="T42" i="9"/>
  <c r="S42" i="9"/>
  <c r="R42" i="9"/>
  <c r="F42" i="9"/>
  <c r="AL41" i="9"/>
  <c r="T41" i="9"/>
  <c r="S41" i="9"/>
  <c r="R41" i="9"/>
  <c r="F41" i="9"/>
  <c r="AL39" i="9"/>
  <c r="T39" i="9"/>
  <c r="S39" i="9"/>
  <c r="R39" i="9"/>
  <c r="F39" i="9"/>
  <c r="AL38" i="9"/>
  <c r="T38" i="9"/>
  <c r="S38" i="9"/>
  <c r="R38" i="9"/>
  <c r="AI38" i="9"/>
  <c r="AH38" i="9"/>
  <c r="F38" i="9"/>
  <c r="AL37" i="9"/>
  <c r="T37" i="9"/>
  <c r="S37" i="9"/>
  <c r="R37" i="9"/>
  <c r="F37" i="9"/>
  <c r="AL36" i="9"/>
  <c r="T36" i="9"/>
  <c r="S36" i="9"/>
  <c r="R36" i="9"/>
  <c r="F36" i="9"/>
  <c r="AL35" i="9"/>
  <c r="T35" i="9"/>
  <c r="S35" i="9"/>
  <c r="R35" i="9"/>
  <c r="F35" i="9"/>
  <c r="AL34" i="9"/>
  <c r="T34" i="9"/>
  <c r="S34" i="9"/>
  <c r="R34" i="9"/>
  <c r="F34" i="9"/>
  <c r="AK33" i="9"/>
  <c r="AK51" i="9" s="1"/>
  <c r="T33" i="9"/>
  <c r="S33" i="9"/>
  <c r="R33" i="9"/>
  <c r="AI33" i="9"/>
  <c r="AH33" i="9"/>
  <c r="F33" i="9"/>
  <c r="AL32" i="9"/>
  <c r="T32" i="9"/>
  <c r="S32" i="9"/>
  <c r="R32" i="9"/>
  <c r="F32" i="9"/>
  <c r="AL31" i="9"/>
  <c r="T31" i="9"/>
  <c r="S31" i="9"/>
  <c r="R31" i="9"/>
  <c r="AI31" i="9"/>
  <c r="F31" i="9"/>
  <c r="AL30" i="9"/>
  <c r="T30" i="9"/>
  <c r="S30" i="9"/>
  <c r="R30" i="9"/>
  <c r="F30" i="9"/>
  <c r="AL29" i="9"/>
  <c r="T29" i="9"/>
  <c r="S29" i="9"/>
  <c r="R29" i="9"/>
  <c r="F29" i="9"/>
  <c r="AL28" i="9"/>
  <c r="AJ28" i="9"/>
  <c r="T28" i="9"/>
  <c r="S28" i="9"/>
  <c r="R28" i="9"/>
  <c r="F28" i="9"/>
  <c r="F27" i="9"/>
  <c r="AL25" i="9"/>
  <c r="T25" i="9"/>
  <c r="S25" i="9"/>
  <c r="R25" i="9"/>
  <c r="F25" i="9"/>
  <c r="AL24" i="9"/>
  <c r="T24" i="9"/>
  <c r="S24" i="9"/>
  <c r="R24" i="9"/>
  <c r="AI24" i="9"/>
  <c r="F24" i="9"/>
  <c r="AL23" i="9"/>
  <c r="T23" i="9"/>
  <c r="S23" i="9"/>
  <c r="R23" i="9"/>
  <c r="AH23" i="9"/>
  <c r="F23" i="9"/>
  <c r="AL22" i="9"/>
  <c r="T22" i="9"/>
  <c r="S22" i="9"/>
  <c r="R22" i="9"/>
  <c r="AI22" i="9"/>
  <c r="F22" i="9"/>
  <c r="AL21" i="9"/>
  <c r="T21" i="9"/>
  <c r="S21" i="9"/>
  <c r="R21" i="9"/>
  <c r="F21" i="9"/>
  <c r="AL20" i="9"/>
  <c r="AH20" i="9"/>
  <c r="T20" i="9"/>
  <c r="S20" i="9"/>
  <c r="R20" i="9"/>
  <c r="F20" i="9"/>
  <c r="AL19" i="9"/>
  <c r="T19" i="9"/>
  <c r="S19" i="9"/>
  <c r="R19" i="9"/>
  <c r="F19" i="9"/>
  <c r="AL18" i="9"/>
  <c r="T18" i="9"/>
  <c r="S18" i="9"/>
  <c r="R18" i="9"/>
  <c r="F18" i="9"/>
  <c r="AL17" i="9"/>
  <c r="T17" i="9"/>
  <c r="S17" i="9"/>
  <c r="R17" i="9"/>
  <c r="AI17" i="9"/>
  <c r="F17" i="9"/>
  <c r="AL16" i="9"/>
  <c r="T16" i="9"/>
  <c r="S16" i="9"/>
  <c r="R16" i="9"/>
  <c r="F16" i="9"/>
  <c r="AL15" i="9"/>
  <c r="T15" i="9"/>
  <c r="S15" i="9"/>
  <c r="R15" i="9"/>
  <c r="F15" i="9"/>
  <c r="AL14" i="9"/>
  <c r="T14" i="9"/>
  <c r="S14" i="9"/>
  <c r="R14" i="9"/>
  <c r="F14" i="9"/>
  <c r="AL13" i="9"/>
  <c r="T13" i="9"/>
  <c r="S13" i="9"/>
  <c r="R13" i="9"/>
  <c r="F13" i="9"/>
  <c r="AL12" i="9"/>
  <c r="T12" i="9"/>
  <c r="S12" i="9"/>
  <c r="R12" i="9"/>
  <c r="AI12" i="9"/>
  <c r="F12" i="9"/>
  <c r="AL11" i="9"/>
  <c r="T11" i="9"/>
  <c r="S11" i="9"/>
  <c r="R11" i="9"/>
  <c r="U11" i="9"/>
  <c r="F11" i="9"/>
  <c r="AL9" i="9"/>
  <c r="T9" i="9"/>
  <c r="S9" i="9"/>
  <c r="R9" i="9"/>
  <c r="F9" i="9"/>
  <c r="T8" i="9"/>
  <c r="S8" i="9"/>
  <c r="R8" i="9"/>
  <c r="F8" i="9"/>
  <c r="AL7" i="9"/>
  <c r="T7" i="9"/>
  <c r="S7" i="9"/>
  <c r="R7" i="9"/>
  <c r="F7" i="9"/>
  <c r="AH63" i="9" l="1"/>
  <c r="AH67" i="9"/>
  <c r="AO87" i="9"/>
  <c r="AO90" i="9" s="1"/>
  <c r="U35" i="9"/>
  <c r="AH41" i="9"/>
  <c r="AH14" i="9"/>
  <c r="AH58" i="9"/>
  <c r="AI34" i="9"/>
  <c r="U76" i="9"/>
  <c r="U17" i="9"/>
  <c r="AI20" i="9"/>
  <c r="AQ86" i="9"/>
  <c r="AN87" i="9"/>
  <c r="AN90" i="9" s="1"/>
  <c r="AQ51" i="9"/>
  <c r="U38" i="9"/>
  <c r="U19" i="9"/>
  <c r="AH28" i="9"/>
  <c r="AH18" i="9"/>
  <c r="AH72" i="9"/>
  <c r="AH34" i="9"/>
  <c r="U30" i="9"/>
  <c r="AI72" i="9"/>
  <c r="U45" i="9"/>
  <c r="F51" i="9"/>
  <c r="U44" i="9"/>
  <c r="C87" i="9"/>
  <c r="C90" i="9" s="1"/>
  <c r="AI55" i="9"/>
  <c r="AI18" i="9"/>
  <c r="AI41" i="9"/>
  <c r="AH60" i="9"/>
  <c r="U8" i="9"/>
  <c r="U13" i="9"/>
  <c r="AI14" i="9"/>
  <c r="U15" i="9"/>
  <c r="U29" i="9"/>
  <c r="AK87" i="9"/>
  <c r="U48" i="9"/>
  <c r="U56" i="9"/>
  <c r="U24" i="9"/>
  <c r="AL51" i="9"/>
  <c r="U43" i="9"/>
  <c r="U9" i="9"/>
  <c r="U12" i="9"/>
  <c r="U14" i="9"/>
  <c r="U23" i="9"/>
  <c r="U39" i="9"/>
  <c r="U42" i="9"/>
  <c r="AI28" i="9"/>
  <c r="E87" i="9"/>
  <c r="E90" i="9" s="1"/>
  <c r="U33" i="9"/>
  <c r="AI39" i="9"/>
  <c r="AI58" i="9"/>
  <c r="AI63" i="9"/>
  <c r="U25" i="9"/>
  <c r="AJ51" i="9"/>
  <c r="AJ87" i="9" s="1"/>
  <c r="U32" i="9"/>
  <c r="F86" i="9"/>
  <c r="F87" i="9" s="1"/>
  <c r="F90" i="9" s="1"/>
  <c r="U16" i="9"/>
  <c r="U37" i="9"/>
  <c r="AI67" i="9"/>
  <c r="U28" i="9"/>
  <c r="U34" i="9"/>
  <c r="U41" i="9"/>
  <c r="U47" i="9"/>
  <c r="U57" i="9"/>
  <c r="AI60" i="9"/>
  <c r="U22" i="9"/>
  <c r="AI32" i="9"/>
  <c r="U21" i="9"/>
  <c r="U31" i="9"/>
  <c r="AI37" i="9"/>
  <c r="D87" i="9"/>
  <c r="D90" i="9" s="1"/>
  <c r="U49" i="9"/>
  <c r="U50" i="9"/>
  <c r="U36" i="9"/>
  <c r="U46" i="9"/>
  <c r="S51" i="9"/>
  <c r="U20" i="9"/>
  <c r="U7" i="9"/>
  <c r="R51" i="9"/>
  <c r="T51" i="9"/>
  <c r="U18" i="9"/>
  <c r="U58" i="9"/>
  <c r="AH6" i="9"/>
  <c r="AI6" i="9"/>
  <c r="AI11" i="9"/>
  <c r="AI13" i="9"/>
  <c r="AI23" i="9"/>
  <c r="AI25" i="9"/>
  <c r="AH55" i="9"/>
  <c r="U70" i="9"/>
  <c r="R86" i="9"/>
  <c r="U67" i="9"/>
  <c r="S86" i="9"/>
  <c r="T86" i="9"/>
  <c r="Z84" i="4"/>
  <c r="AJ89" i="9" l="1"/>
  <c r="C13" i="8"/>
  <c r="F13" i="8"/>
  <c r="AQ87" i="9"/>
  <c r="AQ90" i="9" s="1"/>
  <c r="AH51" i="9"/>
  <c r="AH86" i="9"/>
  <c r="U51" i="9"/>
  <c r="S87" i="9"/>
  <c r="AI86" i="9"/>
  <c r="R87" i="9"/>
  <c r="T87" i="9"/>
  <c r="T90" i="9"/>
  <c r="AI51" i="9"/>
  <c r="S90" i="9"/>
  <c r="U86" i="9"/>
  <c r="E13" i="8" l="1"/>
  <c r="E15" i="8" s="1"/>
  <c r="C15" i="8"/>
  <c r="R90" i="9"/>
  <c r="H13" i="8"/>
  <c r="H15" i="8" s="1"/>
  <c r="I13" i="8"/>
  <c r="F15" i="8"/>
  <c r="AH87" i="9"/>
  <c r="AI87" i="9"/>
  <c r="U87" i="9"/>
  <c r="AK50" i="4"/>
  <c r="AK49" i="4"/>
  <c r="AK48" i="4"/>
  <c r="AK47" i="4"/>
  <c r="AK46" i="4"/>
  <c r="AK45" i="4"/>
  <c r="AK44" i="4"/>
  <c r="AK43" i="4"/>
  <c r="AK42" i="4"/>
  <c r="AK41" i="4"/>
  <c r="AK39" i="4"/>
  <c r="AK38" i="4"/>
  <c r="AK37" i="4"/>
  <c r="AK36" i="4"/>
  <c r="AK35" i="4"/>
  <c r="AK34" i="4"/>
  <c r="AK32" i="4"/>
  <c r="AK31" i="4"/>
  <c r="AK30" i="4"/>
  <c r="AK29" i="4"/>
  <c r="AK28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9" i="4"/>
  <c r="AK7" i="4"/>
  <c r="K13" i="8" l="1"/>
  <c r="K15" i="8" s="1"/>
  <c r="L13" i="8"/>
  <c r="I15" i="8"/>
  <c r="U90" i="9"/>
  <c r="AK51" i="4"/>
  <c r="Z83" i="4"/>
  <c r="Z81" i="4"/>
  <c r="Z79" i="4"/>
  <c r="N13" i="8" l="1"/>
  <c r="N15" i="8" s="1"/>
  <c r="L15" i="8"/>
  <c r="Z75" i="4"/>
  <c r="Z73" i="4"/>
  <c r="Z80" i="4" l="1"/>
  <c r="AL30" i="4" l="1"/>
  <c r="AM30" i="4" s="1"/>
  <c r="AL29" i="4"/>
  <c r="AM29" i="4" s="1"/>
  <c r="AL28" i="4"/>
  <c r="AM28" i="4" s="1"/>
  <c r="O86" i="4"/>
  <c r="N86" i="4"/>
  <c r="M86" i="4"/>
  <c r="P84" i="4"/>
  <c r="P83" i="4"/>
  <c r="P82" i="4"/>
  <c r="P81" i="4"/>
  <c r="P80" i="4"/>
  <c r="P79" i="4"/>
  <c r="P77" i="4"/>
  <c r="P76" i="4"/>
  <c r="P75" i="4"/>
  <c r="P73" i="4"/>
  <c r="P70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O51" i="4"/>
  <c r="N51" i="4"/>
  <c r="M51" i="4"/>
  <c r="M87" i="4" s="1"/>
  <c r="M90" i="4" s="1"/>
  <c r="P50" i="4"/>
  <c r="P49" i="4"/>
  <c r="P48" i="4"/>
  <c r="P47" i="4"/>
  <c r="P46" i="4"/>
  <c r="P45" i="4"/>
  <c r="P44" i="4"/>
  <c r="P43" i="4"/>
  <c r="P42" i="4"/>
  <c r="P41" i="4"/>
  <c r="P39" i="4"/>
  <c r="P38" i="4"/>
  <c r="P37" i="4"/>
  <c r="P36" i="4"/>
  <c r="P35" i="4"/>
  <c r="P34" i="4"/>
  <c r="P33" i="4"/>
  <c r="P32" i="4"/>
  <c r="P31" i="4"/>
  <c r="P30" i="4"/>
  <c r="P29" i="4"/>
  <c r="P28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9" i="4"/>
  <c r="P8" i="4"/>
  <c r="P7" i="4"/>
  <c r="Z7" i="4"/>
  <c r="P86" i="4" l="1"/>
  <c r="O87" i="4"/>
  <c r="O90" i="4" s="1"/>
  <c r="N87" i="4"/>
  <c r="N90" i="4" s="1"/>
  <c r="P51" i="4"/>
  <c r="U84" i="4"/>
  <c r="U83" i="4"/>
  <c r="U81" i="4"/>
  <c r="U80" i="4"/>
  <c r="U79" i="4"/>
  <c r="U75" i="4"/>
  <c r="U73" i="4"/>
  <c r="J86" i="4"/>
  <c r="I86" i="4"/>
  <c r="H86" i="4"/>
  <c r="F89" i="4"/>
  <c r="F88" i="4"/>
  <c r="AJ86" i="4"/>
  <c r="Y86" i="4"/>
  <c r="X86" i="4"/>
  <c r="W86" i="4"/>
  <c r="T86" i="4"/>
  <c r="S86" i="4"/>
  <c r="R86" i="4"/>
  <c r="E86" i="4"/>
  <c r="D86" i="4"/>
  <c r="C86" i="4"/>
  <c r="K85" i="4"/>
  <c r="F85" i="4"/>
  <c r="K84" i="4"/>
  <c r="F84" i="4"/>
  <c r="K83" i="4"/>
  <c r="F83" i="4"/>
  <c r="AD82" i="4"/>
  <c r="AC82" i="4"/>
  <c r="AB82" i="4"/>
  <c r="Z82" i="4"/>
  <c r="U82" i="4"/>
  <c r="K82" i="4"/>
  <c r="F82" i="4"/>
  <c r="K81" i="4"/>
  <c r="F81" i="4"/>
  <c r="K80" i="4"/>
  <c r="F80" i="4"/>
  <c r="K79" i="4"/>
  <c r="F79" i="4"/>
  <c r="AD77" i="4"/>
  <c r="AC77" i="4"/>
  <c r="AB77" i="4"/>
  <c r="Z77" i="4"/>
  <c r="U77" i="4"/>
  <c r="K77" i="4"/>
  <c r="F77" i="4"/>
  <c r="AD76" i="4"/>
  <c r="AC76" i="4"/>
  <c r="AB76" i="4"/>
  <c r="Z76" i="4"/>
  <c r="U76" i="4"/>
  <c r="K76" i="4"/>
  <c r="F76" i="4"/>
  <c r="K75" i="4"/>
  <c r="F75" i="4"/>
  <c r="K74" i="4"/>
  <c r="K73" i="4"/>
  <c r="F73" i="4"/>
  <c r="AI72" i="4"/>
  <c r="AI86" i="4" s="1"/>
  <c r="AD70" i="4"/>
  <c r="AC70" i="4"/>
  <c r="AB70" i="4"/>
  <c r="Z70" i="4"/>
  <c r="AH70" i="4" s="1"/>
  <c r="U70" i="4"/>
  <c r="AG70" i="4" s="1"/>
  <c r="K70" i="4"/>
  <c r="F70" i="4"/>
  <c r="AD68" i="4"/>
  <c r="AC68" i="4"/>
  <c r="AB68" i="4"/>
  <c r="Z68" i="4"/>
  <c r="U68" i="4"/>
  <c r="K68" i="4"/>
  <c r="F68" i="4"/>
  <c r="AD67" i="4"/>
  <c r="AC67" i="4"/>
  <c r="AB67" i="4"/>
  <c r="Z67" i="4"/>
  <c r="U67" i="4"/>
  <c r="K67" i="4"/>
  <c r="F67" i="4"/>
  <c r="AD66" i="4"/>
  <c r="AC66" i="4"/>
  <c r="AB66" i="4"/>
  <c r="Z66" i="4"/>
  <c r="U66" i="4"/>
  <c r="K66" i="4"/>
  <c r="F66" i="4"/>
  <c r="AD65" i="4"/>
  <c r="AC65" i="4"/>
  <c r="AB65" i="4"/>
  <c r="Z65" i="4"/>
  <c r="U65" i="4"/>
  <c r="K65" i="4"/>
  <c r="F65" i="4"/>
  <c r="AD64" i="4"/>
  <c r="AC64" i="4"/>
  <c r="AB64" i="4"/>
  <c r="Z64" i="4"/>
  <c r="U64" i="4"/>
  <c r="K64" i="4"/>
  <c r="F64" i="4"/>
  <c r="AD63" i="4"/>
  <c r="AC63" i="4"/>
  <c r="AB63" i="4"/>
  <c r="Z63" i="4"/>
  <c r="U63" i="4"/>
  <c r="K63" i="4"/>
  <c r="F63" i="4"/>
  <c r="AD62" i="4"/>
  <c r="AC62" i="4"/>
  <c r="AB62" i="4"/>
  <c r="Z62" i="4"/>
  <c r="U62" i="4"/>
  <c r="K62" i="4"/>
  <c r="F62" i="4"/>
  <c r="AD61" i="4"/>
  <c r="AC61" i="4"/>
  <c r="AB61" i="4"/>
  <c r="Z61" i="4"/>
  <c r="U61" i="4"/>
  <c r="K61" i="4"/>
  <c r="F61" i="4"/>
  <c r="AD60" i="4"/>
  <c r="AC60" i="4"/>
  <c r="AB60" i="4"/>
  <c r="Z60" i="4"/>
  <c r="U60" i="4"/>
  <c r="K60" i="4"/>
  <c r="F60" i="4"/>
  <c r="AD59" i="4"/>
  <c r="AC59" i="4"/>
  <c r="AB59" i="4"/>
  <c r="Z59" i="4"/>
  <c r="U59" i="4"/>
  <c r="K59" i="4"/>
  <c r="F59" i="4"/>
  <c r="AD58" i="4"/>
  <c r="AC58" i="4"/>
  <c r="AB58" i="4"/>
  <c r="Z58" i="4"/>
  <c r="U58" i="4"/>
  <c r="AG58" i="4" s="1"/>
  <c r="K58" i="4"/>
  <c r="F58" i="4"/>
  <c r="AG57" i="4"/>
  <c r="AD57" i="4"/>
  <c r="AC57" i="4"/>
  <c r="AB57" i="4"/>
  <c r="Z57" i="4"/>
  <c r="AH57" i="4" s="1"/>
  <c r="U57" i="4"/>
  <c r="K57" i="4"/>
  <c r="F57" i="4"/>
  <c r="AD56" i="4"/>
  <c r="AC56" i="4"/>
  <c r="AB56" i="4"/>
  <c r="Z56" i="4"/>
  <c r="U56" i="4"/>
  <c r="K56" i="4"/>
  <c r="F56" i="4"/>
  <c r="AD55" i="4"/>
  <c r="AC55" i="4"/>
  <c r="AB55" i="4"/>
  <c r="Z55" i="4"/>
  <c r="U55" i="4"/>
  <c r="K55" i="4"/>
  <c r="F55" i="4"/>
  <c r="Y51" i="4"/>
  <c r="X51" i="4"/>
  <c r="W51" i="4"/>
  <c r="T51" i="4"/>
  <c r="S51" i="4"/>
  <c r="R51" i="4"/>
  <c r="J51" i="4"/>
  <c r="I51" i="4"/>
  <c r="H51" i="4"/>
  <c r="E51" i="4"/>
  <c r="E87" i="4" s="1"/>
  <c r="E90" i="4" s="1"/>
  <c r="D51" i="4"/>
  <c r="C51" i="4"/>
  <c r="AD50" i="4"/>
  <c r="AC50" i="4"/>
  <c r="AB50" i="4"/>
  <c r="Z50" i="4"/>
  <c r="U50" i="4"/>
  <c r="K50" i="4"/>
  <c r="F50" i="4"/>
  <c r="AD49" i="4"/>
  <c r="AC49" i="4"/>
  <c r="AB49" i="4"/>
  <c r="Z49" i="4"/>
  <c r="U49" i="4"/>
  <c r="K49" i="4"/>
  <c r="F49" i="4"/>
  <c r="AI48" i="4"/>
  <c r="AD48" i="4"/>
  <c r="AC48" i="4"/>
  <c r="AB48" i="4"/>
  <c r="Z48" i="4"/>
  <c r="U48" i="4"/>
  <c r="K48" i="4"/>
  <c r="F48" i="4"/>
  <c r="AD47" i="4"/>
  <c r="AC47" i="4"/>
  <c r="AB47" i="4"/>
  <c r="Z47" i="4"/>
  <c r="U47" i="4"/>
  <c r="K47" i="4"/>
  <c r="F47" i="4"/>
  <c r="AD46" i="4"/>
  <c r="AC46" i="4"/>
  <c r="AB46" i="4"/>
  <c r="Z46" i="4"/>
  <c r="U46" i="4"/>
  <c r="K46" i="4"/>
  <c r="F46" i="4"/>
  <c r="AD45" i="4"/>
  <c r="AC45" i="4"/>
  <c r="AB45" i="4"/>
  <c r="Z45" i="4"/>
  <c r="U45" i="4"/>
  <c r="K45" i="4"/>
  <c r="F45" i="4"/>
  <c r="AD44" i="4"/>
  <c r="AC44" i="4"/>
  <c r="AB44" i="4"/>
  <c r="Z44" i="4"/>
  <c r="U44" i="4"/>
  <c r="K44" i="4"/>
  <c r="F44" i="4"/>
  <c r="AD43" i="4"/>
  <c r="AC43" i="4"/>
  <c r="AB43" i="4"/>
  <c r="Z43" i="4"/>
  <c r="U43" i="4"/>
  <c r="K43" i="4"/>
  <c r="F43" i="4"/>
  <c r="AD42" i="4"/>
  <c r="AC42" i="4"/>
  <c r="AB42" i="4"/>
  <c r="Z42" i="4"/>
  <c r="U42" i="4"/>
  <c r="K42" i="4"/>
  <c r="F42" i="4"/>
  <c r="AD41" i="4"/>
  <c r="AC41" i="4"/>
  <c r="AB41" i="4"/>
  <c r="Z41" i="4"/>
  <c r="U41" i="4"/>
  <c r="K41" i="4"/>
  <c r="F41" i="4"/>
  <c r="AD39" i="4"/>
  <c r="AC39" i="4"/>
  <c r="AB39" i="4"/>
  <c r="Z39" i="4"/>
  <c r="AH39" i="4" s="1"/>
  <c r="U39" i="4"/>
  <c r="AG39" i="4" s="1"/>
  <c r="K39" i="4"/>
  <c r="F39" i="4"/>
  <c r="AD38" i="4"/>
  <c r="AC38" i="4"/>
  <c r="AB38" i="4"/>
  <c r="Z38" i="4"/>
  <c r="AH38" i="4" s="1"/>
  <c r="U38" i="4"/>
  <c r="AG38" i="4" s="1"/>
  <c r="K38" i="4"/>
  <c r="F38" i="4"/>
  <c r="AD37" i="4"/>
  <c r="AC37" i="4"/>
  <c r="AB37" i="4"/>
  <c r="Z37" i="4"/>
  <c r="AH37" i="4" s="1"/>
  <c r="U37" i="4"/>
  <c r="AG37" i="4" s="1"/>
  <c r="K37" i="4"/>
  <c r="F37" i="4"/>
  <c r="AD36" i="4"/>
  <c r="AC36" i="4"/>
  <c r="AB36" i="4"/>
  <c r="Z36" i="4"/>
  <c r="U36" i="4"/>
  <c r="K36" i="4"/>
  <c r="F36" i="4"/>
  <c r="AD35" i="4"/>
  <c r="AC35" i="4"/>
  <c r="AB35" i="4"/>
  <c r="Z35" i="4"/>
  <c r="AE35" i="4" s="1"/>
  <c r="U35" i="4"/>
  <c r="K35" i="4"/>
  <c r="F35" i="4"/>
  <c r="AD34" i="4"/>
  <c r="AC34" i="4"/>
  <c r="AB34" i="4"/>
  <c r="Z34" i="4"/>
  <c r="U34" i="4"/>
  <c r="K34" i="4"/>
  <c r="F34" i="4"/>
  <c r="AJ33" i="4"/>
  <c r="AJ51" i="4" s="1"/>
  <c r="AD33" i="4"/>
  <c r="AC33" i="4"/>
  <c r="AB33" i="4"/>
  <c r="Z33" i="4"/>
  <c r="AH33" i="4" s="1"/>
  <c r="U33" i="4"/>
  <c r="AG33" i="4" s="1"/>
  <c r="K33" i="4"/>
  <c r="F33" i="4"/>
  <c r="AD32" i="4"/>
  <c r="AC32" i="4"/>
  <c r="AB32" i="4"/>
  <c r="Z32" i="4"/>
  <c r="AH32" i="4" s="1"/>
  <c r="U32" i="4"/>
  <c r="AG32" i="4" s="1"/>
  <c r="K32" i="4"/>
  <c r="F32" i="4"/>
  <c r="AD31" i="4"/>
  <c r="AC31" i="4"/>
  <c r="AB31" i="4"/>
  <c r="Z31" i="4"/>
  <c r="AH31" i="4" s="1"/>
  <c r="U31" i="4"/>
  <c r="AG31" i="4" s="1"/>
  <c r="K31" i="4"/>
  <c r="F31" i="4"/>
  <c r="AD30" i="4"/>
  <c r="AC30" i="4"/>
  <c r="AB30" i="4"/>
  <c r="Z30" i="4"/>
  <c r="U30" i="4"/>
  <c r="K30" i="4"/>
  <c r="F30" i="4"/>
  <c r="AD29" i="4"/>
  <c r="AC29" i="4"/>
  <c r="AB29" i="4"/>
  <c r="Z29" i="4"/>
  <c r="U29" i="4"/>
  <c r="K29" i="4"/>
  <c r="F29" i="4"/>
  <c r="AI28" i="4"/>
  <c r="AD28" i="4"/>
  <c r="AC28" i="4"/>
  <c r="AB28" i="4"/>
  <c r="Z28" i="4"/>
  <c r="U28" i="4"/>
  <c r="K28" i="4"/>
  <c r="F28" i="4"/>
  <c r="K27" i="4"/>
  <c r="F27" i="4"/>
  <c r="AD25" i="4"/>
  <c r="AC25" i="4"/>
  <c r="AB25" i="4"/>
  <c r="Z25" i="4"/>
  <c r="AH25" i="4" s="1"/>
  <c r="U25" i="4"/>
  <c r="AG25" i="4" s="1"/>
  <c r="K25" i="4"/>
  <c r="F25" i="4"/>
  <c r="AD24" i="4"/>
  <c r="AC24" i="4"/>
  <c r="AB24" i="4"/>
  <c r="Z24" i="4"/>
  <c r="AH24" i="4" s="1"/>
  <c r="U24" i="4"/>
  <c r="AG24" i="4" s="1"/>
  <c r="K24" i="4"/>
  <c r="F24" i="4"/>
  <c r="AD23" i="4"/>
  <c r="AC23" i="4"/>
  <c r="AB23" i="4"/>
  <c r="Z23" i="4"/>
  <c r="AH23" i="4" s="1"/>
  <c r="U23" i="4"/>
  <c r="AG23" i="4" s="1"/>
  <c r="K23" i="4"/>
  <c r="F23" i="4"/>
  <c r="AD22" i="4"/>
  <c r="AC22" i="4"/>
  <c r="AB22" i="4"/>
  <c r="Z22" i="4"/>
  <c r="AH22" i="4" s="1"/>
  <c r="U22" i="4"/>
  <c r="AG22" i="4" s="1"/>
  <c r="K22" i="4"/>
  <c r="F22" i="4"/>
  <c r="AD21" i="4"/>
  <c r="AC21" i="4"/>
  <c r="AB21" i="4"/>
  <c r="Z21" i="4"/>
  <c r="AE21" i="4" s="1"/>
  <c r="U21" i="4"/>
  <c r="K21" i="4"/>
  <c r="F21" i="4"/>
  <c r="AD20" i="4"/>
  <c r="AC20" i="4"/>
  <c r="AB20" i="4"/>
  <c r="Z20" i="4"/>
  <c r="U20" i="4"/>
  <c r="K20" i="4"/>
  <c r="F20" i="4"/>
  <c r="AD19" i="4"/>
  <c r="AC19" i="4"/>
  <c r="AB19" i="4"/>
  <c r="Z19" i="4"/>
  <c r="U19" i="4"/>
  <c r="K19" i="4"/>
  <c r="F19" i="4"/>
  <c r="AD18" i="4"/>
  <c r="AC18" i="4"/>
  <c r="AB18" i="4"/>
  <c r="Z18" i="4"/>
  <c r="U18" i="4"/>
  <c r="K18" i="4"/>
  <c r="F18" i="4"/>
  <c r="AD17" i="4"/>
  <c r="AC17" i="4"/>
  <c r="AB17" i="4"/>
  <c r="Z17" i="4"/>
  <c r="AH17" i="4" s="1"/>
  <c r="U17" i="4"/>
  <c r="AG17" i="4" s="1"/>
  <c r="K17" i="4"/>
  <c r="F17" i="4"/>
  <c r="AD16" i="4"/>
  <c r="AC16" i="4"/>
  <c r="AB16" i="4"/>
  <c r="Z16" i="4"/>
  <c r="U16" i="4"/>
  <c r="K16" i="4"/>
  <c r="F16" i="4"/>
  <c r="AD15" i="4"/>
  <c r="AC15" i="4"/>
  <c r="AB15" i="4"/>
  <c r="Z15" i="4"/>
  <c r="U15" i="4"/>
  <c r="K15" i="4"/>
  <c r="F15" i="4"/>
  <c r="AD14" i="4"/>
  <c r="AC14" i="4"/>
  <c r="AB14" i="4"/>
  <c r="Z14" i="4"/>
  <c r="U14" i="4"/>
  <c r="K14" i="4"/>
  <c r="F14" i="4"/>
  <c r="AD13" i="4"/>
  <c r="AC13" i="4"/>
  <c r="AB13" i="4"/>
  <c r="Z13" i="4"/>
  <c r="AH13" i="4" s="1"/>
  <c r="U13" i="4"/>
  <c r="AG13" i="4" s="1"/>
  <c r="K13" i="4"/>
  <c r="F13" i="4"/>
  <c r="AD12" i="4"/>
  <c r="AC12" i="4"/>
  <c r="AB12" i="4"/>
  <c r="Z12" i="4"/>
  <c r="AH12" i="4" s="1"/>
  <c r="U12" i="4"/>
  <c r="AG12" i="4" s="1"/>
  <c r="K12" i="4"/>
  <c r="F12" i="4"/>
  <c r="AD11" i="4"/>
  <c r="AC11" i="4"/>
  <c r="AB11" i="4"/>
  <c r="Z11" i="4"/>
  <c r="AH11" i="4" s="1"/>
  <c r="U11" i="4"/>
  <c r="AG11" i="4" s="1"/>
  <c r="K11" i="4"/>
  <c r="F11" i="4"/>
  <c r="AD9" i="4"/>
  <c r="AC9" i="4"/>
  <c r="AB9" i="4"/>
  <c r="Z9" i="4"/>
  <c r="U9" i="4"/>
  <c r="K9" i="4"/>
  <c r="F9" i="4"/>
  <c r="AD8" i="4"/>
  <c r="AC8" i="4"/>
  <c r="AB8" i="4"/>
  <c r="Z8" i="4"/>
  <c r="U8" i="4"/>
  <c r="K8" i="4"/>
  <c r="F8" i="4"/>
  <c r="AD7" i="4"/>
  <c r="AC7" i="4"/>
  <c r="AB7" i="4"/>
  <c r="U7" i="4"/>
  <c r="K7" i="4"/>
  <c r="F7" i="4"/>
  <c r="AT7" i="2"/>
  <c r="AE64" i="4" l="1"/>
  <c r="AG67" i="4"/>
  <c r="P87" i="4"/>
  <c r="P90" i="4" s="1"/>
  <c r="D87" i="4"/>
  <c r="D90" i="4" s="1"/>
  <c r="K86" i="4"/>
  <c r="AE58" i="4"/>
  <c r="AH67" i="4"/>
  <c r="AJ87" i="4"/>
  <c r="AG20" i="4"/>
  <c r="AE46" i="4"/>
  <c r="AE70" i="4"/>
  <c r="AH34" i="4"/>
  <c r="AE18" i="4"/>
  <c r="AE11" i="4"/>
  <c r="AG60" i="4"/>
  <c r="AG41" i="4"/>
  <c r="T87" i="4"/>
  <c r="T90" i="4" s="1"/>
  <c r="AG28" i="4"/>
  <c r="S87" i="4"/>
  <c r="S90" i="4" s="1"/>
  <c r="AG6" i="4"/>
  <c r="AE67" i="4"/>
  <c r="AE68" i="4"/>
  <c r="AE66" i="4"/>
  <c r="AE33" i="4"/>
  <c r="AE15" i="4"/>
  <c r="AE23" i="4"/>
  <c r="AE24" i="4"/>
  <c r="AH14" i="4"/>
  <c r="AH28" i="4"/>
  <c r="AE7" i="4"/>
  <c r="AE34" i="4"/>
  <c r="AE16" i="4"/>
  <c r="AH18" i="4"/>
  <c r="AE77" i="4"/>
  <c r="AE61" i="4"/>
  <c r="AE82" i="4"/>
  <c r="AE43" i="4"/>
  <c r="AC51" i="4"/>
  <c r="AE42" i="4"/>
  <c r="AD51" i="4"/>
  <c r="I87" i="4"/>
  <c r="I90" i="4" s="1"/>
  <c r="J87" i="4"/>
  <c r="J90" i="4" s="1"/>
  <c r="AE47" i="4"/>
  <c r="F51" i="4"/>
  <c r="AE8" i="4"/>
  <c r="AG14" i="4"/>
  <c r="AE29" i="4"/>
  <c r="AE44" i="4"/>
  <c r="AB51" i="4"/>
  <c r="X87" i="4"/>
  <c r="X90" i="4" s="1"/>
  <c r="H87" i="4"/>
  <c r="H90" i="4" s="1"/>
  <c r="Y87" i="4"/>
  <c r="Y90" i="4" s="1"/>
  <c r="AH41" i="4"/>
  <c r="U51" i="4"/>
  <c r="Z51" i="4"/>
  <c r="AE57" i="4"/>
  <c r="AC86" i="4"/>
  <c r="AG63" i="4"/>
  <c r="AB86" i="4"/>
  <c r="AE50" i="4"/>
  <c r="AH63" i="4"/>
  <c r="AE17" i="4"/>
  <c r="AE28" i="4"/>
  <c r="AI51" i="4"/>
  <c r="AI87" i="4" s="1"/>
  <c r="AI89" i="4" s="1"/>
  <c r="AG34" i="4"/>
  <c r="AE36" i="4"/>
  <c r="AE48" i="4"/>
  <c r="AE49" i="4"/>
  <c r="F86" i="4"/>
  <c r="AE56" i="4"/>
  <c r="AE62" i="4"/>
  <c r="R87" i="4"/>
  <c r="R90" i="4" s="1"/>
  <c r="AD86" i="4"/>
  <c r="AE12" i="4"/>
  <c r="AG18" i="4"/>
  <c r="AH20" i="4"/>
  <c r="AE41" i="4"/>
  <c r="AG55" i="4"/>
  <c r="AH60" i="4"/>
  <c r="AG72" i="4"/>
  <c r="AH6" i="4"/>
  <c r="AE9" i="4"/>
  <c r="AE19" i="4"/>
  <c r="AE30" i="4"/>
  <c r="AE39" i="4"/>
  <c r="AE45" i="4"/>
  <c r="C87" i="4"/>
  <c r="C90" i="4" s="1"/>
  <c r="Z86" i="4"/>
  <c r="AE59" i="4"/>
  <c r="AE65" i="4"/>
  <c r="AH72" i="4"/>
  <c r="W87" i="4"/>
  <c r="W90" i="4" s="1"/>
  <c r="AE31" i="4"/>
  <c r="AH58" i="4"/>
  <c r="AE60" i="4"/>
  <c r="AE76" i="4"/>
  <c r="U86" i="4"/>
  <c r="AE13" i="4"/>
  <c r="AE20" i="4"/>
  <c r="AE25" i="4"/>
  <c r="AE37" i="4"/>
  <c r="AE32" i="4"/>
  <c r="K51" i="4"/>
  <c r="K87" i="4" s="1"/>
  <c r="K90" i="4" s="1"/>
  <c r="AE55" i="4"/>
  <c r="AE63" i="4"/>
  <c r="AE14" i="4"/>
  <c r="AE22" i="4"/>
  <c r="AE38" i="4"/>
  <c r="AH55" i="4"/>
  <c r="AT33" i="2"/>
  <c r="AT77" i="2"/>
  <c r="AS87" i="2"/>
  <c r="AR87" i="2"/>
  <c r="AT32" i="2"/>
  <c r="AT31" i="2"/>
  <c r="AS51" i="2"/>
  <c r="AR51" i="2"/>
  <c r="AT82" i="2"/>
  <c r="AT76" i="2"/>
  <c r="AT70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0" i="2"/>
  <c r="AT49" i="2"/>
  <c r="AT48" i="2"/>
  <c r="AT94" i="2" s="1"/>
  <c r="AT47" i="2"/>
  <c r="AT46" i="2"/>
  <c r="AT45" i="2"/>
  <c r="AT44" i="2"/>
  <c r="AT43" i="2"/>
  <c r="AT42" i="2"/>
  <c r="AT41" i="2"/>
  <c r="AT39" i="2"/>
  <c r="AT38" i="2"/>
  <c r="AT37" i="2"/>
  <c r="AT36" i="2"/>
  <c r="AT35" i="2"/>
  <c r="AT34" i="2"/>
  <c r="AT30" i="2"/>
  <c r="AT29" i="2"/>
  <c r="AT28" i="2"/>
  <c r="AT95" i="2" s="1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9" i="2"/>
  <c r="AT8" i="2"/>
  <c r="AN87" i="2"/>
  <c r="AM87" i="2"/>
  <c r="AO28" i="2"/>
  <c r="AO29" i="2"/>
  <c r="AO30" i="2"/>
  <c r="AO33" i="2"/>
  <c r="AO86" i="2"/>
  <c r="AO85" i="2"/>
  <c r="AO83" i="2"/>
  <c r="AO82" i="2"/>
  <c r="AO81" i="2"/>
  <c r="AO80" i="2"/>
  <c r="AO79" i="2"/>
  <c r="AO77" i="2"/>
  <c r="AO76" i="2"/>
  <c r="AO75" i="2"/>
  <c r="AO74" i="2"/>
  <c r="AO73" i="2"/>
  <c r="AO70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0" i="2"/>
  <c r="AO49" i="2"/>
  <c r="AO48" i="2"/>
  <c r="AO47" i="2"/>
  <c r="AO46" i="2"/>
  <c r="AO45" i="2"/>
  <c r="AO44" i="2"/>
  <c r="AO43" i="2"/>
  <c r="AO42" i="2"/>
  <c r="AO41" i="2"/>
  <c r="AO39" i="2"/>
  <c r="AO38" i="2"/>
  <c r="AO37" i="2"/>
  <c r="AO36" i="2"/>
  <c r="AO35" i="2"/>
  <c r="AO34" i="2"/>
  <c r="AO32" i="2"/>
  <c r="AO31" i="2"/>
  <c r="AO27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8" i="2"/>
  <c r="AO9" i="2"/>
  <c r="AO7" i="2"/>
  <c r="AY7" i="2" s="1"/>
  <c r="BI7" i="2" s="1"/>
  <c r="BS7" i="2" s="1"/>
  <c r="AN88" i="2" l="1"/>
  <c r="AN91" i="2" s="1"/>
  <c r="AY11" i="2"/>
  <c r="BI11" i="2" s="1"/>
  <c r="BS11" i="2" s="1"/>
  <c r="AY15" i="2"/>
  <c r="BI15" i="2" s="1"/>
  <c r="BS15" i="2" s="1"/>
  <c r="AY19" i="2"/>
  <c r="BI19" i="2" s="1"/>
  <c r="BS19" i="2" s="1"/>
  <c r="AY23" i="2"/>
  <c r="BI23" i="2" s="1"/>
  <c r="BS23" i="2" s="1"/>
  <c r="AY36" i="2"/>
  <c r="BI36" i="2" s="1"/>
  <c r="BS36" i="2" s="1"/>
  <c r="AY41" i="2"/>
  <c r="BI41" i="2" s="1"/>
  <c r="BS41" i="2" s="1"/>
  <c r="AY45" i="2"/>
  <c r="BI45" i="2" s="1"/>
  <c r="BS45" i="2" s="1"/>
  <c r="AY49" i="2"/>
  <c r="BI49" i="2" s="1"/>
  <c r="BS49" i="2" s="1"/>
  <c r="AY61" i="2"/>
  <c r="BI61" i="2" s="1"/>
  <c r="BS61" i="2" s="1"/>
  <c r="AY65" i="2"/>
  <c r="BI65" i="2" s="1"/>
  <c r="BS65" i="2" s="1"/>
  <c r="AY30" i="2"/>
  <c r="BI30" i="2" s="1"/>
  <c r="BS30" i="2" s="1"/>
  <c r="AY76" i="2"/>
  <c r="BI76" i="2" s="1"/>
  <c r="BS76" i="2" s="1"/>
  <c r="AY31" i="2"/>
  <c r="BI31" i="2" s="1"/>
  <c r="BS31" i="2" s="1"/>
  <c r="AD87" i="4"/>
  <c r="AG86" i="4"/>
  <c r="AG51" i="4"/>
  <c r="U87" i="4"/>
  <c r="U90" i="4" s="1"/>
  <c r="Z87" i="4"/>
  <c r="AE87" i="4" s="1"/>
  <c r="AH51" i="4"/>
  <c r="AC87" i="4"/>
  <c r="AB87" i="4"/>
  <c r="AH86" i="4"/>
  <c r="AE86" i="4"/>
  <c r="F87" i="4"/>
  <c r="F90" i="4" s="1"/>
  <c r="AE51" i="4"/>
  <c r="Y91" i="4"/>
  <c r="AD90" i="4"/>
  <c r="X91" i="4"/>
  <c r="AC90" i="4"/>
  <c r="W91" i="4"/>
  <c r="AB90" i="4"/>
  <c r="AY24" i="2"/>
  <c r="BI24" i="2" s="1"/>
  <c r="BS24" i="2" s="1"/>
  <c r="AY58" i="2"/>
  <c r="BI58" i="2" s="1"/>
  <c r="BS58" i="2" s="1"/>
  <c r="AY8" i="2"/>
  <c r="BI8" i="2" s="1"/>
  <c r="BS8" i="2" s="1"/>
  <c r="AY17" i="2"/>
  <c r="BI17" i="2" s="1"/>
  <c r="BS17" i="2" s="1"/>
  <c r="AY38" i="2"/>
  <c r="BI38" i="2" s="1"/>
  <c r="BS38" i="2" s="1"/>
  <c r="AY47" i="2"/>
  <c r="BI47" i="2" s="1"/>
  <c r="BS47" i="2" s="1"/>
  <c r="AY59" i="2"/>
  <c r="BI59" i="2" s="1"/>
  <c r="BS59" i="2" s="1"/>
  <c r="AY9" i="2"/>
  <c r="BI9" i="2" s="1"/>
  <c r="BS9" i="2" s="1"/>
  <c r="AY18" i="2"/>
  <c r="BI18" i="2" s="1"/>
  <c r="BS18" i="2" s="1"/>
  <c r="AY28" i="2"/>
  <c r="BI28" i="2" s="1"/>
  <c r="BS28" i="2" s="1"/>
  <c r="AY39" i="2"/>
  <c r="BI39" i="2" s="1"/>
  <c r="BS39" i="2" s="1"/>
  <c r="AY48" i="2"/>
  <c r="BI48" i="2" s="1"/>
  <c r="BS48" i="2" s="1"/>
  <c r="AY68" i="2"/>
  <c r="BI68" i="2" s="1"/>
  <c r="BS68" i="2" s="1"/>
  <c r="AY29" i="2"/>
  <c r="BI29" i="2" s="1"/>
  <c r="BS29" i="2" s="1"/>
  <c r="AY12" i="2"/>
  <c r="BI12" i="2" s="1"/>
  <c r="BS12" i="2" s="1"/>
  <c r="AY42" i="2"/>
  <c r="BI42" i="2" s="1"/>
  <c r="BS42" i="2" s="1"/>
  <c r="AO87" i="2"/>
  <c r="AY20" i="2"/>
  <c r="BI20" i="2" s="1"/>
  <c r="BS20" i="2" s="1"/>
  <c r="AY62" i="2"/>
  <c r="BI62" i="2" s="1"/>
  <c r="BS62" i="2" s="1"/>
  <c r="AY21" i="2"/>
  <c r="BI21" i="2" s="1"/>
  <c r="BS21" i="2" s="1"/>
  <c r="AY82" i="2"/>
  <c r="BI82" i="2" s="1"/>
  <c r="BS82" i="2" s="1"/>
  <c r="AY50" i="2"/>
  <c r="BI50" i="2" s="1"/>
  <c r="BS50" i="2" s="1"/>
  <c r="AM88" i="2"/>
  <c r="AM91" i="2" s="1"/>
  <c r="AY13" i="2"/>
  <c r="BI13" i="2" s="1"/>
  <c r="BS13" i="2" s="1"/>
  <c r="AY34" i="2"/>
  <c r="BI34" i="2" s="1"/>
  <c r="BS34" i="2" s="1"/>
  <c r="AY43" i="2"/>
  <c r="BI43" i="2" s="1"/>
  <c r="BS43" i="2" s="1"/>
  <c r="AY33" i="2"/>
  <c r="BI33" i="2" s="1"/>
  <c r="BS33" i="2" s="1"/>
  <c r="AY14" i="2"/>
  <c r="BI14" i="2" s="1"/>
  <c r="BS14" i="2" s="1"/>
  <c r="AY22" i="2"/>
  <c r="BI22" i="2" s="1"/>
  <c r="BS22" i="2" s="1"/>
  <c r="AY35" i="2"/>
  <c r="BI35" i="2" s="1"/>
  <c r="BS35" i="2" s="1"/>
  <c r="AY44" i="2"/>
  <c r="BI44" i="2" s="1"/>
  <c r="BS44" i="2" s="1"/>
  <c r="AY56" i="2"/>
  <c r="BI56" i="2" s="1"/>
  <c r="BS56" i="2" s="1"/>
  <c r="AY64" i="2"/>
  <c r="BI64" i="2" s="1"/>
  <c r="BS64" i="2" s="1"/>
  <c r="AY57" i="2"/>
  <c r="BI57" i="2" s="1"/>
  <c r="BS57" i="2" s="1"/>
  <c r="AS88" i="2"/>
  <c r="AS91" i="2" s="1"/>
  <c r="AY46" i="2"/>
  <c r="BI46" i="2" s="1"/>
  <c r="BS46" i="2" s="1"/>
  <c r="AY16" i="2"/>
  <c r="BI16" i="2" s="1"/>
  <c r="BS16" i="2" s="1"/>
  <c r="AY37" i="2"/>
  <c r="BI37" i="2" s="1"/>
  <c r="BS37" i="2" s="1"/>
  <c r="AY66" i="2"/>
  <c r="BI66" i="2" s="1"/>
  <c r="BS66" i="2" s="1"/>
  <c r="AY25" i="2"/>
  <c r="BI25" i="2" s="1"/>
  <c r="BS25" i="2" s="1"/>
  <c r="AY32" i="2"/>
  <c r="BI32" i="2" s="1"/>
  <c r="BS32" i="2" s="1"/>
  <c r="AY63" i="2"/>
  <c r="BI63" i="2" s="1"/>
  <c r="BS63" i="2" s="1"/>
  <c r="AY55" i="2"/>
  <c r="BI55" i="2" s="1"/>
  <c r="BS55" i="2" s="1"/>
  <c r="AY60" i="2"/>
  <c r="BI60" i="2" s="1"/>
  <c r="BS60" i="2" s="1"/>
  <c r="AY67" i="2"/>
  <c r="BI67" i="2" s="1"/>
  <c r="BS67" i="2" s="1"/>
  <c r="AY77" i="2"/>
  <c r="BI77" i="2" s="1"/>
  <c r="BS77" i="2" s="1"/>
  <c r="AY70" i="2"/>
  <c r="BI70" i="2" s="1"/>
  <c r="BS70" i="2" s="1"/>
  <c r="AR88" i="2"/>
  <c r="AR91" i="2" s="1"/>
  <c r="AR95" i="2" s="1"/>
  <c r="AT87" i="2"/>
  <c r="AT51" i="2"/>
  <c r="AO51" i="2"/>
  <c r="AQ87" i="2"/>
  <c r="AL87" i="2"/>
  <c r="BS94" i="2" l="1"/>
  <c r="BS95" i="2"/>
  <c r="AX91" i="2"/>
  <c r="AX88" i="2"/>
  <c r="BH88" i="2" s="1"/>
  <c r="BR88" i="2" s="1"/>
  <c r="Z90" i="4"/>
  <c r="AG87" i="4"/>
  <c r="AH87" i="4"/>
  <c r="AY87" i="2"/>
  <c r="BI87" i="2" s="1"/>
  <c r="BS87" i="2" s="1"/>
  <c r="AO88" i="2"/>
  <c r="AO91" i="2" s="1"/>
  <c r="AW91" i="2"/>
  <c r="AW88" i="2"/>
  <c r="BG88" i="2" s="1"/>
  <c r="BQ88" i="2" s="1"/>
  <c r="AY51" i="2"/>
  <c r="BI51" i="2" s="1"/>
  <c r="BS51" i="2" s="1"/>
  <c r="AT88" i="2"/>
  <c r="AL88" i="2"/>
  <c r="AL91" i="2" s="1"/>
  <c r="AQ51" i="2"/>
  <c r="K28" i="2"/>
  <c r="K90" i="2"/>
  <c r="K89" i="2"/>
  <c r="J87" i="2"/>
  <c r="I87" i="2"/>
  <c r="H87" i="2"/>
  <c r="K86" i="2"/>
  <c r="K85" i="2"/>
  <c r="K83" i="2"/>
  <c r="K82" i="2"/>
  <c r="K81" i="2"/>
  <c r="K80" i="2"/>
  <c r="K79" i="2"/>
  <c r="K77" i="2"/>
  <c r="K76" i="2"/>
  <c r="K75" i="2"/>
  <c r="K73" i="2"/>
  <c r="K70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47" i="2"/>
  <c r="K46" i="2"/>
  <c r="K45" i="2"/>
  <c r="K44" i="2"/>
  <c r="K43" i="2"/>
  <c r="K42" i="2"/>
  <c r="K41" i="2"/>
  <c r="K39" i="2"/>
  <c r="K38" i="2"/>
  <c r="K37" i="2"/>
  <c r="K36" i="2"/>
  <c r="K35" i="2"/>
  <c r="K34" i="2"/>
  <c r="K33" i="2"/>
  <c r="K32" i="2"/>
  <c r="K31" i="2"/>
  <c r="K25" i="2"/>
  <c r="K24" i="2"/>
  <c r="K23" i="2"/>
  <c r="K22" i="2"/>
  <c r="K21" i="2"/>
  <c r="K20" i="2"/>
  <c r="K19" i="2"/>
  <c r="K18" i="2"/>
  <c r="K17" i="2"/>
  <c r="K16" i="2"/>
  <c r="K15" i="2"/>
  <c r="J51" i="2"/>
  <c r="I51" i="2"/>
  <c r="K30" i="2"/>
  <c r="K29" i="2"/>
  <c r="K27" i="2"/>
  <c r="K14" i="2"/>
  <c r="K13" i="2"/>
  <c r="K12" i="2"/>
  <c r="K11" i="2"/>
  <c r="K9" i="2"/>
  <c r="K8" i="2"/>
  <c r="K7" i="2"/>
  <c r="K94" i="2" l="1"/>
  <c r="BP94" i="2"/>
  <c r="K95" i="2"/>
  <c r="BH91" i="2"/>
  <c r="BC92" i="2"/>
  <c r="BB92" i="2"/>
  <c r="BG91" i="2"/>
  <c r="Z91" i="4"/>
  <c r="Y93" i="4"/>
  <c r="AE90" i="4"/>
  <c r="J88" i="2"/>
  <c r="J91" i="2" s="1"/>
  <c r="AT91" i="2"/>
  <c r="AY88" i="2"/>
  <c r="BI88" i="2" s="1"/>
  <c r="BS88" i="2" s="1"/>
  <c r="AQ88" i="2"/>
  <c r="H88" i="2"/>
  <c r="H91" i="2" s="1"/>
  <c r="I88" i="2"/>
  <c r="I91" i="2" s="1"/>
  <c r="I95" i="2" s="1"/>
  <c r="K87" i="2"/>
  <c r="K51" i="2"/>
  <c r="K88" i="2" l="1"/>
  <c r="K91" i="2" s="1"/>
  <c r="BR91" i="2"/>
  <c r="BM92" i="2"/>
  <c r="BL92" i="2"/>
  <c r="BQ91" i="2"/>
  <c r="BQ95" i="2" s="1"/>
  <c r="O93" i="2"/>
  <c r="Y93" i="2"/>
  <c r="N93" i="2"/>
  <c r="X93" i="2"/>
  <c r="M93" i="2"/>
  <c r="W93" i="2"/>
  <c r="AY91" i="2"/>
  <c r="AQ91" i="2"/>
  <c r="AV88" i="2"/>
  <c r="BF88" i="2" s="1"/>
  <c r="BP88" i="2" s="1"/>
  <c r="BD92" i="2" l="1"/>
  <c r="BI91" i="2"/>
  <c r="P93" i="2"/>
  <c r="Z93" i="2"/>
  <c r="AV91" i="2"/>
  <c r="BN92" i="2" l="1"/>
  <c r="BS91" i="2"/>
  <c r="BF91" i="2"/>
  <c r="BA92" i="2"/>
  <c r="BP91" i="2" l="1"/>
  <c r="BK92" i="2"/>
</calcChain>
</file>

<file path=xl/sharedStrings.xml><?xml version="1.0" encoding="utf-8"?>
<sst xmlns="http://schemas.openxmlformats.org/spreadsheetml/2006/main" count="2735" uniqueCount="259">
  <si>
    <t>Item</t>
  </si>
  <si>
    <t>GOB (FE)</t>
  </si>
  <si>
    <t>Conveyance Allowance</t>
  </si>
  <si>
    <t>Overtime Allowance</t>
  </si>
  <si>
    <t>Other Allowance</t>
  </si>
  <si>
    <t>Salary &amp;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</si>
  <si>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</si>
  <si>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</si>
  <si>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</si>
  <si>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</si>
  <si>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</si>
  <si>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</si>
  <si>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</si>
  <si>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</si>
  <si>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</si>
  <si>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</si>
  <si>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</si>
  <si>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</si>
  <si>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</si>
  <si>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</si>
  <si>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</si>
  <si>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</si>
  <si>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</si>
  <si>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</si>
  <si>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</si>
  <si>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</si>
  <si>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</si>
  <si>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</si>
  <si>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</si>
  <si>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</si>
  <si>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</si>
  <si>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</si>
  <si>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</si>
  <si>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</si>
  <si>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</si>
  <si>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</si>
  <si>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</si>
  <si>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</si>
  <si>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</si>
  <si>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</si>
  <si>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</si>
  <si>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</si>
  <si>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</si>
  <si>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>Drainage Structures :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</si>
  <si>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</si>
  <si>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</si>
  <si>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</si>
  <si>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</si>
  <si>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</si>
  <si>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</si>
  <si>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</si>
  <si>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</si>
  <si>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</si>
  <si>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</si>
  <si>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</si>
  <si>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</si>
  <si>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</si>
  <si>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</si>
  <si>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</si>
  <si>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( 408 hectare)</t>
  </si>
  <si>
    <t>Irrigation Infrastructures :</t>
  </si>
  <si>
    <t>Construction of Irrigation Inlet (New Haors)</t>
  </si>
  <si>
    <t>Others</t>
  </si>
  <si>
    <t>Construction of Submersible Embankment (New Haors) (Earth Volume: 29.98 lakh cum)</t>
  </si>
  <si>
    <t xml:space="preserve"> Rehabilitation of Regulator (New Haors)</t>
  </si>
  <si>
    <t>Construction of WMG Office</t>
  </si>
  <si>
    <t>O &amp; M during Construction</t>
  </si>
  <si>
    <t>Sub-total : (b) Capital Component:</t>
  </si>
  <si>
    <t>Total Cost (a+b) :</t>
  </si>
  <si>
    <t>(c) Physical Contingency ( Lump sum):</t>
  </si>
  <si>
    <t>(d) Price Contingency (Lump sum):</t>
  </si>
  <si>
    <t>Grand Total : (a)+(b)+(c)+(d):</t>
  </si>
  <si>
    <t>Sub-total : (a) Revenue Component:</t>
  </si>
  <si>
    <t>(a) Revenue Component:</t>
  </si>
  <si>
    <t>Economic Code</t>
  </si>
  <si>
    <t>Total</t>
  </si>
  <si>
    <t>RPA</t>
  </si>
  <si>
    <t>DPA</t>
  </si>
  <si>
    <t>L.S.</t>
  </si>
  <si>
    <t>(b) Capital Component:</t>
  </si>
  <si>
    <t>Acquisition of Assets:</t>
  </si>
  <si>
    <t xml:space="preserve">Acquisition/Purchase of lands and  landed properties of Assets: </t>
  </si>
  <si>
    <t>Construction and Works:</t>
  </si>
  <si>
    <t>Item wise Physical &amp; Financial Progress</t>
  </si>
  <si>
    <t>As per 1st RDPP</t>
  </si>
  <si>
    <t>PA</t>
  </si>
  <si>
    <t>Financial</t>
  </si>
  <si>
    <t xml:space="preserve">Physical 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</si>
  <si>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</si>
  <si>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</si>
  <si>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</si>
  <si>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</si>
  <si>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</si>
  <si>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</si>
  <si>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</si>
  <si>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Consultancy  : International - 71 M/M                       National - 324 M/M </t>
  </si>
  <si>
    <t>7 nos.</t>
  </si>
  <si>
    <t>33 nos.</t>
  </si>
  <si>
    <t>4 nos.</t>
  </si>
  <si>
    <t>2 nos.</t>
  </si>
  <si>
    <t>11 nos.</t>
  </si>
  <si>
    <t>1 no.</t>
  </si>
  <si>
    <t>27 nos.</t>
  </si>
  <si>
    <t>30 nos.</t>
  </si>
  <si>
    <t>3 nos.</t>
  </si>
  <si>
    <t>5 nos. (Part)</t>
  </si>
  <si>
    <t xml:space="preserve">8 Km. </t>
  </si>
  <si>
    <t xml:space="preserve">10 Km. </t>
  </si>
  <si>
    <t>90 Km. (Part)</t>
  </si>
  <si>
    <t>112 Km. (Part)</t>
  </si>
  <si>
    <t>7 nos. (Part)</t>
  </si>
  <si>
    <t>GOB</t>
  </si>
  <si>
    <t>Cumulative  Physical &amp; Financial Progress
 (up to June, 2017)</t>
  </si>
  <si>
    <t>IMED 05</t>
  </si>
  <si>
    <t>Terget</t>
  </si>
  <si>
    <t>Expend</t>
  </si>
  <si>
    <t>Physical &amp; Financial Progress 
from 01-07-2017 to 30-06-2018)</t>
  </si>
  <si>
    <t>3 no.</t>
  </si>
  <si>
    <t>4 no.</t>
  </si>
  <si>
    <t>15 nos. (Part)</t>
  </si>
  <si>
    <t>108 Km. (Part)</t>
  </si>
  <si>
    <t>9 nos.</t>
  </si>
  <si>
    <t>35 nos.</t>
  </si>
  <si>
    <t>Land Acquisition ( 470 hectare)</t>
  </si>
  <si>
    <t>50 (F)+25 (P) nos.</t>
  </si>
  <si>
    <t>20 (F)+40 (P) nos.</t>
  </si>
  <si>
    <t>100 (F)+100 (P) Km.</t>
  </si>
  <si>
    <t>50 (F)+60 (P) Km.</t>
  </si>
  <si>
    <t>35 (F)+30 (P) Km.</t>
  </si>
  <si>
    <t>25 (F)+25 (P) Km.</t>
  </si>
  <si>
    <t>80 (F)+110 (P) Km.</t>
  </si>
  <si>
    <t>3 (F)+2 (P) nos.</t>
  </si>
  <si>
    <t>5 (F)+5 (P) nos.</t>
  </si>
  <si>
    <t>Cumulative  Physical &amp; Financial Progress 
up to current month (up to November, 2018)</t>
  </si>
  <si>
    <t>Physical &amp; Financial Target during 2018-19 
as per RADP</t>
  </si>
  <si>
    <t>5 Km. (Part)</t>
  </si>
  <si>
    <t>12 nos. (Part)</t>
  </si>
  <si>
    <t>1 no. (Part)</t>
  </si>
  <si>
    <t>50 Km. (Part)</t>
  </si>
  <si>
    <t>15 Km. (Part)</t>
  </si>
  <si>
    <t>3 nos. (Part)</t>
  </si>
  <si>
    <t>Remainig GOB</t>
  </si>
  <si>
    <t>Cumulative  Physical &amp; Financial Progress
 (up to June, 2018)</t>
  </si>
  <si>
    <t>Physical &amp; Financial Progress 
from 01-07-2018 to 30-06-2019)</t>
  </si>
  <si>
    <t>Physical &amp; Financial Target during 2019-20 
as per ADP</t>
  </si>
  <si>
    <t>Physical &amp; Financial Target during 2019-20 
as per RADP</t>
  </si>
  <si>
    <t>Physical &amp; Financial Progress cumulative till date</t>
  </si>
  <si>
    <t>Consultant</t>
  </si>
  <si>
    <t>Physical work with gate</t>
  </si>
  <si>
    <t>Livelihood</t>
  </si>
  <si>
    <t>Land Acquisition</t>
  </si>
  <si>
    <t>Tax &amp; Vat</t>
  </si>
  <si>
    <t>Office administration</t>
  </si>
  <si>
    <t>Procurement goods &amp; Vehicles</t>
  </si>
  <si>
    <t>Contingency</t>
  </si>
  <si>
    <t>Upto June '19</t>
  </si>
  <si>
    <t>Cumulative</t>
  </si>
  <si>
    <t>Lakh BDT</t>
  </si>
  <si>
    <t>M JPY</t>
  </si>
  <si>
    <t>GoB</t>
  </si>
  <si>
    <t>JICA/RPA</t>
  </si>
  <si>
    <t>Sl. No.</t>
  </si>
  <si>
    <t>Ph.Work+gate</t>
  </si>
  <si>
    <t>Proc.G</t>
  </si>
  <si>
    <t>JICA/PA</t>
  </si>
  <si>
    <t>Exchange Rate : 30-01-2020(buy)</t>
  </si>
  <si>
    <t>Cumulative in m JPY</t>
  </si>
  <si>
    <t>Physical &amp; Financial Progress 
from 01-07-2019 to 29-02-2020)</t>
  </si>
  <si>
    <t>Jul'19 - Feb'20</t>
  </si>
  <si>
    <t>Physical &amp; Financial Progress 
from 01-07-2014 to 30-06-2015)</t>
  </si>
  <si>
    <t>Cumulative  Physical &amp; Financial Progress
 (up to June, 2015)</t>
  </si>
  <si>
    <t>Physical &amp; Financial Progress 
from 01-07-2016 to 30-06-2017)</t>
  </si>
  <si>
    <t>Physical &amp; Financial Progress 
from 01-07-2015 to 30-06-2016)</t>
  </si>
  <si>
    <t>Cumulative  Physical &amp; Financial Progress
 (up to June, 2016)</t>
  </si>
  <si>
    <t>Cumulative  Physical &amp; Financial Progress 
(up to June, 2018)</t>
  </si>
  <si>
    <t>Cumulative  Physical &amp; Financial Progress 
(up to June, 2019)</t>
  </si>
  <si>
    <t>Fund Release 1st Qrt.</t>
  </si>
  <si>
    <t>Fund Release 2nd Qrt.</t>
  </si>
  <si>
    <t>Total Fund Release</t>
  </si>
  <si>
    <t>Physical &amp; Financial Progress from 01-07-2019 to 30-04-2020</t>
  </si>
  <si>
    <t>Cumulative  Physical &amp; Financial Progress June 20
 (up to June, 2018)</t>
  </si>
  <si>
    <t>Physical &amp; Financial Revised Target during 2019-20 
as per RADP(Rescheduled)</t>
  </si>
  <si>
    <t>Cumulative Expenditure of 47 nos Packages up to 30.06.2020 (Including Gate)</t>
  </si>
  <si>
    <t>SL No.</t>
  </si>
  <si>
    <t xml:space="preserve">Item </t>
  </si>
  <si>
    <t>As Per RDPP</t>
  </si>
  <si>
    <t>Up to June 2018</t>
  </si>
  <si>
    <t>July'18 to June'19</t>
  </si>
  <si>
    <t>Total Cumulative up to June'19 Amount</t>
  </si>
  <si>
    <t>July'2019 to June'2020</t>
  </si>
  <si>
    <t>Total Cumulative up to June'20 Amount</t>
  </si>
  <si>
    <t>Quantity</t>
  </si>
  <si>
    <t>Cost</t>
  </si>
  <si>
    <t>Construction of Irrigation Inlet</t>
  </si>
  <si>
    <t>131 nos.</t>
  </si>
  <si>
    <t>Construction of Submersible Embankment</t>
  </si>
  <si>
    <t>263.24 km</t>
  </si>
  <si>
    <t>Construction of Regulator/ Causeway/Drainage Box Outler</t>
  </si>
  <si>
    <t>137 nos.</t>
  </si>
  <si>
    <t>Re-excavation of Khal/River</t>
  </si>
  <si>
    <t>318.20km</t>
  </si>
  <si>
    <t>Rehablitation of Regulator (New Haor)</t>
  </si>
  <si>
    <t>8 nos</t>
  </si>
  <si>
    <t>Re-excavation of Khal/River (Rehab)</t>
  </si>
  <si>
    <t>143.00km</t>
  </si>
  <si>
    <t>Re-installation/Construction of regulator/ Causeway (Rehablitation Sub-project)</t>
  </si>
  <si>
    <t>7 nos</t>
  </si>
  <si>
    <t>Construction of Full Embankment</t>
  </si>
  <si>
    <t>84.31km</t>
  </si>
  <si>
    <t>Construction of Submersible Embankment (Rehab)</t>
  </si>
  <si>
    <t>87.03km</t>
  </si>
  <si>
    <t>Replecement of Gate (Netrokona &amp; Kishoregonj)</t>
  </si>
  <si>
    <t>104 nos</t>
  </si>
  <si>
    <t>Construction of WMG office</t>
  </si>
  <si>
    <t>60 nos</t>
  </si>
  <si>
    <t>O&amp;M during Construction</t>
  </si>
  <si>
    <t>L.S</t>
  </si>
  <si>
    <t>Irrigation Structure</t>
  </si>
  <si>
    <t>Drainage Structure</t>
  </si>
  <si>
    <t>Other Structure</t>
  </si>
  <si>
    <t>Total Physical Works</t>
  </si>
  <si>
    <t>Gate Replacement</t>
  </si>
  <si>
    <t>Total Civil Works</t>
  </si>
  <si>
    <t>Physical &amp; Financial Progress 
from 01-07-2019 to 30-06-2020)</t>
  </si>
  <si>
    <t>Cumulative  Physical &amp; Financial Progress 
(up to June, 2020)</t>
  </si>
  <si>
    <t>Physical &amp; Financial Target during 2020-21 
as per ADP</t>
  </si>
  <si>
    <t>Physical &amp; Financial Progress from 01-07-2019 to 30-06-2020</t>
  </si>
  <si>
    <t>As per 2nd RDPP</t>
  </si>
  <si>
    <t>Threshing Floor Construction</t>
  </si>
  <si>
    <t>Ph W</t>
  </si>
  <si>
    <t>Train</t>
  </si>
  <si>
    <t>Physical &amp; Financial Revised Target during 2020-21 
as per ADP</t>
  </si>
  <si>
    <t>Physical &amp; Financial Progress from 01-07-2019 to 19-11-2020</t>
  </si>
  <si>
    <t>Reg/CW/Bridge/Box outlet</t>
  </si>
  <si>
    <t>Code</t>
  </si>
  <si>
    <t>Description</t>
  </si>
  <si>
    <t>Budget_Gob</t>
  </si>
  <si>
    <t>Budget_RPA</t>
  </si>
  <si>
    <t>Budget_DPA</t>
  </si>
  <si>
    <t>Budget_Total</t>
  </si>
  <si>
    <t>Exp_Gob</t>
  </si>
  <si>
    <t>Exp_RPA</t>
  </si>
  <si>
    <t>Exp_DPA</t>
  </si>
  <si>
    <t>Exp_Total</t>
  </si>
  <si>
    <t xml:space="preserve">khal new </t>
  </si>
  <si>
    <t>khal rehab</t>
  </si>
  <si>
    <t>Gob Lakh</t>
  </si>
  <si>
    <t>RPA Lakh</t>
  </si>
  <si>
    <t>Total Lakh</t>
  </si>
  <si>
    <t>Gob</t>
  </si>
  <si>
    <t>Irrigation Inlet</t>
  </si>
  <si>
    <t>Regulaor Reinstallation Rehab Haor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</si>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</sst>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000000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Times New Roman"/>
      <family val="1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7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7"/>
      <name val="Calibri"/>
      <family val="2"/>
      <scheme val="minor"/>
    </font>
    <font>
      <sz val="9.5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0"/>
      <name val="Calibri"/>
      <family val="2"/>
      <scheme val="minor"/>
    </font>
    <font>
      <sz val="8.5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.5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63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0" fontId="0" fillId="0" borderId="0" xfId="0" applyFont="1" applyAlignment="1">
      <alignment vertical="center"/>
    </xf>
    <xf numFmtId="0" fontId="6" fillId="0" borderId="1" xfId="0" applyFont="1" applyBorder="1" applyAlignment="1" applyProtection="1">
      <alignment horizontal="justify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horizontal="center" vertical="top"/>
    </xf>
    <xf numFmtId="2" fontId="3" fillId="0" borderId="1" xfId="0" applyNumberFormat="1" applyFont="1" applyBorder="1" applyAlignment="1">
      <alignment horizontal="center" vertical="top"/>
    </xf>
    <xf numFmtId="0" fontId="3" fillId="0" borderId="1" xfId="0" applyFont="1" applyBorder="1"/>
    <xf numFmtId="0" fontId="9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horizontal="right" vertical="center"/>
      <protection locked="0"/>
    </xf>
    <xf numFmtId="0" fontId="12" fillId="0" borderId="1" xfId="0" applyFont="1" applyBorder="1" applyAlignment="1">
      <alignment horizontal="center" vertical="top" wrapText="1"/>
    </xf>
    <xf numFmtId="2" fontId="13" fillId="0" borderId="1" xfId="1" applyNumberFormat="1" applyFont="1" applyFill="1" applyBorder="1" applyAlignment="1">
      <alignment horizontal="center" vertical="top"/>
    </xf>
    <xf numFmtId="39" fontId="3" fillId="0" borderId="1" xfId="0" applyNumberFormat="1" applyFont="1" applyBorder="1" applyAlignment="1">
      <alignment horizontal="center" vertical="top" wrapText="1"/>
    </xf>
    <xf numFmtId="2" fontId="5" fillId="0" borderId="0" xfId="0" applyNumberFormat="1" applyFont="1" applyAlignment="1">
      <alignment horizontal="center" vertical="top"/>
    </xf>
    <xf numFmtId="2" fontId="15" fillId="0" borderId="1" xfId="0" applyNumberFormat="1" applyFont="1" applyBorder="1" applyAlignment="1">
      <alignment horizontal="center" vertical="top"/>
    </xf>
    <xf numFmtId="2" fontId="15" fillId="0" borderId="1" xfId="0" applyNumberFormat="1" applyFont="1" applyBorder="1" applyAlignment="1">
      <alignment horizontal="center" vertical="top" wrapText="1"/>
    </xf>
    <xf numFmtId="2" fontId="16" fillId="0" borderId="1" xfId="0" applyNumberFormat="1" applyFont="1" applyBorder="1" applyAlignment="1">
      <alignment horizontal="center" vertical="top"/>
    </xf>
    <xf numFmtId="2" fontId="16" fillId="0" borderId="1" xfId="0" applyNumberFormat="1" applyFont="1" applyBorder="1" applyAlignment="1">
      <alignment horizontal="center" vertical="top" wrapText="1"/>
    </xf>
    <xf numFmtId="2" fontId="13" fillId="0" borderId="6" xfId="1" applyNumberFormat="1" applyFont="1" applyFill="1" applyBorder="1" applyAlignment="1">
      <alignment horizontal="center" vertical="top"/>
    </xf>
    <xf numFmtId="2" fontId="13" fillId="0" borderId="3" xfId="1" applyNumberFormat="1" applyFont="1" applyFill="1" applyBorder="1" applyAlignment="1">
      <alignment horizontal="center" vertical="top"/>
    </xf>
    <xf numFmtId="0" fontId="15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2" fontId="5" fillId="0" borderId="1" xfId="0" applyNumberFormat="1" applyFont="1" applyBorder="1" applyAlignment="1">
      <alignment horizontal="center" vertical="top"/>
    </xf>
    <xf numFmtId="39" fontId="4" fillId="0" borderId="1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13" fillId="0" borderId="1" xfId="1" applyNumberFormat="1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8" fillId="0" borderId="1" xfId="0" applyFont="1" applyBorder="1" applyAlignment="1" applyProtection="1">
      <alignment vertical="top" wrapText="1"/>
      <protection locked="0"/>
    </xf>
    <xf numFmtId="2" fontId="14" fillId="0" borderId="1" xfId="1" applyNumberFormat="1" applyFont="1" applyFill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2" fontId="5" fillId="0" borderId="6" xfId="0" applyNumberFormat="1" applyFont="1" applyBorder="1" applyAlignment="1">
      <alignment horizontal="center" vertical="top"/>
    </xf>
    <xf numFmtId="2" fontId="10" fillId="0" borderId="6" xfId="1" applyNumberFormat="1" applyFont="1" applyBorder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justify" vertical="top" wrapText="1"/>
      <protection locked="0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top"/>
    </xf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13" fillId="2" borderId="1" xfId="1" applyNumberFormat="1" applyFont="1" applyFill="1" applyBorder="1" applyAlignment="1">
      <alignment horizontal="center" vertical="top"/>
    </xf>
    <xf numFmtId="2" fontId="14" fillId="2" borderId="1" xfId="1" applyNumberFormat="1" applyFont="1" applyFill="1" applyBorder="1" applyAlignment="1">
      <alignment horizontal="center" vertical="top"/>
    </xf>
    <xf numFmtId="2" fontId="5" fillId="2" borderId="0" xfId="0" applyNumberFormat="1" applyFont="1" applyFill="1" applyAlignment="1">
      <alignment horizontal="center" vertical="top"/>
    </xf>
    <xf numFmtId="2" fontId="4" fillId="2" borderId="1" xfId="0" applyNumberFormat="1" applyFont="1" applyFill="1" applyBorder="1" applyAlignment="1">
      <alignment horizontal="center" vertical="top"/>
    </xf>
    <xf numFmtId="0" fontId="15" fillId="2" borderId="1" xfId="0" applyFont="1" applyFill="1" applyBorder="1" applyAlignment="1">
      <alignment horizontal="center" vertical="top" wrapText="1"/>
    </xf>
    <xf numFmtId="2" fontId="15" fillId="2" borderId="1" xfId="0" applyNumberFormat="1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 wrapText="1"/>
    </xf>
    <xf numFmtId="2" fontId="20" fillId="2" borderId="1" xfId="1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2" fontId="13" fillId="3" borderId="6" xfId="1" applyNumberFormat="1" applyFont="1" applyFill="1" applyBorder="1" applyAlignment="1">
      <alignment horizontal="center" vertical="top"/>
    </xf>
    <xf numFmtId="2" fontId="13" fillId="3" borderId="1" xfId="1" applyNumberFormat="1" applyFont="1" applyFill="1" applyBorder="1" applyAlignment="1">
      <alignment horizontal="center" vertical="top"/>
    </xf>
    <xf numFmtId="2" fontId="20" fillId="3" borderId="1" xfId="1" applyNumberFormat="1" applyFont="1" applyFill="1" applyBorder="1" applyAlignment="1">
      <alignment horizontal="center" vertical="top"/>
    </xf>
    <xf numFmtId="2" fontId="10" fillId="3" borderId="6" xfId="1" applyNumberFormat="1" applyFont="1" applyFill="1" applyBorder="1" applyAlignment="1">
      <alignment horizontal="center" vertical="top"/>
    </xf>
    <xf numFmtId="2" fontId="10" fillId="3" borderId="1" xfId="1" applyNumberFormat="1" applyFont="1" applyFill="1" applyBorder="1" applyAlignment="1">
      <alignment horizontal="center" vertical="top"/>
    </xf>
    <xf numFmtId="2" fontId="5" fillId="3" borderId="1" xfId="0" applyNumberFormat="1" applyFont="1" applyFill="1" applyBorder="1" applyAlignment="1">
      <alignment horizontal="center" vertical="top"/>
    </xf>
    <xf numFmtId="2" fontId="13" fillId="4" borderId="1" xfId="1" applyNumberFormat="1" applyFont="1" applyFill="1" applyBorder="1" applyAlignment="1">
      <alignment horizontal="center" vertical="top"/>
    </xf>
    <xf numFmtId="2" fontId="0" fillId="0" borderId="0" xfId="0" applyNumberFormat="1" applyFont="1" applyAlignment="1">
      <alignment vertical="top"/>
    </xf>
    <xf numFmtId="2" fontId="0" fillId="0" borderId="0" xfId="0" applyNumberFormat="1" applyFont="1" applyAlignment="1">
      <alignment vertical="center"/>
    </xf>
    <xf numFmtId="2" fontId="22" fillId="0" borderId="1" xfId="1" applyNumberFormat="1" applyFont="1" applyFill="1" applyBorder="1" applyAlignment="1">
      <alignment horizontal="center" vertical="top"/>
    </xf>
    <xf numFmtId="2" fontId="21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20" fillId="3" borderId="3" xfId="1" applyNumberFormat="1" applyFont="1" applyFill="1" applyBorder="1" applyAlignment="1">
      <alignment horizontal="center" vertical="top"/>
    </xf>
    <xf numFmtId="0" fontId="23" fillId="3" borderId="1" xfId="0" applyFont="1" applyFill="1" applyBorder="1" applyAlignment="1">
      <alignment horizontal="center" vertical="top" wrapText="1"/>
    </xf>
    <xf numFmtId="2" fontId="13" fillId="3" borderId="3" xfId="1" applyNumberFormat="1" applyFont="1" applyFill="1" applyBorder="1" applyAlignment="1">
      <alignment horizontal="center" vertical="top"/>
    </xf>
    <xf numFmtId="0" fontId="24" fillId="3" borderId="1" xfId="0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10" fontId="0" fillId="2" borderId="0" xfId="5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19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 vertical="top"/>
    </xf>
    <xf numFmtId="0" fontId="19" fillId="0" borderId="8" xfId="0" applyFont="1" applyBorder="1" applyAlignment="1"/>
    <xf numFmtId="0" fontId="23" fillId="0" borderId="1" xfId="0" applyFont="1" applyBorder="1" applyAlignment="1" applyProtection="1">
      <alignment horizontal="justify" vertical="top" wrapText="1"/>
      <protection locked="0"/>
    </xf>
    <xf numFmtId="0" fontId="19" fillId="0" borderId="10" xfId="0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Border="1"/>
    <xf numFmtId="0" fontId="19" fillId="0" borderId="11" xfId="0" applyFont="1" applyBorder="1" applyAlignment="1"/>
    <xf numFmtId="0" fontId="24" fillId="4" borderId="1" xfId="0" applyFont="1" applyFill="1" applyBorder="1" applyAlignment="1">
      <alignment horizontal="center" vertical="top" wrapText="1"/>
    </xf>
    <xf numFmtId="0" fontId="10" fillId="4" borderId="0" xfId="0" applyFont="1" applyFill="1" applyAlignment="1">
      <alignment vertical="top"/>
    </xf>
    <xf numFmtId="2" fontId="10" fillId="2" borderId="0" xfId="0" applyNumberFormat="1" applyFont="1" applyFill="1" applyAlignment="1">
      <alignment horizontal="center" vertical="top"/>
    </xf>
    <xf numFmtId="2" fontId="10" fillId="2" borderId="1" xfId="0" applyNumberFormat="1" applyFont="1" applyFill="1" applyBorder="1" applyAlignment="1">
      <alignment horizontal="center" vertical="top"/>
    </xf>
    <xf numFmtId="2" fontId="10" fillId="2" borderId="2" xfId="0" applyNumberFormat="1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43" fontId="0" fillId="0" borderId="0" xfId="1" applyFont="1"/>
    <xf numFmtId="43" fontId="0" fillId="0" borderId="0" xfId="1" applyFont="1" applyAlignment="1">
      <alignment vertical="center"/>
    </xf>
    <xf numFmtId="43" fontId="0" fillId="0" borderId="0" xfId="0" applyNumberFormat="1" applyFont="1"/>
    <xf numFmtId="0" fontId="0" fillId="0" borderId="7" xfId="0" applyFont="1" applyFill="1" applyBorder="1" applyAlignment="1">
      <alignment horizontal="center"/>
    </xf>
    <xf numFmtId="2" fontId="14" fillId="2" borderId="1" xfId="1" applyNumberFormat="1" applyFont="1" applyFill="1" applyBorder="1" applyAlignment="1">
      <alignment horizontal="right" vertical="top"/>
    </xf>
    <xf numFmtId="0" fontId="21" fillId="0" borderId="0" xfId="0" applyFont="1"/>
    <xf numFmtId="0" fontId="25" fillId="0" borderId="0" xfId="0" applyFont="1"/>
    <xf numFmtId="2" fontId="0" fillId="0" borderId="0" xfId="0" applyNumberFormat="1"/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19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2" fontId="26" fillId="0" borderId="1" xfId="1" applyNumberFormat="1" applyFont="1" applyBorder="1" applyAlignment="1">
      <alignment horizontal="center" vertical="top"/>
    </xf>
    <xf numFmtId="2" fontId="20" fillId="0" borderId="1" xfId="1" applyNumberFormat="1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43" fontId="0" fillId="0" borderId="13" xfId="1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43" fontId="0" fillId="0" borderId="15" xfId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43" fontId="0" fillId="0" borderId="1" xfId="1" applyFont="1" applyBorder="1" applyAlignment="1">
      <alignment vertical="top" wrapText="1"/>
    </xf>
    <xf numFmtId="2" fontId="0" fillId="0" borderId="0" xfId="0" applyNumberFormat="1" applyFont="1" applyAlignment="1">
      <alignment horizontal="center" vertical="center"/>
    </xf>
    <xf numFmtId="2" fontId="27" fillId="0" borderId="1" xfId="0" applyNumberFormat="1" applyFont="1" applyBorder="1" applyAlignment="1">
      <alignment horizontal="center" vertical="top" wrapText="1"/>
    </xf>
    <xf numFmtId="43" fontId="0" fillId="0" borderId="19" xfId="1" applyFont="1" applyBorder="1" applyAlignment="1">
      <alignment vertical="top" wrapText="1"/>
    </xf>
    <xf numFmtId="43" fontId="0" fillId="0" borderId="22" xfId="1" applyFont="1" applyBorder="1" applyAlignment="1">
      <alignment vertical="top" wrapText="1"/>
    </xf>
    <xf numFmtId="43" fontId="0" fillId="0" borderId="23" xfId="1" applyFont="1" applyBorder="1" applyAlignment="1">
      <alignment vertical="top" wrapText="1"/>
    </xf>
    <xf numFmtId="43" fontId="0" fillId="0" borderId="24" xfId="1" applyFont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43" fontId="0" fillId="0" borderId="26" xfId="1" applyFont="1" applyBorder="1" applyAlignment="1">
      <alignment vertical="top" wrapText="1"/>
    </xf>
    <xf numFmtId="43" fontId="0" fillId="0" borderId="27" xfId="1" applyFont="1" applyBorder="1" applyAlignment="1">
      <alignment vertical="top" wrapText="1"/>
    </xf>
    <xf numFmtId="43" fontId="0" fillId="0" borderId="28" xfId="1" applyFont="1" applyBorder="1" applyAlignment="1">
      <alignment vertical="top" wrapText="1"/>
    </xf>
    <xf numFmtId="43" fontId="0" fillId="0" borderId="29" xfId="1" applyFont="1" applyBorder="1" applyAlignment="1">
      <alignment vertical="top" wrapText="1"/>
    </xf>
    <xf numFmtId="43" fontId="0" fillId="0" borderId="30" xfId="1" applyFont="1" applyBorder="1" applyAlignment="1">
      <alignment vertical="top" wrapText="1"/>
    </xf>
    <xf numFmtId="43" fontId="0" fillId="0" borderId="31" xfId="1" applyFont="1" applyBorder="1" applyAlignment="1">
      <alignment vertical="top" wrapText="1"/>
    </xf>
    <xf numFmtId="43" fontId="0" fillId="0" borderId="32" xfId="1" applyFont="1" applyBorder="1" applyAlignment="1">
      <alignment vertical="top" wrapText="1"/>
    </xf>
    <xf numFmtId="43" fontId="0" fillId="0" borderId="33" xfId="1" applyFont="1" applyBorder="1" applyAlignment="1">
      <alignment vertical="top" wrapText="1"/>
    </xf>
    <xf numFmtId="43" fontId="0" fillId="0" borderId="34" xfId="1" applyFont="1" applyBorder="1" applyAlignment="1">
      <alignment vertical="top" wrapText="1"/>
    </xf>
    <xf numFmtId="43" fontId="0" fillId="0" borderId="35" xfId="1" applyFont="1" applyBorder="1" applyAlignment="1">
      <alignment vertical="top" wrapText="1"/>
    </xf>
    <xf numFmtId="43" fontId="0" fillId="0" borderId="36" xfId="1" applyFont="1" applyBorder="1" applyAlignment="1">
      <alignment vertical="top" wrapText="1"/>
    </xf>
    <xf numFmtId="0" fontId="0" fillId="0" borderId="16" xfId="0" applyBorder="1" applyAlignment="1">
      <alignment horizontal="right"/>
    </xf>
    <xf numFmtId="0" fontId="0" fillId="0" borderId="18" xfId="0" applyBorder="1"/>
    <xf numFmtId="0" fontId="0" fillId="0" borderId="18" xfId="0" applyBorder="1" applyAlignment="1">
      <alignment horizontal="right"/>
    </xf>
    <xf numFmtId="43" fontId="0" fillId="0" borderId="20" xfId="1" applyFont="1" applyBorder="1" applyAlignment="1">
      <alignment vertical="top" wrapText="1"/>
    </xf>
    <xf numFmtId="43" fontId="0" fillId="0" borderId="21" xfId="1" applyFont="1" applyBorder="1" applyAlignment="1">
      <alignment vertical="top" wrapText="1"/>
    </xf>
    <xf numFmtId="43" fontId="0" fillId="0" borderId="18" xfId="1" applyFont="1" applyBorder="1" applyAlignment="1">
      <alignment vertical="top" wrapText="1"/>
    </xf>
    <xf numFmtId="43" fontId="0" fillId="0" borderId="37" xfId="1" applyFont="1" applyBorder="1" applyAlignment="1">
      <alignment vertical="top" wrapText="1"/>
    </xf>
    <xf numFmtId="43" fontId="0" fillId="0" borderId="38" xfId="1" applyFont="1" applyBorder="1" applyAlignment="1">
      <alignment vertical="top" wrapText="1"/>
    </xf>
    <xf numFmtId="43" fontId="0" fillId="0" borderId="39" xfId="1" applyFont="1" applyBorder="1" applyAlignment="1">
      <alignment vertical="top" wrapText="1"/>
    </xf>
    <xf numFmtId="43" fontId="0" fillId="0" borderId="16" xfId="1" applyFont="1" applyBorder="1" applyAlignment="1">
      <alignment vertical="top" wrapText="1"/>
    </xf>
    <xf numFmtId="2" fontId="13" fillId="5" borderId="1" xfId="1" applyNumberFormat="1" applyFont="1" applyFill="1" applyBorder="1" applyAlignment="1">
      <alignment horizontal="center" vertical="top"/>
    </xf>
    <xf numFmtId="2" fontId="14" fillId="5" borderId="1" xfId="1" applyNumberFormat="1" applyFont="1" applyFill="1" applyBorder="1" applyAlignment="1">
      <alignment horizontal="center" vertical="top"/>
    </xf>
    <xf numFmtId="0" fontId="24" fillId="5" borderId="1" xfId="0" applyFont="1" applyFill="1" applyBorder="1" applyAlignment="1">
      <alignment horizontal="center" vertical="top" wrapText="1"/>
    </xf>
    <xf numFmtId="2" fontId="13" fillId="5" borderId="6" xfId="1" applyNumberFormat="1" applyFont="1" applyFill="1" applyBorder="1" applyAlignment="1">
      <alignment horizontal="center" vertical="top"/>
    </xf>
    <xf numFmtId="2" fontId="13" fillId="5" borderId="3" xfId="1" applyNumberFormat="1" applyFont="1" applyFill="1" applyBorder="1" applyAlignment="1">
      <alignment horizontal="center" vertical="top"/>
    </xf>
    <xf numFmtId="2" fontId="10" fillId="5" borderId="6" xfId="1" applyNumberFormat="1" applyFont="1" applyFill="1" applyBorder="1" applyAlignment="1">
      <alignment horizontal="center" vertical="top"/>
    </xf>
    <xf numFmtId="2" fontId="10" fillId="5" borderId="1" xfId="1" applyNumberFormat="1" applyFont="1" applyFill="1" applyBorder="1" applyAlignment="1">
      <alignment horizontal="center" vertical="top"/>
    </xf>
    <xf numFmtId="0" fontId="23" fillId="5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8" fillId="0" borderId="0" xfId="0" applyFont="1"/>
    <xf numFmtId="0" fontId="10" fillId="0" borderId="0" xfId="0" applyFont="1"/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/>
    <xf numFmtId="0" fontId="24" fillId="0" borderId="1" xfId="0" applyFont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top" wrapText="1"/>
    </xf>
    <xf numFmtId="0" fontId="10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2" fontId="24" fillId="0" borderId="1" xfId="0" applyNumberFormat="1" applyFont="1" applyBorder="1" applyAlignment="1">
      <alignment horizontal="center" vertical="top"/>
    </xf>
    <xf numFmtId="2" fontId="24" fillId="0" borderId="1" xfId="0" applyNumberFormat="1" applyFont="1" applyBorder="1" applyAlignment="1">
      <alignment horizontal="center" vertical="top" wrapText="1"/>
    </xf>
    <xf numFmtId="39" fontId="24" fillId="0" borderId="1" xfId="0" applyNumberFormat="1" applyFont="1" applyBorder="1" applyAlignment="1">
      <alignment horizontal="center" vertical="top" wrapText="1"/>
    </xf>
    <xf numFmtId="0" fontId="10" fillId="0" borderId="0" xfId="0" applyFont="1" applyAlignment="1">
      <alignment vertical="top"/>
    </xf>
    <xf numFmtId="0" fontId="24" fillId="0" borderId="1" xfId="0" applyFont="1" applyBorder="1" applyAlignment="1">
      <alignment horizontal="center" vertical="top"/>
    </xf>
    <xf numFmtId="2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vertical="top"/>
    </xf>
    <xf numFmtId="2" fontId="30" fillId="0" borderId="1" xfId="0" applyNumberFormat="1" applyFont="1" applyBorder="1" applyAlignment="1">
      <alignment horizontal="center" vertical="top"/>
    </xf>
    <xf numFmtId="0" fontId="29" fillId="0" borderId="1" xfId="0" applyFont="1" applyBorder="1" applyAlignment="1">
      <alignment horizontal="center" vertical="top"/>
    </xf>
    <xf numFmtId="2" fontId="30" fillId="0" borderId="1" xfId="0" applyNumberFormat="1" applyFont="1" applyBorder="1" applyAlignment="1">
      <alignment horizontal="center"/>
    </xf>
    <xf numFmtId="0" fontId="10" fillId="5" borderId="0" xfId="0" applyFont="1" applyFill="1" applyAlignment="1">
      <alignment vertical="top"/>
    </xf>
    <xf numFmtId="2" fontId="10" fillId="5" borderId="0" xfId="0" applyNumberFormat="1" applyFont="1" applyFill="1" applyAlignment="1">
      <alignment horizontal="center" vertical="top"/>
    </xf>
    <xf numFmtId="2" fontId="10" fillId="5" borderId="1" xfId="0" applyNumberFormat="1" applyFont="1" applyFill="1" applyBorder="1" applyAlignment="1">
      <alignment horizontal="center" vertical="top"/>
    </xf>
    <xf numFmtId="2" fontId="10" fillId="5" borderId="2" xfId="0" applyNumberFormat="1" applyFont="1" applyFill="1" applyBorder="1" applyAlignment="1">
      <alignment horizontal="center" vertical="top"/>
    </xf>
    <xf numFmtId="2" fontId="10" fillId="0" borderId="0" xfId="0" applyNumberFormat="1" applyFont="1" applyAlignment="1">
      <alignment horizontal="center" vertical="top"/>
    </xf>
    <xf numFmtId="0" fontId="8" fillId="0" borderId="1" xfId="0" applyFont="1" applyBorder="1" applyAlignment="1">
      <alignment vertical="center"/>
    </xf>
    <xf numFmtId="2" fontId="29" fillId="0" borderId="1" xfId="0" applyNumberFormat="1" applyFont="1" applyBorder="1" applyAlignment="1">
      <alignment horizontal="center" vertical="top"/>
    </xf>
    <xf numFmtId="39" fontId="29" fillId="0" borderId="1" xfId="0" applyNumberFormat="1" applyFont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2" fontId="24" fillId="2" borderId="1" xfId="0" applyNumberFormat="1" applyFont="1" applyFill="1" applyBorder="1" applyAlignment="1">
      <alignment horizontal="center" vertical="top"/>
    </xf>
    <xf numFmtId="2" fontId="24" fillId="5" borderId="1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/>
    <xf numFmtId="2" fontId="29" fillId="2" borderId="1" xfId="0" applyNumberFormat="1" applyFont="1" applyFill="1" applyBorder="1" applyAlignment="1">
      <alignment horizontal="center" vertical="top"/>
    </xf>
    <xf numFmtId="2" fontId="29" fillId="5" borderId="1" xfId="0" applyNumberFormat="1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2" fontId="10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horizontal="center"/>
    </xf>
    <xf numFmtId="2" fontId="10" fillId="3" borderId="1" xfId="0" applyNumberFormat="1" applyFont="1" applyFill="1" applyBorder="1" applyAlignment="1">
      <alignment horizontal="center" vertical="top"/>
    </xf>
    <xf numFmtId="2" fontId="10" fillId="0" borderId="6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0" fontId="24" fillId="3" borderId="6" xfId="0" applyFont="1" applyFill="1" applyBorder="1" applyAlignment="1">
      <alignment horizontal="center" vertical="top" wrapText="1"/>
    </xf>
    <xf numFmtId="0" fontId="24" fillId="5" borderId="6" xfId="0" applyFont="1" applyFill="1" applyBorder="1" applyAlignment="1">
      <alignment horizontal="center" vertical="top" wrapText="1"/>
    </xf>
    <xf numFmtId="0" fontId="29" fillId="0" borderId="1" xfId="0" applyFont="1" applyBorder="1"/>
    <xf numFmtId="2" fontId="14" fillId="0" borderId="1" xfId="0" applyNumberFormat="1" applyFont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top" wrapText="1"/>
    </xf>
    <xf numFmtId="2" fontId="14" fillId="2" borderId="1" xfId="0" applyNumberFormat="1" applyFont="1" applyFill="1" applyBorder="1" applyAlignment="1">
      <alignment horizontal="center" vertical="top"/>
    </xf>
    <xf numFmtId="0" fontId="14" fillId="5" borderId="1" xfId="0" applyFont="1" applyFill="1" applyBorder="1" applyAlignment="1">
      <alignment horizontal="center" vertical="top" wrapText="1"/>
    </xf>
    <xf numFmtId="2" fontId="14" fillId="5" borderId="1" xfId="0" applyNumberFormat="1" applyFont="1" applyFill="1" applyBorder="1" applyAlignment="1">
      <alignment horizontal="center" vertical="top"/>
    </xf>
    <xf numFmtId="0" fontId="14" fillId="0" borderId="1" xfId="0" applyFont="1" applyBorder="1" applyAlignment="1">
      <alignment horizontal="center" vertical="top" wrapText="1"/>
    </xf>
    <xf numFmtId="0" fontId="24" fillId="0" borderId="1" xfId="0" applyFont="1" applyBorder="1"/>
    <xf numFmtId="2" fontId="13" fillId="0" borderId="1" xfId="0" applyNumberFormat="1" applyFont="1" applyBorder="1" applyAlignment="1">
      <alignment horizontal="center" vertical="top"/>
    </xf>
    <xf numFmtId="2" fontId="14" fillId="0" borderId="1" xfId="0" applyNumberFormat="1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13" fillId="5" borderId="1" xfId="0" applyFont="1" applyFill="1" applyBorder="1" applyAlignment="1">
      <alignment horizontal="center" vertical="top"/>
    </xf>
    <xf numFmtId="2" fontId="13" fillId="0" borderId="1" xfId="0" applyNumberFormat="1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 wrapText="1"/>
    </xf>
    <xf numFmtId="0" fontId="13" fillId="5" borderId="1" xfId="0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10" fontId="10" fillId="2" borderId="0" xfId="5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2" fillId="0" borderId="0" xfId="0" applyFont="1"/>
    <xf numFmtId="0" fontId="34" fillId="0" borderId="0" xfId="0" applyFont="1"/>
    <xf numFmtId="0" fontId="33" fillId="6" borderId="1" xfId="0" applyFont="1" applyFill="1" applyBorder="1" applyAlignment="1">
      <alignment horizontal="center" vertical="center" wrapText="1"/>
    </xf>
    <xf numFmtId="0" fontId="33" fillId="6" borderId="40" xfId="0" applyFont="1" applyFill="1" applyBorder="1" applyAlignment="1">
      <alignment horizontal="center" vertical="center" wrapText="1"/>
    </xf>
    <xf numFmtId="0" fontId="34" fillId="0" borderId="4" xfId="0" applyFont="1" applyBorder="1"/>
    <xf numFmtId="0" fontId="34" fillId="0" borderId="5" xfId="0" applyFont="1" applyBorder="1"/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wrapText="1"/>
    </xf>
    <xf numFmtId="2" fontId="33" fillId="6" borderId="1" xfId="0" applyNumberFormat="1" applyFont="1" applyFill="1" applyBorder="1" applyAlignment="1">
      <alignment horizontal="center" vertical="center"/>
    </xf>
    <xf numFmtId="2" fontId="34" fillId="0" borderId="1" xfId="0" applyNumberFormat="1" applyFont="1" applyBorder="1" applyAlignment="1">
      <alignment horizontal="center" vertical="center"/>
    </xf>
    <xf numFmtId="2" fontId="34" fillId="0" borderId="2" xfId="0" applyNumberFormat="1" applyFont="1" applyBorder="1" applyAlignment="1">
      <alignment horizontal="center" vertical="center"/>
    </xf>
    <xf numFmtId="2" fontId="33" fillId="6" borderId="40" xfId="0" applyNumberFormat="1" applyFont="1" applyFill="1" applyBorder="1" applyAlignment="1">
      <alignment horizontal="center" vertical="center"/>
    </xf>
    <xf numFmtId="2" fontId="34" fillId="0" borderId="0" xfId="0" applyNumberFormat="1" applyFont="1"/>
    <xf numFmtId="0" fontId="34" fillId="0" borderId="1" xfId="0" applyFont="1" applyBorder="1" applyAlignment="1">
      <alignment vertical="top" wrapText="1"/>
    </xf>
    <xf numFmtId="0" fontId="34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wrapText="1"/>
    </xf>
    <xf numFmtId="1" fontId="33" fillId="6" borderId="1" xfId="0" applyNumberFormat="1" applyFont="1" applyFill="1" applyBorder="1" applyAlignment="1">
      <alignment horizontal="center"/>
    </xf>
    <xf numFmtId="2" fontId="32" fillId="0" borderId="1" xfId="0" applyNumberFormat="1" applyFont="1" applyBorder="1" applyAlignment="1">
      <alignment horizontal="center"/>
    </xf>
    <xf numFmtId="1" fontId="32" fillId="6" borderId="1" xfId="0" applyNumberFormat="1" applyFont="1" applyFill="1" applyBorder="1" applyAlignment="1">
      <alignment horizontal="center"/>
    </xf>
    <xf numFmtId="1" fontId="32" fillId="0" borderId="1" xfId="0" applyNumberFormat="1" applyFont="1" applyBorder="1" applyAlignment="1">
      <alignment horizontal="center"/>
    </xf>
    <xf numFmtId="2" fontId="35" fillId="6" borderId="1" xfId="0" applyNumberFormat="1" applyFont="1" applyFill="1" applyBorder="1" applyAlignment="1">
      <alignment horizontal="center"/>
    </xf>
    <xf numFmtId="0" fontId="33" fillId="0" borderId="2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2" fontId="34" fillId="0" borderId="4" xfId="0" applyNumberFormat="1" applyFont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 vertical="center"/>
    </xf>
    <xf numFmtId="1" fontId="33" fillId="6" borderId="1" xfId="0" applyNumberFormat="1" applyFont="1" applyFill="1" applyBorder="1" applyAlignment="1">
      <alignment horizontal="center" vertical="center"/>
    </xf>
    <xf numFmtId="1" fontId="34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top"/>
    </xf>
    <xf numFmtId="2" fontId="32" fillId="0" borderId="1" xfId="0" applyNumberFormat="1" applyFont="1" applyBorder="1" applyAlignment="1">
      <alignment horizontal="center" vertical="center"/>
    </xf>
    <xf numFmtId="1" fontId="32" fillId="6" borderId="1" xfId="0" applyNumberFormat="1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32" fillId="6" borderId="40" xfId="0" applyNumberFormat="1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top"/>
    </xf>
    <xf numFmtId="2" fontId="37" fillId="6" borderId="1" xfId="0" applyNumberFormat="1" applyFont="1" applyFill="1" applyBorder="1" applyAlignment="1">
      <alignment horizontal="center" vertical="top"/>
    </xf>
    <xf numFmtId="2" fontId="38" fillId="0" borderId="1" xfId="0" applyNumberFormat="1" applyFont="1" applyBorder="1" applyAlignment="1">
      <alignment horizontal="center" vertical="top"/>
    </xf>
    <xf numFmtId="2" fontId="38" fillId="0" borderId="2" xfId="0" applyNumberFormat="1" applyFont="1" applyBorder="1" applyAlignment="1">
      <alignment horizontal="center" vertical="top"/>
    </xf>
    <xf numFmtId="0" fontId="36" fillId="0" borderId="0" xfId="0" applyFont="1"/>
    <xf numFmtId="1" fontId="35" fillId="6" borderId="1" xfId="0" applyNumberFormat="1" applyFont="1" applyFill="1" applyBorder="1" applyAlignment="1">
      <alignment horizontal="center"/>
    </xf>
    <xf numFmtId="1" fontId="32" fillId="6" borderId="40" xfId="0" applyNumberFormat="1" applyFont="1" applyFill="1" applyBorder="1" applyAlignment="1">
      <alignment horizontal="center"/>
    </xf>
    <xf numFmtId="1" fontId="32" fillId="0" borderId="2" xfId="0" applyNumberFormat="1" applyFont="1" applyBorder="1" applyAlignment="1">
      <alignment horizontal="center"/>
    </xf>
    <xf numFmtId="2" fontId="35" fillId="6" borderId="1" xfId="0" applyNumberFormat="1" applyFont="1" applyFill="1" applyBorder="1"/>
    <xf numFmtId="2" fontId="35" fillId="6" borderId="2" xfId="0" applyNumberFormat="1" applyFont="1" applyFill="1" applyBorder="1"/>
    <xf numFmtId="2" fontId="35" fillId="6" borderId="40" xfId="0" applyNumberFormat="1" applyFont="1" applyFill="1" applyBorder="1"/>
    <xf numFmtId="2" fontId="32" fillId="6" borderId="1" xfId="0" applyNumberFormat="1" applyFont="1" applyFill="1" applyBorder="1"/>
    <xf numFmtId="0" fontId="35" fillId="6" borderId="0" xfId="0" applyFont="1" applyFill="1"/>
    <xf numFmtId="2" fontId="35" fillId="0" borderId="0" xfId="0" applyNumberFormat="1" applyFont="1" applyFill="1"/>
    <xf numFmtId="0" fontId="35" fillId="0" borderId="0" xfId="0" applyFont="1" applyFill="1"/>
    <xf numFmtId="0" fontId="33" fillId="0" borderId="2" xfId="0" applyFont="1" applyBorder="1" applyAlignment="1">
      <alignment horizontal="left" vertical="center" wrapText="1"/>
    </xf>
    <xf numFmtId="0" fontId="33" fillId="0" borderId="4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2" fontId="35" fillId="0" borderId="1" xfId="0" applyNumberFormat="1" applyFont="1" applyBorder="1" applyAlignment="1">
      <alignment horizontal="center"/>
    </xf>
    <xf numFmtId="2" fontId="37" fillId="6" borderId="1" xfId="0" applyNumberFormat="1" applyFont="1" applyFill="1" applyBorder="1" applyAlignment="1">
      <alignment horizontal="center" vertical="center"/>
    </xf>
    <xf numFmtId="2" fontId="38" fillId="0" borderId="1" xfId="0" applyNumberFormat="1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34" fillId="0" borderId="0" xfId="0" applyNumberFormat="1" applyFont="1" applyAlignment="1">
      <alignment vertical="center"/>
    </xf>
    <xf numFmtId="2" fontId="15" fillId="2" borderId="7" xfId="0" applyNumberFormat="1" applyFont="1" applyFill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39" fontId="3" fillId="0" borderId="0" xfId="0" applyNumberFormat="1" applyFont="1" applyBorder="1" applyAlignment="1">
      <alignment horizontal="center" vertical="top" wrapText="1"/>
    </xf>
    <xf numFmtId="39" fontId="4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2" fontId="0" fillId="0" borderId="0" xfId="0" applyNumberFormat="1" applyFont="1" applyBorder="1" applyAlignment="1">
      <alignment vertical="top"/>
    </xf>
    <xf numFmtId="2" fontId="22" fillId="2" borderId="1" xfId="1" applyNumberFormat="1" applyFont="1" applyFill="1" applyBorder="1" applyAlignment="1">
      <alignment horizontal="center" vertical="top"/>
    </xf>
    <xf numFmtId="2" fontId="20" fillId="3" borderId="6" xfId="1" applyNumberFormat="1" applyFont="1" applyFill="1" applyBorder="1" applyAlignment="1">
      <alignment horizontal="center" vertical="top"/>
    </xf>
    <xf numFmtId="0" fontId="21" fillId="4" borderId="0" xfId="0" applyFont="1" applyFill="1" applyAlignment="1">
      <alignment vertical="top"/>
    </xf>
    <xf numFmtId="2" fontId="20" fillId="4" borderId="1" xfId="1" applyNumberFormat="1" applyFont="1" applyFill="1" applyBorder="1" applyAlignment="1">
      <alignment horizontal="center" vertical="top"/>
    </xf>
    <xf numFmtId="2" fontId="21" fillId="2" borderId="0" xfId="0" applyNumberFormat="1" applyFont="1" applyFill="1" applyAlignment="1">
      <alignment horizontal="center" vertical="top"/>
    </xf>
    <xf numFmtId="2" fontId="21" fillId="2" borderId="1" xfId="0" applyNumberFormat="1" applyFont="1" applyFill="1" applyBorder="1" applyAlignment="1">
      <alignment horizontal="center" vertical="top"/>
    </xf>
    <xf numFmtId="2" fontId="21" fillId="2" borderId="2" xfId="0" applyNumberFormat="1" applyFont="1" applyFill="1" applyBorder="1" applyAlignment="1">
      <alignment horizontal="center" vertical="top"/>
    </xf>
    <xf numFmtId="2" fontId="21" fillId="3" borderId="1" xfId="0" applyNumberFormat="1" applyFont="1" applyFill="1" applyBorder="1" applyAlignment="1">
      <alignment horizontal="center" vertical="top"/>
    </xf>
    <xf numFmtId="2" fontId="21" fillId="3" borderId="6" xfId="1" applyNumberFormat="1" applyFont="1" applyFill="1" applyBorder="1" applyAlignment="1">
      <alignment horizontal="center" vertical="top"/>
    </xf>
    <xf numFmtId="0" fontId="24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10" fillId="4" borderId="1" xfId="0" applyFont="1" applyFill="1" applyBorder="1"/>
    <xf numFmtId="0" fontId="29" fillId="4" borderId="1" xfId="0" applyFont="1" applyFill="1" applyBorder="1" applyAlignment="1">
      <alignment vertical="top" wrapText="1"/>
    </xf>
    <xf numFmtId="0" fontId="24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2" fontId="24" fillId="4" borderId="1" xfId="0" applyNumberFormat="1" applyFont="1" applyFill="1" applyBorder="1" applyAlignment="1">
      <alignment horizontal="center" vertical="top"/>
    </xf>
    <xf numFmtId="2" fontId="24" fillId="4" borderId="1" xfId="0" applyNumberFormat="1" applyFont="1" applyFill="1" applyBorder="1" applyAlignment="1">
      <alignment horizontal="center" vertical="top" wrapText="1"/>
    </xf>
    <xf numFmtId="0" fontId="8" fillId="4" borderId="1" xfId="0" applyFont="1" applyFill="1" applyBorder="1" applyAlignment="1" applyProtection="1">
      <alignment vertical="top" wrapText="1"/>
      <protection locked="0"/>
    </xf>
    <xf numFmtId="0" fontId="24" fillId="4" borderId="1" xfId="0" applyFont="1" applyFill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top" wrapText="1"/>
    </xf>
    <xf numFmtId="2" fontId="29" fillId="4" borderId="1" xfId="0" applyNumberFormat="1" applyFont="1" applyFill="1" applyBorder="1" applyAlignment="1">
      <alignment horizontal="center" vertical="top"/>
    </xf>
    <xf numFmtId="2" fontId="14" fillId="4" borderId="1" xfId="0" applyNumberFormat="1" applyFont="1" applyFill="1" applyBorder="1" applyAlignment="1">
      <alignment horizontal="center" vertical="top"/>
    </xf>
    <xf numFmtId="2" fontId="13" fillId="4" borderId="1" xfId="0" applyNumberFormat="1" applyFont="1" applyFill="1" applyBorder="1" applyAlignment="1">
      <alignment horizontal="center" vertical="top"/>
    </xf>
    <xf numFmtId="2" fontId="14" fillId="4" borderId="1" xfId="0" applyNumberFormat="1" applyFont="1" applyFill="1" applyBorder="1" applyAlignment="1">
      <alignment horizontal="center" vertical="top" wrapText="1"/>
    </xf>
    <xf numFmtId="2" fontId="13" fillId="4" borderId="1" xfId="0" applyNumberFormat="1" applyFont="1" applyFill="1" applyBorder="1" applyAlignment="1">
      <alignment horizontal="center" vertical="top" wrapText="1"/>
    </xf>
    <xf numFmtId="0" fontId="10" fillId="0" borderId="0" xfId="0" applyFont="1" applyFill="1"/>
    <xf numFmtId="0" fontId="24" fillId="0" borderId="1" xfId="0" applyFont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39" fontId="8" fillId="0" borderId="1" xfId="0" applyNumberFormat="1" applyFont="1" applyBorder="1" applyAlignment="1">
      <alignment horizontal="center" vertical="top" wrapText="1"/>
    </xf>
    <xf numFmtId="0" fontId="10" fillId="0" borderId="0" xfId="0" applyFont="1" applyAlignment="1">
      <alignment horizontal="right" vertical="center"/>
    </xf>
    <xf numFmtId="39" fontId="8" fillId="0" borderId="1" xfId="0" applyNumberFormat="1" applyFont="1" applyBorder="1" applyAlignment="1">
      <alignment horizontal="right" vertical="top" wrapText="1"/>
    </xf>
    <xf numFmtId="0" fontId="10" fillId="0" borderId="0" xfId="0" applyFont="1" applyAlignment="1">
      <alignment horizontal="right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7" borderId="0" xfId="0" applyFill="1"/>
    <xf numFmtId="2" fontId="0" fillId="7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 applyProtection="1">
      <alignment horizontal="left" vertical="center" wrapText="1"/>
      <protection locked="0"/>
    </xf>
    <xf numFmtId="2" fontId="24" fillId="7" borderId="1" xfId="0" applyNumberFormat="1" applyFont="1" applyFill="1" applyBorder="1" applyAlignment="1">
      <alignment horizontal="center" vertical="top"/>
    </xf>
    <xf numFmtId="2" fontId="24" fillId="7" borderId="1" xfId="0" applyNumberFormat="1" applyFont="1" applyFill="1" applyBorder="1" applyAlignment="1">
      <alignment horizontal="center" vertical="top" wrapText="1"/>
    </xf>
    <xf numFmtId="0" fontId="24" fillId="7" borderId="1" xfId="0" applyFont="1" applyFill="1" applyBorder="1" applyAlignment="1">
      <alignment horizontal="center" vertical="top" wrapText="1"/>
    </xf>
    <xf numFmtId="2" fontId="13" fillId="7" borderId="1" xfId="1" applyNumberFormat="1" applyFont="1" applyFill="1" applyBorder="1" applyAlignment="1">
      <alignment horizontal="center" vertical="top"/>
    </xf>
    <xf numFmtId="39" fontId="24" fillId="7" borderId="1" xfId="0" applyNumberFormat="1" applyFont="1" applyFill="1" applyBorder="1" applyAlignment="1">
      <alignment horizontal="center" vertical="top" wrapText="1"/>
    </xf>
    <xf numFmtId="0" fontId="10" fillId="7" borderId="0" xfId="0" applyFont="1" applyFill="1" applyAlignment="1">
      <alignment vertical="center"/>
    </xf>
    <xf numFmtId="0" fontId="10" fillId="7" borderId="0" xfId="0" applyFont="1" applyFill="1" applyAlignment="1">
      <alignment horizontal="center" vertical="center"/>
    </xf>
    <xf numFmtId="0" fontId="24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2" fontId="14" fillId="7" borderId="1" xfId="1" applyNumberFormat="1" applyFont="1" applyFill="1" applyBorder="1" applyAlignment="1">
      <alignment horizontal="center" vertical="top"/>
    </xf>
    <xf numFmtId="2" fontId="10" fillId="7" borderId="1" xfId="0" applyNumberFormat="1" applyFont="1" applyFill="1" applyBorder="1" applyAlignment="1">
      <alignment horizontal="center" vertical="top"/>
    </xf>
    <xf numFmtId="2" fontId="29" fillId="7" borderId="1" xfId="0" applyNumberFormat="1" applyFont="1" applyFill="1" applyBorder="1" applyAlignment="1">
      <alignment horizontal="center" vertical="top"/>
    </xf>
    <xf numFmtId="2" fontId="10" fillId="7" borderId="0" xfId="0" applyNumberFormat="1" applyFont="1" applyFill="1" applyAlignment="1">
      <alignment horizontal="center" vertical="top"/>
    </xf>
    <xf numFmtId="2" fontId="10" fillId="7" borderId="6" xfId="1" applyNumberFormat="1" applyFont="1" applyFill="1" applyBorder="1" applyAlignment="1">
      <alignment horizontal="center" vertical="top"/>
    </xf>
    <xf numFmtId="2" fontId="10" fillId="7" borderId="1" xfId="1" applyNumberFormat="1" applyFont="1" applyFill="1" applyBorder="1" applyAlignment="1">
      <alignment horizontal="center" vertical="top"/>
    </xf>
    <xf numFmtId="2" fontId="13" fillId="7" borderId="6" xfId="1" applyNumberFormat="1" applyFont="1" applyFill="1" applyBorder="1" applyAlignment="1">
      <alignment horizontal="center" vertical="top"/>
    </xf>
    <xf numFmtId="2" fontId="14" fillId="7" borderId="1" xfId="0" applyNumberFormat="1" applyFont="1" applyFill="1" applyBorder="1" applyAlignment="1">
      <alignment horizontal="center" vertical="top"/>
    </xf>
    <xf numFmtId="0" fontId="13" fillId="7" borderId="1" xfId="0" applyFont="1" applyFill="1" applyBorder="1" applyAlignment="1">
      <alignment horizontal="center" vertical="top"/>
    </xf>
    <xf numFmtId="10" fontId="10" fillId="7" borderId="0" xfId="5" applyNumberFormat="1" applyFont="1" applyFill="1" applyAlignment="1">
      <alignment horizontal="center" vertical="center"/>
    </xf>
    <xf numFmtId="39" fontId="8" fillId="7" borderId="1" xfId="0" applyNumberFormat="1" applyFont="1" applyFill="1" applyBorder="1" applyAlignment="1">
      <alignment horizontal="center" vertical="top" wrapText="1"/>
    </xf>
    <xf numFmtId="0" fontId="10" fillId="7" borderId="0" xfId="0" applyFont="1" applyFill="1"/>
    <xf numFmtId="0" fontId="6" fillId="7" borderId="1" xfId="0" applyFont="1" applyFill="1" applyBorder="1" applyAlignment="1">
      <alignment horizontal="center" vertical="top"/>
    </xf>
    <xf numFmtId="0" fontId="6" fillId="7" borderId="1" xfId="0" applyFont="1" applyFill="1" applyBorder="1" applyAlignment="1" applyProtection="1">
      <alignment horizontal="justify" vertical="top" wrapText="1"/>
      <protection locked="0"/>
    </xf>
    <xf numFmtId="0" fontId="24" fillId="7" borderId="1" xfId="0" applyFont="1" applyFill="1" applyBorder="1" applyAlignment="1">
      <alignment horizontal="center" vertical="top"/>
    </xf>
    <xf numFmtId="2" fontId="10" fillId="7" borderId="6" xfId="0" applyNumberFormat="1" applyFont="1" applyFill="1" applyBorder="1" applyAlignment="1">
      <alignment horizontal="center" vertical="top"/>
    </xf>
    <xf numFmtId="0" fontId="10" fillId="7" borderId="1" xfId="0" applyFont="1" applyFill="1" applyBorder="1" applyAlignment="1">
      <alignment vertical="top"/>
    </xf>
    <xf numFmtId="0" fontId="23" fillId="7" borderId="1" xfId="0" applyFont="1" applyFill="1" applyBorder="1" applyAlignment="1">
      <alignment horizontal="center" vertical="top" wrapText="1"/>
    </xf>
    <xf numFmtId="0" fontId="6" fillId="7" borderId="1" xfId="0" applyFont="1" applyFill="1" applyBorder="1" applyAlignment="1" applyProtection="1">
      <alignment horizontal="left" vertical="top" wrapText="1"/>
      <protection locked="0"/>
    </xf>
    <xf numFmtId="0" fontId="29" fillId="4" borderId="2" xfId="0" applyFont="1" applyFill="1" applyBorder="1" applyAlignment="1">
      <alignment horizontal="center" vertical="top" wrapText="1"/>
    </xf>
    <xf numFmtId="0" fontId="29" fillId="4" borderId="4" xfId="0" applyFont="1" applyFill="1" applyBorder="1" applyAlignment="1">
      <alignment horizontal="center" vertical="top" wrapText="1"/>
    </xf>
    <xf numFmtId="0" fontId="29" fillId="4" borderId="5" xfId="0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24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top" wrapText="1"/>
    </xf>
    <xf numFmtId="0" fontId="29" fillId="2" borderId="2" xfId="0" applyFont="1" applyFill="1" applyBorder="1" applyAlignment="1">
      <alignment horizontal="center" vertical="top" wrapText="1"/>
    </xf>
    <xf numFmtId="0" fontId="29" fillId="2" borderId="4" xfId="0" applyFont="1" applyFill="1" applyBorder="1" applyAlignment="1">
      <alignment horizontal="center" vertical="top" wrapText="1"/>
    </xf>
    <xf numFmtId="0" fontId="29" fillId="2" borderId="5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24" fillId="4" borderId="1" xfId="0" applyFont="1" applyFill="1" applyBorder="1" applyAlignment="1">
      <alignment horizontal="center" vertical="top"/>
    </xf>
    <xf numFmtId="0" fontId="24" fillId="4" borderId="1" xfId="0" applyFont="1" applyFill="1" applyBorder="1" applyAlignment="1">
      <alignment horizontal="center" vertical="top" wrapText="1"/>
    </xf>
    <xf numFmtId="0" fontId="8" fillId="0" borderId="1" xfId="0" applyFont="1" applyBorder="1"/>
    <xf numFmtId="0" fontId="24" fillId="0" borderId="1" xfId="0" applyFont="1" applyBorder="1" applyAlignment="1">
      <alignment horizontal="center" vertical="top"/>
    </xf>
    <xf numFmtId="0" fontId="29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 wrapText="1"/>
    </xf>
    <xf numFmtId="2" fontId="0" fillId="0" borderId="0" xfId="0" applyNumberFormat="1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2" fontId="0" fillId="0" borderId="6" xfId="0" applyNumberFormat="1" applyFont="1" applyBorder="1" applyAlignment="1">
      <alignment horizontal="center" vertical="top"/>
    </xf>
    <xf numFmtId="2" fontId="0" fillId="0" borderId="3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31" fillId="2" borderId="2" xfId="0" applyFont="1" applyFill="1" applyBorder="1" applyAlignment="1">
      <alignment horizontal="center" vertical="top" wrapText="1"/>
    </xf>
    <xf numFmtId="0" fontId="31" fillId="2" borderId="4" xfId="0" applyFont="1" applyFill="1" applyBorder="1" applyAlignment="1">
      <alignment horizontal="center" vertical="top" wrapText="1"/>
    </xf>
    <xf numFmtId="0" fontId="31" fillId="2" borderId="5" xfId="0" applyFont="1" applyFill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right" vertical="center"/>
    </xf>
    <xf numFmtId="0" fontId="33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0" borderId="4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top" wrapText="1"/>
    </xf>
  </cellXfs>
  <cellStyles count="6">
    <cellStyle name="Comma" xfId="1" builtinId="3"/>
    <cellStyle name="Comma 2" xfId="4"/>
    <cellStyle name="Normal" xfId="0" builtinId="0"/>
    <cellStyle name="Normal 3" xfId="2"/>
    <cellStyle name="Normal 4" xfId="3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15"/>
  <sheetViews>
    <sheetView tabSelected="1" topLeftCell="B1" zoomScale="96" zoomScaleNormal="96" workbookViewId="0">
      <pane xSplit="1" ySplit="4" topLeftCell="AZ8" activePane="bottomRight" state="frozen"/>
      <selection activeCell="B1" sqref="B1"/>
      <selection pane="topRight" activeCell="C1" sqref="C1"/>
      <selection pane="bottomLeft" activeCell="B5" sqref="B5"/>
      <selection pane="bottomRight" activeCell="BX12" sqref="BX12"/>
    </sheetView>
  </sheetViews>
  <sheetFormatPr defaultColWidth="9.140625" defaultRowHeight="15" x14ac:dyDescent="0.25"/>
  <cols>
    <col min="1" max="1" width="8.7109375" style="214" customWidth="1"/>
    <col min="2" max="2" width="29.42578125" style="214" customWidth="1"/>
    <col min="3" max="3" width="8.7109375" style="214" hidden="1" customWidth="1"/>
    <col min="4" max="4" width="9.28515625" style="214" hidden="1" customWidth="1"/>
    <col min="5" max="5" width="7.42578125" style="214" hidden="1" customWidth="1"/>
    <col min="6" max="7" width="9.7109375" style="214" hidden="1" customWidth="1"/>
    <col min="8" max="8" width="9.28515625" style="406" hidden="1" customWidth="1"/>
    <col min="9" max="9" width="9" style="406" hidden="1" customWidth="1"/>
    <col min="10" max="10" width="7.42578125" style="406" hidden="1" customWidth="1"/>
    <col min="11" max="11" width="10" style="406" hidden="1" customWidth="1"/>
    <col min="12" max="12" width="8.85546875" style="283" hidden="1" customWidth="1"/>
    <col min="13" max="13" width="8" style="283" hidden="1" customWidth="1"/>
    <col min="14" max="14" width="7.7109375" style="283" hidden="1" customWidth="1"/>
    <col min="15" max="15" width="7.140625" style="283" hidden="1" customWidth="1"/>
    <col min="16" max="16" width="8.5703125" style="283" hidden="1" customWidth="1"/>
    <col min="17" max="17" width="8.85546875" style="283" hidden="1" customWidth="1"/>
    <col min="18" max="18" width="8" style="283" hidden="1" customWidth="1"/>
    <col min="19" max="19" width="7.7109375" style="283" hidden="1" customWidth="1"/>
    <col min="20" max="20" width="7.140625" style="283" hidden="1" customWidth="1"/>
    <col min="21" max="21" width="8.5703125" style="283" hidden="1" customWidth="1"/>
    <col min="22" max="22" width="8.85546875" style="283" hidden="1" customWidth="1"/>
    <col min="23" max="23" width="8" style="283" hidden="1" customWidth="1"/>
    <col min="24" max="24" width="7.7109375" style="283" hidden="1" customWidth="1"/>
    <col min="25" max="25" width="7.42578125" style="283" hidden="1" customWidth="1"/>
    <col min="26" max="26" width="8.5703125" style="283" hidden="1" customWidth="1"/>
    <col min="27" max="27" width="8.28515625" style="214" hidden="1" customWidth="1"/>
    <col min="28" max="28" width="7.7109375" style="216" hidden="1" customWidth="1"/>
    <col min="29" max="30" width="7.42578125" style="216" hidden="1" customWidth="1"/>
    <col min="31" max="31" width="8.5703125" style="216" hidden="1" customWidth="1"/>
    <col min="32" max="32" width="8.85546875" style="283" hidden="1" customWidth="1"/>
    <col min="33" max="33" width="8" style="283" hidden="1" customWidth="1"/>
    <col min="34" max="34" width="7.7109375" style="283" hidden="1" customWidth="1"/>
    <col min="35" max="35" width="8" style="283" hidden="1" customWidth="1"/>
    <col min="36" max="36" width="8.5703125" style="283" hidden="1" customWidth="1"/>
    <col min="37" max="37" width="8.28515625" style="214" hidden="1" customWidth="1"/>
    <col min="38" max="38" width="7.7109375" style="216" hidden="1" customWidth="1"/>
    <col min="39" max="40" width="7.42578125" style="216" hidden="1" customWidth="1"/>
    <col min="41" max="41" width="8.5703125" style="216" hidden="1" customWidth="1"/>
    <col min="42" max="42" width="8.85546875" style="283" hidden="1" customWidth="1"/>
    <col min="43" max="43" width="8" style="283" hidden="1" customWidth="1"/>
    <col min="44" max="44" width="8.5703125" style="283" hidden="1" customWidth="1"/>
    <col min="45" max="45" width="7.140625" style="283" hidden="1" customWidth="1"/>
    <col min="46" max="46" width="8.5703125" style="448" hidden="1" customWidth="1"/>
    <col min="47" max="47" width="9.140625" style="216" hidden="1" customWidth="1"/>
    <col min="48" max="48" width="9.28515625" style="216" hidden="1" customWidth="1"/>
    <col min="49" max="50" width="8.28515625" style="214" hidden="1" customWidth="1"/>
    <col min="51" max="51" width="9.28515625" style="214" hidden="1" customWidth="1"/>
    <col min="52" max="52" width="6.7109375" style="197" customWidth="1"/>
    <col min="53" max="53" width="8.42578125" style="197" customWidth="1"/>
    <col min="54" max="54" width="8.7109375" style="197" customWidth="1"/>
    <col min="55" max="55" width="7.140625" style="197" customWidth="1"/>
    <col min="56" max="56" width="8.5703125" style="197" customWidth="1"/>
    <col min="57" max="57" width="6.7109375" style="216" hidden="1" customWidth="1"/>
    <col min="58" max="58" width="9.28515625" style="216" hidden="1" customWidth="1"/>
    <col min="59" max="59" width="9.28515625" style="214" hidden="1" customWidth="1"/>
    <col min="60" max="60" width="8.28515625" style="214" hidden="1" customWidth="1"/>
    <col min="61" max="61" width="9.28515625" style="214" hidden="1" customWidth="1"/>
    <col min="62" max="62" width="6.7109375" style="359" hidden="1" customWidth="1"/>
    <col min="63" max="63" width="8.42578125" style="359" hidden="1" customWidth="1"/>
    <col min="64" max="64" width="8.7109375" style="359" hidden="1" customWidth="1"/>
    <col min="65" max="65" width="7.140625" style="359" hidden="1" customWidth="1"/>
    <col min="66" max="66" width="8.5703125" style="359" hidden="1" customWidth="1"/>
    <col min="67" max="67" width="6.5703125" style="216" hidden="1" customWidth="1"/>
    <col min="68" max="68" width="11" style="216" hidden="1" customWidth="1"/>
    <col min="69" max="69" width="11" style="214" hidden="1" customWidth="1"/>
    <col min="70" max="70" width="8.28515625" style="214" hidden="1" customWidth="1"/>
    <col min="71" max="71" width="9.28515625" style="214" hidden="1" customWidth="1"/>
    <col min="72" max="16384" width="9.140625" style="214"/>
  </cols>
  <sheetData>
    <row r="1" spans="1:89" x14ac:dyDescent="0.25">
      <c r="A1" s="213" t="s">
        <v>83</v>
      </c>
      <c r="C1" s="406"/>
      <c r="D1" s="406"/>
      <c r="E1" s="406"/>
      <c r="F1" s="406"/>
      <c r="G1" s="406"/>
      <c r="AA1" s="406"/>
      <c r="AB1" s="283"/>
      <c r="AC1" s="283"/>
      <c r="AD1" s="283"/>
      <c r="AE1" s="283"/>
      <c r="AK1" s="406"/>
      <c r="AL1" s="283"/>
      <c r="AM1" s="283"/>
      <c r="AN1" s="283"/>
      <c r="AO1" s="283"/>
      <c r="AU1" s="283"/>
      <c r="AV1" s="283"/>
      <c r="AW1" s="406"/>
      <c r="AX1" s="406"/>
      <c r="AY1" s="406"/>
      <c r="AZ1" s="408"/>
      <c r="BA1" s="408"/>
      <c r="BB1" s="408"/>
      <c r="BC1" s="408"/>
      <c r="BD1" s="408"/>
      <c r="BE1" s="283"/>
      <c r="BF1" s="283"/>
      <c r="BG1" s="406"/>
      <c r="BH1" s="406"/>
      <c r="BI1" s="406"/>
      <c r="BJ1" s="408"/>
      <c r="BK1" s="408"/>
      <c r="BL1" s="408"/>
      <c r="BM1" s="408"/>
      <c r="BN1" s="408"/>
      <c r="BO1" s="283"/>
      <c r="BP1" s="283"/>
      <c r="BQ1" s="406"/>
      <c r="BR1" s="406"/>
      <c r="BS1" s="406"/>
      <c r="BT1" s="406"/>
      <c r="BU1" s="406"/>
      <c r="BV1" s="406"/>
      <c r="BW1" s="406"/>
      <c r="BX1" s="406"/>
      <c r="BY1" s="406"/>
      <c r="BZ1" s="406"/>
      <c r="CA1" s="406"/>
      <c r="CB1" s="406"/>
      <c r="CC1" s="406"/>
      <c r="CD1" s="406"/>
      <c r="CE1" s="406"/>
      <c r="CF1" s="406"/>
      <c r="CG1" s="406"/>
      <c r="CH1" s="406"/>
      <c r="CI1" s="406"/>
      <c r="CJ1" s="406"/>
      <c r="CK1" s="406"/>
    </row>
    <row r="2" spans="1:89" ht="26.25" customHeight="1" x14ac:dyDescent="0.25">
      <c r="A2" s="476" t="s">
        <v>74</v>
      </c>
      <c r="B2" s="476" t="s">
        <v>0</v>
      </c>
      <c r="C2" s="475" t="s">
        <v>84</v>
      </c>
      <c r="D2" s="475"/>
      <c r="E2" s="475"/>
      <c r="F2" s="475"/>
      <c r="G2" s="471" t="s">
        <v>227</v>
      </c>
      <c r="H2" s="472"/>
      <c r="I2" s="472"/>
      <c r="J2" s="472"/>
      <c r="K2" s="473"/>
      <c r="L2" s="490" t="s">
        <v>169</v>
      </c>
      <c r="M2" s="491"/>
      <c r="N2" s="491"/>
      <c r="O2" s="491"/>
      <c r="P2" s="492"/>
      <c r="Q2" s="475" t="s">
        <v>170</v>
      </c>
      <c r="R2" s="475"/>
      <c r="S2" s="475"/>
      <c r="T2" s="475"/>
      <c r="U2" s="475"/>
      <c r="V2" s="490" t="s">
        <v>172</v>
      </c>
      <c r="W2" s="491"/>
      <c r="X2" s="491"/>
      <c r="Y2" s="491"/>
      <c r="Z2" s="492"/>
      <c r="AA2" s="475" t="s">
        <v>173</v>
      </c>
      <c r="AB2" s="475"/>
      <c r="AC2" s="475"/>
      <c r="AD2" s="475"/>
      <c r="AE2" s="475"/>
      <c r="AF2" s="490" t="s">
        <v>171</v>
      </c>
      <c r="AG2" s="491"/>
      <c r="AH2" s="491"/>
      <c r="AI2" s="491"/>
      <c r="AJ2" s="492"/>
      <c r="AK2" s="475" t="s">
        <v>112</v>
      </c>
      <c r="AL2" s="475"/>
      <c r="AM2" s="475"/>
      <c r="AN2" s="475"/>
      <c r="AO2" s="475"/>
      <c r="AP2" s="490" t="s">
        <v>116</v>
      </c>
      <c r="AQ2" s="491"/>
      <c r="AR2" s="491"/>
      <c r="AS2" s="491"/>
      <c r="AT2" s="492"/>
      <c r="AU2" s="475" t="s">
        <v>174</v>
      </c>
      <c r="AV2" s="475"/>
      <c r="AW2" s="475"/>
      <c r="AX2" s="475"/>
      <c r="AY2" s="475"/>
      <c r="AZ2" s="478" t="s">
        <v>143</v>
      </c>
      <c r="BA2" s="479"/>
      <c r="BB2" s="479"/>
      <c r="BC2" s="479"/>
      <c r="BD2" s="480"/>
      <c r="BE2" s="475" t="s">
        <v>175</v>
      </c>
      <c r="BF2" s="475"/>
      <c r="BG2" s="475"/>
      <c r="BH2" s="475"/>
      <c r="BI2" s="475"/>
      <c r="BJ2" s="478" t="s">
        <v>223</v>
      </c>
      <c r="BK2" s="479"/>
      <c r="BL2" s="479"/>
      <c r="BM2" s="479"/>
      <c r="BN2" s="480"/>
      <c r="BO2" s="475" t="s">
        <v>224</v>
      </c>
      <c r="BP2" s="475"/>
      <c r="BQ2" s="475"/>
      <c r="BR2" s="475"/>
      <c r="BS2" s="475"/>
    </row>
    <row r="3" spans="1:89" x14ac:dyDescent="0.25">
      <c r="A3" s="476"/>
      <c r="B3" s="476"/>
      <c r="C3" s="476" t="s">
        <v>1</v>
      </c>
      <c r="D3" s="476" t="s">
        <v>85</v>
      </c>
      <c r="E3" s="476"/>
      <c r="F3" s="476" t="s">
        <v>75</v>
      </c>
      <c r="G3" s="474" t="s">
        <v>87</v>
      </c>
      <c r="H3" s="495" t="s">
        <v>1</v>
      </c>
      <c r="I3" s="495" t="s">
        <v>85</v>
      </c>
      <c r="J3" s="495"/>
      <c r="K3" s="495" t="s">
        <v>75</v>
      </c>
      <c r="L3" s="474" t="s">
        <v>87</v>
      </c>
      <c r="M3" s="485" t="s">
        <v>86</v>
      </c>
      <c r="N3" s="485"/>
      <c r="O3" s="485"/>
      <c r="P3" s="485"/>
      <c r="Q3" s="487" t="s">
        <v>87</v>
      </c>
      <c r="R3" s="488" t="s">
        <v>86</v>
      </c>
      <c r="S3" s="488"/>
      <c r="T3" s="488"/>
      <c r="U3" s="488"/>
      <c r="V3" s="474" t="s">
        <v>87</v>
      </c>
      <c r="W3" s="485" t="s">
        <v>86</v>
      </c>
      <c r="X3" s="485"/>
      <c r="Y3" s="485"/>
      <c r="Z3" s="485"/>
      <c r="AA3" s="483" t="s">
        <v>87</v>
      </c>
      <c r="AB3" s="484" t="s">
        <v>86</v>
      </c>
      <c r="AC3" s="484"/>
      <c r="AD3" s="484"/>
      <c r="AE3" s="484"/>
      <c r="AF3" s="474" t="s">
        <v>87</v>
      </c>
      <c r="AG3" s="485" t="s">
        <v>86</v>
      </c>
      <c r="AH3" s="485"/>
      <c r="AI3" s="485"/>
      <c r="AJ3" s="485"/>
      <c r="AK3" s="483" t="s">
        <v>87</v>
      </c>
      <c r="AL3" s="484" t="s">
        <v>86</v>
      </c>
      <c r="AM3" s="484"/>
      <c r="AN3" s="484"/>
      <c r="AO3" s="484"/>
      <c r="AP3" s="474" t="s">
        <v>87</v>
      </c>
      <c r="AQ3" s="485" t="s">
        <v>86</v>
      </c>
      <c r="AR3" s="485"/>
      <c r="AS3" s="485"/>
      <c r="AT3" s="485"/>
      <c r="AU3" s="483" t="s">
        <v>87</v>
      </c>
      <c r="AV3" s="484" t="s">
        <v>86</v>
      </c>
      <c r="AW3" s="484"/>
      <c r="AX3" s="484"/>
      <c r="AY3" s="484"/>
      <c r="AZ3" s="481" t="s">
        <v>87</v>
      </c>
      <c r="BA3" s="482" t="s">
        <v>86</v>
      </c>
      <c r="BB3" s="482"/>
      <c r="BC3" s="482"/>
      <c r="BD3" s="482"/>
      <c r="BE3" s="483" t="s">
        <v>87</v>
      </c>
      <c r="BF3" s="484" t="s">
        <v>86</v>
      </c>
      <c r="BG3" s="484"/>
      <c r="BH3" s="484"/>
      <c r="BI3" s="484"/>
      <c r="BJ3" s="481" t="s">
        <v>87</v>
      </c>
      <c r="BK3" s="482" t="s">
        <v>86</v>
      </c>
      <c r="BL3" s="482"/>
      <c r="BM3" s="482"/>
      <c r="BN3" s="482"/>
      <c r="BO3" s="483" t="s">
        <v>87</v>
      </c>
      <c r="BP3" s="484" t="s">
        <v>86</v>
      </c>
      <c r="BQ3" s="484"/>
      <c r="BR3" s="484"/>
      <c r="BS3" s="484"/>
    </row>
    <row r="4" spans="1:89" x14ac:dyDescent="0.25">
      <c r="A4" s="476"/>
      <c r="B4" s="476"/>
      <c r="C4" s="476"/>
      <c r="D4" s="386" t="s">
        <v>76</v>
      </c>
      <c r="E4" s="386" t="s">
        <v>77</v>
      </c>
      <c r="F4" s="476"/>
      <c r="G4" s="474"/>
      <c r="H4" s="495"/>
      <c r="I4" s="108" t="s">
        <v>76</v>
      </c>
      <c r="J4" s="108" t="s">
        <v>77</v>
      </c>
      <c r="K4" s="495"/>
      <c r="L4" s="474"/>
      <c r="M4" s="219" t="s">
        <v>111</v>
      </c>
      <c r="N4" s="219" t="s">
        <v>76</v>
      </c>
      <c r="O4" s="219" t="s">
        <v>77</v>
      </c>
      <c r="P4" s="219" t="s">
        <v>75</v>
      </c>
      <c r="Q4" s="487"/>
      <c r="R4" s="220" t="s">
        <v>111</v>
      </c>
      <c r="S4" s="220" t="s">
        <v>76</v>
      </c>
      <c r="T4" s="220" t="s">
        <v>77</v>
      </c>
      <c r="U4" s="220" t="s">
        <v>75</v>
      </c>
      <c r="V4" s="474"/>
      <c r="W4" s="219" t="s">
        <v>111</v>
      </c>
      <c r="X4" s="219" t="s">
        <v>76</v>
      </c>
      <c r="Y4" s="219" t="s">
        <v>77</v>
      </c>
      <c r="Z4" s="219" t="s">
        <v>75</v>
      </c>
      <c r="AA4" s="483"/>
      <c r="AB4" s="221" t="s">
        <v>111</v>
      </c>
      <c r="AC4" s="221" t="s">
        <v>76</v>
      </c>
      <c r="AD4" s="221" t="s">
        <v>77</v>
      </c>
      <c r="AE4" s="221" t="s">
        <v>75</v>
      </c>
      <c r="AF4" s="474"/>
      <c r="AG4" s="219" t="s">
        <v>111</v>
      </c>
      <c r="AH4" s="219" t="s">
        <v>76</v>
      </c>
      <c r="AI4" s="219" t="s">
        <v>77</v>
      </c>
      <c r="AJ4" s="219" t="s">
        <v>75</v>
      </c>
      <c r="AK4" s="483"/>
      <c r="AL4" s="221" t="s">
        <v>111</v>
      </c>
      <c r="AM4" s="221" t="s">
        <v>76</v>
      </c>
      <c r="AN4" s="221" t="s">
        <v>77</v>
      </c>
      <c r="AO4" s="221" t="s">
        <v>75</v>
      </c>
      <c r="AP4" s="474"/>
      <c r="AQ4" s="219" t="s">
        <v>111</v>
      </c>
      <c r="AR4" s="219" t="s">
        <v>76</v>
      </c>
      <c r="AS4" s="219" t="s">
        <v>77</v>
      </c>
      <c r="AT4" s="449" t="s">
        <v>75</v>
      </c>
      <c r="AU4" s="483"/>
      <c r="AV4" s="221" t="s">
        <v>111</v>
      </c>
      <c r="AW4" s="221" t="s">
        <v>76</v>
      </c>
      <c r="AX4" s="221" t="s">
        <v>77</v>
      </c>
      <c r="AY4" s="221" t="s">
        <v>75</v>
      </c>
      <c r="AZ4" s="481"/>
      <c r="BA4" s="195" t="s">
        <v>111</v>
      </c>
      <c r="BB4" s="195" t="s">
        <v>76</v>
      </c>
      <c r="BC4" s="195" t="s">
        <v>77</v>
      </c>
      <c r="BD4" s="195" t="s">
        <v>75</v>
      </c>
      <c r="BE4" s="483"/>
      <c r="BF4" s="221" t="s">
        <v>111</v>
      </c>
      <c r="BG4" s="221" t="s">
        <v>76</v>
      </c>
      <c r="BH4" s="221" t="s">
        <v>77</v>
      </c>
      <c r="BI4" s="221" t="s">
        <v>75</v>
      </c>
      <c r="BJ4" s="481"/>
      <c r="BK4" s="360" t="s">
        <v>111</v>
      </c>
      <c r="BL4" s="360" t="s">
        <v>76</v>
      </c>
      <c r="BM4" s="360" t="s">
        <v>77</v>
      </c>
      <c r="BN4" s="360" t="s">
        <v>75</v>
      </c>
      <c r="BO4" s="483"/>
      <c r="BP4" s="356" t="s">
        <v>111</v>
      </c>
      <c r="BQ4" s="356" t="s">
        <v>76</v>
      </c>
      <c r="BR4" s="356" t="s">
        <v>77</v>
      </c>
      <c r="BS4" s="356" t="s">
        <v>75</v>
      </c>
    </row>
    <row r="5" spans="1:89" x14ac:dyDescent="0.25">
      <c r="A5" s="498" t="s">
        <v>73</v>
      </c>
      <c r="B5" s="498"/>
      <c r="C5" s="217"/>
      <c r="D5" s="217"/>
      <c r="E5" s="222"/>
      <c r="F5" s="217"/>
      <c r="G5" s="217"/>
      <c r="H5" s="391"/>
      <c r="I5" s="391"/>
      <c r="J5" s="392"/>
      <c r="K5" s="391"/>
      <c r="L5" s="223"/>
      <c r="M5" s="223"/>
      <c r="N5" s="223"/>
      <c r="O5" s="223"/>
      <c r="P5" s="223"/>
      <c r="Q5" s="224"/>
      <c r="R5" s="224"/>
      <c r="S5" s="224"/>
      <c r="T5" s="224"/>
      <c r="U5" s="224"/>
      <c r="V5" s="223"/>
      <c r="W5" s="223"/>
      <c r="X5" s="223"/>
      <c r="Y5" s="223"/>
      <c r="Z5" s="223"/>
      <c r="AA5" s="217"/>
      <c r="AB5" s="225"/>
      <c r="AC5" s="225"/>
      <c r="AD5" s="225"/>
      <c r="AE5" s="225"/>
      <c r="AF5" s="223"/>
      <c r="AG5" s="223"/>
      <c r="AH5" s="223"/>
      <c r="AI5" s="223"/>
      <c r="AJ5" s="223"/>
      <c r="AK5" s="217"/>
      <c r="AL5" s="225"/>
      <c r="AM5" s="225"/>
      <c r="AN5" s="225"/>
      <c r="AO5" s="225"/>
      <c r="AP5" s="223"/>
      <c r="AQ5" s="223"/>
      <c r="AR5" s="223"/>
      <c r="AS5" s="223"/>
      <c r="AT5" s="450"/>
      <c r="AU5" s="226"/>
      <c r="AV5" s="226"/>
      <c r="AW5" s="217"/>
      <c r="AX5" s="217"/>
      <c r="AY5" s="217"/>
      <c r="AZ5" s="52"/>
      <c r="BA5" s="52"/>
      <c r="BB5" s="52"/>
      <c r="BC5" s="52"/>
      <c r="BD5" s="52"/>
      <c r="BE5" s="226"/>
      <c r="BF5" s="226"/>
      <c r="BG5" s="217"/>
      <c r="BH5" s="217"/>
      <c r="BI5" s="217"/>
      <c r="BJ5" s="52"/>
      <c r="BK5" s="52"/>
      <c r="BL5" s="52"/>
      <c r="BM5" s="52"/>
      <c r="BN5" s="52"/>
      <c r="BO5" s="357"/>
      <c r="BP5" s="357"/>
      <c r="BQ5" s="217"/>
      <c r="BR5" s="217"/>
      <c r="BS5" s="217"/>
    </row>
    <row r="6" spans="1:89" s="232" customFormat="1" ht="13.5" customHeight="1" x14ac:dyDescent="0.25">
      <c r="A6" s="227">
        <v>4700</v>
      </c>
      <c r="B6" s="8" t="s">
        <v>5</v>
      </c>
      <c r="C6" s="228"/>
      <c r="D6" s="228"/>
      <c r="E6" s="388"/>
      <c r="F6" s="228"/>
      <c r="G6" s="228"/>
      <c r="H6" s="393"/>
      <c r="I6" s="393"/>
      <c r="J6" s="394"/>
      <c r="K6" s="393"/>
      <c r="L6" s="229"/>
      <c r="M6" s="229"/>
      <c r="N6" s="229"/>
      <c r="O6" s="229"/>
      <c r="P6" s="229"/>
      <c r="Q6" s="230"/>
      <c r="R6" s="230"/>
      <c r="S6" s="230"/>
      <c r="T6" s="230"/>
      <c r="U6" s="230"/>
      <c r="V6" s="229"/>
      <c r="W6" s="229"/>
      <c r="X6" s="229"/>
      <c r="Y6" s="229"/>
      <c r="Z6" s="229"/>
      <c r="AA6" s="228"/>
      <c r="AB6" s="228"/>
      <c r="AC6" s="228"/>
      <c r="AD6" s="228"/>
      <c r="AE6" s="228"/>
      <c r="AF6" s="229"/>
      <c r="AG6" s="229"/>
      <c r="AH6" s="229"/>
      <c r="AI6" s="229"/>
      <c r="AJ6" s="229"/>
      <c r="AK6" s="228"/>
      <c r="AL6" s="228"/>
      <c r="AM6" s="228"/>
      <c r="AN6" s="228"/>
      <c r="AO6" s="228"/>
      <c r="AP6" s="229"/>
      <c r="AQ6" s="229"/>
      <c r="AR6" s="229"/>
      <c r="AS6" s="229"/>
      <c r="AT6" s="451"/>
      <c r="AU6" s="221"/>
      <c r="AV6" s="221"/>
      <c r="AW6" s="231"/>
      <c r="AX6" s="231"/>
      <c r="AY6" s="231"/>
      <c r="AZ6" s="53"/>
      <c r="BA6" s="53"/>
      <c r="BB6" s="53"/>
      <c r="BC6" s="53"/>
      <c r="BD6" s="53"/>
      <c r="BE6" s="221"/>
      <c r="BF6" s="221"/>
      <c r="BG6" s="231"/>
      <c r="BH6" s="231"/>
      <c r="BI6" s="231"/>
      <c r="BJ6" s="53"/>
      <c r="BK6" s="53"/>
      <c r="BL6" s="53"/>
      <c r="BM6" s="53"/>
      <c r="BN6" s="53"/>
      <c r="BO6" s="356"/>
      <c r="BP6" s="356"/>
      <c r="BQ6" s="231"/>
      <c r="BR6" s="231"/>
      <c r="BS6" s="231"/>
    </row>
    <row r="7" spans="1:89" s="232" customFormat="1" ht="13.5" customHeight="1" x14ac:dyDescent="0.25">
      <c r="A7" s="227">
        <v>4765</v>
      </c>
      <c r="B7" s="8" t="s">
        <v>2</v>
      </c>
      <c r="C7" s="233">
        <v>10</v>
      </c>
      <c r="D7" s="233"/>
      <c r="E7" s="234"/>
      <c r="F7" s="233">
        <f>C7+D7+E7</f>
        <v>10</v>
      </c>
      <c r="G7" s="233"/>
      <c r="H7" s="395">
        <v>5</v>
      </c>
      <c r="I7" s="395"/>
      <c r="J7" s="396"/>
      <c r="K7" s="395">
        <f>H7+I7+J7</f>
        <v>5</v>
      </c>
      <c r="L7" s="82" t="s">
        <v>78</v>
      </c>
      <c r="M7" s="54">
        <v>0</v>
      </c>
      <c r="N7" s="54"/>
      <c r="O7" s="54"/>
      <c r="P7" s="54">
        <f>M7+N7+O7</f>
        <v>0</v>
      </c>
      <c r="Q7" s="189" t="s">
        <v>78</v>
      </c>
      <c r="R7" s="187">
        <f>M7</f>
        <v>0</v>
      </c>
      <c r="S7" s="187"/>
      <c r="T7" s="187"/>
      <c r="U7" s="187">
        <f>R7+S7+T7</f>
        <v>0</v>
      </c>
      <c r="V7" s="82" t="s">
        <v>78</v>
      </c>
      <c r="W7" s="54">
        <v>0.3</v>
      </c>
      <c r="X7" s="54"/>
      <c r="Y7" s="54"/>
      <c r="Z7" s="54">
        <f>W7+X7+Y7</f>
        <v>0.3</v>
      </c>
      <c r="AA7" s="218" t="s">
        <v>78</v>
      </c>
      <c r="AB7" s="36">
        <f>R7+W7</f>
        <v>0.3</v>
      </c>
      <c r="AC7" s="36"/>
      <c r="AD7" s="36"/>
      <c r="AE7" s="36">
        <f>AB7+AC7+AD7</f>
        <v>0.3</v>
      </c>
      <c r="AF7" s="82" t="s">
        <v>78</v>
      </c>
      <c r="AG7" s="54">
        <v>0.13</v>
      </c>
      <c r="AH7" s="54"/>
      <c r="AI7" s="54"/>
      <c r="AJ7" s="54">
        <f>AG7+AH7+AI7</f>
        <v>0.13</v>
      </c>
      <c r="AK7" s="218" t="s">
        <v>78</v>
      </c>
      <c r="AL7" s="36">
        <f>AB7+AG7</f>
        <v>0.43</v>
      </c>
      <c r="AM7" s="36"/>
      <c r="AN7" s="36"/>
      <c r="AO7" s="36">
        <f>AL7+AM7+AN7</f>
        <v>0.43</v>
      </c>
      <c r="AP7" s="82" t="s">
        <v>78</v>
      </c>
      <c r="AQ7" s="54">
        <v>0.28000000000000003</v>
      </c>
      <c r="AR7" s="54"/>
      <c r="AS7" s="54"/>
      <c r="AT7" s="445">
        <f>AQ7+AR7+AS7</f>
        <v>0.28000000000000003</v>
      </c>
      <c r="AU7" s="218" t="s">
        <v>78</v>
      </c>
      <c r="AV7" s="36">
        <f>AL7+AQ7</f>
        <v>0.71</v>
      </c>
      <c r="AW7" s="36"/>
      <c r="AX7" s="36"/>
      <c r="AY7" s="235">
        <f>AT7+AO7</f>
        <v>0.71</v>
      </c>
      <c r="AZ7" s="54" t="s">
        <v>78</v>
      </c>
      <c r="BA7" s="54">
        <v>0.3</v>
      </c>
      <c r="BB7" s="54"/>
      <c r="BC7" s="54"/>
      <c r="BD7" s="54">
        <f>BA7+BB7+BC7</f>
        <v>0.3</v>
      </c>
      <c r="BE7" s="218" t="s">
        <v>78</v>
      </c>
      <c r="BF7" s="36">
        <f>AV7+BA7</f>
        <v>1.01</v>
      </c>
      <c r="BG7" s="36"/>
      <c r="BH7" s="36"/>
      <c r="BI7" s="235">
        <f>BD7+AY7</f>
        <v>1.01</v>
      </c>
      <c r="BJ7" s="54" t="s">
        <v>78</v>
      </c>
      <c r="BK7" s="54">
        <v>0.5</v>
      </c>
      <c r="BL7" s="54"/>
      <c r="BM7" s="54"/>
      <c r="BN7" s="54">
        <f>BK7+BL7+BM7</f>
        <v>0.5</v>
      </c>
      <c r="BO7" s="358" t="s">
        <v>78</v>
      </c>
      <c r="BP7" s="36">
        <f>BF7+BK7</f>
        <v>1.51</v>
      </c>
      <c r="BQ7" s="36"/>
      <c r="BR7" s="36"/>
      <c r="BS7" s="235">
        <f>BN7+BI7</f>
        <v>1.51</v>
      </c>
    </row>
    <row r="8" spans="1:89" s="232" customFormat="1" ht="13.5" customHeight="1" x14ac:dyDescent="0.25">
      <c r="A8" s="227">
        <v>4769</v>
      </c>
      <c r="B8" s="8" t="s">
        <v>3</v>
      </c>
      <c r="C8" s="233">
        <v>10</v>
      </c>
      <c r="D8" s="233"/>
      <c r="E8" s="234"/>
      <c r="F8" s="233">
        <f t="shared" ref="F8:F9" si="0">C8+D8+E8</f>
        <v>10</v>
      </c>
      <c r="G8" s="233"/>
      <c r="H8" s="395">
        <v>10</v>
      </c>
      <c r="I8" s="395"/>
      <c r="J8" s="396"/>
      <c r="K8" s="395">
        <f t="shared" ref="K8:K50" si="1">H8+I8+J8</f>
        <v>10</v>
      </c>
      <c r="L8" s="82" t="s">
        <v>78</v>
      </c>
      <c r="M8" s="54">
        <v>0</v>
      </c>
      <c r="N8" s="54"/>
      <c r="O8" s="54"/>
      <c r="P8" s="54">
        <f>M8+N8+O8</f>
        <v>0</v>
      </c>
      <c r="Q8" s="189" t="s">
        <v>78</v>
      </c>
      <c r="R8" s="187">
        <f>M8</f>
        <v>0</v>
      </c>
      <c r="S8" s="187"/>
      <c r="T8" s="187"/>
      <c r="U8" s="187">
        <f>R8+S8+T8</f>
        <v>0</v>
      </c>
      <c r="V8" s="82" t="s">
        <v>78</v>
      </c>
      <c r="W8" s="54">
        <v>0</v>
      </c>
      <c r="X8" s="54"/>
      <c r="Y8" s="54"/>
      <c r="Z8" s="54">
        <f>W8+X8+Y8</f>
        <v>0</v>
      </c>
      <c r="AA8" s="218" t="s">
        <v>78</v>
      </c>
      <c r="AB8" s="36">
        <f>R8+W8</f>
        <v>0</v>
      </c>
      <c r="AC8" s="36"/>
      <c r="AD8" s="36"/>
      <c r="AE8" s="36">
        <f>AB8+AC8+AD8</f>
        <v>0</v>
      </c>
      <c r="AF8" s="82" t="s">
        <v>78</v>
      </c>
      <c r="AG8" s="54">
        <v>0</v>
      </c>
      <c r="AH8" s="54"/>
      <c r="AI8" s="54"/>
      <c r="AJ8" s="54">
        <f>AG8+AH8+AI8</f>
        <v>0</v>
      </c>
      <c r="AK8" s="218" t="s">
        <v>78</v>
      </c>
      <c r="AL8" s="36">
        <f>AB8+AG8</f>
        <v>0</v>
      </c>
      <c r="AM8" s="36"/>
      <c r="AN8" s="36"/>
      <c r="AO8" s="36">
        <f>AL8+AM8+AN8</f>
        <v>0</v>
      </c>
      <c r="AP8" s="82" t="s">
        <v>78</v>
      </c>
      <c r="AQ8" s="54">
        <v>0</v>
      </c>
      <c r="AR8" s="54"/>
      <c r="AS8" s="54"/>
      <c r="AT8" s="445">
        <f>AQ8+AR8+AS8</f>
        <v>0</v>
      </c>
      <c r="AU8" s="218" t="s">
        <v>78</v>
      </c>
      <c r="AV8" s="36">
        <f>AL8+AQ8</f>
        <v>0</v>
      </c>
      <c r="AW8" s="36"/>
      <c r="AX8" s="36"/>
      <c r="AY8" s="235">
        <f>AT8+AO8</f>
        <v>0</v>
      </c>
      <c r="AZ8" s="54" t="s">
        <v>78</v>
      </c>
      <c r="BA8" s="54"/>
      <c r="BB8" s="54"/>
      <c r="BC8" s="54"/>
      <c r="BD8" s="54">
        <f>BA8+BB8+BC8</f>
        <v>0</v>
      </c>
      <c r="BE8" s="218" t="s">
        <v>78</v>
      </c>
      <c r="BF8" s="36">
        <f>AV8+BA8</f>
        <v>0</v>
      </c>
      <c r="BG8" s="36"/>
      <c r="BH8" s="36"/>
      <c r="BI8" s="235">
        <f>BD8+AY8</f>
        <v>0</v>
      </c>
      <c r="BJ8" s="54" t="s">
        <v>78</v>
      </c>
      <c r="BK8" s="54"/>
      <c r="BL8" s="54"/>
      <c r="BM8" s="54"/>
      <c r="BN8" s="54">
        <f>BK8+BL8+BM8</f>
        <v>0</v>
      </c>
      <c r="BO8" s="358" t="s">
        <v>78</v>
      </c>
      <c r="BP8" s="36">
        <f>BF8+BK8</f>
        <v>0</v>
      </c>
      <c r="BQ8" s="36"/>
      <c r="BR8" s="36"/>
      <c r="BS8" s="235">
        <f>BN8+BI8</f>
        <v>0</v>
      </c>
    </row>
    <row r="9" spans="1:89" s="232" customFormat="1" ht="13.5" customHeight="1" x14ac:dyDescent="0.25">
      <c r="A9" s="227">
        <v>4795</v>
      </c>
      <c r="B9" s="8" t="s">
        <v>4</v>
      </c>
      <c r="C9" s="233">
        <v>140</v>
      </c>
      <c r="D9" s="233"/>
      <c r="E9" s="234"/>
      <c r="F9" s="233">
        <f t="shared" si="0"/>
        <v>140</v>
      </c>
      <c r="G9" s="233"/>
      <c r="H9" s="395">
        <v>140</v>
      </c>
      <c r="I9" s="395"/>
      <c r="J9" s="396"/>
      <c r="K9" s="395">
        <f t="shared" si="1"/>
        <v>140</v>
      </c>
      <c r="L9" s="82" t="s">
        <v>78</v>
      </c>
      <c r="M9" s="54">
        <v>0</v>
      </c>
      <c r="N9" s="54"/>
      <c r="O9" s="54"/>
      <c r="P9" s="54">
        <f>M9+N9+O9</f>
        <v>0</v>
      </c>
      <c r="Q9" s="189" t="s">
        <v>78</v>
      </c>
      <c r="R9" s="187">
        <f>M9</f>
        <v>0</v>
      </c>
      <c r="S9" s="187"/>
      <c r="T9" s="187"/>
      <c r="U9" s="187">
        <f>R9+S9+T9</f>
        <v>0</v>
      </c>
      <c r="V9" s="82" t="s">
        <v>78</v>
      </c>
      <c r="W9" s="54">
        <v>0</v>
      </c>
      <c r="X9" s="54"/>
      <c r="Y9" s="54"/>
      <c r="Z9" s="54">
        <f>W9+X9+Y9</f>
        <v>0</v>
      </c>
      <c r="AA9" s="218" t="s">
        <v>78</v>
      </c>
      <c r="AB9" s="36">
        <f>R9+W9</f>
        <v>0</v>
      </c>
      <c r="AC9" s="36"/>
      <c r="AD9" s="36"/>
      <c r="AE9" s="36">
        <f>AB9+AC9+AD9</f>
        <v>0</v>
      </c>
      <c r="AF9" s="82" t="s">
        <v>78</v>
      </c>
      <c r="AG9" s="54">
        <v>0</v>
      </c>
      <c r="AH9" s="54"/>
      <c r="AI9" s="54"/>
      <c r="AJ9" s="54">
        <f>AG9+AH9+AI9</f>
        <v>0</v>
      </c>
      <c r="AK9" s="218" t="s">
        <v>78</v>
      </c>
      <c r="AL9" s="36">
        <f>AB9+AG9</f>
        <v>0</v>
      </c>
      <c r="AM9" s="36"/>
      <c r="AN9" s="36"/>
      <c r="AO9" s="36">
        <f>AL9+AM9+AN9</f>
        <v>0</v>
      </c>
      <c r="AP9" s="82" t="s">
        <v>78</v>
      </c>
      <c r="AQ9" s="54">
        <v>25</v>
      </c>
      <c r="AR9" s="54"/>
      <c r="AS9" s="54"/>
      <c r="AT9" s="445">
        <f>AQ9+AR9+AS9</f>
        <v>25</v>
      </c>
      <c r="AU9" s="218" t="s">
        <v>78</v>
      </c>
      <c r="AV9" s="36">
        <f>AL9+AQ9</f>
        <v>25</v>
      </c>
      <c r="AW9" s="36"/>
      <c r="AX9" s="36"/>
      <c r="AY9" s="235">
        <f>AT9+AO9</f>
        <v>25</v>
      </c>
      <c r="AZ9" s="54" t="s">
        <v>78</v>
      </c>
      <c r="BA9" s="54">
        <v>11.61</v>
      </c>
      <c r="BB9" s="54"/>
      <c r="BC9" s="54"/>
      <c r="BD9" s="54">
        <f>BA9+BB9+BC9</f>
        <v>11.61</v>
      </c>
      <c r="BE9" s="218" t="s">
        <v>78</v>
      </c>
      <c r="BF9" s="36">
        <f>AV9+BA9</f>
        <v>36.61</v>
      </c>
      <c r="BG9" s="36"/>
      <c r="BH9" s="36"/>
      <c r="BI9" s="235">
        <f>BD9+AY9</f>
        <v>36.61</v>
      </c>
      <c r="BJ9" s="54" t="s">
        <v>78</v>
      </c>
      <c r="BK9" s="54">
        <v>14</v>
      </c>
      <c r="BL9" s="54"/>
      <c r="BM9" s="54"/>
      <c r="BN9" s="54">
        <f>BK9+BL9+BM9</f>
        <v>14</v>
      </c>
      <c r="BO9" s="358" t="s">
        <v>78</v>
      </c>
      <c r="BP9" s="36">
        <f>BF9+BK9</f>
        <v>50.61</v>
      </c>
      <c r="BQ9" s="36"/>
      <c r="BR9" s="36"/>
      <c r="BS9" s="235">
        <f>BN9+BI9</f>
        <v>50.61</v>
      </c>
    </row>
    <row r="10" spans="1:89" s="232" customFormat="1" ht="13.5" customHeight="1" x14ac:dyDescent="0.25">
      <c r="A10" s="227">
        <v>4700</v>
      </c>
      <c r="B10" s="14" t="s">
        <v>6</v>
      </c>
      <c r="C10" s="38"/>
      <c r="D10" s="390"/>
      <c r="E10" s="386"/>
      <c r="F10" s="390"/>
      <c r="G10" s="407"/>
      <c r="H10" s="397"/>
      <c r="I10" s="398"/>
      <c r="J10" s="108"/>
      <c r="K10" s="398"/>
      <c r="L10" s="82"/>
      <c r="M10" s="55"/>
      <c r="N10" s="55"/>
      <c r="O10" s="55"/>
      <c r="P10" s="55"/>
      <c r="Q10" s="189"/>
      <c r="R10" s="188"/>
      <c r="S10" s="188"/>
      <c r="T10" s="188"/>
      <c r="U10" s="188"/>
      <c r="V10" s="82"/>
      <c r="W10" s="55"/>
      <c r="X10" s="55"/>
      <c r="Y10" s="55"/>
      <c r="Z10" s="55"/>
      <c r="AA10" s="218"/>
      <c r="AB10" s="238"/>
      <c r="AC10" s="238"/>
      <c r="AD10" s="238"/>
      <c r="AE10" s="238"/>
      <c r="AF10" s="82"/>
      <c r="AG10" s="55"/>
      <c r="AH10" s="55"/>
      <c r="AI10" s="55"/>
      <c r="AJ10" s="55"/>
      <c r="AK10" s="218"/>
      <c r="AL10" s="238"/>
      <c r="AM10" s="238"/>
      <c r="AN10" s="238"/>
      <c r="AO10" s="238"/>
      <c r="AP10" s="82"/>
      <c r="AQ10" s="55"/>
      <c r="AR10" s="55"/>
      <c r="AS10" s="55"/>
      <c r="AT10" s="452"/>
      <c r="AU10" s="218"/>
      <c r="AV10" s="238"/>
      <c r="AW10" s="238"/>
      <c r="AX10" s="238"/>
      <c r="AY10" s="239"/>
      <c r="AZ10" s="82"/>
      <c r="BA10" s="55"/>
      <c r="BB10" s="55"/>
      <c r="BC10" s="55"/>
      <c r="BD10" s="55"/>
      <c r="BE10" s="218"/>
      <c r="BF10" s="238"/>
      <c r="BG10" s="238"/>
      <c r="BH10" s="238"/>
      <c r="BI10" s="239"/>
      <c r="BJ10" s="355"/>
      <c r="BK10" s="55"/>
      <c r="BL10" s="55"/>
      <c r="BM10" s="55"/>
      <c r="BN10" s="55"/>
      <c r="BO10" s="358"/>
      <c r="BP10" s="238"/>
      <c r="BQ10" s="238"/>
      <c r="BR10" s="238"/>
      <c r="BS10" s="239"/>
    </row>
    <row r="11" spans="1:89" s="232" customFormat="1" ht="13.5" customHeight="1" x14ac:dyDescent="0.25">
      <c r="A11" s="227">
        <v>4801</v>
      </c>
      <c r="B11" s="11" t="s">
        <v>7</v>
      </c>
      <c r="C11" s="233">
        <v>100</v>
      </c>
      <c r="D11" s="233"/>
      <c r="E11" s="234"/>
      <c r="F11" s="233">
        <f t="shared" ref="F11:F25" si="2">C11+D11+E11</f>
        <v>100</v>
      </c>
      <c r="G11" s="233"/>
      <c r="H11" s="395">
        <v>120</v>
      </c>
      <c r="I11" s="395"/>
      <c r="J11" s="396"/>
      <c r="K11" s="395">
        <f t="shared" si="1"/>
        <v>120</v>
      </c>
      <c r="L11" s="82" t="s">
        <v>78</v>
      </c>
      <c r="M11" s="54">
        <v>0.99</v>
      </c>
      <c r="N11" s="54"/>
      <c r="O11" s="54"/>
      <c r="P11" s="54">
        <f t="shared" ref="P11:P25" si="3">M11+N11+O11</f>
        <v>0.99</v>
      </c>
      <c r="Q11" s="189" t="s">
        <v>78</v>
      </c>
      <c r="R11" s="187">
        <f t="shared" ref="R11:R32" si="4">M11</f>
        <v>0.99</v>
      </c>
      <c r="S11" s="187"/>
      <c r="T11" s="187"/>
      <c r="U11" s="187">
        <f t="shared" ref="U11:U25" si="5">R11+S11+T11</f>
        <v>0.99</v>
      </c>
      <c r="V11" s="82" t="s">
        <v>78</v>
      </c>
      <c r="W11" s="54">
        <v>11.92</v>
      </c>
      <c r="X11" s="54"/>
      <c r="Y11" s="54"/>
      <c r="Z11" s="54">
        <f t="shared" ref="Z11:Z25" si="6">W11+X11+Y11</f>
        <v>11.92</v>
      </c>
      <c r="AA11" s="218" t="s">
        <v>78</v>
      </c>
      <c r="AB11" s="36">
        <f t="shared" ref="AB11:AB25" si="7">R11+W11</f>
        <v>12.91</v>
      </c>
      <c r="AC11" s="22"/>
      <c r="AD11" s="22"/>
      <c r="AE11" s="36">
        <f t="shared" ref="AE11:AE25" si="8">AB11+AC11+AD11</f>
        <v>12.91</v>
      </c>
      <c r="AF11" s="82" t="s">
        <v>78</v>
      </c>
      <c r="AG11" s="240">
        <v>14.98</v>
      </c>
      <c r="AH11" s="54"/>
      <c r="AI11" s="54"/>
      <c r="AJ11" s="54">
        <f t="shared" ref="AJ11:AJ25" si="9">AG11+AH11+AI11</f>
        <v>14.98</v>
      </c>
      <c r="AK11" s="218" t="s">
        <v>78</v>
      </c>
      <c r="AL11" s="36">
        <f t="shared" ref="AL11:AL25" si="10">AB11+AG11</f>
        <v>27.89</v>
      </c>
      <c r="AM11" s="22"/>
      <c r="AN11" s="22"/>
      <c r="AO11" s="36">
        <f t="shared" ref="AO11:AO25" si="11">AL11+AM11+AN11</f>
        <v>27.89</v>
      </c>
      <c r="AP11" s="82" t="s">
        <v>78</v>
      </c>
      <c r="AQ11" s="54">
        <v>17.96</v>
      </c>
      <c r="AR11" s="54"/>
      <c r="AS11" s="54"/>
      <c r="AT11" s="445">
        <f t="shared" ref="AT11:AT25" si="12">AQ11+AR11+AS11</f>
        <v>17.96</v>
      </c>
      <c r="AU11" s="218" t="s">
        <v>78</v>
      </c>
      <c r="AV11" s="36">
        <f t="shared" ref="AV11:AV25" si="13">AL11+AQ11</f>
        <v>45.85</v>
      </c>
      <c r="AW11" s="22"/>
      <c r="AX11" s="22"/>
      <c r="AY11" s="235">
        <f t="shared" ref="AY11:AY25" si="14">AT11+AO11</f>
        <v>45.85</v>
      </c>
      <c r="AZ11" s="82" t="s">
        <v>78</v>
      </c>
      <c r="BA11" s="54">
        <v>12.7</v>
      </c>
      <c r="BB11" s="54"/>
      <c r="BC11" s="54"/>
      <c r="BD11" s="54">
        <f t="shared" ref="BD11:BD25" si="15">BA11+BB11+BC11</f>
        <v>12.7</v>
      </c>
      <c r="BE11" s="218" t="s">
        <v>78</v>
      </c>
      <c r="BF11" s="36">
        <f t="shared" ref="BF11:BF25" si="16">AV11+BA11</f>
        <v>58.55</v>
      </c>
      <c r="BG11" s="22"/>
      <c r="BH11" s="22"/>
      <c r="BI11" s="235">
        <f t="shared" ref="BI11:BI25" si="17">BD11+AY11</f>
        <v>58.55</v>
      </c>
      <c r="BJ11" s="355" t="s">
        <v>78</v>
      </c>
      <c r="BK11" s="54">
        <v>14.98</v>
      </c>
      <c r="BL11" s="54"/>
      <c r="BM11" s="54"/>
      <c r="BN11" s="54">
        <f t="shared" ref="BN11:BN25" si="18">BK11+BL11+BM11</f>
        <v>14.98</v>
      </c>
      <c r="BO11" s="358" t="s">
        <v>78</v>
      </c>
      <c r="BP11" s="36">
        <f t="shared" ref="BP11:BP25" si="19">BF11+BK11</f>
        <v>73.53</v>
      </c>
      <c r="BQ11" s="22"/>
      <c r="BR11" s="22"/>
      <c r="BS11" s="235">
        <f t="shared" ref="BS11:BS25" si="20">BN11+BI11</f>
        <v>73.53</v>
      </c>
    </row>
    <row r="12" spans="1:89" s="232" customFormat="1" ht="22.5" customHeight="1" x14ac:dyDescent="0.25">
      <c r="A12" s="227">
        <v>4806</v>
      </c>
      <c r="B12" s="10" t="s">
        <v>8</v>
      </c>
      <c r="C12" s="233">
        <v>245</v>
      </c>
      <c r="D12" s="233"/>
      <c r="E12" s="234"/>
      <c r="F12" s="233">
        <f t="shared" si="2"/>
        <v>245</v>
      </c>
      <c r="G12" s="233"/>
      <c r="H12" s="395">
        <v>245</v>
      </c>
      <c r="I12" s="395"/>
      <c r="J12" s="396"/>
      <c r="K12" s="395">
        <f t="shared" si="1"/>
        <v>245</v>
      </c>
      <c r="L12" s="82" t="s">
        <v>78</v>
      </c>
      <c r="M12" s="54">
        <v>0</v>
      </c>
      <c r="N12" s="54"/>
      <c r="O12" s="54"/>
      <c r="P12" s="54">
        <f t="shared" si="3"/>
        <v>0</v>
      </c>
      <c r="Q12" s="189" t="s">
        <v>78</v>
      </c>
      <c r="R12" s="187">
        <f t="shared" si="4"/>
        <v>0</v>
      </c>
      <c r="S12" s="187"/>
      <c r="T12" s="187"/>
      <c r="U12" s="187">
        <f t="shared" si="5"/>
        <v>0</v>
      </c>
      <c r="V12" s="82" t="s">
        <v>78</v>
      </c>
      <c r="W12" s="54">
        <v>16.25</v>
      </c>
      <c r="X12" s="54"/>
      <c r="Y12" s="54"/>
      <c r="Z12" s="54">
        <f t="shared" si="6"/>
        <v>16.25</v>
      </c>
      <c r="AA12" s="218" t="s">
        <v>78</v>
      </c>
      <c r="AB12" s="36">
        <f t="shared" si="7"/>
        <v>16.25</v>
      </c>
      <c r="AC12" s="22"/>
      <c r="AD12" s="22"/>
      <c r="AE12" s="36">
        <f t="shared" si="8"/>
        <v>16.25</v>
      </c>
      <c r="AF12" s="82" t="s">
        <v>78</v>
      </c>
      <c r="AG12" s="240">
        <v>31.35</v>
      </c>
      <c r="AH12" s="54"/>
      <c r="AI12" s="54"/>
      <c r="AJ12" s="54">
        <f t="shared" si="9"/>
        <v>31.35</v>
      </c>
      <c r="AK12" s="218" t="s">
        <v>78</v>
      </c>
      <c r="AL12" s="36">
        <f t="shared" si="10"/>
        <v>47.6</v>
      </c>
      <c r="AM12" s="22"/>
      <c r="AN12" s="22"/>
      <c r="AO12" s="36">
        <f t="shared" si="11"/>
        <v>47.6</v>
      </c>
      <c r="AP12" s="82" t="s">
        <v>78</v>
      </c>
      <c r="AQ12" s="54">
        <v>34.86</v>
      </c>
      <c r="AR12" s="54"/>
      <c r="AS12" s="54"/>
      <c r="AT12" s="445">
        <f t="shared" si="12"/>
        <v>34.86</v>
      </c>
      <c r="AU12" s="218" t="s">
        <v>78</v>
      </c>
      <c r="AV12" s="36">
        <f t="shared" si="13"/>
        <v>82.460000000000008</v>
      </c>
      <c r="AW12" s="22"/>
      <c r="AX12" s="22"/>
      <c r="AY12" s="235">
        <f t="shared" si="14"/>
        <v>82.460000000000008</v>
      </c>
      <c r="AZ12" s="82" t="s">
        <v>78</v>
      </c>
      <c r="BA12" s="54">
        <v>34.21</v>
      </c>
      <c r="BB12" s="54"/>
      <c r="BC12" s="54"/>
      <c r="BD12" s="54">
        <f t="shared" si="15"/>
        <v>34.21</v>
      </c>
      <c r="BE12" s="218" t="s">
        <v>78</v>
      </c>
      <c r="BF12" s="36">
        <f t="shared" si="16"/>
        <v>116.67000000000002</v>
      </c>
      <c r="BG12" s="22"/>
      <c r="BH12" s="22"/>
      <c r="BI12" s="235">
        <f t="shared" si="17"/>
        <v>116.67000000000002</v>
      </c>
      <c r="BJ12" s="355" t="s">
        <v>78</v>
      </c>
      <c r="BK12" s="54">
        <v>34.21</v>
      </c>
      <c r="BL12" s="54"/>
      <c r="BM12" s="54"/>
      <c r="BN12" s="54">
        <f t="shared" si="18"/>
        <v>34.21</v>
      </c>
      <c r="BO12" s="358" t="s">
        <v>78</v>
      </c>
      <c r="BP12" s="36">
        <f t="shared" si="19"/>
        <v>150.88000000000002</v>
      </c>
      <c r="BQ12" s="22"/>
      <c r="BR12" s="22"/>
      <c r="BS12" s="235">
        <f t="shared" si="20"/>
        <v>150.88000000000002</v>
      </c>
    </row>
    <row r="13" spans="1:89" s="232" customFormat="1" ht="24.75" customHeight="1" x14ac:dyDescent="0.25">
      <c r="A13" s="227">
        <v>4814</v>
      </c>
      <c r="B13" s="46" t="s">
        <v>9</v>
      </c>
      <c r="C13" s="233">
        <v>2596.27</v>
      </c>
      <c r="D13" s="233"/>
      <c r="E13" s="234"/>
      <c r="F13" s="233">
        <f t="shared" si="2"/>
        <v>2596.27</v>
      </c>
      <c r="G13" s="233"/>
      <c r="H13" s="395">
        <v>2874.35</v>
      </c>
      <c r="I13" s="395"/>
      <c r="J13" s="396"/>
      <c r="K13" s="395">
        <f t="shared" si="1"/>
        <v>2874.35</v>
      </c>
      <c r="L13" s="82" t="s">
        <v>78</v>
      </c>
      <c r="M13" s="54">
        <v>223.75</v>
      </c>
      <c r="N13" s="54"/>
      <c r="O13" s="54"/>
      <c r="P13" s="54">
        <f t="shared" si="3"/>
        <v>223.75</v>
      </c>
      <c r="Q13" s="189" t="s">
        <v>78</v>
      </c>
      <c r="R13" s="187">
        <f t="shared" si="4"/>
        <v>223.75</v>
      </c>
      <c r="S13" s="187"/>
      <c r="T13" s="187"/>
      <c r="U13" s="187">
        <f t="shared" si="5"/>
        <v>223.75</v>
      </c>
      <c r="V13" s="82" t="s">
        <v>78</v>
      </c>
      <c r="W13" s="54">
        <v>464.64</v>
      </c>
      <c r="X13" s="54"/>
      <c r="Y13" s="54"/>
      <c r="Z13" s="54">
        <f t="shared" si="6"/>
        <v>464.64</v>
      </c>
      <c r="AA13" s="218" t="s">
        <v>78</v>
      </c>
      <c r="AB13" s="36">
        <f t="shared" si="7"/>
        <v>688.39</v>
      </c>
      <c r="AC13" s="22"/>
      <c r="AD13" s="22"/>
      <c r="AE13" s="36">
        <f t="shared" si="8"/>
        <v>688.39</v>
      </c>
      <c r="AF13" s="82" t="s">
        <v>78</v>
      </c>
      <c r="AG13" s="240">
        <v>327.7</v>
      </c>
      <c r="AH13" s="54"/>
      <c r="AI13" s="54"/>
      <c r="AJ13" s="54">
        <f t="shared" si="9"/>
        <v>327.7</v>
      </c>
      <c r="AK13" s="218" t="s">
        <v>78</v>
      </c>
      <c r="AL13" s="36">
        <f t="shared" si="10"/>
        <v>1016.0899999999999</v>
      </c>
      <c r="AM13" s="22"/>
      <c r="AN13" s="22"/>
      <c r="AO13" s="36">
        <f t="shared" si="11"/>
        <v>1016.0899999999999</v>
      </c>
      <c r="AP13" s="82" t="s">
        <v>78</v>
      </c>
      <c r="AQ13" s="54">
        <v>337.33</v>
      </c>
      <c r="AR13" s="54"/>
      <c r="AS13" s="54"/>
      <c r="AT13" s="445">
        <f t="shared" si="12"/>
        <v>337.33</v>
      </c>
      <c r="AU13" s="218" t="s">
        <v>78</v>
      </c>
      <c r="AV13" s="36">
        <f t="shared" si="13"/>
        <v>1353.4199999999998</v>
      </c>
      <c r="AW13" s="22"/>
      <c r="AX13" s="22"/>
      <c r="AY13" s="235">
        <f t="shared" si="14"/>
        <v>1353.4199999999998</v>
      </c>
      <c r="AZ13" s="82" t="s">
        <v>78</v>
      </c>
      <c r="BA13" s="54">
        <v>249.75</v>
      </c>
      <c r="BB13" s="54"/>
      <c r="BC13" s="54"/>
      <c r="BD13" s="54">
        <f t="shared" si="15"/>
        <v>249.75</v>
      </c>
      <c r="BE13" s="218" t="s">
        <v>78</v>
      </c>
      <c r="BF13" s="36">
        <f t="shared" si="16"/>
        <v>1603.1699999999998</v>
      </c>
      <c r="BG13" s="22"/>
      <c r="BH13" s="22"/>
      <c r="BI13" s="235">
        <f t="shared" si="17"/>
        <v>1603.1699999999998</v>
      </c>
      <c r="BJ13" s="355" t="s">
        <v>78</v>
      </c>
      <c r="BK13" s="54">
        <v>177.18</v>
      </c>
      <c r="BL13" s="54"/>
      <c r="BM13" s="54"/>
      <c r="BN13" s="54">
        <f t="shared" si="18"/>
        <v>177.18</v>
      </c>
      <c r="BO13" s="358" t="s">
        <v>78</v>
      </c>
      <c r="BP13" s="36">
        <f t="shared" si="19"/>
        <v>1780.35</v>
      </c>
      <c r="BQ13" s="22"/>
      <c r="BR13" s="22"/>
      <c r="BS13" s="235">
        <f t="shared" si="20"/>
        <v>1780.35</v>
      </c>
    </row>
    <row r="14" spans="1:89" s="232" customFormat="1" ht="13.5" customHeight="1" x14ac:dyDescent="0.25">
      <c r="A14" s="227">
        <v>4815</v>
      </c>
      <c r="B14" s="10" t="s">
        <v>10</v>
      </c>
      <c r="C14" s="233">
        <v>25</v>
      </c>
      <c r="D14" s="233"/>
      <c r="E14" s="234"/>
      <c r="F14" s="233">
        <f t="shared" si="2"/>
        <v>25</v>
      </c>
      <c r="G14" s="233"/>
      <c r="H14" s="395">
        <v>5</v>
      </c>
      <c r="I14" s="395"/>
      <c r="J14" s="396"/>
      <c r="K14" s="395">
        <f t="shared" si="1"/>
        <v>5</v>
      </c>
      <c r="L14" s="82" t="s">
        <v>78</v>
      </c>
      <c r="M14" s="54">
        <v>0</v>
      </c>
      <c r="N14" s="54"/>
      <c r="O14" s="54"/>
      <c r="P14" s="54">
        <f t="shared" si="3"/>
        <v>0</v>
      </c>
      <c r="Q14" s="189" t="s">
        <v>78</v>
      </c>
      <c r="R14" s="187">
        <f t="shared" si="4"/>
        <v>0</v>
      </c>
      <c r="S14" s="187"/>
      <c r="T14" s="187"/>
      <c r="U14" s="187">
        <f t="shared" si="5"/>
        <v>0</v>
      </c>
      <c r="V14" s="82" t="s">
        <v>78</v>
      </c>
      <c r="W14" s="54">
        <v>0.05</v>
      </c>
      <c r="X14" s="54"/>
      <c r="Y14" s="54"/>
      <c r="Z14" s="54">
        <f t="shared" si="6"/>
        <v>0.05</v>
      </c>
      <c r="AA14" s="218" t="s">
        <v>78</v>
      </c>
      <c r="AB14" s="36">
        <f t="shared" si="7"/>
        <v>0.05</v>
      </c>
      <c r="AC14" s="22"/>
      <c r="AD14" s="22"/>
      <c r="AE14" s="36">
        <f t="shared" si="8"/>
        <v>0.05</v>
      </c>
      <c r="AF14" s="82" t="s">
        <v>78</v>
      </c>
      <c r="AG14" s="240">
        <v>0.13</v>
      </c>
      <c r="AH14" s="54"/>
      <c r="AI14" s="54"/>
      <c r="AJ14" s="54">
        <f t="shared" si="9"/>
        <v>0.13</v>
      </c>
      <c r="AK14" s="218" t="s">
        <v>78</v>
      </c>
      <c r="AL14" s="36">
        <f t="shared" si="10"/>
        <v>0.18</v>
      </c>
      <c r="AM14" s="22"/>
      <c r="AN14" s="22"/>
      <c r="AO14" s="36">
        <f t="shared" si="11"/>
        <v>0.18</v>
      </c>
      <c r="AP14" s="82" t="s">
        <v>78</v>
      </c>
      <c r="AQ14" s="54">
        <v>0.22</v>
      </c>
      <c r="AR14" s="54"/>
      <c r="AS14" s="54"/>
      <c r="AT14" s="445">
        <f t="shared" si="12"/>
        <v>0.22</v>
      </c>
      <c r="AU14" s="218" t="s">
        <v>78</v>
      </c>
      <c r="AV14" s="36">
        <f t="shared" si="13"/>
        <v>0.4</v>
      </c>
      <c r="AW14" s="22"/>
      <c r="AX14" s="22"/>
      <c r="AY14" s="235">
        <f t="shared" si="14"/>
        <v>0.4</v>
      </c>
      <c r="AZ14" s="82" t="s">
        <v>78</v>
      </c>
      <c r="BA14" s="54">
        <v>0.37</v>
      </c>
      <c r="BB14" s="54"/>
      <c r="BC14" s="54"/>
      <c r="BD14" s="54">
        <f t="shared" si="15"/>
        <v>0.37</v>
      </c>
      <c r="BE14" s="218" t="s">
        <v>78</v>
      </c>
      <c r="BF14" s="36">
        <f t="shared" si="16"/>
        <v>0.77</v>
      </c>
      <c r="BG14" s="22"/>
      <c r="BH14" s="22"/>
      <c r="BI14" s="235">
        <f t="shared" si="17"/>
        <v>0.77</v>
      </c>
      <c r="BJ14" s="355" t="s">
        <v>78</v>
      </c>
      <c r="BK14" s="54">
        <v>0.48</v>
      </c>
      <c r="BL14" s="54"/>
      <c r="BM14" s="54"/>
      <c r="BN14" s="54">
        <f t="shared" si="18"/>
        <v>0.48</v>
      </c>
      <c r="BO14" s="358" t="s">
        <v>78</v>
      </c>
      <c r="BP14" s="36">
        <f t="shared" si="19"/>
        <v>1.25</v>
      </c>
      <c r="BQ14" s="22"/>
      <c r="BR14" s="22"/>
      <c r="BS14" s="235">
        <f t="shared" si="20"/>
        <v>1.25</v>
      </c>
    </row>
    <row r="15" spans="1:89" s="232" customFormat="1" ht="13.5" customHeight="1" x14ac:dyDescent="0.25">
      <c r="A15" s="227">
        <v>4816</v>
      </c>
      <c r="B15" s="11" t="s">
        <v>11</v>
      </c>
      <c r="C15" s="233">
        <v>25</v>
      </c>
      <c r="D15" s="233"/>
      <c r="E15" s="234"/>
      <c r="F15" s="233">
        <f t="shared" si="2"/>
        <v>25</v>
      </c>
      <c r="G15" s="233"/>
      <c r="H15" s="395">
        <v>5</v>
      </c>
      <c r="I15" s="395"/>
      <c r="J15" s="396"/>
      <c r="K15" s="395">
        <f t="shared" si="1"/>
        <v>5</v>
      </c>
      <c r="L15" s="82" t="s">
        <v>78</v>
      </c>
      <c r="M15" s="54">
        <v>0.21</v>
      </c>
      <c r="N15" s="54"/>
      <c r="O15" s="54"/>
      <c r="P15" s="54">
        <f t="shared" si="3"/>
        <v>0.21</v>
      </c>
      <c r="Q15" s="189" t="s">
        <v>78</v>
      </c>
      <c r="R15" s="187">
        <f t="shared" si="4"/>
        <v>0.21</v>
      </c>
      <c r="S15" s="187"/>
      <c r="T15" s="187"/>
      <c r="U15" s="187">
        <f t="shared" si="5"/>
        <v>0.21</v>
      </c>
      <c r="V15" s="82" t="s">
        <v>78</v>
      </c>
      <c r="W15" s="54">
        <v>0.24</v>
      </c>
      <c r="X15" s="54"/>
      <c r="Y15" s="54"/>
      <c r="Z15" s="54">
        <f t="shared" si="6"/>
        <v>0.24</v>
      </c>
      <c r="AA15" s="218" t="s">
        <v>78</v>
      </c>
      <c r="AB15" s="36">
        <f t="shared" si="7"/>
        <v>0.44999999999999996</v>
      </c>
      <c r="AC15" s="22"/>
      <c r="AD15" s="22"/>
      <c r="AE15" s="36">
        <f t="shared" si="8"/>
        <v>0.44999999999999996</v>
      </c>
      <c r="AF15" s="82" t="s">
        <v>78</v>
      </c>
      <c r="AG15" s="240">
        <v>0.28999999999999998</v>
      </c>
      <c r="AH15" s="54"/>
      <c r="AI15" s="54"/>
      <c r="AJ15" s="54">
        <f t="shared" si="9"/>
        <v>0.28999999999999998</v>
      </c>
      <c r="AK15" s="218" t="s">
        <v>78</v>
      </c>
      <c r="AL15" s="36">
        <f t="shared" si="10"/>
        <v>0.74</v>
      </c>
      <c r="AM15" s="22"/>
      <c r="AN15" s="22"/>
      <c r="AO15" s="36">
        <f t="shared" si="11"/>
        <v>0.74</v>
      </c>
      <c r="AP15" s="82" t="s">
        <v>78</v>
      </c>
      <c r="AQ15" s="54">
        <v>0.15</v>
      </c>
      <c r="AR15" s="54"/>
      <c r="AS15" s="54"/>
      <c r="AT15" s="445">
        <f t="shared" si="12"/>
        <v>0.15</v>
      </c>
      <c r="AU15" s="218" t="s">
        <v>78</v>
      </c>
      <c r="AV15" s="36">
        <f t="shared" si="13"/>
        <v>0.89</v>
      </c>
      <c r="AW15" s="22"/>
      <c r="AX15" s="22"/>
      <c r="AY15" s="235">
        <f t="shared" si="14"/>
        <v>0.89</v>
      </c>
      <c r="AZ15" s="82" t="s">
        <v>78</v>
      </c>
      <c r="BA15" s="54">
        <v>0.08</v>
      </c>
      <c r="BB15" s="54"/>
      <c r="BC15" s="54"/>
      <c r="BD15" s="54">
        <f t="shared" si="15"/>
        <v>0.08</v>
      </c>
      <c r="BE15" s="218" t="s">
        <v>78</v>
      </c>
      <c r="BF15" s="36">
        <f t="shared" si="16"/>
        <v>0.97</v>
      </c>
      <c r="BG15" s="22"/>
      <c r="BH15" s="22"/>
      <c r="BI15" s="235">
        <f t="shared" si="17"/>
        <v>0.97</v>
      </c>
      <c r="BJ15" s="355" t="s">
        <v>78</v>
      </c>
      <c r="BK15" s="54">
        <v>7.0000000000000007E-2</v>
      </c>
      <c r="BL15" s="54"/>
      <c r="BM15" s="54"/>
      <c r="BN15" s="54">
        <f t="shared" si="18"/>
        <v>7.0000000000000007E-2</v>
      </c>
      <c r="BO15" s="358" t="s">
        <v>78</v>
      </c>
      <c r="BP15" s="36">
        <f t="shared" si="19"/>
        <v>1.04</v>
      </c>
      <c r="BQ15" s="22"/>
      <c r="BR15" s="22"/>
      <c r="BS15" s="235">
        <f t="shared" si="20"/>
        <v>1.04</v>
      </c>
    </row>
    <row r="16" spans="1:89" s="232" customFormat="1" ht="13.5" customHeight="1" x14ac:dyDescent="0.25">
      <c r="A16" s="227">
        <v>4817</v>
      </c>
      <c r="B16" s="11" t="s">
        <v>12</v>
      </c>
      <c r="C16" s="233">
        <v>25</v>
      </c>
      <c r="D16" s="233"/>
      <c r="E16" s="234"/>
      <c r="F16" s="233">
        <f t="shared" si="2"/>
        <v>25</v>
      </c>
      <c r="G16" s="233"/>
      <c r="H16" s="395">
        <v>5</v>
      </c>
      <c r="I16" s="395"/>
      <c r="J16" s="396"/>
      <c r="K16" s="395">
        <f t="shared" si="1"/>
        <v>5</v>
      </c>
      <c r="L16" s="82" t="s">
        <v>78</v>
      </c>
      <c r="M16" s="54">
        <v>0.25</v>
      </c>
      <c r="N16" s="54"/>
      <c r="O16" s="54"/>
      <c r="P16" s="54">
        <f t="shared" si="3"/>
        <v>0.25</v>
      </c>
      <c r="Q16" s="189" t="s">
        <v>78</v>
      </c>
      <c r="R16" s="187">
        <f t="shared" si="4"/>
        <v>0.25</v>
      </c>
      <c r="S16" s="187"/>
      <c r="T16" s="187"/>
      <c r="U16" s="187">
        <f t="shared" si="5"/>
        <v>0.25</v>
      </c>
      <c r="V16" s="82" t="s">
        <v>78</v>
      </c>
      <c r="W16" s="54">
        <v>0</v>
      </c>
      <c r="X16" s="54"/>
      <c r="Y16" s="54"/>
      <c r="Z16" s="54">
        <f t="shared" si="6"/>
        <v>0</v>
      </c>
      <c r="AA16" s="218" t="s">
        <v>78</v>
      </c>
      <c r="AB16" s="36">
        <f t="shared" si="7"/>
        <v>0.25</v>
      </c>
      <c r="AC16" s="22"/>
      <c r="AD16" s="22"/>
      <c r="AE16" s="36">
        <f t="shared" si="8"/>
        <v>0.25</v>
      </c>
      <c r="AF16" s="82" t="s">
        <v>78</v>
      </c>
      <c r="AG16" s="240">
        <v>0.09</v>
      </c>
      <c r="AH16" s="54"/>
      <c r="AI16" s="54"/>
      <c r="AJ16" s="54">
        <f t="shared" si="9"/>
        <v>0.09</v>
      </c>
      <c r="AK16" s="218" t="s">
        <v>78</v>
      </c>
      <c r="AL16" s="36">
        <f t="shared" si="10"/>
        <v>0.33999999999999997</v>
      </c>
      <c r="AM16" s="22"/>
      <c r="AN16" s="22"/>
      <c r="AO16" s="36">
        <f t="shared" si="11"/>
        <v>0.33999999999999997</v>
      </c>
      <c r="AP16" s="82" t="s">
        <v>78</v>
      </c>
      <c r="AQ16" s="54">
        <v>0.05</v>
      </c>
      <c r="AR16" s="54"/>
      <c r="AS16" s="54"/>
      <c r="AT16" s="445">
        <f t="shared" si="12"/>
        <v>0.05</v>
      </c>
      <c r="AU16" s="218" t="s">
        <v>78</v>
      </c>
      <c r="AV16" s="36">
        <f t="shared" si="13"/>
        <v>0.38999999999999996</v>
      </c>
      <c r="AW16" s="22"/>
      <c r="AX16" s="22"/>
      <c r="AY16" s="235">
        <f t="shared" si="14"/>
        <v>0.38999999999999996</v>
      </c>
      <c r="AZ16" s="82" t="s">
        <v>78</v>
      </c>
      <c r="BA16" s="54">
        <v>0.05</v>
      </c>
      <c r="BB16" s="54"/>
      <c r="BC16" s="54"/>
      <c r="BD16" s="54">
        <f t="shared" si="15"/>
        <v>0.05</v>
      </c>
      <c r="BE16" s="218" t="s">
        <v>78</v>
      </c>
      <c r="BF16" s="36">
        <f t="shared" si="16"/>
        <v>0.43999999999999995</v>
      </c>
      <c r="BG16" s="22"/>
      <c r="BH16" s="22"/>
      <c r="BI16" s="235">
        <f t="shared" si="17"/>
        <v>0.43999999999999995</v>
      </c>
      <c r="BJ16" s="355" t="s">
        <v>78</v>
      </c>
      <c r="BK16" s="54">
        <v>0.1</v>
      </c>
      <c r="BL16" s="54"/>
      <c r="BM16" s="54"/>
      <c r="BN16" s="54">
        <f t="shared" si="18"/>
        <v>0.1</v>
      </c>
      <c r="BO16" s="358" t="s">
        <v>78</v>
      </c>
      <c r="BP16" s="36">
        <f t="shared" si="19"/>
        <v>0.53999999999999992</v>
      </c>
      <c r="BQ16" s="22"/>
      <c r="BR16" s="22"/>
      <c r="BS16" s="235">
        <f t="shared" si="20"/>
        <v>0.53999999999999992</v>
      </c>
    </row>
    <row r="17" spans="1:71" s="232" customFormat="1" ht="13.5" customHeight="1" x14ac:dyDescent="0.25">
      <c r="A17" s="227">
        <v>4818</v>
      </c>
      <c r="B17" s="11" t="s">
        <v>13</v>
      </c>
      <c r="C17" s="233">
        <v>15</v>
      </c>
      <c r="D17" s="233"/>
      <c r="E17" s="234"/>
      <c r="F17" s="233">
        <f t="shared" si="2"/>
        <v>15</v>
      </c>
      <c r="G17" s="233"/>
      <c r="H17" s="395">
        <v>20</v>
      </c>
      <c r="I17" s="395"/>
      <c r="J17" s="396"/>
      <c r="K17" s="395">
        <f t="shared" si="1"/>
        <v>20</v>
      </c>
      <c r="L17" s="82" t="s">
        <v>78</v>
      </c>
      <c r="M17" s="54">
        <v>1.1000000000000001</v>
      </c>
      <c r="N17" s="54"/>
      <c r="O17" s="54"/>
      <c r="P17" s="54">
        <f t="shared" si="3"/>
        <v>1.1000000000000001</v>
      </c>
      <c r="Q17" s="189" t="s">
        <v>78</v>
      </c>
      <c r="R17" s="187">
        <f t="shared" si="4"/>
        <v>1.1000000000000001</v>
      </c>
      <c r="S17" s="187"/>
      <c r="T17" s="187"/>
      <c r="U17" s="187">
        <f t="shared" si="5"/>
        <v>1.1000000000000001</v>
      </c>
      <c r="V17" s="82" t="s">
        <v>78</v>
      </c>
      <c r="W17" s="54">
        <v>8.3699999999999992</v>
      </c>
      <c r="X17" s="54"/>
      <c r="Y17" s="54"/>
      <c r="Z17" s="54">
        <f t="shared" si="6"/>
        <v>8.3699999999999992</v>
      </c>
      <c r="AA17" s="218" t="s">
        <v>78</v>
      </c>
      <c r="AB17" s="36">
        <f t="shared" si="7"/>
        <v>9.4699999999999989</v>
      </c>
      <c r="AC17" s="22"/>
      <c r="AD17" s="22"/>
      <c r="AE17" s="36">
        <f t="shared" si="8"/>
        <v>9.4699999999999989</v>
      </c>
      <c r="AF17" s="82" t="s">
        <v>78</v>
      </c>
      <c r="AG17" s="240">
        <v>0.08</v>
      </c>
      <c r="AH17" s="54"/>
      <c r="AI17" s="54"/>
      <c r="AJ17" s="54">
        <f t="shared" si="9"/>
        <v>0.08</v>
      </c>
      <c r="AK17" s="218" t="s">
        <v>78</v>
      </c>
      <c r="AL17" s="36">
        <f t="shared" si="10"/>
        <v>9.5499999999999989</v>
      </c>
      <c r="AM17" s="22"/>
      <c r="AN17" s="22"/>
      <c r="AO17" s="36">
        <f t="shared" si="11"/>
        <v>9.5499999999999989</v>
      </c>
      <c r="AP17" s="82" t="s">
        <v>78</v>
      </c>
      <c r="AQ17" s="54">
        <v>0</v>
      </c>
      <c r="AR17" s="54"/>
      <c r="AS17" s="54"/>
      <c r="AT17" s="445">
        <f t="shared" si="12"/>
        <v>0</v>
      </c>
      <c r="AU17" s="218" t="s">
        <v>78</v>
      </c>
      <c r="AV17" s="36">
        <f t="shared" si="13"/>
        <v>9.5499999999999989</v>
      </c>
      <c r="AW17" s="22"/>
      <c r="AX17" s="22"/>
      <c r="AY17" s="235">
        <f t="shared" si="14"/>
        <v>9.5499999999999989</v>
      </c>
      <c r="AZ17" s="82" t="s">
        <v>78</v>
      </c>
      <c r="BA17" s="54">
        <v>2.37</v>
      </c>
      <c r="BB17" s="54"/>
      <c r="BC17" s="54"/>
      <c r="BD17" s="54">
        <f t="shared" si="15"/>
        <v>2.37</v>
      </c>
      <c r="BE17" s="218" t="s">
        <v>78</v>
      </c>
      <c r="BF17" s="36">
        <f t="shared" si="16"/>
        <v>11.919999999999998</v>
      </c>
      <c r="BG17" s="22"/>
      <c r="BH17" s="22"/>
      <c r="BI17" s="235">
        <f t="shared" si="17"/>
        <v>11.919999999999998</v>
      </c>
      <c r="BJ17" s="355" t="s">
        <v>78</v>
      </c>
      <c r="BK17" s="54">
        <v>0.17</v>
      </c>
      <c r="BL17" s="54"/>
      <c r="BM17" s="54"/>
      <c r="BN17" s="54">
        <f t="shared" si="18"/>
        <v>0.17</v>
      </c>
      <c r="BO17" s="358" t="s">
        <v>78</v>
      </c>
      <c r="BP17" s="36">
        <f t="shared" si="19"/>
        <v>12.089999999999998</v>
      </c>
      <c r="BQ17" s="22"/>
      <c r="BR17" s="22"/>
      <c r="BS17" s="235">
        <f t="shared" si="20"/>
        <v>12.089999999999998</v>
      </c>
    </row>
    <row r="18" spans="1:71" s="232" customFormat="1" ht="13.5" customHeight="1" x14ac:dyDescent="0.25">
      <c r="A18" s="227">
        <v>4819</v>
      </c>
      <c r="B18" s="11" t="s">
        <v>14</v>
      </c>
      <c r="C18" s="233">
        <v>10</v>
      </c>
      <c r="D18" s="233"/>
      <c r="E18" s="234"/>
      <c r="F18" s="233">
        <f t="shared" si="2"/>
        <v>10</v>
      </c>
      <c r="G18" s="233"/>
      <c r="H18" s="395">
        <v>5</v>
      </c>
      <c r="I18" s="395"/>
      <c r="J18" s="396"/>
      <c r="K18" s="395">
        <f t="shared" si="1"/>
        <v>5</v>
      </c>
      <c r="L18" s="82" t="s">
        <v>78</v>
      </c>
      <c r="M18" s="54">
        <v>0</v>
      </c>
      <c r="N18" s="54"/>
      <c r="O18" s="54"/>
      <c r="P18" s="54">
        <f t="shared" si="3"/>
        <v>0</v>
      </c>
      <c r="Q18" s="189" t="s">
        <v>78</v>
      </c>
      <c r="R18" s="187">
        <f t="shared" si="4"/>
        <v>0</v>
      </c>
      <c r="S18" s="187"/>
      <c r="T18" s="187"/>
      <c r="U18" s="187">
        <f t="shared" si="5"/>
        <v>0</v>
      </c>
      <c r="V18" s="82" t="s">
        <v>78</v>
      </c>
      <c r="W18" s="54">
        <v>0.12</v>
      </c>
      <c r="X18" s="54"/>
      <c r="Y18" s="54"/>
      <c r="Z18" s="54">
        <f t="shared" si="6"/>
        <v>0.12</v>
      </c>
      <c r="AA18" s="218" t="s">
        <v>78</v>
      </c>
      <c r="AB18" s="36">
        <f t="shared" si="7"/>
        <v>0.12</v>
      </c>
      <c r="AC18" s="22"/>
      <c r="AD18" s="22"/>
      <c r="AE18" s="36">
        <f t="shared" si="8"/>
        <v>0.12</v>
      </c>
      <c r="AF18" s="82" t="s">
        <v>78</v>
      </c>
      <c r="AG18" s="240">
        <v>0.23</v>
      </c>
      <c r="AH18" s="54"/>
      <c r="AI18" s="54"/>
      <c r="AJ18" s="54">
        <f t="shared" si="9"/>
        <v>0.23</v>
      </c>
      <c r="AK18" s="218" t="s">
        <v>78</v>
      </c>
      <c r="AL18" s="36">
        <f t="shared" si="10"/>
        <v>0.35</v>
      </c>
      <c r="AM18" s="22"/>
      <c r="AN18" s="22"/>
      <c r="AO18" s="36">
        <f t="shared" si="11"/>
        <v>0.35</v>
      </c>
      <c r="AP18" s="82" t="s">
        <v>78</v>
      </c>
      <c r="AQ18" s="54">
        <v>0.37</v>
      </c>
      <c r="AR18" s="54"/>
      <c r="AS18" s="54"/>
      <c r="AT18" s="445">
        <f t="shared" si="12"/>
        <v>0.37</v>
      </c>
      <c r="AU18" s="218" t="s">
        <v>78</v>
      </c>
      <c r="AV18" s="36">
        <f t="shared" si="13"/>
        <v>0.72</v>
      </c>
      <c r="AW18" s="22"/>
      <c r="AX18" s="22"/>
      <c r="AY18" s="235">
        <f t="shared" si="14"/>
        <v>0.72</v>
      </c>
      <c r="AZ18" s="82" t="s">
        <v>78</v>
      </c>
      <c r="BA18" s="62">
        <v>0.4</v>
      </c>
      <c r="BB18" s="62"/>
      <c r="BC18" s="62"/>
      <c r="BD18" s="62">
        <f t="shared" si="15"/>
        <v>0.4</v>
      </c>
      <c r="BE18" s="218" t="s">
        <v>78</v>
      </c>
      <c r="BF18" s="36">
        <f t="shared" si="16"/>
        <v>1.1200000000000001</v>
      </c>
      <c r="BG18" s="22"/>
      <c r="BH18" s="22"/>
      <c r="BI18" s="235">
        <f t="shared" si="17"/>
        <v>1.1200000000000001</v>
      </c>
      <c r="BJ18" s="355" t="s">
        <v>78</v>
      </c>
      <c r="BK18" s="54">
        <v>0.55000000000000004</v>
      </c>
      <c r="BL18" s="54"/>
      <c r="BM18" s="54"/>
      <c r="BN18" s="54">
        <f t="shared" si="18"/>
        <v>0.55000000000000004</v>
      </c>
      <c r="BO18" s="358" t="s">
        <v>78</v>
      </c>
      <c r="BP18" s="36">
        <f t="shared" si="19"/>
        <v>1.6700000000000002</v>
      </c>
      <c r="BQ18" s="22"/>
      <c r="BR18" s="22"/>
      <c r="BS18" s="235">
        <f t="shared" si="20"/>
        <v>1.6700000000000002</v>
      </c>
    </row>
    <row r="19" spans="1:71" s="232" customFormat="1" ht="13.5" customHeight="1" x14ac:dyDescent="0.25">
      <c r="A19" s="227">
        <v>4821</v>
      </c>
      <c r="B19" s="11" t="s">
        <v>15</v>
      </c>
      <c r="C19" s="233">
        <v>15</v>
      </c>
      <c r="D19" s="233"/>
      <c r="E19" s="234"/>
      <c r="F19" s="233">
        <f t="shared" si="2"/>
        <v>15</v>
      </c>
      <c r="G19" s="233"/>
      <c r="H19" s="395">
        <v>20</v>
      </c>
      <c r="I19" s="395"/>
      <c r="J19" s="396"/>
      <c r="K19" s="395">
        <f t="shared" si="1"/>
        <v>20</v>
      </c>
      <c r="L19" s="82" t="s">
        <v>78</v>
      </c>
      <c r="M19" s="54">
        <v>0.19</v>
      </c>
      <c r="N19" s="54"/>
      <c r="O19" s="54"/>
      <c r="P19" s="54">
        <f t="shared" si="3"/>
        <v>0.19</v>
      </c>
      <c r="Q19" s="189" t="s">
        <v>78</v>
      </c>
      <c r="R19" s="187">
        <f t="shared" si="4"/>
        <v>0.19</v>
      </c>
      <c r="S19" s="187"/>
      <c r="T19" s="187"/>
      <c r="U19" s="187">
        <f t="shared" si="5"/>
        <v>0.19</v>
      </c>
      <c r="V19" s="82" t="s">
        <v>78</v>
      </c>
      <c r="W19" s="54">
        <v>1.67</v>
      </c>
      <c r="X19" s="54"/>
      <c r="Y19" s="54"/>
      <c r="Z19" s="54">
        <f t="shared" si="6"/>
        <v>1.67</v>
      </c>
      <c r="AA19" s="218" t="s">
        <v>78</v>
      </c>
      <c r="AB19" s="36">
        <f t="shared" si="7"/>
        <v>1.8599999999999999</v>
      </c>
      <c r="AC19" s="22"/>
      <c r="AD19" s="22"/>
      <c r="AE19" s="36">
        <f t="shared" si="8"/>
        <v>1.8599999999999999</v>
      </c>
      <c r="AF19" s="82" t="s">
        <v>78</v>
      </c>
      <c r="AG19" s="240">
        <v>1.78</v>
      </c>
      <c r="AH19" s="54"/>
      <c r="AI19" s="54"/>
      <c r="AJ19" s="54">
        <f t="shared" si="9"/>
        <v>1.78</v>
      </c>
      <c r="AK19" s="218" t="s">
        <v>78</v>
      </c>
      <c r="AL19" s="36">
        <f t="shared" si="10"/>
        <v>3.6399999999999997</v>
      </c>
      <c r="AM19" s="22"/>
      <c r="AN19" s="22"/>
      <c r="AO19" s="36">
        <f t="shared" si="11"/>
        <v>3.6399999999999997</v>
      </c>
      <c r="AP19" s="82" t="s">
        <v>78</v>
      </c>
      <c r="AQ19" s="54">
        <v>2.31</v>
      </c>
      <c r="AR19" s="54"/>
      <c r="AS19" s="54"/>
      <c r="AT19" s="445">
        <f t="shared" si="12"/>
        <v>2.31</v>
      </c>
      <c r="AU19" s="218" t="s">
        <v>78</v>
      </c>
      <c r="AV19" s="36">
        <f t="shared" si="13"/>
        <v>5.9499999999999993</v>
      </c>
      <c r="AW19" s="22"/>
      <c r="AX19" s="22"/>
      <c r="AY19" s="235">
        <f t="shared" si="14"/>
        <v>5.9499999999999993</v>
      </c>
      <c r="AZ19" s="82" t="s">
        <v>78</v>
      </c>
      <c r="BA19" s="62">
        <v>2.78</v>
      </c>
      <c r="BB19" s="62"/>
      <c r="BC19" s="62"/>
      <c r="BD19" s="62">
        <f t="shared" si="15"/>
        <v>2.78</v>
      </c>
      <c r="BE19" s="218" t="s">
        <v>78</v>
      </c>
      <c r="BF19" s="36">
        <f t="shared" si="16"/>
        <v>8.7299999999999986</v>
      </c>
      <c r="BG19" s="22"/>
      <c r="BH19" s="22"/>
      <c r="BI19" s="235">
        <f t="shared" si="17"/>
        <v>8.7299999999999986</v>
      </c>
      <c r="BJ19" s="355" t="s">
        <v>78</v>
      </c>
      <c r="BK19" s="54">
        <v>2.89</v>
      </c>
      <c r="BL19" s="54"/>
      <c r="BM19" s="54"/>
      <c r="BN19" s="54">
        <f t="shared" si="18"/>
        <v>2.89</v>
      </c>
      <c r="BO19" s="358" t="s">
        <v>78</v>
      </c>
      <c r="BP19" s="36">
        <f t="shared" si="19"/>
        <v>11.62</v>
      </c>
      <c r="BQ19" s="22"/>
      <c r="BR19" s="22"/>
      <c r="BS19" s="235">
        <f t="shared" si="20"/>
        <v>11.62</v>
      </c>
    </row>
    <row r="20" spans="1:71" s="232" customFormat="1" ht="13.5" customHeight="1" x14ac:dyDescent="0.25">
      <c r="A20" s="227">
        <v>4822</v>
      </c>
      <c r="B20" s="8" t="s">
        <v>16</v>
      </c>
      <c r="C20" s="233">
        <v>200</v>
      </c>
      <c r="D20" s="233"/>
      <c r="E20" s="234"/>
      <c r="F20" s="233">
        <f t="shared" si="2"/>
        <v>200</v>
      </c>
      <c r="G20" s="233"/>
      <c r="H20" s="395">
        <v>40</v>
      </c>
      <c r="I20" s="395"/>
      <c r="J20" s="396"/>
      <c r="K20" s="395">
        <f t="shared" si="1"/>
        <v>40</v>
      </c>
      <c r="L20" s="82" t="s">
        <v>78</v>
      </c>
      <c r="M20" s="54">
        <v>0.94</v>
      </c>
      <c r="N20" s="54"/>
      <c r="O20" s="54"/>
      <c r="P20" s="54">
        <f t="shared" si="3"/>
        <v>0.94</v>
      </c>
      <c r="Q20" s="189" t="s">
        <v>78</v>
      </c>
      <c r="R20" s="187">
        <f t="shared" si="4"/>
        <v>0.94</v>
      </c>
      <c r="S20" s="187"/>
      <c r="T20" s="187"/>
      <c r="U20" s="187">
        <f t="shared" si="5"/>
        <v>0.94</v>
      </c>
      <c r="V20" s="82" t="s">
        <v>78</v>
      </c>
      <c r="W20" s="54">
        <v>3.7</v>
      </c>
      <c r="X20" s="54"/>
      <c r="Y20" s="54"/>
      <c r="Z20" s="54">
        <f t="shared" si="6"/>
        <v>3.7</v>
      </c>
      <c r="AA20" s="218" t="s">
        <v>78</v>
      </c>
      <c r="AB20" s="36">
        <f t="shared" si="7"/>
        <v>4.6400000000000006</v>
      </c>
      <c r="AC20" s="22"/>
      <c r="AD20" s="22"/>
      <c r="AE20" s="36">
        <f t="shared" si="8"/>
        <v>4.6400000000000006</v>
      </c>
      <c r="AF20" s="82" t="s">
        <v>78</v>
      </c>
      <c r="AG20" s="240">
        <v>3</v>
      </c>
      <c r="AH20" s="54"/>
      <c r="AI20" s="54"/>
      <c r="AJ20" s="54">
        <f t="shared" si="9"/>
        <v>3</v>
      </c>
      <c r="AK20" s="218" t="s">
        <v>78</v>
      </c>
      <c r="AL20" s="36">
        <f t="shared" si="10"/>
        <v>7.6400000000000006</v>
      </c>
      <c r="AM20" s="22"/>
      <c r="AN20" s="22"/>
      <c r="AO20" s="36">
        <f t="shared" si="11"/>
        <v>7.6400000000000006</v>
      </c>
      <c r="AP20" s="82" t="s">
        <v>78</v>
      </c>
      <c r="AQ20" s="54">
        <v>4</v>
      </c>
      <c r="AR20" s="54"/>
      <c r="AS20" s="54"/>
      <c r="AT20" s="445">
        <f t="shared" si="12"/>
        <v>4</v>
      </c>
      <c r="AU20" s="218" t="s">
        <v>78</v>
      </c>
      <c r="AV20" s="36">
        <f t="shared" si="13"/>
        <v>11.64</v>
      </c>
      <c r="AW20" s="22"/>
      <c r="AX20" s="22"/>
      <c r="AY20" s="235">
        <f t="shared" si="14"/>
        <v>11.64</v>
      </c>
      <c r="AZ20" s="82" t="s">
        <v>78</v>
      </c>
      <c r="BA20" s="54">
        <v>5.89</v>
      </c>
      <c r="BB20" s="54"/>
      <c r="BC20" s="54"/>
      <c r="BD20" s="54">
        <f t="shared" si="15"/>
        <v>5.89</v>
      </c>
      <c r="BE20" s="218" t="s">
        <v>78</v>
      </c>
      <c r="BF20" s="36">
        <f t="shared" si="16"/>
        <v>17.53</v>
      </c>
      <c r="BG20" s="22"/>
      <c r="BH20" s="22"/>
      <c r="BI20" s="235">
        <f t="shared" si="17"/>
        <v>17.53</v>
      </c>
      <c r="BJ20" s="355" t="s">
        <v>78</v>
      </c>
      <c r="BK20" s="54">
        <v>4.0199999999999996</v>
      </c>
      <c r="BL20" s="54"/>
      <c r="BM20" s="54"/>
      <c r="BN20" s="54">
        <f t="shared" si="18"/>
        <v>4.0199999999999996</v>
      </c>
      <c r="BO20" s="358" t="s">
        <v>78</v>
      </c>
      <c r="BP20" s="36">
        <f t="shared" si="19"/>
        <v>21.55</v>
      </c>
      <c r="BQ20" s="22"/>
      <c r="BR20" s="22"/>
      <c r="BS20" s="235">
        <f t="shared" si="20"/>
        <v>21.55</v>
      </c>
    </row>
    <row r="21" spans="1:71" s="232" customFormat="1" ht="13.5" customHeight="1" x14ac:dyDescent="0.25">
      <c r="A21" s="227">
        <v>4823</v>
      </c>
      <c r="B21" s="8" t="s">
        <v>17</v>
      </c>
      <c r="C21" s="233">
        <v>150</v>
      </c>
      <c r="D21" s="233"/>
      <c r="E21" s="234"/>
      <c r="F21" s="233">
        <f t="shared" si="2"/>
        <v>150</v>
      </c>
      <c r="G21" s="233"/>
      <c r="H21" s="395">
        <v>170</v>
      </c>
      <c r="I21" s="395"/>
      <c r="J21" s="396"/>
      <c r="K21" s="395">
        <f t="shared" si="1"/>
        <v>170</v>
      </c>
      <c r="L21" s="82" t="s">
        <v>78</v>
      </c>
      <c r="M21" s="54">
        <v>0.62</v>
      </c>
      <c r="N21" s="54"/>
      <c r="O21" s="54"/>
      <c r="P21" s="54">
        <f t="shared" si="3"/>
        <v>0.62</v>
      </c>
      <c r="Q21" s="189" t="s">
        <v>78</v>
      </c>
      <c r="R21" s="187">
        <f t="shared" si="4"/>
        <v>0.62</v>
      </c>
      <c r="S21" s="187"/>
      <c r="T21" s="187"/>
      <c r="U21" s="187">
        <f t="shared" si="5"/>
        <v>0.62</v>
      </c>
      <c r="V21" s="82" t="s">
        <v>78</v>
      </c>
      <c r="W21" s="54">
        <v>6.99</v>
      </c>
      <c r="X21" s="54"/>
      <c r="Y21" s="54"/>
      <c r="Z21" s="54">
        <f t="shared" si="6"/>
        <v>6.99</v>
      </c>
      <c r="AA21" s="218" t="s">
        <v>78</v>
      </c>
      <c r="AB21" s="36">
        <f t="shared" si="7"/>
        <v>7.61</v>
      </c>
      <c r="AC21" s="22"/>
      <c r="AD21" s="22"/>
      <c r="AE21" s="36">
        <f t="shared" si="8"/>
        <v>7.61</v>
      </c>
      <c r="AF21" s="82" t="s">
        <v>78</v>
      </c>
      <c r="AG21" s="240">
        <v>18.97</v>
      </c>
      <c r="AH21" s="54"/>
      <c r="AI21" s="54"/>
      <c r="AJ21" s="54">
        <f t="shared" si="9"/>
        <v>18.97</v>
      </c>
      <c r="AK21" s="218" t="s">
        <v>78</v>
      </c>
      <c r="AL21" s="36">
        <f t="shared" si="10"/>
        <v>26.58</v>
      </c>
      <c r="AM21" s="22"/>
      <c r="AN21" s="22"/>
      <c r="AO21" s="36">
        <f t="shared" si="11"/>
        <v>26.58</v>
      </c>
      <c r="AP21" s="82" t="s">
        <v>78</v>
      </c>
      <c r="AQ21" s="54">
        <v>18</v>
      </c>
      <c r="AR21" s="54"/>
      <c r="AS21" s="54"/>
      <c r="AT21" s="445">
        <f t="shared" si="12"/>
        <v>18</v>
      </c>
      <c r="AU21" s="218" t="s">
        <v>78</v>
      </c>
      <c r="AV21" s="36">
        <f t="shared" si="13"/>
        <v>44.58</v>
      </c>
      <c r="AW21" s="22"/>
      <c r="AX21" s="22"/>
      <c r="AY21" s="235">
        <f t="shared" si="14"/>
        <v>44.58</v>
      </c>
      <c r="AZ21" s="82" t="s">
        <v>78</v>
      </c>
      <c r="BA21" s="54">
        <v>20</v>
      </c>
      <c r="BB21" s="54"/>
      <c r="BC21" s="54"/>
      <c r="BD21" s="54">
        <f t="shared" si="15"/>
        <v>20</v>
      </c>
      <c r="BE21" s="218" t="s">
        <v>78</v>
      </c>
      <c r="BF21" s="36">
        <f t="shared" si="16"/>
        <v>64.58</v>
      </c>
      <c r="BG21" s="22"/>
      <c r="BH21" s="22"/>
      <c r="BI21" s="235">
        <f t="shared" si="17"/>
        <v>64.58</v>
      </c>
      <c r="BJ21" s="355" t="s">
        <v>78</v>
      </c>
      <c r="BK21" s="54">
        <v>24.18</v>
      </c>
      <c r="BL21" s="54"/>
      <c r="BM21" s="54"/>
      <c r="BN21" s="54">
        <f t="shared" si="18"/>
        <v>24.18</v>
      </c>
      <c r="BO21" s="358" t="s">
        <v>78</v>
      </c>
      <c r="BP21" s="36">
        <f t="shared" si="19"/>
        <v>88.759999999999991</v>
      </c>
      <c r="BQ21" s="22"/>
      <c r="BR21" s="22"/>
      <c r="BS21" s="235">
        <f t="shared" si="20"/>
        <v>88.759999999999991</v>
      </c>
    </row>
    <row r="22" spans="1:71" s="232" customFormat="1" ht="22.5" customHeight="1" x14ac:dyDescent="0.25">
      <c r="A22" s="227">
        <v>4824</v>
      </c>
      <c r="B22" s="8" t="s">
        <v>18</v>
      </c>
      <c r="C22" s="233">
        <v>3</v>
      </c>
      <c r="D22" s="233"/>
      <c r="E22" s="234"/>
      <c r="F22" s="233">
        <f t="shared" si="2"/>
        <v>3</v>
      </c>
      <c r="G22" s="233"/>
      <c r="H22" s="395">
        <v>3</v>
      </c>
      <c r="I22" s="395"/>
      <c r="J22" s="396"/>
      <c r="K22" s="395">
        <f t="shared" si="1"/>
        <v>3</v>
      </c>
      <c r="L22" s="82" t="s">
        <v>78</v>
      </c>
      <c r="M22" s="54">
        <v>0.08</v>
      </c>
      <c r="N22" s="54"/>
      <c r="O22" s="54"/>
      <c r="P22" s="54">
        <f t="shared" si="3"/>
        <v>0.08</v>
      </c>
      <c r="Q22" s="189" t="s">
        <v>78</v>
      </c>
      <c r="R22" s="187">
        <f t="shared" si="4"/>
        <v>0.08</v>
      </c>
      <c r="S22" s="187"/>
      <c r="T22" s="187"/>
      <c r="U22" s="187">
        <f t="shared" si="5"/>
        <v>0.08</v>
      </c>
      <c r="V22" s="82" t="s">
        <v>78</v>
      </c>
      <c r="W22" s="54">
        <v>0.75</v>
      </c>
      <c r="X22" s="54"/>
      <c r="Y22" s="54"/>
      <c r="Z22" s="54">
        <f t="shared" si="6"/>
        <v>0.75</v>
      </c>
      <c r="AA22" s="218" t="s">
        <v>78</v>
      </c>
      <c r="AB22" s="36">
        <f t="shared" si="7"/>
        <v>0.83</v>
      </c>
      <c r="AC22" s="22"/>
      <c r="AD22" s="22"/>
      <c r="AE22" s="36">
        <f t="shared" si="8"/>
        <v>0.83</v>
      </c>
      <c r="AF22" s="82" t="s">
        <v>78</v>
      </c>
      <c r="AG22" s="240">
        <v>0</v>
      </c>
      <c r="AH22" s="54"/>
      <c r="AI22" s="54"/>
      <c r="AJ22" s="54">
        <f t="shared" si="9"/>
        <v>0</v>
      </c>
      <c r="AK22" s="218" t="s">
        <v>78</v>
      </c>
      <c r="AL22" s="36">
        <f t="shared" si="10"/>
        <v>0.83</v>
      </c>
      <c r="AM22" s="22"/>
      <c r="AN22" s="22"/>
      <c r="AO22" s="36">
        <f t="shared" si="11"/>
        <v>0.83</v>
      </c>
      <c r="AP22" s="82" t="s">
        <v>78</v>
      </c>
      <c r="AQ22" s="54">
        <v>0.22</v>
      </c>
      <c r="AR22" s="54"/>
      <c r="AS22" s="54"/>
      <c r="AT22" s="445">
        <f t="shared" si="12"/>
        <v>0.22</v>
      </c>
      <c r="AU22" s="218" t="s">
        <v>78</v>
      </c>
      <c r="AV22" s="36">
        <f t="shared" si="13"/>
        <v>1.05</v>
      </c>
      <c r="AW22" s="22"/>
      <c r="AX22" s="22"/>
      <c r="AY22" s="235">
        <f t="shared" si="14"/>
        <v>1.05</v>
      </c>
      <c r="AZ22" s="82" t="s">
        <v>78</v>
      </c>
      <c r="BA22" s="54">
        <v>0.1</v>
      </c>
      <c r="BB22" s="54"/>
      <c r="BC22" s="54"/>
      <c r="BD22" s="54">
        <f t="shared" si="15"/>
        <v>0.1</v>
      </c>
      <c r="BE22" s="218" t="s">
        <v>78</v>
      </c>
      <c r="BF22" s="36">
        <f t="shared" si="16"/>
        <v>1.1500000000000001</v>
      </c>
      <c r="BG22" s="22"/>
      <c r="BH22" s="22"/>
      <c r="BI22" s="235">
        <f t="shared" si="17"/>
        <v>1.1500000000000001</v>
      </c>
      <c r="BJ22" s="355" t="s">
        <v>78</v>
      </c>
      <c r="BK22" s="54">
        <v>0.91</v>
      </c>
      <c r="BL22" s="54"/>
      <c r="BM22" s="54"/>
      <c r="BN22" s="54">
        <f t="shared" si="18"/>
        <v>0.91</v>
      </c>
      <c r="BO22" s="358" t="s">
        <v>78</v>
      </c>
      <c r="BP22" s="36">
        <f t="shared" si="19"/>
        <v>2.06</v>
      </c>
      <c r="BQ22" s="22"/>
      <c r="BR22" s="22"/>
      <c r="BS22" s="235">
        <f t="shared" si="20"/>
        <v>2.06</v>
      </c>
    </row>
    <row r="23" spans="1:71" s="232" customFormat="1" ht="13.5" customHeight="1" x14ac:dyDescent="0.25">
      <c r="A23" s="227">
        <v>4827</v>
      </c>
      <c r="B23" s="8" t="s">
        <v>19</v>
      </c>
      <c r="C23" s="233">
        <v>35</v>
      </c>
      <c r="D23" s="233"/>
      <c r="E23" s="234"/>
      <c r="F23" s="233">
        <f t="shared" si="2"/>
        <v>35</v>
      </c>
      <c r="G23" s="233"/>
      <c r="H23" s="395">
        <v>50</v>
      </c>
      <c r="I23" s="395"/>
      <c r="J23" s="396"/>
      <c r="K23" s="395">
        <f t="shared" si="1"/>
        <v>50</v>
      </c>
      <c r="L23" s="82" t="s">
        <v>78</v>
      </c>
      <c r="M23" s="54">
        <v>0.2</v>
      </c>
      <c r="N23" s="54"/>
      <c r="O23" s="54"/>
      <c r="P23" s="54">
        <f t="shared" si="3"/>
        <v>0.2</v>
      </c>
      <c r="Q23" s="189" t="s">
        <v>78</v>
      </c>
      <c r="R23" s="187">
        <f t="shared" si="4"/>
        <v>0.2</v>
      </c>
      <c r="S23" s="187"/>
      <c r="T23" s="187"/>
      <c r="U23" s="187">
        <f t="shared" si="5"/>
        <v>0.2</v>
      </c>
      <c r="V23" s="82" t="s">
        <v>78</v>
      </c>
      <c r="W23" s="54">
        <v>6.99</v>
      </c>
      <c r="X23" s="54"/>
      <c r="Y23" s="54"/>
      <c r="Z23" s="54">
        <f t="shared" si="6"/>
        <v>6.99</v>
      </c>
      <c r="AA23" s="218" t="s">
        <v>78</v>
      </c>
      <c r="AB23" s="36">
        <f t="shared" si="7"/>
        <v>7.19</v>
      </c>
      <c r="AC23" s="22"/>
      <c r="AD23" s="22"/>
      <c r="AE23" s="36">
        <f t="shared" si="8"/>
        <v>7.19</v>
      </c>
      <c r="AF23" s="82" t="s">
        <v>78</v>
      </c>
      <c r="AG23" s="240">
        <v>16.989999999999998</v>
      </c>
      <c r="AH23" s="54"/>
      <c r="AI23" s="54"/>
      <c r="AJ23" s="54">
        <f t="shared" si="9"/>
        <v>16.989999999999998</v>
      </c>
      <c r="AK23" s="218" t="s">
        <v>78</v>
      </c>
      <c r="AL23" s="36">
        <f t="shared" si="10"/>
        <v>24.18</v>
      </c>
      <c r="AM23" s="22"/>
      <c r="AN23" s="22"/>
      <c r="AO23" s="36">
        <f t="shared" si="11"/>
        <v>24.18</v>
      </c>
      <c r="AP23" s="82" t="s">
        <v>78</v>
      </c>
      <c r="AQ23" s="54">
        <v>6</v>
      </c>
      <c r="AR23" s="54"/>
      <c r="AS23" s="54"/>
      <c r="AT23" s="445">
        <f t="shared" si="12"/>
        <v>6</v>
      </c>
      <c r="AU23" s="218" t="s">
        <v>78</v>
      </c>
      <c r="AV23" s="36">
        <f t="shared" si="13"/>
        <v>30.18</v>
      </c>
      <c r="AW23" s="22"/>
      <c r="AX23" s="22"/>
      <c r="AY23" s="235">
        <f t="shared" si="14"/>
        <v>30.18</v>
      </c>
      <c r="AZ23" s="82" t="s">
        <v>78</v>
      </c>
      <c r="BA23" s="54">
        <v>3.98</v>
      </c>
      <c r="BB23" s="54"/>
      <c r="BC23" s="54"/>
      <c r="BD23" s="54">
        <f t="shared" si="15"/>
        <v>3.98</v>
      </c>
      <c r="BE23" s="218" t="s">
        <v>78</v>
      </c>
      <c r="BF23" s="36">
        <f t="shared" si="16"/>
        <v>34.159999999999997</v>
      </c>
      <c r="BG23" s="22"/>
      <c r="BH23" s="22"/>
      <c r="BI23" s="235">
        <f t="shared" si="17"/>
        <v>34.159999999999997</v>
      </c>
      <c r="BJ23" s="355" t="s">
        <v>78</v>
      </c>
      <c r="BK23" s="54">
        <v>0.5</v>
      </c>
      <c r="BL23" s="54"/>
      <c r="BM23" s="54"/>
      <c r="BN23" s="54">
        <f t="shared" si="18"/>
        <v>0.5</v>
      </c>
      <c r="BO23" s="358" t="s">
        <v>78</v>
      </c>
      <c r="BP23" s="36">
        <f t="shared" si="19"/>
        <v>34.659999999999997</v>
      </c>
      <c r="BQ23" s="22"/>
      <c r="BR23" s="22"/>
      <c r="BS23" s="235">
        <f t="shared" si="20"/>
        <v>34.659999999999997</v>
      </c>
    </row>
    <row r="24" spans="1:71" s="232" customFormat="1" ht="13.5" customHeight="1" x14ac:dyDescent="0.25">
      <c r="A24" s="227">
        <v>4828</v>
      </c>
      <c r="B24" s="8" t="s">
        <v>20</v>
      </c>
      <c r="C24" s="233">
        <v>150</v>
      </c>
      <c r="D24" s="233"/>
      <c r="E24" s="234"/>
      <c r="F24" s="233">
        <f t="shared" si="2"/>
        <v>150</v>
      </c>
      <c r="G24" s="233"/>
      <c r="H24" s="395">
        <v>120</v>
      </c>
      <c r="I24" s="395"/>
      <c r="J24" s="396"/>
      <c r="K24" s="395">
        <f t="shared" si="1"/>
        <v>120</v>
      </c>
      <c r="L24" s="82" t="s">
        <v>78</v>
      </c>
      <c r="M24" s="54">
        <v>0.97</v>
      </c>
      <c r="N24" s="54"/>
      <c r="O24" s="54"/>
      <c r="P24" s="54">
        <f t="shared" si="3"/>
        <v>0.97</v>
      </c>
      <c r="Q24" s="189" t="s">
        <v>78</v>
      </c>
      <c r="R24" s="187">
        <f t="shared" si="4"/>
        <v>0.97</v>
      </c>
      <c r="S24" s="187"/>
      <c r="T24" s="187"/>
      <c r="U24" s="187">
        <f t="shared" si="5"/>
        <v>0.97</v>
      </c>
      <c r="V24" s="82" t="s">
        <v>78</v>
      </c>
      <c r="W24" s="54">
        <v>6.97</v>
      </c>
      <c r="X24" s="54"/>
      <c r="Y24" s="54"/>
      <c r="Z24" s="54">
        <f t="shared" si="6"/>
        <v>6.97</v>
      </c>
      <c r="AA24" s="218" t="s">
        <v>78</v>
      </c>
      <c r="AB24" s="36">
        <f t="shared" si="7"/>
        <v>7.9399999999999995</v>
      </c>
      <c r="AC24" s="22"/>
      <c r="AD24" s="22"/>
      <c r="AE24" s="36">
        <f t="shared" si="8"/>
        <v>7.9399999999999995</v>
      </c>
      <c r="AF24" s="82" t="s">
        <v>78</v>
      </c>
      <c r="AG24" s="240">
        <v>12</v>
      </c>
      <c r="AH24" s="54"/>
      <c r="AI24" s="54"/>
      <c r="AJ24" s="54">
        <f t="shared" si="9"/>
        <v>12</v>
      </c>
      <c r="AK24" s="218" t="s">
        <v>78</v>
      </c>
      <c r="AL24" s="36">
        <f t="shared" si="10"/>
        <v>19.939999999999998</v>
      </c>
      <c r="AM24" s="22"/>
      <c r="AN24" s="22"/>
      <c r="AO24" s="36">
        <f t="shared" si="11"/>
        <v>19.939999999999998</v>
      </c>
      <c r="AP24" s="82" t="s">
        <v>78</v>
      </c>
      <c r="AQ24" s="54">
        <v>11.99</v>
      </c>
      <c r="AR24" s="54"/>
      <c r="AS24" s="54"/>
      <c r="AT24" s="445">
        <f t="shared" si="12"/>
        <v>11.99</v>
      </c>
      <c r="AU24" s="218" t="s">
        <v>78</v>
      </c>
      <c r="AV24" s="36">
        <f t="shared" si="13"/>
        <v>31.93</v>
      </c>
      <c r="AW24" s="22"/>
      <c r="AX24" s="22"/>
      <c r="AY24" s="235">
        <f t="shared" si="14"/>
        <v>31.93</v>
      </c>
      <c r="AZ24" s="82" t="s">
        <v>78</v>
      </c>
      <c r="BA24" s="54">
        <v>17.98</v>
      </c>
      <c r="BB24" s="54"/>
      <c r="BC24" s="54"/>
      <c r="BD24" s="54">
        <f t="shared" si="15"/>
        <v>17.98</v>
      </c>
      <c r="BE24" s="218" t="s">
        <v>78</v>
      </c>
      <c r="BF24" s="36">
        <f t="shared" si="16"/>
        <v>49.91</v>
      </c>
      <c r="BG24" s="22"/>
      <c r="BH24" s="22"/>
      <c r="BI24" s="235">
        <f t="shared" si="17"/>
        <v>49.91</v>
      </c>
      <c r="BJ24" s="355" t="s">
        <v>78</v>
      </c>
      <c r="BK24" s="54">
        <v>19.95</v>
      </c>
      <c r="BL24" s="54"/>
      <c r="BM24" s="54"/>
      <c r="BN24" s="54">
        <f t="shared" si="18"/>
        <v>19.95</v>
      </c>
      <c r="BO24" s="358" t="s">
        <v>78</v>
      </c>
      <c r="BP24" s="36">
        <f t="shared" si="19"/>
        <v>69.86</v>
      </c>
      <c r="BQ24" s="22"/>
      <c r="BR24" s="22"/>
      <c r="BS24" s="235">
        <f t="shared" si="20"/>
        <v>69.86</v>
      </c>
    </row>
    <row r="25" spans="1:71" s="232" customFormat="1" ht="13.5" customHeight="1" x14ac:dyDescent="0.25">
      <c r="A25" s="227">
        <v>4831</v>
      </c>
      <c r="B25" s="8" t="s">
        <v>21</v>
      </c>
      <c r="C25" s="233">
        <v>2</v>
      </c>
      <c r="D25" s="233"/>
      <c r="E25" s="234"/>
      <c r="F25" s="233">
        <f t="shared" si="2"/>
        <v>2</v>
      </c>
      <c r="G25" s="233"/>
      <c r="H25" s="395">
        <v>2</v>
      </c>
      <c r="I25" s="395"/>
      <c r="J25" s="396"/>
      <c r="K25" s="395">
        <f t="shared" si="1"/>
        <v>2</v>
      </c>
      <c r="L25" s="82" t="s">
        <v>78</v>
      </c>
      <c r="M25" s="54">
        <v>0</v>
      </c>
      <c r="N25" s="54"/>
      <c r="O25" s="54"/>
      <c r="P25" s="54">
        <f t="shared" si="3"/>
        <v>0</v>
      </c>
      <c r="Q25" s="189" t="s">
        <v>78</v>
      </c>
      <c r="R25" s="187">
        <f t="shared" si="4"/>
        <v>0</v>
      </c>
      <c r="S25" s="187"/>
      <c r="T25" s="187"/>
      <c r="U25" s="187">
        <f t="shared" si="5"/>
        <v>0</v>
      </c>
      <c r="V25" s="82" t="s">
        <v>78</v>
      </c>
      <c r="W25" s="54">
        <v>0.1</v>
      </c>
      <c r="X25" s="54"/>
      <c r="Y25" s="54"/>
      <c r="Z25" s="54">
        <f t="shared" si="6"/>
        <v>0.1</v>
      </c>
      <c r="AA25" s="218" t="s">
        <v>78</v>
      </c>
      <c r="AB25" s="36">
        <f t="shared" si="7"/>
        <v>0.1</v>
      </c>
      <c r="AC25" s="22"/>
      <c r="AD25" s="22"/>
      <c r="AE25" s="36">
        <f t="shared" si="8"/>
        <v>0.1</v>
      </c>
      <c r="AF25" s="82" t="s">
        <v>78</v>
      </c>
      <c r="AG25" s="240">
        <v>0.03</v>
      </c>
      <c r="AH25" s="54"/>
      <c r="AI25" s="54"/>
      <c r="AJ25" s="54">
        <f t="shared" si="9"/>
        <v>0.03</v>
      </c>
      <c r="AK25" s="218" t="s">
        <v>78</v>
      </c>
      <c r="AL25" s="36">
        <f t="shared" si="10"/>
        <v>0.13</v>
      </c>
      <c r="AM25" s="22"/>
      <c r="AN25" s="22"/>
      <c r="AO25" s="36">
        <f t="shared" si="11"/>
        <v>0.13</v>
      </c>
      <c r="AP25" s="82" t="s">
        <v>78</v>
      </c>
      <c r="AQ25" s="54">
        <v>0.05</v>
      </c>
      <c r="AR25" s="54"/>
      <c r="AS25" s="54"/>
      <c r="AT25" s="445">
        <f t="shared" si="12"/>
        <v>0.05</v>
      </c>
      <c r="AU25" s="218" t="s">
        <v>78</v>
      </c>
      <c r="AV25" s="36">
        <f t="shared" si="13"/>
        <v>0.18</v>
      </c>
      <c r="AW25" s="22"/>
      <c r="AX25" s="22"/>
      <c r="AY25" s="235">
        <f t="shared" si="14"/>
        <v>0.18</v>
      </c>
      <c r="AZ25" s="82" t="s">
        <v>78</v>
      </c>
      <c r="BA25" s="54">
        <v>0.1</v>
      </c>
      <c r="BB25" s="54"/>
      <c r="BC25" s="54"/>
      <c r="BD25" s="54">
        <f t="shared" si="15"/>
        <v>0.1</v>
      </c>
      <c r="BE25" s="218" t="s">
        <v>78</v>
      </c>
      <c r="BF25" s="36">
        <f t="shared" si="16"/>
        <v>0.28000000000000003</v>
      </c>
      <c r="BG25" s="22"/>
      <c r="BH25" s="22"/>
      <c r="BI25" s="235">
        <f t="shared" si="17"/>
        <v>0.28000000000000003</v>
      </c>
      <c r="BJ25" s="355" t="s">
        <v>78</v>
      </c>
      <c r="BK25" s="54">
        <v>0.2</v>
      </c>
      <c r="BL25" s="54"/>
      <c r="BM25" s="54"/>
      <c r="BN25" s="54">
        <f t="shared" si="18"/>
        <v>0.2</v>
      </c>
      <c r="BO25" s="358" t="s">
        <v>78</v>
      </c>
      <c r="BP25" s="36">
        <f t="shared" si="19"/>
        <v>0.48000000000000004</v>
      </c>
      <c r="BQ25" s="22"/>
      <c r="BR25" s="22"/>
      <c r="BS25" s="235">
        <f t="shared" si="20"/>
        <v>0.48000000000000004</v>
      </c>
    </row>
    <row r="26" spans="1:71" s="232" customFormat="1" ht="11.25" customHeight="1" x14ac:dyDescent="0.25">
      <c r="A26" s="499">
        <v>4840</v>
      </c>
      <c r="B26" s="14" t="s">
        <v>22</v>
      </c>
      <c r="C26" s="241"/>
      <c r="D26" s="241"/>
      <c r="E26" s="387"/>
      <c r="F26" s="241"/>
      <c r="G26" s="241"/>
      <c r="H26" s="399"/>
      <c r="I26" s="399"/>
      <c r="J26" s="400"/>
      <c r="K26" s="399"/>
      <c r="L26" s="81"/>
      <c r="M26" s="65"/>
      <c r="N26" s="65"/>
      <c r="O26" s="65"/>
      <c r="P26" s="65"/>
      <c r="Q26" s="189"/>
      <c r="R26" s="187">
        <f t="shared" si="4"/>
        <v>0</v>
      </c>
      <c r="S26" s="187"/>
      <c r="T26" s="187"/>
      <c r="U26" s="187"/>
      <c r="V26" s="81"/>
      <c r="W26" s="65"/>
      <c r="X26" s="65"/>
      <c r="Y26" s="65"/>
      <c r="Z26" s="65"/>
      <c r="AA26" s="218"/>
      <c r="AB26" s="22"/>
      <c r="AC26" s="22"/>
      <c r="AD26" s="22"/>
      <c r="AE26" s="22"/>
      <c r="AF26" s="81"/>
      <c r="AG26" s="65"/>
      <c r="AH26" s="65"/>
      <c r="AI26" s="65"/>
      <c r="AJ26" s="65"/>
      <c r="AK26" s="218"/>
      <c r="AL26" s="22"/>
      <c r="AM26" s="22"/>
      <c r="AN26" s="22"/>
      <c r="AO26" s="22"/>
      <c r="AP26" s="81"/>
      <c r="AQ26" s="65"/>
      <c r="AR26" s="65"/>
      <c r="AS26" s="65"/>
      <c r="AT26" s="445"/>
      <c r="AU26" s="218"/>
      <c r="AV26" s="22"/>
      <c r="AW26" s="22"/>
      <c r="AX26" s="22"/>
      <c r="AY26" s="239"/>
      <c r="AZ26" s="63"/>
      <c r="BA26" s="65"/>
      <c r="BB26" s="65"/>
      <c r="BC26" s="65"/>
      <c r="BD26" s="65"/>
      <c r="BE26" s="218"/>
      <c r="BF26" s="22"/>
      <c r="BG26" s="22"/>
      <c r="BH26" s="22"/>
      <c r="BI26" s="239"/>
      <c r="BJ26" s="63"/>
      <c r="BK26" s="65"/>
      <c r="BL26" s="65"/>
      <c r="BM26" s="65"/>
      <c r="BN26" s="65"/>
      <c r="BO26" s="358"/>
      <c r="BP26" s="22"/>
      <c r="BQ26" s="22"/>
      <c r="BR26" s="22"/>
      <c r="BS26" s="239"/>
    </row>
    <row r="27" spans="1:71" s="232" customFormat="1" ht="11.25" customHeight="1" x14ac:dyDescent="0.25">
      <c r="A27" s="499"/>
      <c r="B27" s="8" t="s">
        <v>23</v>
      </c>
      <c r="C27" s="390"/>
      <c r="D27" s="390">
        <v>238.54</v>
      </c>
      <c r="E27" s="386"/>
      <c r="F27" s="390">
        <f t="shared" ref="F27:F39" si="21">C27+D27+E27</f>
        <v>238.54</v>
      </c>
      <c r="G27" s="407"/>
      <c r="H27" s="398">
        <v>0</v>
      </c>
      <c r="I27" s="398">
        <v>100</v>
      </c>
      <c r="J27" s="108"/>
      <c r="K27" s="398">
        <f t="shared" si="1"/>
        <v>100</v>
      </c>
      <c r="L27" s="81"/>
      <c r="M27" s="65"/>
      <c r="N27" s="65"/>
      <c r="O27" s="65"/>
      <c r="P27" s="65"/>
      <c r="Q27" s="189"/>
      <c r="R27" s="187">
        <f t="shared" si="4"/>
        <v>0</v>
      </c>
      <c r="S27" s="187"/>
      <c r="T27" s="187"/>
      <c r="U27" s="187"/>
      <c r="V27" s="81"/>
      <c r="W27" s="65"/>
      <c r="X27" s="65"/>
      <c r="Y27" s="65"/>
      <c r="Z27" s="65"/>
      <c r="AA27" s="218" t="s">
        <v>78</v>
      </c>
      <c r="AB27" s="22"/>
      <c r="AC27" s="22"/>
      <c r="AD27" s="22"/>
      <c r="AE27" s="36">
        <f t="shared" ref="AE27:AE39" si="22">AB27+AC27+AD27</f>
        <v>0</v>
      </c>
      <c r="AF27" s="81"/>
      <c r="AG27" s="65"/>
      <c r="AH27" s="65"/>
      <c r="AI27" s="65"/>
      <c r="AJ27" s="65"/>
      <c r="AK27" s="218" t="s">
        <v>78</v>
      </c>
      <c r="AL27" s="22"/>
      <c r="AM27" s="22"/>
      <c r="AN27" s="22"/>
      <c r="AO27" s="36">
        <f t="shared" ref="AO27:AO39" si="23">AL27+AM27+AN27</f>
        <v>0</v>
      </c>
      <c r="AP27" s="81"/>
      <c r="AQ27" s="65"/>
      <c r="AR27" s="65"/>
      <c r="AS27" s="65"/>
      <c r="AT27" s="445"/>
      <c r="AU27" s="218" t="s">
        <v>78</v>
      </c>
      <c r="AV27" s="22"/>
      <c r="AW27" s="22"/>
      <c r="AX27" s="22"/>
      <c r="AY27" s="239"/>
      <c r="AZ27" s="63"/>
      <c r="BA27" s="65"/>
      <c r="BB27" s="65"/>
      <c r="BC27" s="65"/>
      <c r="BD27" s="65"/>
      <c r="BE27" s="218" t="s">
        <v>78</v>
      </c>
      <c r="BF27" s="22"/>
      <c r="BG27" s="22"/>
      <c r="BH27" s="22"/>
      <c r="BI27" s="239"/>
      <c r="BJ27" s="63"/>
      <c r="BK27" s="65"/>
      <c r="BL27" s="65"/>
      <c r="BM27" s="65"/>
      <c r="BN27" s="65"/>
      <c r="BO27" s="358" t="s">
        <v>78</v>
      </c>
      <c r="BP27" s="22"/>
      <c r="BQ27" s="22"/>
      <c r="BR27" s="22"/>
      <c r="BS27" s="239"/>
    </row>
    <row r="28" spans="1:71" s="232" customFormat="1" ht="24" customHeight="1" x14ac:dyDescent="0.25">
      <c r="A28" s="499"/>
      <c r="B28" s="46" t="s">
        <v>24</v>
      </c>
      <c r="C28" s="390">
        <v>47.81</v>
      </c>
      <c r="D28" s="390">
        <v>350.6</v>
      </c>
      <c r="E28" s="386"/>
      <c r="F28" s="390">
        <f t="shared" si="21"/>
        <v>398.41</v>
      </c>
      <c r="G28" s="407"/>
      <c r="H28" s="398">
        <v>64.400000000000006</v>
      </c>
      <c r="I28" s="398">
        <v>472.3</v>
      </c>
      <c r="J28" s="108"/>
      <c r="K28" s="398">
        <f t="shared" si="1"/>
        <v>536.70000000000005</v>
      </c>
      <c r="L28" s="81" t="s">
        <v>78</v>
      </c>
      <c r="M28" s="64">
        <v>0</v>
      </c>
      <c r="N28" s="64">
        <v>0</v>
      </c>
      <c r="O28" s="64"/>
      <c r="P28" s="65">
        <f t="shared" ref="P28:P39" si="24">M28+N28+O28</f>
        <v>0</v>
      </c>
      <c r="Q28" s="189" t="s">
        <v>78</v>
      </c>
      <c r="R28" s="187">
        <f t="shared" si="4"/>
        <v>0</v>
      </c>
      <c r="S28" s="187">
        <f>N28</f>
        <v>0</v>
      </c>
      <c r="T28" s="190"/>
      <c r="U28" s="187">
        <f t="shared" ref="U28:U39" si="25">R28+S28+T28</f>
        <v>0</v>
      </c>
      <c r="V28" s="81" t="s">
        <v>78</v>
      </c>
      <c r="W28" s="64">
        <v>0</v>
      </c>
      <c r="X28" s="64">
        <v>9.2200000000000006</v>
      </c>
      <c r="Y28" s="64"/>
      <c r="Z28" s="65">
        <f t="shared" ref="Z28:Z39" si="26">W28+X28+Y28</f>
        <v>9.2200000000000006</v>
      </c>
      <c r="AA28" s="218" t="s">
        <v>78</v>
      </c>
      <c r="AB28" s="36">
        <f t="shared" ref="AB28:AC30" si="27">R28+W28</f>
        <v>0</v>
      </c>
      <c r="AC28" s="36">
        <f t="shared" si="27"/>
        <v>9.2200000000000006</v>
      </c>
      <c r="AD28" s="22"/>
      <c r="AE28" s="36">
        <f t="shared" si="22"/>
        <v>9.2200000000000006</v>
      </c>
      <c r="AF28" s="81" t="s">
        <v>78</v>
      </c>
      <c r="AG28" s="64">
        <v>0</v>
      </c>
      <c r="AH28" s="64">
        <v>29.86</v>
      </c>
      <c r="AI28" s="64"/>
      <c r="AJ28" s="65">
        <f t="shared" ref="AJ28:AJ39" si="28">AG28+AH28+AI28</f>
        <v>29.86</v>
      </c>
      <c r="AK28" s="218" t="s">
        <v>78</v>
      </c>
      <c r="AL28" s="36">
        <f t="shared" ref="AL28:AM30" si="29">AB28+AG28</f>
        <v>0</v>
      </c>
      <c r="AM28" s="36">
        <f t="shared" si="29"/>
        <v>39.08</v>
      </c>
      <c r="AN28" s="22"/>
      <c r="AO28" s="36">
        <f t="shared" si="23"/>
        <v>39.08</v>
      </c>
      <c r="AP28" s="81" t="s">
        <v>78</v>
      </c>
      <c r="AQ28" s="64">
        <v>6.8</v>
      </c>
      <c r="AR28" s="64">
        <v>79.75</v>
      </c>
      <c r="AS28" s="64"/>
      <c r="AT28" s="445">
        <f t="shared" ref="AT28:AT33" si="30">AQ28+AR28+AS28</f>
        <v>86.55</v>
      </c>
      <c r="AU28" s="218" t="s">
        <v>78</v>
      </c>
      <c r="AV28" s="36">
        <f t="shared" ref="AV28:AW30" si="31">AL28+AQ28</f>
        <v>6.8</v>
      </c>
      <c r="AW28" s="36">
        <f t="shared" si="31"/>
        <v>118.83</v>
      </c>
      <c r="AX28" s="22"/>
      <c r="AY28" s="235">
        <f t="shared" ref="AY28:AY39" si="32">AT28+AO28</f>
        <v>125.63</v>
      </c>
      <c r="AZ28" s="63" t="s">
        <v>78</v>
      </c>
      <c r="BA28" s="65">
        <v>15.74</v>
      </c>
      <c r="BB28" s="65">
        <v>160.13</v>
      </c>
      <c r="BC28" s="64"/>
      <c r="BD28" s="65">
        <f t="shared" ref="BD28:BD39" si="33">BA28+BB28+BC28</f>
        <v>175.87</v>
      </c>
      <c r="BE28" s="218" t="s">
        <v>78</v>
      </c>
      <c r="BF28" s="36">
        <f t="shared" ref="BF28:BG30" si="34">AV28+BA28</f>
        <v>22.54</v>
      </c>
      <c r="BG28" s="36">
        <f t="shared" si="34"/>
        <v>278.95999999999998</v>
      </c>
      <c r="BH28" s="22"/>
      <c r="BI28" s="235">
        <f t="shared" ref="BI28:BI39" si="35">BD28+AY28</f>
        <v>301.5</v>
      </c>
      <c r="BJ28" s="63" t="s">
        <v>78</v>
      </c>
      <c r="BK28" s="65">
        <v>2.71</v>
      </c>
      <c r="BL28" s="65">
        <v>19.5</v>
      </c>
      <c r="BM28" s="64"/>
      <c r="BN28" s="65">
        <f t="shared" ref="BN28:BN39" si="36">BK28+BL28+BM28</f>
        <v>22.21</v>
      </c>
      <c r="BO28" s="358" t="s">
        <v>78</v>
      </c>
      <c r="BP28" s="36">
        <f t="shared" ref="BP28:BP30" si="37">BF28+BK28</f>
        <v>25.25</v>
      </c>
      <c r="BQ28" s="36">
        <f t="shared" ref="BQ28:BQ30" si="38">BG28+BL28</f>
        <v>298.45999999999998</v>
      </c>
      <c r="BR28" s="22"/>
      <c r="BS28" s="235">
        <f t="shared" ref="BS28:BS39" si="39">BN28+BI28</f>
        <v>323.70999999999998</v>
      </c>
    </row>
    <row r="29" spans="1:71" s="232" customFormat="1" ht="44.25" customHeight="1" x14ac:dyDescent="0.25">
      <c r="A29" s="499"/>
      <c r="B29" s="46" t="s">
        <v>25</v>
      </c>
      <c r="C29" s="390">
        <v>304</v>
      </c>
      <c r="D29" s="390">
        <v>2229.34</v>
      </c>
      <c r="E29" s="386"/>
      <c r="F29" s="390">
        <f t="shared" si="21"/>
        <v>2533.34</v>
      </c>
      <c r="G29" s="407"/>
      <c r="H29" s="398">
        <v>354.92</v>
      </c>
      <c r="I29" s="398">
        <v>2602.71</v>
      </c>
      <c r="J29" s="108"/>
      <c r="K29" s="398">
        <f t="shared" si="1"/>
        <v>2957.63</v>
      </c>
      <c r="L29" s="81" t="s">
        <v>78</v>
      </c>
      <c r="M29" s="65">
        <v>0</v>
      </c>
      <c r="N29" s="65">
        <v>0</v>
      </c>
      <c r="O29" s="65"/>
      <c r="P29" s="65">
        <f t="shared" si="24"/>
        <v>0</v>
      </c>
      <c r="Q29" s="189" t="s">
        <v>78</v>
      </c>
      <c r="R29" s="187">
        <f t="shared" si="4"/>
        <v>0</v>
      </c>
      <c r="S29" s="187">
        <f>N29</f>
        <v>0</v>
      </c>
      <c r="T29" s="187"/>
      <c r="U29" s="187">
        <f t="shared" si="25"/>
        <v>0</v>
      </c>
      <c r="V29" s="81" t="s">
        <v>78</v>
      </c>
      <c r="W29" s="65">
        <v>0</v>
      </c>
      <c r="X29" s="65">
        <v>0</v>
      </c>
      <c r="Y29" s="65"/>
      <c r="Z29" s="65">
        <f t="shared" si="26"/>
        <v>0</v>
      </c>
      <c r="AA29" s="218" t="s">
        <v>78</v>
      </c>
      <c r="AB29" s="36">
        <f t="shared" si="27"/>
        <v>0</v>
      </c>
      <c r="AC29" s="36">
        <f t="shared" si="27"/>
        <v>0</v>
      </c>
      <c r="AD29" s="22"/>
      <c r="AE29" s="36">
        <f t="shared" si="22"/>
        <v>0</v>
      </c>
      <c r="AF29" s="81" t="s">
        <v>78</v>
      </c>
      <c r="AG29" s="65">
        <v>0</v>
      </c>
      <c r="AH29" s="65">
        <v>199.49</v>
      </c>
      <c r="AI29" s="65"/>
      <c r="AJ29" s="65">
        <f t="shared" si="28"/>
        <v>199.49</v>
      </c>
      <c r="AK29" s="218" t="s">
        <v>78</v>
      </c>
      <c r="AL29" s="36">
        <f t="shared" si="29"/>
        <v>0</v>
      </c>
      <c r="AM29" s="36">
        <f t="shared" si="29"/>
        <v>199.49</v>
      </c>
      <c r="AN29" s="22"/>
      <c r="AO29" s="36">
        <f t="shared" si="23"/>
        <v>199.49</v>
      </c>
      <c r="AP29" s="81" t="s">
        <v>78</v>
      </c>
      <c r="AQ29" s="65">
        <v>24.64</v>
      </c>
      <c r="AR29" s="65">
        <v>500.25</v>
      </c>
      <c r="AS29" s="65"/>
      <c r="AT29" s="445">
        <f t="shared" si="30"/>
        <v>524.89</v>
      </c>
      <c r="AU29" s="218" t="s">
        <v>78</v>
      </c>
      <c r="AV29" s="36">
        <f t="shared" si="31"/>
        <v>24.64</v>
      </c>
      <c r="AW29" s="36">
        <f t="shared" si="31"/>
        <v>699.74</v>
      </c>
      <c r="AX29" s="22"/>
      <c r="AY29" s="235">
        <f t="shared" si="32"/>
        <v>724.38</v>
      </c>
      <c r="AZ29" s="63" t="s">
        <v>78</v>
      </c>
      <c r="BA29" s="64">
        <v>55.7</v>
      </c>
      <c r="BB29" s="64">
        <v>566.54999999999995</v>
      </c>
      <c r="BC29" s="65"/>
      <c r="BD29" s="65">
        <f t="shared" si="33"/>
        <v>622.25</v>
      </c>
      <c r="BE29" s="218" t="s">
        <v>78</v>
      </c>
      <c r="BF29" s="36">
        <f t="shared" si="34"/>
        <v>80.34</v>
      </c>
      <c r="BG29" s="36">
        <f t="shared" si="34"/>
        <v>1266.29</v>
      </c>
      <c r="BH29" s="22"/>
      <c r="BI29" s="235">
        <f t="shared" si="35"/>
        <v>1346.63</v>
      </c>
      <c r="BJ29" s="63" t="s">
        <v>78</v>
      </c>
      <c r="BK29" s="64">
        <v>34.46</v>
      </c>
      <c r="BL29" s="64">
        <v>303.64999999999998</v>
      </c>
      <c r="BM29" s="65"/>
      <c r="BN29" s="65">
        <f t="shared" si="36"/>
        <v>338.10999999999996</v>
      </c>
      <c r="BO29" s="358" t="s">
        <v>78</v>
      </c>
      <c r="BP29" s="36">
        <f t="shared" si="37"/>
        <v>114.80000000000001</v>
      </c>
      <c r="BQ29" s="36">
        <f t="shared" si="38"/>
        <v>1569.94</v>
      </c>
      <c r="BR29" s="22"/>
      <c r="BS29" s="235">
        <f t="shared" si="39"/>
        <v>1684.74</v>
      </c>
    </row>
    <row r="30" spans="1:71" s="232" customFormat="1" ht="48.75" customHeight="1" x14ac:dyDescent="0.25">
      <c r="A30" s="499"/>
      <c r="B30" s="46" t="s">
        <v>26</v>
      </c>
      <c r="C30" s="390">
        <v>158.6</v>
      </c>
      <c r="D30" s="390">
        <v>1163.08</v>
      </c>
      <c r="E30" s="386"/>
      <c r="F30" s="390">
        <f t="shared" si="21"/>
        <v>1321.6799999999998</v>
      </c>
      <c r="G30" s="407"/>
      <c r="H30" s="398">
        <v>125.23</v>
      </c>
      <c r="I30" s="398">
        <v>918.38</v>
      </c>
      <c r="J30" s="108"/>
      <c r="K30" s="398">
        <f t="shared" si="1"/>
        <v>1043.6099999999999</v>
      </c>
      <c r="L30" s="81" t="s">
        <v>78</v>
      </c>
      <c r="M30" s="80">
        <v>0</v>
      </c>
      <c r="N30" s="80">
        <v>0</v>
      </c>
      <c r="O30" s="80"/>
      <c r="P30" s="65">
        <f t="shared" si="24"/>
        <v>0</v>
      </c>
      <c r="Q30" s="189" t="s">
        <v>78</v>
      </c>
      <c r="R30" s="187">
        <f t="shared" si="4"/>
        <v>0</v>
      </c>
      <c r="S30" s="187">
        <f>N30</f>
        <v>0</v>
      </c>
      <c r="T30" s="191"/>
      <c r="U30" s="187">
        <f t="shared" si="25"/>
        <v>0</v>
      </c>
      <c r="V30" s="81" t="s">
        <v>78</v>
      </c>
      <c r="W30" s="80">
        <v>0</v>
      </c>
      <c r="X30" s="80">
        <v>0</v>
      </c>
      <c r="Y30" s="80"/>
      <c r="Z30" s="65">
        <f t="shared" si="26"/>
        <v>0</v>
      </c>
      <c r="AA30" s="218" t="s">
        <v>78</v>
      </c>
      <c r="AB30" s="36">
        <f t="shared" si="27"/>
        <v>0</v>
      </c>
      <c r="AC30" s="36">
        <f t="shared" si="27"/>
        <v>0</v>
      </c>
      <c r="AD30" s="22"/>
      <c r="AE30" s="36">
        <f t="shared" si="22"/>
        <v>0</v>
      </c>
      <c r="AF30" s="81" t="s">
        <v>78</v>
      </c>
      <c r="AG30" s="80">
        <v>0</v>
      </c>
      <c r="AH30" s="80">
        <v>119.7</v>
      </c>
      <c r="AI30" s="80"/>
      <c r="AJ30" s="65">
        <f t="shared" si="28"/>
        <v>119.7</v>
      </c>
      <c r="AK30" s="218" t="s">
        <v>78</v>
      </c>
      <c r="AL30" s="36">
        <f t="shared" si="29"/>
        <v>0</v>
      </c>
      <c r="AM30" s="36">
        <f t="shared" si="29"/>
        <v>119.7</v>
      </c>
      <c r="AN30" s="22"/>
      <c r="AO30" s="36">
        <f t="shared" si="23"/>
        <v>119.7</v>
      </c>
      <c r="AP30" s="81" t="s">
        <v>78</v>
      </c>
      <c r="AQ30" s="80">
        <v>14.5</v>
      </c>
      <c r="AR30" s="80">
        <v>209.79</v>
      </c>
      <c r="AS30" s="80"/>
      <c r="AT30" s="445">
        <f t="shared" si="30"/>
        <v>224.29</v>
      </c>
      <c r="AU30" s="218" t="s">
        <v>78</v>
      </c>
      <c r="AV30" s="36">
        <f t="shared" si="31"/>
        <v>14.5</v>
      </c>
      <c r="AW30" s="36">
        <f t="shared" si="31"/>
        <v>329.49</v>
      </c>
      <c r="AX30" s="22"/>
      <c r="AY30" s="235">
        <f t="shared" si="32"/>
        <v>343.99</v>
      </c>
      <c r="AZ30" s="81" t="s">
        <v>78</v>
      </c>
      <c r="BA30" s="65">
        <v>20.97</v>
      </c>
      <c r="BB30" s="65">
        <v>213.24</v>
      </c>
      <c r="BC30" s="78"/>
      <c r="BD30" s="65">
        <f t="shared" si="33"/>
        <v>234.21</v>
      </c>
      <c r="BE30" s="218" t="s">
        <v>78</v>
      </c>
      <c r="BF30" s="36">
        <f t="shared" si="34"/>
        <v>35.47</v>
      </c>
      <c r="BG30" s="36">
        <f t="shared" si="34"/>
        <v>542.73</v>
      </c>
      <c r="BH30" s="22"/>
      <c r="BI30" s="235">
        <f t="shared" si="35"/>
        <v>578.20000000000005</v>
      </c>
      <c r="BJ30" s="81" t="s">
        <v>78</v>
      </c>
      <c r="BK30" s="65">
        <v>7.97</v>
      </c>
      <c r="BL30" s="65">
        <v>75.010000000000005</v>
      </c>
      <c r="BM30" s="80"/>
      <c r="BN30" s="65">
        <f t="shared" si="36"/>
        <v>82.98</v>
      </c>
      <c r="BO30" s="358" t="s">
        <v>78</v>
      </c>
      <c r="BP30" s="36">
        <f t="shared" si="37"/>
        <v>43.44</v>
      </c>
      <c r="BQ30" s="36">
        <f t="shared" si="38"/>
        <v>617.74</v>
      </c>
      <c r="BR30" s="22"/>
      <c r="BS30" s="235">
        <f t="shared" si="39"/>
        <v>661.18000000000006</v>
      </c>
    </row>
    <row r="31" spans="1:71" s="232" customFormat="1" ht="11.25" customHeight="1" x14ac:dyDescent="0.2">
      <c r="A31" s="227">
        <v>4851</v>
      </c>
      <c r="B31" s="8" t="s">
        <v>27</v>
      </c>
      <c r="C31" s="233">
        <v>15</v>
      </c>
      <c r="D31" s="233"/>
      <c r="E31" s="234"/>
      <c r="F31" s="233">
        <f t="shared" si="21"/>
        <v>15</v>
      </c>
      <c r="G31" s="233"/>
      <c r="H31" s="395">
        <v>22</v>
      </c>
      <c r="I31" s="395"/>
      <c r="J31" s="396"/>
      <c r="K31" s="395">
        <f t="shared" si="1"/>
        <v>22</v>
      </c>
      <c r="L31" s="82" t="s">
        <v>78</v>
      </c>
      <c r="M31" s="54">
        <v>0.25</v>
      </c>
      <c r="N31" s="54"/>
      <c r="O31" s="54"/>
      <c r="P31" s="54">
        <f t="shared" si="24"/>
        <v>0.25</v>
      </c>
      <c r="Q31" s="189" t="s">
        <v>78</v>
      </c>
      <c r="R31" s="187">
        <f t="shared" si="4"/>
        <v>0.25</v>
      </c>
      <c r="S31" s="187"/>
      <c r="T31" s="187"/>
      <c r="U31" s="187">
        <f t="shared" si="25"/>
        <v>0.25</v>
      </c>
      <c r="V31" s="82" t="s">
        <v>78</v>
      </c>
      <c r="W31" s="242">
        <v>2.11</v>
      </c>
      <c r="X31" s="54"/>
      <c r="Y31" s="54"/>
      <c r="Z31" s="54">
        <f t="shared" si="26"/>
        <v>2.11</v>
      </c>
      <c r="AA31" s="218" t="s">
        <v>78</v>
      </c>
      <c r="AB31" s="36">
        <f>R31+W31</f>
        <v>2.36</v>
      </c>
      <c r="AC31" s="22"/>
      <c r="AD31" s="22"/>
      <c r="AE31" s="36">
        <f t="shared" si="22"/>
        <v>2.36</v>
      </c>
      <c r="AF31" s="82" t="s">
        <v>78</v>
      </c>
      <c r="AG31" s="242">
        <v>2.35</v>
      </c>
      <c r="AH31" s="54"/>
      <c r="AI31" s="54"/>
      <c r="AJ31" s="54">
        <f t="shared" si="28"/>
        <v>2.35</v>
      </c>
      <c r="AK31" s="218" t="s">
        <v>78</v>
      </c>
      <c r="AL31" s="36">
        <f>AB31+AG31</f>
        <v>4.71</v>
      </c>
      <c r="AM31" s="22"/>
      <c r="AN31" s="22"/>
      <c r="AO31" s="36">
        <f t="shared" si="23"/>
        <v>4.71</v>
      </c>
      <c r="AP31" s="82" t="s">
        <v>78</v>
      </c>
      <c r="AQ31" s="54">
        <v>2</v>
      </c>
      <c r="AR31" s="54"/>
      <c r="AS31" s="54"/>
      <c r="AT31" s="445">
        <f t="shared" si="30"/>
        <v>2</v>
      </c>
      <c r="AU31" s="218" t="s">
        <v>78</v>
      </c>
      <c r="AV31" s="36">
        <f>AL31+AQ31</f>
        <v>6.71</v>
      </c>
      <c r="AW31" s="22"/>
      <c r="AX31" s="22"/>
      <c r="AY31" s="235">
        <f t="shared" si="32"/>
        <v>6.71</v>
      </c>
      <c r="AZ31" s="82" t="s">
        <v>78</v>
      </c>
      <c r="BA31" s="54">
        <v>4.25</v>
      </c>
      <c r="BB31" s="54"/>
      <c r="BC31" s="54"/>
      <c r="BD31" s="54">
        <f t="shared" si="33"/>
        <v>4.25</v>
      </c>
      <c r="BE31" s="218" t="s">
        <v>78</v>
      </c>
      <c r="BF31" s="36">
        <f>AV31+BA31</f>
        <v>10.96</v>
      </c>
      <c r="BG31" s="22"/>
      <c r="BH31" s="22"/>
      <c r="BI31" s="235">
        <f t="shared" si="35"/>
        <v>10.96</v>
      </c>
      <c r="BJ31" s="355" t="s">
        <v>78</v>
      </c>
      <c r="BK31" s="54">
        <v>3.49</v>
      </c>
      <c r="BL31" s="54"/>
      <c r="BM31" s="54"/>
      <c r="BN31" s="54">
        <f t="shared" si="36"/>
        <v>3.49</v>
      </c>
      <c r="BO31" s="358" t="s">
        <v>78</v>
      </c>
      <c r="BP31" s="36">
        <f>BF31+BK31</f>
        <v>14.450000000000001</v>
      </c>
      <c r="BQ31" s="22"/>
      <c r="BR31" s="22"/>
      <c r="BS31" s="235">
        <f t="shared" si="39"/>
        <v>14.450000000000001</v>
      </c>
    </row>
    <row r="32" spans="1:71" s="232" customFormat="1" ht="11.25" customHeight="1" x14ac:dyDescent="0.2">
      <c r="A32" s="227">
        <v>4854</v>
      </c>
      <c r="B32" s="8" t="s">
        <v>28</v>
      </c>
      <c r="C32" s="233">
        <v>25</v>
      </c>
      <c r="D32" s="233"/>
      <c r="E32" s="234"/>
      <c r="F32" s="233">
        <f t="shared" si="21"/>
        <v>25</v>
      </c>
      <c r="G32" s="233"/>
      <c r="H32" s="395">
        <v>15</v>
      </c>
      <c r="I32" s="395"/>
      <c r="J32" s="396"/>
      <c r="K32" s="395">
        <f t="shared" si="1"/>
        <v>15</v>
      </c>
      <c r="L32" s="82" t="s">
        <v>78</v>
      </c>
      <c r="M32" s="54">
        <v>0</v>
      </c>
      <c r="N32" s="54"/>
      <c r="O32" s="54"/>
      <c r="P32" s="54">
        <f t="shared" si="24"/>
        <v>0</v>
      </c>
      <c r="Q32" s="189" t="s">
        <v>78</v>
      </c>
      <c r="R32" s="187">
        <f t="shared" si="4"/>
        <v>0</v>
      </c>
      <c r="S32" s="187"/>
      <c r="T32" s="187"/>
      <c r="U32" s="187">
        <f t="shared" si="25"/>
        <v>0</v>
      </c>
      <c r="V32" s="82" t="s">
        <v>78</v>
      </c>
      <c r="W32" s="242">
        <v>0.99</v>
      </c>
      <c r="X32" s="54"/>
      <c r="Y32" s="54"/>
      <c r="Z32" s="54">
        <f t="shared" si="26"/>
        <v>0.99</v>
      </c>
      <c r="AA32" s="218" t="s">
        <v>78</v>
      </c>
      <c r="AB32" s="36">
        <f>R32+W32</f>
        <v>0.99</v>
      </c>
      <c r="AC32" s="22"/>
      <c r="AD32" s="22"/>
      <c r="AE32" s="36">
        <f t="shared" si="22"/>
        <v>0.99</v>
      </c>
      <c r="AF32" s="82" t="s">
        <v>78</v>
      </c>
      <c r="AG32" s="242">
        <v>0.75</v>
      </c>
      <c r="AH32" s="54"/>
      <c r="AI32" s="54"/>
      <c r="AJ32" s="54">
        <f t="shared" si="28"/>
        <v>0.75</v>
      </c>
      <c r="AK32" s="218" t="s">
        <v>78</v>
      </c>
      <c r="AL32" s="36">
        <f>AB32+AG32</f>
        <v>1.74</v>
      </c>
      <c r="AM32" s="22"/>
      <c r="AN32" s="22"/>
      <c r="AO32" s="36">
        <f t="shared" si="23"/>
        <v>1.74</v>
      </c>
      <c r="AP32" s="82" t="s">
        <v>78</v>
      </c>
      <c r="AQ32" s="54">
        <v>1</v>
      </c>
      <c r="AR32" s="54"/>
      <c r="AS32" s="54"/>
      <c r="AT32" s="445">
        <f t="shared" si="30"/>
        <v>1</v>
      </c>
      <c r="AU32" s="218" t="s">
        <v>78</v>
      </c>
      <c r="AV32" s="36">
        <f>AL32+AQ32</f>
        <v>2.74</v>
      </c>
      <c r="AW32" s="22"/>
      <c r="AX32" s="22"/>
      <c r="AY32" s="235">
        <f t="shared" si="32"/>
        <v>2.74</v>
      </c>
      <c r="AZ32" s="82" t="s">
        <v>78</v>
      </c>
      <c r="BA32" s="54">
        <v>1</v>
      </c>
      <c r="BB32" s="54"/>
      <c r="BC32" s="54"/>
      <c r="BD32" s="54">
        <f t="shared" si="33"/>
        <v>1</v>
      </c>
      <c r="BE32" s="218" t="s">
        <v>78</v>
      </c>
      <c r="BF32" s="36">
        <f>AV32+BA32</f>
        <v>3.74</v>
      </c>
      <c r="BG32" s="22"/>
      <c r="BH32" s="22"/>
      <c r="BI32" s="235">
        <f t="shared" si="35"/>
        <v>3.74</v>
      </c>
      <c r="BJ32" s="355" t="s">
        <v>78</v>
      </c>
      <c r="BK32" s="54">
        <v>3</v>
      </c>
      <c r="BL32" s="54"/>
      <c r="BM32" s="54"/>
      <c r="BN32" s="54">
        <f t="shared" si="36"/>
        <v>3</v>
      </c>
      <c r="BO32" s="358" t="s">
        <v>78</v>
      </c>
      <c r="BP32" s="36">
        <f>BF32+BK32</f>
        <v>6.74</v>
      </c>
      <c r="BQ32" s="22"/>
      <c r="BR32" s="22"/>
      <c r="BS32" s="235">
        <f t="shared" si="39"/>
        <v>6.74</v>
      </c>
    </row>
    <row r="33" spans="1:71" s="232" customFormat="1" ht="22.5" customHeight="1" x14ac:dyDescent="0.25">
      <c r="A33" s="227">
        <v>4874</v>
      </c>
      <c r="B33" s="8" t="s">
        <v>95</v>
      </c>
      <c r="C33" s="233"/>
      <c r="D33" s="233"/>
      <c r="E33" s="234">
        <v>7901.4</v>
      </c>
      <c r="F33" s="233">
        <f t="shared" si="21"/>
        <v>7901.4</v>
      </c>
      <c r="G33" s="233"/>
      <c r="H33" s="395">
        <v>0</v>
      </c>
      <c r="I33" s="395"/>
      <c r="J33" s="396">
        <v>7901.4</v>
      </c>
      <c r="K33" s="395">
        <f t="shared" si="1"/>
        <v>7901.4</v>
      </c>
      <c r="L33" s="108" t="s">
        <v>78</v>
      </c>
      <c r="M33" s="109"/>
      <c r="N33" s="70"/>
      <c r="O33" s="70">
        <v>849.67</v>
      </c>
      <c r="P33" s="70">
        <f t="shared" si="24"/>
        <v>849.67</v>
      </c>
      <c r="Q33" s="189" t="s">
        <v>78</v>
      </c>
      <c r="R33" s="243"/>
      <c r="S33" s="187"/>
      <c r="T33" s="187">
        <f>O33</f>
        <v>849.67</v>
      </c>
      <c r="U33" s="187">
        <f t="shared" si="25"/>
        <v>849.67</v>
      </c>
      <c r="V33" s="108" t="s">
        <v>78</v>
      </c>
      <c r="W33" s="109"/>
      <c r="X33" s="70"/>
      <c r="Y33" s="70">
        <v>1849.43</v>
      </c>
      <c r="Z33" s="70">
        <f t="shared" si="26"/>
        <v>1849.43</v>
      </c>
      <c r="AA33" s="218" t="s">
        <v>78</v>
      </c>
      <c r="AB33" s="236"/>
      <c r="AC33" s="22"/>
      <c r="AD33" s="36">
        <f>T33+Y33</f>
        <v>2699.1</v>
      </c>
      <c r="AE33" s="36">
        <f t="shared" si="22"/>
        <v>2699.1</v>
      </c>
      <c r="AF33" s="108" t="s">
        <v>78</v>
      </c>
      <c r="AG33" s="109"/>
      <c r="AH33" s="70"/>
      <c r="AI33" s="70">
        <v>1093.1500000000001</v>
      </c>
      <c r="AJ33" s="70">
        <f t="shared" si="28"/>
        <v>1093.1500000000001</v>
      </c>
      <c r="AK33" s="218" t="s">
        <v>78</v>
      </c>
      <c r="AL33" s="236"/>
      <c r="AM33" s="22"/>
      <c r="AN33" s="36">
        <f>AD33+AI33</f>
        <v>3792.25</v>
      </c>
      <c r="AO33" s="36">
        <f t="shared" si="23"/>
        <v>3792.25</v>
      </c>
      <c r="AP33" s="108" t="s">
        <v>78</v>
      </c>
      <c r="AQ33" s="109"/>
      <c r="AR33" s="70"/>
      <c r="AS33" s="70">
        <v>689.33</v>
      </c>
      <c r="AT33" s="445">
        <f t="shared" si="30"/>
        <v>689.33</v>
      </c>
      <c r="AU33" s="218" t="s">
        <v>78</v>
      </c>
      <c r="AV33" s="236"/>
      <c r="AW33" s="22"/>
      <c r="AX33" s="36">
        <f>AN33+AS33</f>
        <v>4481.58</v>
      </c>
      <c r="AY33" s="235">
        <f t="shared" si="32"/>
        <v>4481.58</v>
      </c>
      <c r="AZ33" s="108" t="s">
        <v>78</v>
      </c>
      <c r="BA33" s="109"/>
      <c r="BB33" s="70"/>
      <c r="BC33" s="70">
        <v>686.43</v>
      </c>
      <c r="BD33" s="70">
        <f t="shared" si="33"/>
        <v>686.43</v>
      </c>
      <c r="BE33" s="218" t="s">
        <v>78</v>
      </c>
      <c r="BF33" s="236"/>
      <c r="BG33" s="22"/>
      <c r="BH33" s="36">
        <f>AX33+BC33</f>
        <v>5168.01</v>
      </c>
      <c r="BI33" s="235">
        <f t="shared" si="35"/>
        <v>5168.01</v>
      </c>
      <c r="BJ33" s="108" t="s">
        <v>78</v>
      </c>
      <c r="BK33" s="109"/>
      <c r="BL33" s="70"/>
      <c r="BM33" s="70">
        <v>450</v>
      </c>
      <c r="BN33" s="70">
        <f t="shared" si="36"/>
        <v>450</v>
      </c>
      <c r="BO33" s="358" t="s">
        <v>78</v>
      </c>
      <c r="BP33" s="236"/>
      <c r="BQ33" s="22"/>
      <c r="BR33" s="36">
        <f>BH33+BM33</f>
        <v>5618.01</v>
      </c>
      <c r="BS33" s="235">
        <f t="shared" si="39"/>
        <v>5618.01</v>
      </c>
    </row>
    <row r="34" spans="1:71" s="232" customFormat="1" ht="16.5" customHeight="1" x14ac:dyDescent="0.2">
      <c r="A34" s="500">
        <v>4883</v>
      </c>
      <c r="B34" s="46" t="s">
        <v>29</v>
      </c>
      <c r="C34" s="233">
        <v>25</v>
      </c>
      <c r="D34" s="233"/>
      <c r="E34" s="234"/>
      <c r="F34" s="233">
        <f t="shared" si="21"/>
        <v>25</v>
      </c>
      <c r="G34" s="233"/>
      <c r="H34" s="395">
        <v>30</v>
      </c>
      <c r="I34" s="395"/>
      <c r="J34" s="396"/>
      <c r="K34" s="395">
        <f t="shared" si="1"/>
        <v>30</v>
      </c>
      <c r="L34" s="82" t="s">
        <v>78</v>
      </c>
      <c r="M34" s="54">
        <v>0.4</v>
      </c>
      <c r="N34" s="54"/>
      <c r="O34" s="54"/>
      <c r="P34" s="54">
        <f t="shared" si="24"/>
        <v>0.4</v>
      </c>
      <c r="Q34" s="189" t="s">
        <v>78</v>
      </c>
      <c r="R34" s="187">
        <f t="shared" ref="R34:R39" si="40">M34</f>
        <v>0.4</v>
      </c>
      <c r="S34" s="187"/>
      <c r="T34" s="187"/>
      <c r="U34" s="187">
        <f t="shared" si="25"/>
        <v>0.4</v>
      </c>
      <c r="V34" s="82" t="s">
        <v>78</v>
      </c>
      <c r="W34" s="242">
        <v>1.33</v>
      </c>
      <c r="X34" s="54"/>
      <c r="Y34" s="54"/>
      <c r="Z34" s="54">
        <f t="shared" si="26"/>
        <v>1.33</v>
      </c>
      <c r="AA34" s="218" t="s">
        <v>78</v>
      </c>
      <c r="AB34" s="36">
        <f t="shared" ref="AB34:AB39" si="41">R34+W34</f>
        <v>1.73</v>
      </c>
      <c r="AC34" s="22"/>
      <c r="AD34" s="22"/>
      <c r="AE34" s="36">
        <f t="shared" si="22"/>
        <v>1.73</v>
      </c>
      <c r="AF34" s="82" t="s">
        <v>78</v>
      </c>
      <c r="AG34" s="242">
        <v>1.5</v>
      </c>
      <c r="AH34" s="54"/>
      <c r="AI34" s="54"/>
      <c r="AJ34" s="54">
        <f t="shared" si="28"/>
        <v>1.5</v>
      </c>
      <c r="AK34" s="218" t="s">
        <v>78</v>
      </c>
      <c r="AL34" s="36">
        <f t="shared" ref="AL34:AL39" si="42">AB34+AG34</f>
        <v>3.23</v>
      </c>
      <c r="AM34" s="22"/>
      <c r="AN34" s="22"/>
      <c r="AO34" s="36">
        <f t="shared" si="23"/>
        <v>3.23</v>
      </c>
      <c r="AP34" s="82" t="s">
        <v>78</v>
      </c>
      <c r="AQ34" s="54">
        <v>4.5</v>
      </c>
      <c r="AR34" s="54"/>
      <c r="AS34" s="54"/>
      <c r="AT34" s="445">
        <f t="shared" ref="AT34:AT39" si="43">AQ34+AR34+AS34</f>
        <v>4.5</v>
      </c>
      <c r="AU34" s="218" t="s">
        <v>78</v>
      </c>
      <c r="AV34" s="36">
        <f t="shared" ref="AV34:AV39" si="44">AL34+AQ34</f>
        <v>7.73</v>
      </c>
      <c r="AW34" s="22"/>
      <c r="AX34" s="22"/>
      <c r="AY34" s="235">
        <f t="shared" si="32"/>
        <v>7.73</v>
      </c>
      <c r="AZ34" s="82" t="s">
        <v>78</v>
      </c>
      <c r="BA34" s="54">
        <v>5</v>
      </c>
      <c r="BB34" s="54"/>
      <c r="BC34" s="54"/>
      <c r="BD34" s="54">
        <f t="shared" si="33"/>
        <v>5</v>
      </c>
      <c r="BE34" s="218" t="s">
        <v>78</v>
      </c>
      <c r="BF34" s="36">
        <f t="shared" ref="BF34:BF39" si="45">AV34+BA34</f>
        <v>12.73</v>
      </c>
      <c r="BG34" s="22"/>
      <c r="BH34" s="22"/>
      <c r="BI34" s="235">
        <f t="shared" si="35"/>
        <v>12.73</v>
      </c>
      <c r="BJ34" s="355" t="s">
        <v>78</v>
      </c>
      <c r="BK34" s="54">
        <v>3</v>
      </c>
      <c r="BL34" s="54"/>
      <c r="BM34" s="54"/>
      <c r="BN34" s="54">
        <f t="shared" si="36"/>
        <v>3</v>
      </c>
      <c r="BO34" s="358" t="s">
        <v>78</v>
      </c>
      <c r="BP34" s="36">
        <f t="shared" ref="BP34:BP39" si="46">BF34+BK34</f>
        <v>15.73</v>
      </c>
      <c r="BQ34" s="22"/>
      <c r="BR34" s="22"/>
      <c r="BS34" s="235">
        <f t="shared" si="39"/>
        <v>15.73</v>
      </c>
    </row>
    <row r="35" spans="1:71" s="232" customFormat="1" ht="21" customHeight="1" x14ac:dyDescent="0.25">
      <c r="A35" s="501"/>
      <c r="B35" s="46" t="s">
        <v>30</v>
      </c>
      <c r="C35" s="233">
        <v>10</v>
      </c>
      <c r="D35" s="233"/>
      <c r="E35" s="234"/>
      <c r="F35" s="233">
        <f t="shared" si="21"/>
        <v>10</v>
      </c>
      <c r="G35" s="233"/>
      <c r="H35" s="395">
        <v>10</v>
      </c>
      <c r="I35" s="395"/>
      <c r="J35" s="396"/>
      <c r="K35" s="395">
        <f t="shared" si="1"/>
        <v>10</v>
      </c>
      <c r="L35" s="82" t="s">
        <v>78</v>
      </c>
      <c r="M35" s="54">
        <v>0</v>
      </c>
      <c r="N35" s="54"/>
      <c r="O35" s="54"/>
      <c r="P35" s="54">
        <f t="shared" si="24"/>
        <v>0</v>
      </c>
      <c r="Q35" s="189" t="s">
        <v>78</v>
      </c>
      <c r="R35" s="187">
        <f t="shared" si="40"/>
        <v>0</v>
      </c>
      <c r="S35" s="187"/>
      <c r="T35" s="187"/>
      <c r="U35" s="187">
        <f t="shared" si="25"/>
        <v>0</v>
      </c>
      <c r="V35" s="82" t="s">
        <v>78</v>
      </c>
      <c r="W35" s="54">
        <v>0</v>
      </c>
      <c r="X35" s="54"/>
      <c r="Y35" s="54"/>
      <c r="Z35" s="54">
        <f t="shared" si="26"/>
        <v>0</v>
      </c>
      <c r="AA35" s="218" t="s">
        <v>78</v>
      </c>
      <c r="AB35" s="36">
        <f t="shared" si="41"/>
        <v>0</v>
      </c>
      <c r="AC35" s="22"/>
      <c r="AD35" s="22"/>
      <c r="AE35" s="36">
        <f t="shared" si="22"/>
        <v>0</v>
      </c>
      <c r="AF35" s="82" t="s">
        <v>78</v>
      </c>
      <c r="AG35" s="54">
        <v>0.27</v>
      </c>
      <c r="AH35" s="54"/>
      <c r="AI35" s="54"/>
      <c r="AJ35" s="54">
        <f t="shared" si="28"/>
        <v>0.27</v>
      </c>
      <c r="AK35" s="218" t="s">
        <v>78</v>
      </c>
      <c r="AL35" s="36">
        <f t="shared" si="42"/>
        <v>0.27</v>
      </c>
      <c r="AM35" s="22"/>
      <c r="AN35" s="22"/>
      <c r="AO35" s="36">
        <f t="shared" si="23"/>
        <v>0.27</v>
      </c>
      <c r="AP35" s="82" t="s">
        <v>78</v>
      </c>
      <c r="AQ35" s="54">
        <v>0.25</v>
      </c>
      <c r="AR35" s="54"/>
      <c r="AS35" s="54"/>
      <c r="AT35" s="445">
        <f t="shared" si="43"/>
        <v>0.25</v>
      </c>
      <c r="AU35" s="218" t="s">
        <v>78</v>
      </c>
      <c r="AV35" s="36">
        <f t="shared" si="44"/>
        <v>0.52</v>
      </c>
      <c r="AW35" s="22"/>
      <c r="AX35" s="22"/>
      <c r="AY35" s="235">
        <f t="shared" si="32"/>
        <v>0.52</v>
      </c>
      <c r="AZ35" s="82" t="s">
        <v>78</v>
      </c>
      <c r="BA35" s="54">
        <v>0.77</v>
      </c>
      <c r="BB35" s="54"/>
      <c r="BC35" s="54"/>
      <c r="BD35" s="54">
        <f t="shared" si="33"/>
        <v>0.77</v>
      </c>
      <c r="BE35" s="218" t="s">
        <v>78</v>
      </c>
      <c r="BF35" s="36">
        <f t="shared" si="45"/>
        <v>1.29</v>
      </c>
      <c r="BG35" s="22"/>
      <c r="BH35" s="22"/>
      <c r="BI35" s="235">
        <f t="shared" si="35"/>
        <v>1.29</v>
      </c>
      <c r="BJ35" s="355" t="s">
        <v>78</v>
      </c>
      <c r="BK35" s="54">
        <v>0.41</v>
      </c>
      <c r="BL35" s="54"/>
      <c r="BM35" s="54"/>
      <c r="BN35" s="54">
        <f t="shared" si="36"/>
        <v>0.41</v>
      </c>
      <c r="BO35" s="358" t="s">
        <v>78</v>
      </c>
      <c r="BP35" s="36">
        <f t="shared" si="46"/>
        <v>1.7</v>
      </c>
      <c r="BQ35" s="22"/>
      <c r="BR35" s="22"/>
      <c r="BS35" s="235">
        <f t="shared" si="39"/>
        <v>1.7</v>
      </c>
    </row>
    <row r="36" spans="1:71" s="232" customFormat="1" ht="13.5" customHeight="1" x14ac:dyDescent="0.25">
      <c r="A36" s="502"/>
      <c r="B36" s="46" t="s">
        <v>31</v>
      </c>
      <c r="C36" s="233">
        <v>10</v>
      </c>
      <c r="D36" s="233"/>
      <c r="E36" s="234"/>
      <c r="F36" s="233">
        <f t="shared" si="21"/>
        <v>10</v>
      </c>
      <c r="G36" s="233"/>
      <c r="H36" s="395">
        <v>10</v>
      </c>
      <c r="I36" s="395"/>
      <c r="J36" s="396"/>
      <c r="K36" s="395">
        <f t="shared" si="1"/>
        <v>10</v>
      </c>
      <c r="L36" s="82" t="s">
        <v>78</v>
      </c>
      <c r="M36" s="54">
        <v>0</v>
      </c>
      <c r="N36" s="54"/>
      <c r="O36" s="54"/>
      <c r="P36" s="54">
        <f t="shared" si="24"/>
        <v>0</v>
      </c>
      <c r="Q36" s="189" t="s">
        <v>78</v>
      </c>
      <c r="R36" s="187">
        <f t="shared" si="40"/>
        <v>0</v>
      </c>
      <c r="S36" s="187"/>
      <c r="T36" s="187"/>
      <c r="U36" s="187">
        <f t="shared" si="25"/>
        <v>0</v>
      </c>
      <c r="V36" s="82" t="s">
        <v>78</v>
      </c>
      <c r="W36" s="54">
        <v>0</v>
      </c>
      <c r="X36" s="54"/>
      <c r="Y36" s="54"/>
      <c r="Z36" s="54">
        <f t="shared" si="26"/>
        <v>0</v>
      </c>
      <c r="AA36" s="218" t="s">
        <v>78</v>
      </c>
      <c r="AB36" s="36">
        <f t="shared" si="41"/>
        <v>0</v>
      </c>
      <c r="AC36" s="22"/>
      <c r="AD36" s="22"/>
      <c r="AE36" s="36">
        <f t="shared" si="22"/>
        <v>0</v>
      </c>
      <c r="AF36" s="82" t="s">
        <v>78</v>
      </c>
      <c r="AG36" s="54">
        <v>0.3</v>
      </c>
      <c r="AH36" s="54"/>
      <c r="AI36" s="54"/>
      <c r="AJ36" s="54">
        <f t="shared" si="28"/>
        <v>0.3</v>
      </c>
      <c r="AK36" s="218" t="s">
        <v>78</v>
      </c>
      <c r="AL36" s="36">
        <f t="shared" si="42"/>
        <v>0.3</v>
      </c>
      <c r="AM36" s="22"/>
      <c r="AN36" s="22"/>
      <c r="AO36" s="36">
        <f t="shared" si="23"/>
        <v>0.3</v>
      </c>
      <c r="AP36" s="82" t="s">
        <v>78</v>
      </c>
      <c r="AQ36" s="54">
        <v>0.25</v>
      </c>
      <c r="AR36" s="54"/>
      <c r="AS36" s="54"/>
      <c r="AT36" s="445">
        <f t="shared" si="43"/>
        <v>0.25</v>
      </c>
      <c r="AU36" s="218" t="s">
        <v>78</v>
      </c>
      <c r="AV36" s="36">
        <f t="shared" si="44"/>
        <v>0.55000000000000004</v>
      </c>
      <c r="AW36" s="22"/>
      <c r="AX36" s="22"/>
      <c r="AY36" s="235">
        <f t="shared" si="32"/>
        <v>0.55000000000000004</v>
      </c>
      <c r="AZ36" s="82" t="s">
        <v>78</v>
      </c>
      <c r="BA36" s="54">
        <v>0.75</v>
      </c>
      <c r="BB36" s="54"/>
      <c r="BC36" s="54"/>
      <c r="BD36" s="54">
        <f t="shared" si="33"/>
        <v>0.75</v>
      </c>
      <c r="BE36" s="218" t="s">
        <v>78</v>
      </c>
      <c r="BF36" s="36">
        <f t="shared" si="45"/>
        <v>1.3</v>
      </c>
      <c r="BG36" s="22"/>
      <c r="BH36" s="22"/>
      <c r="BI36" s="235">
        <f t="shared" si="35"/>
        <v>1.3</v>
      </c>
      <c r="BJ36" s="355" t="s">
        <v>78</v>
      </c>
      <c r="BK36" s="54">
        <v>0.41</v>
      </c>
      <c r="BL36" s="54"/>
      <c r="BM36" s="54"/>
      <c r="BN36" s="54">
        <f t="shared" si="36"/>
        <v>0.41</v>
      </c>
      <c r="BO36" s="358" t="s">
        <v>78</v>
      </c>
      <c r="BP36" s="36">
        <f t="shared" si="46"/>
        <v>1.71</v>
      </c>
      <c r="BQ36" s="22"/>
      <c r="BR36" s="22"/>
      <c r="BS36" s="235">
        <f t="shared" si="39"/>
        <v>1.71</v>
      </c>
    </row>
    <row r="37" spans="1:71" s="232" customFormat="1" x14ac:dyDescent="0.25">
      <c r="A37" s="227">
        <v>4886</v>
      </c>
      <c r="B37" s="10" t="s">
        <v>32</v>
      </c>
      <c r="C37" s="233">
        <v>162</v>
      </c>
      <c r="D37" s="233"/>
      <c r="E37" s="234"/>
      <c r="F37" s="233">
        <f t="shared" si="21"/>
        <v>162</v>
      </c>
      <c r="G37" s="233"/>
      <c r="H37" s="395">
        <v>162</v>
      </c>
      <c r="I37" s="395"/>
      <c r="J37" s="396"/>
      <c r="K37" s="395">
        <f t="shared" si="1"/>
        <v>162</v>
      </c>
      <c r="L37" s="82" t="s">
        <v>78</v>
      </c>
      <c r="M37" s="54">
        <v>0</v>
      </c>
      <c r="N37" s="54"/>
      <c r="O37" s="54"/>
      <c r="P37" s="54">
        <f t="shared" si="24"/>
        <v>0</v>
      </c>
      <c r="Q37" s="189" t="s">
        <v>78</v>
      </c>
      <c r="R37" s="187">
        <f t="shared" si="40"/>
        <v>0</v>
      </c>
      <c r="S37" s="187"/>
      <c r="T37" s="187"/>
      <c r="U37" s="187">
        <f t="shared" si="25"/>
        <v>0</v>
      </c>
      <c r="V37" s="82" t="s">
        <v>78</v>
      </c>
      <c r="W37" s="54">
        <v>7.62</v>
      </c>
      <c r="X37" s="54"/>
      <c r="Y37" s="54"/>
      <c r="Z37" s="54">
        <f t="shared" si="26"/>
        <v>7.62</v>
      </c>
      <c r="AA37" s="218" t="s">
        <v>78</v>
      </c>
      <c r="AB37" s="36">
        <f t="shared" si="41"/>
        <v>7.62</v>
      </c>
      <c r="AC37" s="22"/>
      <c r="AD37" s="22"/>
      <c r="AE37" s="36">
        <f t="shared" si="22"/>
        <v>7.62</v>
      </c>
      <c r="AF37" s="82" t="s">
        <v>78</v>
      </c>
      <c r="AG37" s="54">
        <v>17.47</v>
      </c>
      <c r="AH37" s="54"/>
      <c r="AI37" s="54"/>
      <c r="AJ37" s="54">
        <f t="shared" si="28"/>
        <v>17.47</v>
      </c>
      <c r="AK37" s="218" t="s">
        <v>78</v>
      </c>
      <c r="AL37" s="36">
        <f t="shared" si="42"/>
        <v>25.09</v>
      </c>
      <c r="AM37" s="22"/>
      <c r="AN37" s="22"/>
      <c r="AO37" s="36">
        <f t="shared" si="23"/>
        <v>25.09</v>
      </c>
      <c r="AP37" s="82" t="s">
        <v>78</v>
      </c>
      <c r="AQ37" s="54">
        <v>30</v>
      </c>
      <c r="AR37" s="54"/>
      <c r="AS37" s="54"/>
      <c r="AT37" s="445">
        <f t="shared" si="43"/>
        <v>30</v>
      </c>
      <c r="AU37" s="218" t="s">
        <v>78</v>
      </c>
      <c r="AV37" s="36">
        <f t="shared" si="44"/>
        <v>55.09</v>
      </c>
      <c r="AW37" s="22"/>
      <c r="AX37" s="22"/>
      <c r="AY37" s="235">
        <f t="shared" si="32"/>
        <v>55.09</v>
      </c>
      <c r="AZ37" s="82" t="s">
        <v>78</v>
      </c>
      <c r="BA37" s="54">
        <v>29.93</v>
      </c>
      <c r="BB37" s="54"/>
      <c r="BC37" s="54"/>
      <c r="BD37" s="54">
        <f t="shared" si="33"/>
        <v>29.93</v>
      </c>
      <c r="BE37" s="218" t="s">
        <v>78</v>
      </c>
      <c r="BF37" s="36">
        <f t="shared" si="45"/>
        <v>85.02000000000001</v>
      </c>
      <c r="BG37" s="22"/>
      <c r="BH37" s="22"/>
      <c r="BI37" s="235">
        <f t="shared" si="35"/>
        <v>85.02000000000001</v>
      </c>
      <c r="BJ37" s="355" t="s">
        <v>78</v>
      </c>
      <c r="BK37" s="54">
        <v>30</v>
      </c>
      <c r="BL37" s="54"/>
      <c r="BM37" s="54"/>
      <c r="BN37" s="54">
        <f t="shared" si="36"/>
        <v>30</v>
      </c>
      <c r="BO37" s="358" t="s">
        <v>78</v>
      </c>
      <c r="BP37" s="36">
        <f t="shared" si="46"/>
        <v>115.02000000000001</v>
      </c>
      <c r="BQ37" s="22"/>
      <c r="BR37" s="22"/>
      <c r="BS37" s="235">
        <f t="shared" si="39"/>
        <v>115.02000000000001</v>
      </c>
    </row>
    <row r="38" spans="1:71" s="232" customFormat="1" ht="13.5" customHeight="1" x14ac:dyDescent="0.25">
      <c r="A38" s="227">
        <v>4888</v>
      </c>
      <c r="B38" s="8" t="s">
        <v>33</v>
      </c>
      <c r="C38" s="233">
        <v>50</v>
      </c>
      <c r="D38" s="233"/>
      <c r="E38" s="234"/>
      <c r="F38" s="233">
        <f t="shared" si="21"/>
        <v>50</v>
      </c>
      <c r="G38" s="233"/>
      <c r="H38" s="395">
        <v>60</v>
      </c>
      <c r="I38" s="395"/>
      <c r="J38" s="396"/>
      <c r="K38" s="395">
        <f t="shared" si="1"/>
        <v>60</v>
      </c>
      <c r="L38" s="82" t="s">
        <v>78</v>
      </c>
      <c r="M38" s="54">
        <v>0.49</v>
      </c>
      <c r="N38" s="54"/>
      <c r="O38" s="54"/>
      <c r="P38" s="54">
        <f t="shared" si="24"/>
        <v>0.49</v>
      </c>
      <c r="Q38" s="189" t="s">
        <v>78</v>
      </c>
      <c r="R38" s="187">
        <f t="shared" si="40"/>
        <v>0.49</v>
      </c>
      <c r="S38" s="187"/>
      <c r="T38" s="187"/>
      <c r="U38" s="187">
        <f t="shared" si="25"/>
        <v>0.49</v>
      </c>
      <c r="V38" s="82" t="s">
        <v>78</v>
      </c>
      <c r="W38" s="54">
        <v>1.5</v>
      </c>
      <c r="X38" s="54"/>
      <c r="Y38" s="54"/>
      <c r="Z38" s="54">
        <f t="shared" si="26"/>
        <v>1.5</v>
      </c>
      <c r="AA38" s="218" t="s">
        <v>78</v>
      </c>
      <c r="AB38" s="36">
        <f t="shared" si="41"/>
        <v>1.99</v>
      </c>
      <c r="AC38" s="22"/>
      <c r="AD38" s="22"/>
      <c r="AE38" s="36">
        <f t="shared" si="22"/>
        <v>1.99</v>
      </c>
      <c r="AF38" s="82" t="s">
        <v>78</v>
      </c>
      <c r="AG38" s="54">
        <v>4.5</v>
      </c>
      <c r="AH38" s="54"/>
      <c r="AI38" s="54"/>
      <c r="AJ38" s="54">
        <f t="shared" si="28"/>
        <v>4.5</v>
      </c>
      <c r="AK38" s="218" t="s">
        <v>78</v>
      </c>
      <c r="AL38" s="36">
        <f t="shared" si="42"/>
        <v>6.49</v>
      </c>
      <c r="AM38" s="22"/>
      <c r="AN38" s="22"/>
      <c r="AO38" s="36">
        <f t="shared" si="23"/>
        <v>6.49</v>
      </c>
      <c r="AP38" s="82" t="s">
        <v>78</v>
      </c>
      <c r="AQ38" s="54">
        <v>6.48</v>
      </c>
      <c r="AR38" s="54"/>
      <c r="AS38" s="54"/>
      <c r="AT38" s="445">
        <f t="shared" si="43"/>
        <v>6.48</v>
      </c>
      <c r="AU38" s="218" t="s">
        <v>78</v>
      </c>
      <c r="AV38" s="36">
        <f t="shared" si="44"/>
        <v>12.97</v>
      </c>
      <c r="AW38" s="22"/>
      <c r="AX38" s="22"/>
      <c r="AY38" s="235">
        <f t="shared" si="32"/>
        <v>12.97</v>
      </c>
      <c r="AZ38" s="82" t="s">
        <v>78</v>
      </c>
      <c r="BA38" s="62">
        <v>7.5</v>
      </c>
      <c r="BB38" s="62"/>
      <c r="BC38" s="62"/>
      <c r="BD38" s="62">
        <f t="shared" si="33"/>
        <v>7.5</v>
      </c>
      <c r="BE38" s="218" t="s">
        <v>78</v>
      </c>
      <c r="BF38" s="36">
        <f t="shared" si="45"/>
        <v>20.47</v>
      </c>
      <c r="BG38" s="22"/>
      <c r="BH38" s="22"/>
      <c r="BI38" s="235">
        <f t="shared" si="35"/>
        <v>20.47</v>
      </c>
      <c r="BJ38" s="355" t="s">
        <v>78</v>
      </c>
      <c r="BK38" s="54">
        <v>10</v>
      </c>
      <c r="BL38" s="54"/>
      <c r="BM38" s="54"/>
      <c r="BN38" s="62">
        <f t="shared" si="36"/>
        <v>10</v>
      </c>
      <c r="BO38" s="358" t="s">
        <v>78</v>
      </c>
      <c r="BP38" s="36">
        <f t="shared" si="46"/>
        <v>30.47</v>
      </c>
      <c r="BQ38" s="22"/>
      <c r="BR38" s="22"/>
      <c r="BS38" s="235">
        <f t="shared" si="39"/>
        <v>30.47</v>
      </c>
    </row>
    <row r="39" spans="1:71" s="232" customFormat="1" ht="13.5" customHeight="1" x14ac:dyDescent="0.2">
      <c r="A39" s="227">
        <v>4899</v>
      </c>
      <c r="B39" s="8" t="s">
        <v>34</v>
      </c>
      <c r="C39" s="233">
        <v>1700</v>
      </c>
      <c r="D39" s="233"/>
      <c r="E39" s="234"/>
      <c r="F39" s="233">
        <f t="shared" si="21"/>
        <v>1700</v>
      </c>
      <c r="G39" s="233"/>
      <c r="H39" s="395">
        <v>1700</v>
      </c>
      <c r="I39" s="395"/>
      <c r="J39" s="396"/>
      <c r="K39" s="395">
        <f t="shared" si="1"/>
        <v>1700</v>
      </c>
      <c r="L39" s="82" t="s">
        <v>78</v>
      </c>
      <c r="M39" s="54">
        <v>0</v>
      </c>
      <c r="N39" s="54"/>
      <c r="O39" s="54"/>
      <c r="P39" s="54">
        <f t="shared" si="24"/>
        <v>0</v>
      </c>
      <c r="Q39" s="189" t="s">
        <v>78</v>
      </c>
      <c r="R39" s="187">
        <f t="shared" si="40"/>
        <v>0</v>
      </c>
      <c r="S39" s="187"/>
      <c r="T39" s="187"/>
      <c r="U39" s="187">
        <f t="shared" si="25"/>
        <v>0</v>
      </c>
      <c r="V39" s="82" t="s">
        <v>78</v>
      </c>
      <c r="W39" s="242">
        <v>84.31</v>
      </c>
      <c r="X39" s="54"/>
      <c r="Y39" s="54"/>
      <c r="Z39" s="54">
        <f t="shared" si="26"/>
        <v>84.31</v>
      </c>
      <c r="AA39" s="218" t="s">
        <v>78</v>
      </c>
      <c r="AB39" s="36">
        <f t="shared" si="41"/>
        <v>84.31</v>
      </c>
      <c r="AC39" s="22"/>
      <c r="AD39" s="22"/>
      <c r="AE39" s="36">
        <f t="shared" si="22"/>
        <v>84.31</v>
      </c>
      <c r="AF39" s="82" t="s">
        <v>78</v>
      </c>
      <c r="AG39" s="242">
        <v>227.96</v>
      </c>
      <c r="AH39" s="54"/>
      <c r="AI39" s="54"/>
      <c r="AJ39" s="54">
        <f t="shared" si="28"/>
        <v>227.96</v>
      </c>
      <c r="AK39" s="218" t="s">
        <v>78</v>
      </c>
      <c r="AL39" s="36">
        <f t="shared" si="42"/>
        <v>312.27</v>
      </c>
      <c r="AM39" s="22"/>
      <c r="AN39" s="22"/>
      <c r="AO39" s="36">
        <f t="shared" si="23"/>
        <v>312.27</v>
      </c>
      <c r="AP39" s="82" t="s">
        <v>78</v>
      </c>
      <c r="AQ39" s="54">
        <v>263.24</v>
      </c>
      <c r="AR39" s="54"/>
      <c r="AS39" s="54"/>
      <c r="AT39" s="445">
        <f t="shared" si="43"/>
        <v>263.24</v>
      </c>
      <c r="AU39" s="218" t="s">
        <v>78</v>
      </c>
      <c r="AV39" s="36">
        <f t="shared" si="44"/>
        <v>575.51</v>
      </c>
      <c r="AW39" s="22"/>
      <c r="AX39" s="22"/>
      <c r="AY39" s="235">
        <f t="shared" si="32"/>
        <v>575.51</v>
      </c>
      <c r="AZ39" s="82" t="s">
        <v>78</v>
      </c>
      <c r="BA39" s="54">
        <v>299.93</v>
      </c>
      <c r="BB39" s="54"/>
      <c r="BC39" s="54"/>
      <c r="BD39" s="54">
        <f t="shared" si="33"/>
        <v>299.93</v>
      </c>
      <c r="BE39" s="218" t="s">
        <v>78</v>
      </c>
      <c r="BF39" s="36">
        <f t="shared" si="45"/>
        <v>875.44</v>
      </c>
      <c r="BG39" s="22"/>
      <c r="BH39" s="22"/>
      <c r="BI39" s="235">
        <f t="shared" si="35"/>
        <v>875.44</v>
      </c>
      <c r="BJ39" s="355" t="s">
        <v>78</v>
      </c>
      <c r="BK39" s="54">
        <v>299.95999999999998</v>
      </c>
      <c r="BL39" s="54"/>
      <c r="BM39" s="54"/>
      <c r="BN39" s="54">
        <f t="shared" si="36"/>
        <v>299.95999999999998</v>
      </c>
      <c r="BO39" s="358" t="s">
        <v>78</v>
      </c>
      <c r="BP39" s="36">
        <f t="shared" si="46"/>
        <v>1175.4000000000001</v>
      </c>
      <c r="BQ39" s="22"/>
      <c r="BR39" s="22"/>
      <c r="BS39" s="235">
        <f t="shared" si="39"/>
        <v>1175.4000000000001</v>
      </c>
    </row>
    <row r="40" spans="1:71" s="232" customFormat="1" ht="13.5" customHeight="1" x14ac:dyDescent="0.25">
      <c r="A40" s="227">
        <v>4900</v>
      </c>
      <c r="B40" s="14" t="s">
        <v>35</v>
      </c>
      <c r="C40" s="38"/>
      <c r="D40" s="390"/>
      <c r="E40" s="386"/>
      <c r="F40" s="390"/>
      <c r="G40" s="407"/>
      <c r="H40" s="397"/>
      <c r="I40" s="398"/>
      <c r="J40" s="108"/>
      <c r="K40" s="398"/>
      <c r="L40" s="82"/>
      <c r="M40" s="110"/>
      <c r="N40" s="111"/>
      <c r="O40" s="112"/>
      <c r="P40" s="111"/>
      <c r="Q40" s="189"/>
      <c r="R40" s="244"/>
      <c r="S40" s="245"/>
      <c r="T40" s="246"/>
      <c r="U40" s="245"/>
      <c r="V40" s="82"/>
      <c r="W40" s="110"/>
      <c r="X40" s="111"/>
      <c r="Y40" s="112"/>
      <c r="Z40" s="111"/>
      <c r="AA40" s="218"/>
      <c r="AB40" s="247"/>
      <c r="AC40" s="247"/>
      <c r="AD40" s="247"/>
      <c r="AE40" s="247"/>
      <c r="AF40" s="82"/>
      <c r="AG40" s="110"/>
      <c r="AH40" s="111"/>
      <c r="AI40" s="112"/>
      <c r="AJ40" s="111"/>
      <c r="AK40" s="218"/>
      <c r="AL40" s="247"/>
      <c r="AM40" s="247"/>
      <c r="AN40" s="247"/>
      <c r="AO40" s="247"/>
      <c r="AP40" s="82"/>
      <c r="AQ40" s="110"/>
      <c r="AR40" s="111"/>
      <c r="AS40" s="112"/>
      <c r="AT40" s="453"/>
      <c r="AU40" s="218"/>
      <c r="AV40" s="247"/>
      <c r="AW40" s="247"/>
      <c r="AX40" s="247"/>
      <c r="AY40" s="239"/>
      <c r="AZ40" s="82"/>
      <c r="BA40" s="110"/>
      <c r="BB40" s="111"/>
      <c r="BC40" s="112"/>
      <c r="BD40" s="111"/>
      <c r="BE40" s="218"/>
      <c r="BF40" s="247"/>
      <c r="BG40" s="247"/>
      <c r="BH40" s="247"/>
      <c r="BI40" s="239"/>
      <c r="BJ40" s="355"/>
      <c r="BK40" s="110"/>
      <c r="BL40" s="111"/>
      <c r="BM40" s="112"/>
      <c r="BN40" s="111"/>
      <c r="BO40" s="358"/>
      <c r="BP40" s="247"/>
      <c r="BQ40" s="247"/>
      <c r="BR40" s="247"/>
      <c r="BS40" s="239"/>
    </row>
    <row r="41" spans="1:71" s="232" customFormat="1" ht="13.5" customHeight="1" x14ac:dyDescent="0.25">
      <c r="A41" s="227">
        <v>4901</v>
      </c>
      <c r="B41" s="8" t="s">
        <v>36</v>
      </c>
      <c r="C41" s="233">
        <v>100</v>
      </c>
      <c r="D41" s="233"/>
      <c r="E41" s="234"/>
      <c r="F41" s="233">
        <f t="shared" ref="F41:F50" si="47">C41+D41+E41</f>
        <v>100</v>
      </c>
      <c r="G41" s="233"/>
      <c r="H41" s="395">
        <v>125</v>
      </c>
      <c r="I41" s="395"/>
      <c r="J41" s="396"/>
      <c r="K41" s="395">
        <f t="shared" si="1"/>
        <v>125</v>
      </c>
      <c r="L41" s="82" t="s">
        <v>78</v>
      </c>
      <c r="M41" s="54">
        <v>0.98</v>
      </c>
      <c r="N41" s="54"/>
      <c r="O41" s="54"/>
      <c r="P41" s="54">
        <f t="shared" ref="P41:P50" si="48">M41+N41+O41</f>
        <v>0.98</v>
      </c>
      <c r="Q41" s="189" t="s">
        <v>78</v>
      </c>
      <c r="R41" s="187">
        <f t="shared" ref="R41:R50" si="49">M41</f>
        <v>0.98</v>
      </c>
      <c r="S41" s="187"/>
      <c r="T41" s="187"/>
      <c r="U41" s="187">
        <f t="shared" ref="U41:U50" si="50">R41+S41+T41</f>
        <v>0.98</v>
      </c>
      <c r="V41" s="82" t="s">
        <v>78</v>
      </c>
      <c r="W41" s="54">
        <v>5.97</v>
      </c>
      <c r="X41" s="54"/>
      <c r="Y41" s="54"/>
      <c r="Z41" s="54">
        <f t="shared" ref="Z41:Z50" si="51">W41+X41+Y41</f>
        <v>5.97</v>
      </c>
      <c r="AA41" s="218" t="s">
        <v>78</v>
      </c>
      <c r="AB41" s="36">
        <f t="shared" ref="AB41:AB47" si="52">R41+W41</f>
        <v>6.9499999999999993</v>
      </c>
      <c r="AC41" s="22"/>
      <c r="AD41" s="22"/>
      <c r="AE41" s="36">
        <f t="shared" ref="AE41:AE50" si="53">AB41+AC41+AD41</f>
        <v>6.9499999999999993</v>
      </c>
      <c r="AF41" s="82" t="s">
        <v>78</v>
      </c>
      <c r="AG41" s="54">
        <v>12</v>
      </c>
      <c r="AH41" s="54"/>
      <c r="AI41" s="54"/>
      <c r="AJ41" s="54">
        <f t="shared" ref="AJ41:AJ50" si="54">AG41+AH41+AI41</f>
        <v>12</v>
      </c>
      <c r="AK41" s="218" t="s">
        <v>78</v>
      </c>
      <c r="AL41" s="36">
        <f t="shared" ref="AL41:AL47" si="55">AB41+AG41</f>
        <v>18.95</v>
      </c>
      <c r="AM41" s="22"/>
      <c r="AN41" s="22"/>
      <c r="AO41" s="36">
        <f t="shared" ref="AO41:AO50" si="56">AL41+AM41+AN41</f>
        <v>18.95</v>
      </c>
      <c r="AP41" s="82" t="s">
        <v>78</v>
      </c>
      <c r="AQ41" s="54">
        <v>21.99</v>
      </c>
      <c r="AR41" s="54"/>
      <c r="AS41" s="54"/>
      <c r="AT41" s="445">
        <f t="shared" ref="AT41:AT50" si="57">AQ41+AR41+AS41</f>
        <v>21.99</v>
      </c>
      <c r="AU41" s="218" t="s">
        <v>78</v>
      </c>
      <c r="AV41" s="36">
        <f t="shared" ref="AV41:AV47" si="58">AL41+AQ41</f>
        <v>40.94</v>
      </c>
      <c r="AW41" s="22"/>
      <c r="AX41" s="22"/>
      <c r="AY41" s="235">
        <f t="shared" ref="AY41:AY51" si="59">AT41+AO41</f>
        <v>40.94</v>
      </c>
      <c r="AZ41" s="82" t="s">
        <v>78</v>
      </c>
      <c r="BA41" s="54">
        <v>20.46</v>
      </c>
      <c r="BB41" s="54"/>
      <c r="BC41" s="54"/>
      <c r="BD41" s="54">
        <f t="shared" ref="BD41:BD50" si="60">BA41+BB41+BC41</f>
        <v>20.46</v>
      </c>
      <c r="BE41" s="218" t="s">
        <v>78</v>
      </c>
      <c r="BF41" s="36">
        <f t="shared" ref="BF41:BF47" si="61">AV41+BA41</f>
        <v>61.4</v>
      </c>
      <c r="BG41" s="22"/>
      <c r="BH41" s="22"/>
      <c r="BI41" s="235">
        <f t="shared" ref="BI41:BI51" si="62">BD41+AY41</f>
        <v>61.4</v>
      </c>
      <c r="BJ41" s="355" t="s">
        <v>78</v>
      </c>
      <c r="BK41" s="54">
        <v>14.97</v>
      </c>
      <c r="BL41" s="54"/>
      <c r="BM41" s="54"/>
      <c r="BN41" s="54">
        <f t="shared" ref="BN41:BN50" si="63">BK41+BL41+BM41</f>
        <v>14.97</v>
      </c>
      <c r="BO41" s="358" t="s">
        <v>78</v>
      </c>
      <c r="BP41" s="36">
        <f t="shared" ref="BP41:BP47" si="64">BF41+BK41</f>
        <v>76.37</v>
      </c>
      <c r="BQ41" s="22"/>
      <c r="BR41" s="22"/>
      <c r="BS41" s="235">
        <f t="shared" ref="BS41:BS51" si="65">BN41+BI41</f>
        <v>76.37</v>
      </c>
    </row>
    <row r="42" spans="1:71" s="232" customFormat="1" ht="13.5" customHeight="1" x14ac:dyDescent="0.25">
      <c r="A42" s="227">
        <v>4906</v>
      </c>
      <c r="B42" s="8" t="s">
        <v>37</v>
      </c>
      <c r="C42" s="233">
        <v>15</v>
      </c>
      <c r="D42" s="233"/>
      <c r="E42" s="234"/>
      <c r="F42" s="233">
        <f t="shared" si="47"/>
        <v>15</v>
      </c>
      <c r="G42" s="233"/>
      <c r="H42" s="395">
        <v>10</v>
      </c>
      <c r="I42" s="395"/>
      <c r="J42" s="396"/>
      <c r="K42" s="395">
        <f t="shared" si="1"/>
        <v>10</v>
      </c>
      <c r="L42" s="82" t="s">
        <v>78</v>
      </c>
      <c r="M42" s="54">
        <v>0</v>
      </c>
      <c r="N42" s="54"/>
      <c r="O42" s="54"/>
      <c r="P42" s="54">
        <f t="shared" si="48"/>
        <v>0</v>
      </c>
      <c r="Q42" s="189" t="s">
        <v>78</v>
      </c>
      <c r="R42" s="187">
        <f t="shared" si="49"/>
        <v>0</v>
      </c>
      <c r="S42" s="187"/>
      <c r="T42" s="187"/>
      <c r="U42" s="187">
        <f t="shared" si="50"/>
        <v>0</v>
      </c>
      <c r="V42" s="82" t="s">
        <v>78</v>
      </c>
      <c r="W42" s="54">
        <v>0.49</v>
      </c>
      <c r="X42" s="54"/>
      <c r="Y42" s="54"/>
      <c r="Z42" s="54">
        <f t="shared" si="51"/>
        <v>0.49</v>
      </c>
      <c r="AA42" s="218" t="s">
        <v>78</v>
      </c>
      <c r="AB42" s="36">
        <f t="shared" si="52"/>
        <v>0.49</v>
      </c>
      <c r="AC42" s="22"/>
      <c r="AD42" s="22"/>
      <c r="AE42" s="36">
        <f t="shared" si="53"/>
        <v>0.49</v>
      </c>
      <c r="AF42" s="82" t="s">
        <v>78</v>
      </c>
      <c r="AG42" s="54">
        <v>0.74</v>
      </c>
      <c r="AH42" s="54"/>
      <c r="AI42" s="54"/>
      <c r="AJ42" s="54">
        <f t="shared" si="54"/>
        <v>0.74</v>
      </c>
      <c r="AK42" s="218" t="s">
        <v>78</v>
      </c>
      <c r="AL42" s="36">
        <f t="shared" si="55"/>
        <v>1.23</v>
      </c>
      <c r="AM42" s="22"/>
      <c r="AN42" s="22"/>
      <c r="AO42" s="36">
        <f t="shared" si="56"/>
        <v>1.23</v>
      </c>
      <c r="AP42" s="82" t="s">
        <v>78</v>
      </c>
      <c r="AQ42" s="54">
        <v>0.98</v>
      </c>
      <c r="AR42" s="54"/>
      <c r="AS42" s="54"/>
      <c r="AT42" s="445">
        <f t="shared" si="57"/>
        <v>0.98</v>
      </c>
      <c r="AU42" s="218" t="s">
        <v>78</v>
      </c>
      <c r="AV42" s="36">
        <f t="shared" si="58"/>
        <v>2.21</v>
      </c>
      <c r="AW42" s="22"/>
      <c r="AX42" s="22"/>
      <c r="AY42" s="235">
        <f t="shared" si="59"/>
        <v>2.21</v>
      </c>
      <c r="AZ42" s="82" t="s">
        <v>78</v>
      </c>
      <c r="BA42" s="54">
        <v>0.99</v>
      </c>
      <c r="BB42" s="54"/>
      <c r="BC42" s="54"/>
      <c r="BD42" s="54">
        <f t="shared" si="60"/>
        <v>0.99</v>
      </c>
      <c r="BE42" s="218" t="s">
        <v>78</v>
      </c>
      <c r="BF42" s="36">
        <f t="shared" si="61"/>
        <v>3.2</v>
      </c>
      <c r="BG42" s="22"/>
      <c r="BH42" s="22"/>
      <c r="BI42" s="235">
        <f t="shared" si="62"/>
        <v>3.2</v>
      </c>
      <c r="BJ42" s="355" t="s">
        <v>78</v>
      </c>
      <c r="BK42" s="54">
        <v>1.1100000000000001</v>
      </c>
      <c r="BL42" s="54"/>
      <c r="BM42" s="54"/>
      <c r="BN42" s="54">
        <f t="shared" si="63"/>
        <v>1.1100000000000001</v>
      </c>
      <c r="BO42" s="358" t="s">
        <v>78</v>
      </c>
      <c r="BP42" s="36">
        <f t="shared" si="64"/>
        <v>4.3100000000000005</v>
      </c>
      <c r="BQ42" s="22"/>
      <c r="BR42" s="22"/>
      <c r="BS42" s="235">
        <f t="shared" si="65"/>
        <v>4.3100000000000005</v>
      </c>
    </row>
    <row r="43" spans="1:71" s="232" customFormat="1" ht="13.5" customHeight="1" x14ac:dyDescent="0.25">
      <c r="A43" s="227">
        <v>4911</v>
      </c>
      <c r="B43" s="8" t="s">
        <v>38</v>
      </c>
      <c r="C43" s="233">
        <v>25</v>
      </c>
      <c r="D43" s="233"/>
      <c r="E43" s="234"/>
      <c r="F43" s="233">
        <f t="shared" si="47"/>
        <v>25</v>
      </c>
      <c r="G43" s="233"/>
      <c r="H43" s="395">
        <v>15</v>
      </c>
      <c r="I43" s="395"/>
      <c r="J43" s="396"/>
      <c r="K43" s="395">
        <f t="shared" si="1"/>
        <v>15</v>
      </c>
      <c r="L43" s="82" t="s">
        <v>78</v>
      </c>
      <c r="M43" s="54">
        <v>0</v>
      </c>
      <c r="N43" s="54"/>
      <c r="O43" s="54"/>
      <c r="P43" s="54">
        <f t="shared" si="48"/>
        <v>0</v>
      </c>
      <c r="Q43" s="189" t="s">
        <v>78</v>
      </c>
      <c r="R43" s="187">
        <f t="shared" si="49"/>
        <v>0</v>
      </c>
      <c r="S43" s="187"/>
      <c r="T43" s="187"/>
      <c r="U43" s="187">
        <f t="shared" si="50"/>
        <v>0</v>
      </c>
      <c r="V43" s="82" t="s">
        <v>78</v>
      </c>
      <c r="W43" s="54">
        <v>0.5</v>
      </c>
      <c r="X43" s="54"/>
      <c r="Y43" s="54"/>
      <c r="Z43" s="54">
        <f t="shared" si="51"/>
        <v>0.5</v>
      </c>
      <c r="AA43" s="218" t="s">
        <v>78</v>
      </c>
      <c r="AB43" s="36">
        <f t="shared" si="52"/>
        <v>0.5</v>
      </c>
      <c r="AC43" s="22"/>
      <c r="AD43" s="22"/>
      <c r="AE43" s="36">
        <f t="shared" si="53"/>
        <v>0.5</v>
      </c>
      <c r="AF43" s="82" t="s">
        <v>78</v>
      </c>
      <c r="AG43" s="54">
        <v>0.85</v>
      </c>
      <c r="AH43" s="54"/>
      <c r="AI43" s="54"/>
      <c r="AJ43" s="54">
        <f t="shared" si="54"/>
        <v>0.85</v>
      </c>
      <c r="AK43" s="218" t="s">
        <v>78</v>
      </c>
      <c r="AL43" s="36">
        <f t="shared" si="55"/>
        <v>1.35</v>
      </c>
      <c r="AM43" s="22"/>
      <c r="AN43" s="22"/>
      <c r="AO43" s="36">
        <f t="shared" si="56"/>
        <v>1.35</v>
      </c>
      <c r="AP43" s="82" t="s">
        <v>78</v>
      </c>
      <c r="AQ43" s="54">
        <v>2</v>
      </c>
      <c r="AR43" s="54"/>
      <c r="AS43" s="54"/>
      <c r="AT43" s="445">
        <f t="shared" si="57"/>
        <v>2</v>
      </c>
      <c r="AU43" s="218" t="s">
        <v>78</v>
      </c>
      <c r="AV43" s="36">
        <f t="shared" si="58"/>
        <v>3.35</v>
      </c>
      <c r="AW43" s="22"/>
      <c r="AX43" s="22"/>
      <c r="AY43" s="235">
        <f t="shared" si="59"/>
        <v>3.35</v>
      </c>
      <c r="AZ43" s="82" t="s">
        <v>78</v>
      </c>
      <c r="BA43" s="54">
        <v>1.99</v>
      </c>
      <c r="BB43" s="54"/>
      <c r="BC43" s="54"/>
      <c r="BD43" s="54">
        <f t="shared" si="60"/>
        <v>1.99</v>
      </c>
      <c r="BE43" s="218" t="s">
        <v>78</v>
      </c>
      <c r="BF43" s="36">
        <f t="shared" si="61"/>
        <v>5.34</v>
      </c>
      <c r="BG43" s="22"/>
      <c r="BH43" s="22"/>
      <c r="BI43" s="235">
        <f t="shared" si="62"/>
        <v>5.34</v>
      </c>
      <c r="BJ43" s="355" t="s">
        <v>78</v>
      </c>
      <c r="BK43" s="54">
        <v>3</v>
      </c>
      <c r="BL43" s="54"/>
      <c r="BM43" s="54"/>
      <c r="BN43" s="54">
        <f t="shared" si="63"/>
        <v>3</v>
      </c>
      <c r="BO43" s="358" t="s">
        <v>78</v>
      </c>
      <c r="BP43" s="36">
        <f t="shared" si="64"/>
        <v>8.34</v>
      </c>
      <c r="BQ43" s="22"/>
      <c r="BR43" s="22"/>
      <c r="BS43" s="235">
        <f t="shared" si="65"/>
        <v>8.34</v>
      </c>
    </row>
    <row r="44" spans="1:71" s="232" customFormat="1" ht="13.5" customHeight="1" x14ac:dyDescent="0.25">
      <c r="A44" s="227">
        <v>4916</v>
      </c>
      <c r="B44" s="8" t="s">
        <v>39</v>
      </c>
      <c r="C44" s="233">
        <v>25</v>
      </c>
      <c r="D44" s="233"/>
      <c r="E44" s="234"/>
      <c r="F44" s="233">
        <f t="shared" si="47"/>
        <v>25</v>
      </c>
      <c r="G44" s="233"/>
      <c r="H44" s="395">
        <v>10</v>
      </c>
      <c r="I44" s="395"/>
      <c r="J44" s="396"/>
      <c r="K44" s="395">
        <f t="shared" si="1"/>
        <v>10</v>
      </c>
      <c r="L44" s="82" t="s">
        <v>78</v>
      </c>
      <c r="M44" s="54">
        <v>0</v>
      </c>
      <c r="N44" s="54"/>
      <c r="O44" s="54"/>
      <c r="P44" s="54">
        <f t="shared" si="48"/>
        <v>0</v>
      </c>
      <c r="Q44" s="189" t="s">
        <v>78</v>
      </c>
      <c r="R44" s="187">
        <f t="shared" si="49"/>
        <v>0</v>
      </c>
      <c r="S44" s="187"/>
      <c r="T44" s="187"/>
      <c r="U44" s="187">
        <f t="shared" si="50"/>
        <v>0</v>
      </c>
      <c r="V44" s="82" t="s">
        <v>78</v>
      </c>
      <c r="W44" s="54">
        <v>0.22</v>
      </c>
      <c r="X44" s="54"/>
      <c r="Y44" s="54"/>
      <c r="Z44" s="54">
        <f t="shared" si="51"/>
        <v>0.22</v>
      </c>
      <c r="AA44" s="218" t="s">
        <v>78</v>
      </c>
      <c r="AB44" s="36">
        <f t="shared" si="52"/>
        <v>0.22</v>
      </c>
      <c r="AC44" s="22"/>
      <c r="AD44" s="22"/>
      <c r="AE44" s="36">
        <f t="shared" si="53"/>
        <v>0.22</v>
      </c>
      <c r="AF44" s="82" t="s">
        <v>78</v>
      </c>
      <c r="AG44" s="54">
        <v>0.01</v>
      </c>
      <c r="AH44" s="54"/>
      <c r="AI44" s="54"/>
      <c r="AJ44" s="54">
        <f t="shared" si="54"/>
        <v>0.01</v>
      </c>
      <c r="AK44" s="218" t="s">
        <v>78</v>
      </c>
      <c r="AL44" s="36">
        <f t="shared" si="55"/>
        <v>0.23</v>
      </c>
      <c r="AM44" s="22"/>
      <c r="AN44" s="22"/>
      <c r="AO44" s="36">
        <f t="shared" si="56"/>
        <v>0.23</v>
      </c>
      <c r="AP44" s="82" t="s">
        <v>78</v>
      </c>
      <c r="AQ44" s="54">
        <v>0.5</v>
      </c>
      <c r="AR44" s="54"/>
      <c r="AS44" s="54"/>
      <c r="AT44" s="445">
        <f t="shared" si="57"/>
        <v>0.5</v>
      </c>
      <c r="AU44" s="218" t="s">
        <v>78</v>
      </c>
      <c r="AV44" s="36">
        <f t="shared" si="58"/>
        <v>0.73</v>
      </c>
      <c r="AW44" s="22"/>
      <c r="AX44" s="22"/>
      <c r="AY44" s="235">
        <f t="shared" si="59"/>
        <v>0.73</v>
      </c>
      <c r="AZ44" s="82" t="s">
        <v>78</v>
      </c>
      <c r="BA44" s="54">
        <v>0.5</v>
      </c>
      <c r="BB44" s="54"/>
      <c r="BC44" s="54"/>
      <c r="BD44" s="54">
        <f t="shared" si="60"/>
        <v>0.5</v>
      </c>
      <c r="BE44" s="218" t="s">
        <v>78</v>
      </c>
      <c r="BF44" s="36">
        <f t="shared" si="61"/>
        <v>1.23</v>
      </c>
      <c r="BG44" s="22"/>
      <c r="BH44" s="22"/>
      <c r="BI44" s="235">
        <f t="shared" si="62"/>
        <v>1.23</v>
      </c>
      <c r="BJ44" s="355" t="s">
        <v>78</v>
      </c>
      <c r="BK44" s="54">
        <v>1.99</v>
      </c>
      <c r="BL44" s="54"/>
      <c r="BM44" s="54"/>
      <c r="BN44" s="54">
        <f t="shared" si="63"/>
        <v>1.99</v>
      </c>
      <c r="BO44" s="358" t="s">
        <v>78</v>
      </c>
      <c r="BP44" s="36">
        <f t="shared" si="64"/>
        <v>3.2199999999999998</v>
      </c>
      <c r="BQ44" s="22"/>
      <c r="BR44" s="22"/>
      <c r="BS44" s="235">
        <f t="shared" si="65"/>
        <v>3.2199999999999998</v>
      </c>
    </row>
    <row r="45" spans="1:71" s="232" customFormat="1" ht="13.5" customHeight="1" x14ac:dyDescent="0.25">
      <c r="A45" s="227">
        <v>4921</v>
      </c>
      <c r="B45" s="8" t="s">
        <v>40</v>
      </c>
      <c r="C45" s="233">
        <v>20</v>
      </c>
      <c r="D45" s="233"/>
      <c r="E45" s="234"/>
      <c r="F45" s="233">
        <f t="shared" si="47"/>
        <v>20</v>
      </c>
      <c r="G45" s="233"/>
      <c r="H45" s="395">
        <v>25</v>
      </c>
      <c r="I45" s="395"/>
      <c r="J45" s="396"/>
      <c r="K45" s="395">
        <f t="shared" si="1"/>
        <v>25</v>
      </c>
      <c r="L45" s="82" t="s">
        <v>78</v>
      </c>
      <c r="M45" s="54">
        <v>0</v>
      </c>
      <c r="N45" s="54"/>
      <c r="O45" s="54"/>
      <c r="P45" s="54">
        <f t="shared" si="48"/>
        <v>0</v>
      </c>
      <c r="Q45" s="189" t="s">
        <v>78</v>
      </c>
      <c r="R45" s="187">
        <f t="shared" si="49"/>
        <v>0</v>
      </c>
      <c r="S45" s="187"/>
      <c r="T45" s="187"/>
      <c r="U45" s="187">
        <f t="shared" si="50"/>
        <v>0</v>
      </c>
      <c r="V45" s="82" t="s">
        <v>78</v>
      </c>
      <c r="W45" s="54">
        <v>0</v>
      </c>
      <c r="X45" s="54"/>
      <c r="Y45" s="54"/>
      <c r="Z45" s="54">
        <f t="shared" si="51"/>
        <v>0</v>
      </c>
      <c r="AA45" s="218" t="s">
        <v>78</v>
      </c>
      <c r="AB45" s="36">
        <f t="shared" si="52"/>
        <v>0</v>
      </c>
      <c r="AC45" s="22"/>
      <c r="AD45" s="22"/>
      <c r="AE45" s="36">
        <f t="shared" si="53"/>
        <v>0</v>
      </c>
      <c r="AF45" s="82" t="s">
        <v>78</v>
      </c>
      <c r="AG45" s="54">
        <v>0</v>
      </c>
      <c r="AH45" s="54"/>
      <c r="AI45" s="54"/>
      <c r="AJ45" s="54">
        <f t="shared" si="54"/>
        <v>0</v>
      </c>
      <c r="AK45" s="218" t="s">
        <v>78</v>
      </c>
      <c r="AL45" s="36">
        <f t="shared" si="55"/>
        <v>0</v>
      </c>
      <c r="AM45" s="22"/>
      <c r="AN45" s="22"/>
      <c r="AO45" s="36">
        <f t="shared" si="56"/>
        <v>0</v>
      </c>
      <c r="AP45" s="82" t="s">
        <v>78</v>
      </c>
      <c r="AQ45" s="54">
        <v>9.98</v>
      </c>
      <c r="AR45" s="54"/>
      <c r="AS45" s="54"/>
      <c r="AT45" s="445">
        <f t="shared" si="57"/>
        <v>9.98</v>
      </c>
      <c r="AU45" s="218" t="s">
        <v>78</v>
      </c>
      <c r="AV45" s="36">
        <f t="shared" si="58"/>
        <v>9.98</v>
      </c>
      <c r="AW45" s="22"/>
      <c r="AX45" s="22"/>
      <c r="AY45" s="235">
        <f t="shared" si="59"/>
        <v>9.98</v>
      </c>
      <c r="AZ45" s="82" t="s">
        <v>78</v>
      </c>
      <c r="BA45" s="54">
        <v>10</v>
      </c>
      <c r="BB45" s="54"/>
      <c r="BC45" s="54"/>
      <c r="BD45" s="54">
        <f t="shared" si="60"/>
        <v>10</v>
      </c>
      <c r="BE45" s="218" t="s">
        <v>78</v>
      </c>
      <c r="BF45" s="36">
        <f t="shared" si="61"/>
        <v>19.98</v>
      </c>
      <c r="BG45" s="22"/>
      <c r="BH45" s="22"/>
      <c r="BI45" s="235">
        <f t="shared" si="62"/>
        <v>19.98</v>
      </c>
      <c r="BJ45" s="355" t="s">
        <v>78</v>
      </c>
      <c r="BK45" s="54"/>
      <c r="BL45" s="54"/>
      <c r="BM45" s="54"/>
      <c r="BN45" s="54">
        <f t="shared" si="63"/>
        <v>0</v>
      </c>
      <c r="BO45" s="358" t="s">
        <v>78</v>
      </c>
      <c r="BP45" s="36">
        <f t="shared" si="64"/>
        <v>19.98</v>
      </c>
      <c r="BQ45" s="22"/>
      <c r="BR45" s="22"/>
      <c r="BS45" s="235">
        <f t="shared" si="65"/>
        <v>19.98</v>
      </c>
    </row>
    <row r="46" spans="1:71" s="232" customFormat="1" ht="16.5" customHeight="1" x14ac:dyDescent="0.25">
      <c r="A46" s="227">
        <v>4923</v>
      </c>
      <c r="B46" s="8" t="s">
        <v>41</v>
      </c>
      <c r="C46" s="233">
        <v>20</v>
      </c>
      <c r="D46" s="233"/>
      <c r="E46" s="234"/>
      <c r="F46" s="233">
        <f t="shared" si="47"/>
        <v>20</v>
      </c>
      <c r="G46" s="233"/>
      <c r="H46" s="395">
        <v>40</v>
      </c>
      <c r="I46" s="395"/>
      <c r="J46" s="396"/>
      <c r="K46" s="395">
        <f t="shared" si="1"/>
        <v>40</v>
      </c>
      <c r="L46" s="82" t="s">
        <v>78</v>
      </c>
      <c r="M46" s="54">
        <v>0</v>
      </c>
      <c r="N46" s="54"/>
      <c r="O46" s="54"/>
      <c r="P46" s="54">
        <f t="shared" si="48"/>
        <v>0</v>
      </c>
      <c r="Q46" s="189" t="s">
        <v>78</v>
      </c>
      <c r="R46" s="187">
        <f t="shared" si="49"/>
        <v>0</v>
      </c>
      <c r="S46" s="187"/>
      <c r="T46" s="187"/>
      <c r="U46" s="187">
        <f t="shared" si="50"/>
        <v>0</v>
      </c>
      <c r="V46" s="82" t="s">
        <v>78</v>
      </c>
      <c r="W46" s="54">
        <v>0</v>
      </c>
      <c r="X46" s="54"/>
      <c r="Y46" s="54"/>
      <c r="Z46" s="54">
        <f t="shared" si="51"/>
        <v>0</v>
      </c>
      <c r="AA46" s="218" t="s">
        <v>78</v>
      </c>
      <c r="AB46" s="36">
        <f t="shared" si="52"/>
        <v>0</v>
      </c>
      <c r="AC46" s="22"/>
      <c r="AD46" s="22"/>
      <c r="AE46" s="36">
        <f t="shared" si="53"/>
        <v>0</v>
      </c>
      <c r="AF46" s="82" t="s">
        <v>78</v>
      </c>
      <c r="AG46" s="54">
        <v>0</v>
      </c>
      <c r="AH46" s="54"/>
      <c r="AI46" s="54"/>
      <c r="AJ46" s="54">
        <f t="shared" si="54"/>
        <v>0</v>
      </c>
      <c r="AK46" s="218" t="s">
        <v>78</v>
      </c>
      <c r="AL46" s="36">
        <f t="shared" si="55"/>
        <v>0</v>
      </c>
      <c r="AM46" s="22"/>
      <c r="AN46" s="22"/>
      <c r="AO46" s="36">
        <f t="shared" si="56"/>
        <v>0</v>
      </c>
      <c r="AP46" s="82" t="s">
        <v>78</v>
      </c>
      <c r="AQ46" s="54">
        <v>8.9499999999999993</v>
      </c>
      <c r="AR46" s="54"/>
      <c r="AS46" s="54"/>
      <c r="AT46" s="445">
        <f t="shared" si="57"/>
        <v>8.9499999999999993</v>
      </c>
      <c r="AU46" s="218" t="s">
        <v>78</v>
      </c>
      <c r="AV46" s="36">
        <f t="shared" si="58"/>
        <v>8.9499999999999993</v>
      </c>
      <c r="AW46" s="22"/>
      <c r="AX46" s="22"/>
      <c r="AY46" s="235">
        <f t="shared" si="59"/>
        <v>8.9499999999999993</v>
      </c>
      <c r="AZ46" s="82" t="s">
        <v>78</v>
      </c>
      <c r="BA46" s="54">
        <v>5.58</v>
      </c>
      <c r="BB46" s="54"/>
      <c r="BC46" s="54"/>
      <c r="BD46" s="54">
        <f t="shared" si="60"/>
        <v>5.58</v>
      </c>
      <c r="BE46" s="218" t="s">
        <v>78</v>
      </c>
      <c r="BF46" s="36">
        <f t="shared" si="61"/>
        <v>14.53</v>
      </c>
      <c r="BG46" s="22"/>
      <c r="BH46" s="22"/>
      <c r="BI46" s="235">
        <f t="shared" si="62"/>
        <v>14.53</v>
      </c>
      <c r="BJ46" s="355" t="s">
        <v>78</v>
      </c>
      <c r="BK46" s="54">
        <v>4.95</v>
      </c>
      <c r="BL46" s="54"/>
      <c r="BM46" s="54"/>
      <c r="BN46" s="54">
        <f t="shared" si="63"/>
        <v>4.95</v>
      </c>
      <c r="BO46" s="358" t="s">
        <v>78</v>
      </c>
      <c r="BP46" s="36">
        <f t="shared" si="64"/>
        <v>19.48</v>
      </c>
      <c r="BQ46" s="22"/>
      <c r="BR46" s="22"/>
      <c r="BS46" s="235">
        <f t="shared" si="65"/>
        <v>19.48</v>
      </c>
    </row>
    <row r="47" spans="1:71" s="232" customFormat="1" ht="13.5" customHeight="1" x14ac:dyDescent="0.25">
      <c r="A47" s="227">
        <v>4932</v>
      </c>
      <c r="B47" s="8" t="s">
        <v>42</v>
      </c>
      <c r="C47" s="233">
        <v>25</v>
      </c>
      <c r="D47" s="233"/>
      <c r="E47" s="234"/>
      <c r="F47" s="233">
        <f t="shared" si="47"/>
        <v>25</v>
      </c>
      <c r="G47" s="233"/>
      <c r="H47" s="395">
        <v>20</v>
      </c>
      <c r="I47" s="395"/>
      <c r="J47" s="396"/>
      <c r="K47" s="395">
        <f t="shared" si="1"/>
        <v>20</v>
      </c>
      <c r="L47" s="82" t="s">
        <v>78</v>
      </c>
      <c r="M47" s="54">
        <v>0</v>
      </c>
      <c r="N47" s="54"/>
      <c r="O47" s="54"/>
      <c r="P47" s="54">
        <f t="shared" si="48"/>
        <v>0</v>
      </c>
      <c r="Q47" s="189" t="s">
        <v>78</v>
      </c>
      <c r="R47" s="187">
        <f t="shared" si="49"/>
        <v>0</v>
      </c>
      <c r="S47" s="187"/>
      <c r="T47" s="187"/>
      <c r="U47" s="187">
        <f t="shared" si="50"/>
        <v>0</v>
      </c>
      <c r="V47" s="82" t="s">
        <v>78</v>
      </c>
      <c r="W47" s="54">
        <v>0.09</v>
      </c>
      <c r="X47" s="54"/>
      <c r="Y47" s="54"/>
      <c r="Z47" s="54">
        <f t="shared" si="51"/>
        <v>0.09</v>
      </c>
      <c r="AA47" s="218" t="s">
        <v>78</v>
      </c>
      <c r="AB47" s="36">
        <f t="shared" si="52"/>
        <v>0.09</v>
      </c>
      <c r="AC47" s="22"/>
      <c r="AD47" s="22"/>
      <c r="AE47" s="36">
        <f t="shared" si="53"/>
        <v>0.09</v>
      </c>
      <c r="AF47" s="82" t="s">
        <v>78</v>
      </c>
      <c r="AG47" s="54">
        <v>0.3</v>
      </c>
      <c r="AH47" s="54"/>
      <c r="AI47" s="54"/>
      <c r="AJ47" s="54">
        <f t="shared" si="54"/>
        <v>0.3</v>
      </c>
      <c r="AK47" s="218" t="s">
        <v>78</v>
      </c>
      <c r="AL47" s="36">
        <f t="shared" si="55"/>
        <v>0.39</v>
      </c>
      <c r="AM47" s="22"/>
      <c r="AN47" s="22"/>
      <c r="AO47" s="36">
        <f t="shared" si="56"/>
        <v>0.39</v>
      </c>
      <c r="AP47" s="82" t="s">
        <v>78</v>
      </c>
      <c r="AQ47" s="54">
        <v>0.5</v>
      </c>
      <c r="AR47" s="54"/>
      <c r="AS47" s="54"/>
      <c r="AT47" s="445">
        <f t="shared" si="57"/>
        <v>0.5</v>
      </c>
      <c r="AU47" s="218" t="s">
        <v>78</v>
      </c>
      <c r="AV47" s="36">
        <f t="shared" si="58"/>
        <v>0.89</v>
      </c>
      <c r="AW47" s="22"/>
      <c r="AX47" s="22"/>
      <c r="AY47" s="235">
        <f t="shared" si="59"/>
        <v>0.89</v>
      </c>
      <c r="AZ47" s="82" t="s">
        <v>78</v>
      </c>
      <c r="BA47" s="54">
        <v>0.5</v>
      </c>
      <c r="BB47" s="54"/>
      <c r="BC47" s="54"/>
      <c r="BD47" s="54">
        <f t="shared" si="60"/>
        <v>0.5</v>
      </c>
      <c r="BE47" s="218" t="s">
        <v>78</v>
      </c>
      <c r="BF47" s="36">
        <f t="shared" si="61"/>
        <v>1.3900000000000001</v>
      </c>
      <c r="BG47" s="22"/>
      <c r="BH47" s="22"/>
      <c r="BI47" s="235">
        <f t="shared" si="62"/>
        <v>1.3900000000000001</v>
      </c>
      <c r="BJ47" s="355" t="s">
        <v>78</v>
      </c>
      <c r="BK47" s="54">
        <v>2</v>
      </c>
      <c r="BL47" s="54"/>
      <c r="BM47" s="54"/>
      <c r="BN47" s="54">
        <f t="shared" si="63"/>
        <v>2</v>
      </c>
      <c r="BO47" s="358" t="s">
        <v>78</v>
      </c>
      <c r="BP47" s="36">
        <f t="shared" si="64"/>
        <v>3.39</v>
      </c>
      <c r="BQ47" s="22"/>
      <c r="BR47" s="22"/>
      <c r="BS47" s="235">
        <f t="shared" si="65"/>
        <v>3.39</v>
      </c>
    </row>
    <row r="48" spans="1:71" s="447" customFormat="1" ht="25.5" customHeight="1" x14ac:dyDescent="0.25">
      <c r="A48" s="440">
        <v>4947</v>
      </c>
      <c r="B48" s="441" t="s">
        <v>44</v>
      </c>
      <c r="C48" s="442">
        <v>43.5</v>
      </c>
      <c r="D48" s="442">
        <v>319</v>
      </c>
      <c r="E48" s="443"/>
      <c r="F48" s="442">
        <f t="shared" si="47"/>
        <v>362.5</v>
      </c>
      <c r="G48" s="442"/>
      <c r="H48" s="442">
        <v>56.593600000000009</v>
      </c>
      <c r="I48" s="442">
        <v>347.64640000000003</v>
      </c>
      <c r="J48" s="443"/>
      <c r="K48" s="442">
        <f t="shared" si="1"/>
        <v>404.24</v>
      </c>
      <c r="L48" s="444" t="s">
        <v>78</v>
      </c>
      <c r="M48" s="445">
        <v>0</v>
      </c>
      <c r="N48" s="445">
        <v>0</v>
      </c>
      <c r="O48" s="445"/>
      <c r="P48" s="445">
        <f t="shared" si="48"/>
        <v>0</v>
      </c>
      <c r="Q48" s="444" t="s">
        <v>78</v>
      </c>
      <c r="R48" s="445">
        <f t="shared" si="49"/>
        <v>0</v>
      </c>
      <c r="S48" s="445">
        <f>N48</f>
        <v>0</v>
      </c>
      <c r="T48" s="445"/>
      <c r="U48" s="445">
        <f t="shared" si="50"/>
        <v>0</v>
      </c>
      <c r="V48" s="444" t="s">
        <v>78</v>
      </c>
      <c r="W48" s="445">
        <v>0</v>
      </c>
      <c r="X48" s="445">
        <v>0</v>
      </c>
      <c r="Y48" s="445"/>
      <c r="Z48" s="445">
        <f t="shared" si="51"/>
        <v>0</v>
      </c>
      <c r="AA48" s="444" t="s">
        <v>78</v>
      </c>
      <c r="AB48" s="445">
        <f>R48+W48</f>
        <v>0</v>
      </c>
      <c r="AC48" s="445">
        <f>S48+X48</f>
        <v>0</v>
      </c>
      <c r="AD48" s="445"/>
      <c r="AE48" s="445">
        <f t="shared" si="53"/>
        <v>0</v>
      </c>
      <c r="AF48" s="444" t="s">
        <v>78</v>
      </c>
      <c r="AG48" s="445">
        <v>7.16</v>
      </c>
      <c r="AH48" s="445">
        <v>52.54</v>
      </c>
      <c r="AI48" s="445"/>
      <c r="AJ48" s="445">
        <f t="shared" si="54"/>
        <v>59.7</v>
      </c>
      <c r="AK48" s="444" t="s">
        <v>78</v>
      </c>
      <c r="AL48" s="445">
        <f>AB48+AG48</f>
        <v>7.16</v>
      </c>
      <c r="AM48" s="445">
        <f>AC48+AH48</f>
        <v>52.54</v>
      </c>
      <c r="AN48" s="445"/>
      <c r="AO48" s="445">
        <f t="shared" si="56"/>
        <v>59.7</v>
      </c>
      <c r="AP48" s="444" t="s">
        <v>78</v>
      </c>
      <c r="AQ48" s="445">
        <v>2.68</v>
      </c>
      <c r="AR48" s="445">
        <v>21.67</v>
      </c>
      <c r="AS48" s="445"/>
      <c r="AT48" s="445">
        <f t="shared" si="57"/>
        <v>24.35</v>
      </c>
      <c r="AU48" s="444" t="s">
        <v>78</v>
      </c>
      <c r="AV48" s="445">
        <f>AL48+AQ48</f>
        <v>9.84</v>
      </c>
      <c r="AW48" s="445">
        <f>AM48+AR48</f>
        <v>74.210000000000008</v>
      </c>
      <c r="AX48" s="445"/>
      <c r="AY48" s="446">
        <f t="shared" si="59"/>
        <v>84.050000000000011</v>
      </c>
      <c r="AZ48" s="444" t="s">
        <v>78</v>
      </c>
      <c r="BA48" s="445">
        <v>0.99</v>
      </c>
      <c r="BB48" s="445">
        <v>10</v>
      </c>
      <c r="BC48" s="445"/>
      <c r="BD48" s="445">
        <f t="shared" si="60"/>
        <v>10.99</v>
      </c>
      <c r="BE48" s="444" t="s">
        <v>78</v>
      </c>
      <c r="BF48" s="445">
        <f>AV48+BA48</f>
        <v>10.83</v>
      </c>
      <c r="BG48" s="445">
        <f>AW48+BB48</f>
        <v>84.210000000000008</v>
      </c>
      <c r="BH48" s="445"/>
      <c r="BI48" s="446">
        <f t="shared" si="62"/>
        <v>95.04</v>
      </c>
      <c r="BJ48" s="444" t="s">
        <v>78</v>
      </c>
      <c r="BK48" s="445">
        <v>3.71</v>
      </c>
      <c r="BL48" s="445">
        <v>29.46</v>
      </c>
      <c r="BM48" s="445"/>
      <c r="BN48" s="445">
        <f t="shared" si="63"/>
        <v>33.17</v>
      </c>
      <c r="BO48" s="444" t="s">
        <v>78</v>
      </c>
      <c r="BP48" s="445">
        <f>BF48+BK48</f>
        <v>14.54</v>
      </c>
      <c r="BQ48" s="445">
        <f>BG48+BL48</f>
        <v>113.67000000000002</v>
      </c>
      <c r="BR48" s="445"/>
      <c r="BS48" s="446">
        <f t="shared" si="65"/>
        <v>128.21</v>
      </c>
    </row>
    <row r="49" spans="1:71" s="232" customFormat="1" x14ac:dyDescent="0.25">
      <c r="A49" s="227">
        <v>4976</v>
      </c>
      <c r="B49" s="8" t="s">
        <v>45</v>
      </c>
      <c r="C49" s="233">
        <v>10</v>
      </c>
      <c r="D49" s="233"/>
      <c r="E49" s="234"/>
      <c r="F49" s="233">
        <f t="shared" si="47"/>
        <v>10</v>
      </c>
      <c r="G49" s="233"/>
      <c r="H49" s="395">
        <v>5</v>
      </c>
      <c r="I49" s="395"/>
      <c r="J49" s="396"/>
      <c r="K49" s="395">
        <f t="shared" si="1"/>
        <v>5</v>
      </c>
      <c r="L49" s="82" t="s">
        <v>78</v>
      </c>
      <c r="M49" s="54">
        <v>0</v>
      </c>
      <c r="N49" s="54"/>
      <c r="O49" s="54"/>
      <c r="P49" s="54">
        <f t="shared" si="48"/>
        <v>0</v>
      </c>
      <c r="Q49" s="189" t="s">
        <v>78</v>
      </c>
      <c r="R49" s="187">
        <f t="shared" si="49"/>
        <v>0</v>
      </c>
      <c r="S49" s="187"/>
      <c r="T49" s="187"/>
      <c r="U49" s="187">
        <f t="shared" si="50"/>
        <v>0</v>
      </c>
      <c r="V49" s="82" t="s">
        <v>78</v>
      </c>
      <c r="W49" s="54">
        <v>0.9</v>
      </c>
      <c r="X49" s="54"/>
      <c r="Y49" s="54"/>
      <c r="Z49" s="54">
        <f t="shared" si="51"/>
        <v>0.9</v>
      </c>
      <c r="AA49" s="218" t="s">
        <v>78</v>
      </c>
      <c r="AB49" s="36">
        <f>R49+W49</f>
        <v>0.9</v>
      </c>
      <c r="AC49" s="22"/>
      <c r="AD49" s="22"/>
      <c r="AE49" s="36">
        <f t="shared" si="53"/>
        <v>0.9</v>
      </c>
      <c r="AF49" s="82" t="s">
        <v>78</v>
      </c>
      <c r="AG49" s="54">
        <v>0</v>
      </c>
      <c r="AH49" s="54"/>
      <c r="AI49" s="54"/>
      <c r="AJ49" s="54">
        <f t="shared" si="54"/>
        <v>0</v>
      </c>
      <c r="AK49" s="218" t="s">
        <v>78</v>
      </c>
      <c r="AL49" s="36">
        <f>AB49+AG49</f>
        <v>0.9</v>
      </c>
      <c r="AM49" s="22"/>
      <c r="AN49" s="22"/>
      <c r="AO49" s="36">
        <f t="shared" si="56"/>
        <v>0.9</v>
      </c>
      <c r="AP49" s="82" t="s">
        <v>78</v>
      </c>
      <c r="AQ49" s="54">
        <v>0.75</v>
      </c>
      <c r="AR49" s="54"/>
      <c r="AS49" s="54"/>
      <c r="AT49" s="445">
        <f t="shared" si="57"/>
        <v>0.75</v>
      </c>
      <c r="AU49" s="218" t="s">
        <v>78</v>
      </c>
      <c r="AV49" s="36">
        <f>AL49+AQ49</f>
        <v>1.65</v>
      </c>
      <c r="AW49" s="22"/>
      <c r="AX49" s="22"/>
      <c r="AY49" s="235">
        <f t="shared" si="59"/>
        <v>1.65</v>
      </c>
      <c r="AZ49" s="196" t="s">
        <v>78</v>
      </c>
      <c r="BA49" s="54">
        <v>0.74</v>
      </c>
      <c r="BB49" s="54"/>
      <c r="BC49" s="54"/>
      <c r="BD49" s="54">
        <f t="shared" si="60"/>
        <v>0.74</v>
      </c>
      <c r="BE49" s="218" t="s">
        <v>78</v>
      </c>
      <c r="BF49" s="36">
        <f>AV49+BA49</f>
        <v>2.3899999999999997</v>
      </c>
      <c r="BG49" s="22"/>
      <c r="BH49" s="22"/>
      <c r="BI49" s="235">
        <f t="shared" si="62"/>
        <v>2.3899999999999997</v>
      </c>
      <c r="BJ49" s="196" t="s">
        <v>78</v>
      </c>
      <c r="BK49" s="54">
        <v>0.38</v>
      </c>
      <c r="BL49" s="54"/>
      <c r="BM49" s="54"/>
      <c r="BN49" s="54">
        <f t="shared" si="63"/>
        <v>0.38</v>
      </c>
      <c r="BO49" s="358" t="s">
        <v>78</v>
      </c>
      <c r="BP49" s="36">
        <f>BF49+BK49</f>
        <v>2.7699999999999996</v>
      </c>
      <c r="BQ49" s="22"/>
      <c r="BR49" s="22"/>
      <c r="BS49" s="235">
        <f t="shared" si="65"/>
        <v>2.7699999999999996</v>
      </c>
    </row>
    <row r="50" spans="1:71" s="232" customFormat="1" ht="13.5" customHeight="1" x14ac:dyDescent="0.25">
      <c r="A50" s="227">
        <v>4991</v>
      </c>
      <c r="B50" s="11" t="s">
        <v>46</v>
      </c>
      <c r="C50" s="233">
        <v>25</v>
      </c>
      <c r="D50" s="233"/>
      <c r="E50" s="234"/>
      <c r="F50" s="233">
        <f t="shared" si="47"/>
        <v>25</v>
      </c>
      <c r="G50" s="233"/>
      <c r="H50" s="401">
        <v>40</v>
      </c>
      <c r="I50" s="395"/>
      <c r="J50" s="396"/>
      <c r="K50" s="395">
        <f t="shared" si="1"/>
        <v>40</v>
      </c>
      <c r="L50" s="82" t="s">
        <v>78</v>
      </c>
      <c r="M50" s="54">
        <v>0</v>
      </c>
      <c r="N50" s="54"/>
      <c r="O50" s="54"/>
      <c r="P50" s="54">
        <f t="shared" si="48"/>
        <v>0</v>
      </c>
      <c r="Q50" s="189" t="s">
        <v>78</v>
      </c>
      <c r="R50" s="187">
        <f t="shared" si="49"/>
        <v>0</v>
      </c>
      <c r="S50" s="187"/>
      <c r="T50" s="187"/>
      <c r="U50" s="187">
        <f t="shared" si="50"/>
        <v>0</v>
      </c>
      <c r="V50" s="82" t="s">
        <v>78</v>
      </c>
      <c r="W50" s="54">
        <v>0</v>
      </c>
      <c r="X50" s="54"/>
      <c r="Y50" s="54"/>
      <c r="Z50" s="54">
        <f t="shared" si="51"/>
        <v>0</v>
      </c>
      <c r="AA50" s="218" t="s">
        <v>78</v>
      </c>
      <c r="AB50" s="36">
        <f>R50+W50</f>
        <v>0</v>
      </c>
      <c r="AC50" s="22"/>
      <c r="AD50" s="22"/>
      <c r="AE50" s="36">
        <f t="shared" si="53"/>
        <v>0</v>
      </c>
      <c r="AF50" s="82" t="s">
        <v>78</v>
      </c>
      <c r="AG50" s="54">
        <v>0</v>
      </c>
      <c r="AH50" s="54"/>
      <c r="AI50" s="54"/>
      <c r="AJ50" s="54">
        <f t="shared" si="54"/>
        <v>0</v>
      </c>
      <c r="AK50" s="218" t="s">
        <v>78</v>
      </c>
      <c r="AL50" s="36">
        <f>AB50+AG50</f>
        <v>0</v>
      </c>
      <c r="AM50" s="22"/>
      <c r="AN50" s="22"/>
      <c r="AO50" s="36">
        <f t="shared" si="56"/>
        <v>0</v>
      </c>
      <c r="AP50" s="82" t="s">
        <v>78</v>
      </c>
      <c r="AQ50" s="54">
        <v>2.4900000000000002</v>
      </c>
      <c r="AR50" s="54"/>
      <c r="AS50" s="54"/>
      <c r="AT50" s="445">
        <f t="shared" si="57"/>
        <v>2.4900000000000002</v>
      </c>
      <c r="AU50" s="218" t="s">
        <v>78</v>
      </c>
      <c r="AV50" s="36">
        <f>AL50+AQ50</f>
        <v>2.4900000000000002</v>
      </c>
      <c r="AW50" s="22"/>
      <c r="AX50" s="22"/>
      <c r="AY50" s="235">
        <f t="shared" si="59"/>
        <v>2.4900000000000002</v>
      </c>
      <c r="AZ50" s="196" t="s">
        <v>78</v>
      </c>
      <c r="BA50" s="54">
        <v>4.9800000000000004</v>
      </c>
      <c r="BB50" s="54"/>
      <c r="BC50" s="54"/>
      <c r="BD50" s="54">
        <f t="shared" si="60"/>
        <v>4.9800000000000004</v>
      </c>
      <c r="BE50" s="218" t="s">
        <v>78</v>
      </c>
      <c r="BF50" s="36">
        <f>AV50+BA50</f>
        <v>7.4700000000000006</v>
      </c>
      <c r="BG50" s="22"/>
      <c r="BH50" s="22"/>
      <c r="BI50" s="235">
        <f t="shared" si="62"/>
        <v>7.4700000000000006</v>
      </c>
      <c r="BJ50" s="196" t="s">
        <v>78</v>
      </c>
      <c r="BK50" s="54">
        <v>1.49</v>
      </c>
      <c r="BL50" s="54"/>
      <c r="BM50" s="54"/>
      <c r="BN50" s="54">
        <f t="shared" si="63"/>
        <v>1.49</v>
      </c>
      <c r="BO50" s="358" t="s">
        <v>78</v>
      </c>
      <c r="BP50" s="36">
        <f>BF50+BK50</f>
        <v>8.9600000000000009</v>
      </c>
      <c r="BQ50" s="22"/>
      <c r="BR50" s="22"/>
      <c r="BS50" s="235">
        <f t="shared" si="65"/>
        <v>8.9600000000000009</v>
      </c>
    </row>
    <row r="51" spans="1:71" s="232" customFormat="1" ht="13.5" customHeight="1" x14ac:dyDescent="0.25">
      <c r="A51" s="248"/>
      <c r="B51" s="15" t="s">
        <v>72</v>
      </c>
      <c r="C51" s="249">
        <f t="shared" ref="C51:K51" si="66">SUM(C7:C50)</f>
        <v>6572.18</v>
      </c>
      <c r="D51" s="249">
        <f t="shared" si="66"/>
        <v>4300.5599999999995</v>
      </c>
      <c r="E51" s="249">
        <f t="shared" si="66"/>
        <v>7901.4</v>
      </c>
      <c r="F51" s="249">
        <f t="shared" si="66"/>
        <v>18774.14</v>
      </c>
      <c r="G51" s="249"/>
      <c r="H51" s="401">
        <f t="shared" si="66"/>
        <v>6739.4935999999998</v>
      </c>
      <c r="I51" s="401">
        <f t="shared" si="66"/>
        <v>4441.0364</v>
      </c>
      <c r="J51" s="401">
        <f t="shared" si="66"/>
        <v>7901.4</v>
      </c>
      <c r="K51" s="401">
        <f t="shared" si="66"/>
        <v>19081.930000000004</v>
      </c>
      <c r="L51" s="82"/>
      <c r="M51" s="55">
        <f>SUM(M7:M50)</f>
        <v>231.42000000000002</v>
      </c>
      <c r="N51" s="55">
        <f>SUM(N7:N50)</f>
        <v>0</v>
      </c>
      <c r="O51" s="55">
        <f>SUM(O7:O50)</f>
        <v>849.67</v>
      </c>
      <c r="P51" s="55">
        <f>SUM(P7:P50)</f>
        <v>1081.0900000000001</v>
      </c>
      <c r="Q51" s="189"/>
      <c r="R51" s="188">
        <f>SUM(R7:R50)</f>
        <v>231.42000000000002</v>
      </c>
      <c r="S51" s="188">
        <f>SUM(S7:S50)</f>
        <v>0</v>
      </c>
      <c r="T51" s="188">
        <f>SUM(T7:T50)</f>
        <v>849.67</v>
      </c>
      <c r="U51" s="188">
        <f>SUM(U7:U50)</f>
        <v>1081.0900000000001</v>
      </c>
      <c r="V51" s="82"/>
      <c r="W51" s="55">
        <f>SUM(W7:W50)</f>
        <v>635.09000000000015</v>
      </c>
      <c r="X51" s="55">
        <f>SUM(X7:X50)</f>
        <v>9.2200000000000006</v>
      </c>
      <c r="Y51" s="55">
        <f>SUM(Y7:Y50)</f>
        <v>1849.43</v>
      </c>
      <c r="Z51" s="55">
        <f>SUM(Z7:Z50)</f>
        <v>2493.7399999999998</v>
      </c>
      <c r="AA51" s="218"/>
      <c r="AB51" s="39">
        <f>SUM(AB7:AB50)</f>
        <v>866.51000000000045</v>
      </c>
      <c r="AC51" s="39">
        <f>SUM(AC7:AC50)</f>
        <v>9.2200000000000006</v>
      </c>
      <c r="AD51" s="39">
        <f>SUM(AD7:AD50)</f>
        <v>2699.1</v>
      </c>
      <c r="AE51" s="39">
        <f>SUM(AE7:AE50)</f>
        <v>3574.8299999999995</v>
      </c>
      <c r="AF51" s="82"/>
      <c r="AG51" s="55">
        <f>SUM(AG7:AG50)</f>
        <v>703.90999999999985</v>
      </c>
      <c r="AH51" s="55">
        <f>SUM(AH7:AH50)</f>
        <v>401.59000000000003</v>
      </c>
      <c r="AI51" s="55">
        <f>SUM(AI7:AI50)</f>
        <v>1093.1500000000001</v>
      </c>
      <c r="AJ51" s="55">
        <f>SUM(AJ7:AJ50)</f>
        <v>2198.65</v>
      </c>
      <c r="AK51" s="218"/>
      <c r="AL51" s="39">
        <f>SUM(AL7:AL50)</f>
        <v>1570.4200000000003</v>
      </c>
      <c r="AM51" s="39">
        <f>SUM(AM7:AM50)</f>
        <v>410.81</v>
      </c>
      <c r="AN51" s="39">
        <f>SUM(AN7:AN50)</f>
        <v>3792.25</v>
      </c>
      <c r="AO51" s="39">
        <f>SUM(AO7:AO50)</f>
        <v>5773.4799999999987</v>
      </c>
      <c r="AP51" s="82"/>
      <c r="AQ51" s="55">
        <f>SUM(AQ7:AQ50)</f>
        <v>863.2700000000001</v>
      </c>
      <c r="AR51" s="55">
        <f>SUM(AR7:AR50)</f>
        <v>811.45999999999992</v>
      </c>
      <c r="AS51" s="55">
        <f>SUM(AS7:AS50)</f>
        <v>689.33</v>
      </c>
      <c r="AT51" s="452">
        <f>SUM(AT7:AT50)</f>
        <v>2364.059999999999</v>
      </c>
      <c r="AU51" s="218"/>
      <c r="AV51" s="39">
        <f>SUM(AV7:AV50)</f>
        <v>2433.69</v>
      </c>
      <c r="AW51" s="39">
        <f>SUM(AW7:AW50)</f>
        <v>1222.27</v>
      </c>
      <c r="AX51" s="39">
        <f>SUM(AX7:AX50)</f>
        <v>4481.58</v>
      </c>
      <c r="AY51" s="250">
        <f t="shared" si="59"/>
        <v>8137.5399999999972</v>
      </c>
      <c r="AZ51" s="196"/>
      <c r="BA51" s="55">
        <f>SUM(BA7:BA50)</f>
        <v>850.94000000000017</v>
      </c>
      <c r="BB51" s="55">
        <f>SUM(BB7:BB50)</f>
        <v>949.92</v>
      </c>
      <c r="BC51" s="55">
        <f>SUM(BC7:BC50)</f>
        <v>686.43</v>
      </c>
      <c r="BD51" s="55">
        <f>SUM(BD7:BD50)</f>
        <v>2487.2899999999986</v>
      </c>
      <c r="BE51" s="218"/>
      <c r="BF51" s="39">
        <f>SUM(BF7:BF50)</f>
        <v>3284.6299999999992</v>
      </c>
      <c r="BG51" s="39">
        <f>SUM(BG7:BG50)</f>
        <v>2172.19</v>
      </c>
      <c r="BH51" s="39">
        <f>SUM(BH7:BH50)</f>
        <v>5168.01</v>
      </c>
      <c r="BI51" s="250">
        <f t="shared" si="62"/>
        <v>10624.829999999996</v>
      </c>
      <c r="BJ51" s="196"/>
      <c r="BK51" s="55">
        <f>SUM(BK7:BK50)</f>
        <v>723.90000000000009</v>
      </c>
      <c r="BL51" s="55">
        <f>SUM(BL7:BL50)</f>
        <v>427.61999999999995</v>
      </c>
      <c r="BM51" s="55">
        <f>SUM(BM7:BM50)</f>
        <v>450</v>
      </c>
      <c r="BN51" s="55">
        <f>SUM(BN7:BN50)</f>
        <v>1601.5200000000002</v>
      </c>
      <c r="BO51" s="358"/>
      <c r="BP51" s="39">
        <f>SUM(BP7:BP50)</f>
        <v>4008.5299999999997</v>
      </c>
      <c r="BQ51" s="39">
        <f>SUM(BQ7:BQ50)</f>
        <v>2599.8100000000004</v>
      </c>
      <c r="BR51" s="39">
        <f>SUM(BR7:BR50)</f>
        <v>5618.01</v>
      </c>
      <c r="BS51" s="250">
        <f t="shared" si="65"/>
        <v>12226.349999999997</v>
      </c>
    </row>
    <row r="52" spans="1:71" ht="14.25" customHeight="1" x14ac:dyDescent="0.25">
      <c r="A52" s="496" t="s">
        <v>79</v>
      </c>
      <c r="B52" s="496"/>
      <c r="C52" s="497"/>
      <c r="D52" s="497"/>
      <c r="E52" s="476"/>
      <c r="F52" s="497"/>
      <c r="G52" s="407"/>
      <c r="H52" s="494"/>
      <c r="I52" s="494"/>
      <c r="J52" s="495"/>
      <c r="K52" s="494"/>
      <c r="L52" s="486"/>
      <c r="M52" s="252"/>
      <c r="N52" s="252"/>
      <c r="O52" s="252"/>
      <c r="P52" s="252"/>
      <c r="Q52" s="489"/>
      <c r="R52" s="253"/>
      <c r="S52" s="253"/>
      <c r="T52" s="253"/>
      <c r="U52" s="253"/>
      <c r="V52" s="486"/>
      <c r="W52" s="252"/>
      <c r="X52" s="252"/>
      <c r="Y52" s="252"/>
      <c r="Z52" s="252"/>
      <c r="AA52" s="237"/>
      <c r="AB52" s="238"/>
      <c r="AC52" s="238"/>
      <c r="AD52" s="238"/>
      <c r="AE52" s="238"/>
      <c r="AF52" s="486"/>
      <c r="AG52" s="252"/>
      <c r="AH52" s="252"/>
      <c r="AI52" s="252"/>
      <c r="AJ52" s="252"/>
      <c r="AK52" s="237"/>
      <c r="AL52" s="238"/>
      <c r="AM52" s="238"/>
      <c r="AN52" s="238"/>
      <c r="AO52" s="238"/>
      <c r="AP52" s="486"/>
      <c r="AQ52" s="252"/>
      <c r="AR52" s="252"/>
      <c r="AS52" s="252"/>
      <c r="AT52" s="442"/>
      <c r="AU52" s="476"/>
      <c r="AV52" s="238"/>
      <c r="AW52" s="238"/>
      <c r="AX52" s="238"/>
      <c r="AY52" s="239"/>
      <c r="AZ52" s="477"/>
      <c r="BA52" s="477"/>
      <c r="BB52" s="477"/>
      <c r="BC52" s="477"/>
      <c r="BD52" s="477"/>
      <c r="BE52" s="476"/>
      <c r="BF52" s="238"/>
      <c r="BG52" s="238"/>
      <c r="BH52" s="238"/>
      <c r="BI52" s="239"/>
      <c r="BJ52" s="477"/>
      <c r="BK52" s="477"/>
      <c r="BL52" s="477"/>
      <c r="BM52" s="477"/>
      <c r="BN52" s="477"/>
      <c r="BO52" s="476"/>
      <c r="BP52" s="238"/>
      <c r="BQ52" s="238"/>
      <c r="BR52" s="238"/>
      <c r="BS52" s="239"/>
    </row>
    <row r="53" spans="1:71" ht="14.45" customHeight="1" x14ac:dyDescent="0.25">
      <c r="A53" s="496"/>
      <c r="B53" s="496"/>
      <c r="C53" s="497"/>
      <c r="D53" s="497"/>
      <c r="E53" s="476"/>
      <c r="F53" s="497"/>
      <c r="G53" s="407"/>
      <c r="H53" s="494"/>
      <c r="I53" s="494"/>
      <c r="J53" s="495"/>
      <c r="K53" s="494"/>
      <c r="L53" s="486"/>
      <c r="M53" s="252"/>
      <c r="N53" s="252"/>
      <c r="O53" s="252"/>
      <c r="P53" s="252"/>
      <c r="Q53" s="489"/>
      <c r="R53" s="253"/>
      <c r="S53" s="253"/>
      <c r="T53" s="253"/>
      <c r="U53" s="253"/>
      <c r="V53" s="486"/>
      <c r="W53" s="252"/>
      <c r="X53" s="252"/>
      <c r="Y53" s="252"/>
      <c r="Z53" s="252"/>
      <c r="AA53" s="237"/>
      <c r="AB53" s="247"/>
      <c r="AC53" s="247"/>
      <c r="AD53" s="247"/>
      <c r="AE53" s="247"/>
      <c r="AF53" s="486"/>
      <c r="AG53" s="252"/>
      <c r="AH53" s="252"/>
      <c r="AI53" s="252"/>
      <c r="AJ53" s="252"/>
      <c r="AK53" s="237"/>
      <c r="AL53" s="247"/>
      <c r="AM53" s="247"/>
      <c r="AN53" s="247"/>
      <c r="AO53" s="247"/>
      <c r="AP53" s="486"/>
      <c r="AQ53" s="252"/>
      <c r="AR53" s="252"/>
      <c r="AS53" s="252"/>
      <c r="AT53" s="442"/>
      <c r="AU53" s="476"/>
      <c r="AV53" s="247"/>
      <c r="AW53" s="247"/>
      <c r="AX53" s="247"/>
      <c r="AY53" s="239"/>
      <c r="AZ53" s="477"/>
      <c r="BA53" s="477"/>
      <c r="BB53" s="477"/>
      <c r="BC53" s="477"/>
      <c r="BD53" s="477"/>
      <c r="BE53" s="476"/>
      <c r="BF53" s="247"/>
      <c r="BG53" s="247"/>
      <c r="BH53" s="247"/>
      <c r="BI53" s="239"/>
      <c r="BJ53" s="477"/>
      <c r="BK53" s="477"/>
      <c r="BL53" s="477"/>
      <c r="BM53" s="477"/>
      <c r="BN53" s="477"/>
      <c r="BO53" s="476"/>
      <c r="BP53" s="247"/>
      <c r="BQ53" s="247"/>
      <c r="BR53" s="247"/>
      <c r="BS53" s="239"/>
    </row>
    <row r="54" spans="1:71" x14ac:dyDescent="0.25">
      <c r="A54" s="254">
        <v>6800</v>
      </c>
      <c r="B54" s="255" t="s">
        <v>80</v>
      </c>
      <c r="C54" s="241"/>
      <c r="D54" s="241"/>
      <c r="E54" s="387"/>
      <c r="F54" s="241"/>
      <c r="G54" s="241"/>
      <c r="H54" s="399"/>
      <c r="I54" s="399"/>
      <c r="J54" s="400"/>
      <c r="K54" s="399"/>
      <c r="L54" s="82"/>
      <c r="M54" s="256"/>
      <c r="N54" s="256"/>
      <c r="O54" s="256"/>
      <c r="P54" s="256"/>
      <c r="Q54" s="189"/>
      <c r="R54" s="257"/>
      <c r="S54" s="257"/>
      <c r="T54" s="257"/>
      <c r="U54" s="257"/>
      <c r="V54" s="82"/>
      <c r="W54" s="256"/>
      <c r="X54" s="256"/>
      <c r="Y54" s="256"/>
      <c r="Z54" s="256"/>
      <c r="AA54" s="241"/>
      <c r="AB54" s="247"/>
      <c r="AC54" s="247"/>
      <c r="AD54" s="247"/>
      <c r="AE54" s="247"/>
      <c r="AF54" s="82"/>
      <c r="AG54" s="256"/>
      <c r="AH54" s="256"/>
      <c r="AI54" s="256"/>
      <c r="AJ54" s="256"/>
      <c r="AK54" s="241"/>
      <c r="AL54" s="247"/>
      <c r="AM54" s="247"/>
      <c r="AN54" s="247"/>
      <c r="AO54" s="247"/>
      <c r="AP54" s="82"/>
      <c r="AQ54" s="256"/>
      <c r="AR54" s="256"/>
      <c r="AS54" s="256"/>
      <c r="AT54" s="454"/>
      <c r="AU54" s="218"/>
      <c r="AV54" s="247"/>
      <c r="AW54" s="247"/>
      <c r="AX54" s="247"/>
      <c r="AY54" s="239"/>
      <c r="AZ54" s="196"/>
      <c r="BA54" s="57"/>
      <c r="BB54" s="57"/>
      <c r="BC54" s="57"/>
      <c r="BD54" s="57"/>
      <c r="BE54" s="218"/>
      <c r="BF54" s="247"/>
      <c r="BG54" s="247"/>
      <c r="BH54" s="247"/>
      <c r="BI54" s="239"/>
      <c r="BJ54" s="196"/>
      <c r="BK54" s="57"/>
      <c r="BL54" s="57"/>
      <c r="BM54" s="57"/>
      <c r="BN54" s="57"/>
      <c r="BO54" s="358"/>
      <c r="BP54" s="247"/>
      <c r="BQ54" s="247"/>
      <c r="BR54" s="247"/>
      <c r="BS54" s="239"/>
    </row>
    <row r="55" spans="1:71" ht="66.75" customHeight="1" x14ac:dyDescent="0.25">
      <c r="A55" s="493">
        <v>6807</v>
      </c>
      <c r="B55" s="46" t="s">
        <v>88</v>
      </c>
      <c r="C55" s="233">
        <v>702.5</v>
      </c>
      <c r="D55" s="390"/>
      <c r="E55" s="386"/>
      <c r="F55" s="233">
        <f t="shared" ref="F55:F68" si="67">C55+D55+E55</f>
        <v>702.5</v>
      </c>
      <c r="G55" s="233"/>
      <c r="H55" s="395">
        <v>702.5</v>
      </c>
      <c r="I55" s="398"/>
      <c r="J55" s="108"/>
      <c r="K55" s="395">
        <f t="shared" ref="K55:K70" si="68">H55+I55+J55</f>
        <v>702.5</v>
      </c>
      <c r="L55" s="82"/>
      <c r="M55" s="54">
        <v>346.3</v>
      </c>
      <c r="N55" s="54"/>
      <c r="O55" s="54"/>
      <c r="P55" s="54">
        <f t="shared" ref="P55:P68" si="69">M55+N55+O55</f>
        <v>346.3</v>
      </c>
      <c r="Q55" s="189"/>
      <c r="R55" s="187">
        <f t="shared" ref="R55:R70" si="70">M55</f>
        <v>346.3</v>
      </c>
      <c r="S55" s="187"/>
      <c r="T55" s="187"/>
      <c r="U55" s="187">
        <f t="shared" ref="U55:U68" si="71">R55+S55+T55</f>
        <v>346.3</v>
      </c>
      <c r="V55" s="82"/>
      <c r="W55" s="54">
        <v>138.6</v>
      </c>
      <c r="X55" s="54"/>
      <c r="Y55" s="54"/>
      <c r="Z55" s="54">
        <f t="shared" ref="Z55:Z68" si="72">W55+X55+Y55</f>
        <v>138.6</v>
      </c>
      <c r="AA55" s="218" t="s">
        <v>96</v>
      </c>
      <c r="AB55" s="36">
        <f t="shared" ref="AB55:AB70" si="73">R55+W55</f>
        <v>484.9</v>
      </c>
      <c r="AC55" s="22"/>
      <c r="AD55" s="22"/>
      <c r="AE55" s="36">
        <f t="shared" ref="AE55:AE68" si="74">AB55+AC55+AD55</f>
        <v>484.9</v>
      </c>
      <c r="AF55" s="82"/>
      <c r="AG55" s="54">
        <v>0</v>
      </c>
      <c r="AH55" s="54"/>
      <c r="AI55" s="54"/>
      <c r="AJ55" s="54">
        <f t="shared" ref="AJ55:AJ68" si="75">AG55+AH55+AI55</f>
        <v>0</v>
      </c>
      <c r="AK55" s="218" t="s">
        <v>96</v>
      </c>
      <c r="AL55" s="36">
        <f t="shared" ref="AL55:AL70" si="76">AB55+AG55</f>
        <v>484.9</v>
      </c>
      <c r="AM55" s="22"/>
      <c r="AN55" s="22"/>
      <c r="AO55" s="36">
        <f t="shared" ref="AO55:AO68" si="77">AL55+AM55+AN55</f>
        <v>484.9</v>
      </c>
      <c r="AP55" s="82"/>
      <c r="AQ55" s="54">
        <v>122</v>
      </c>
      <c r="AR55" s="54"/>
      <c r="AS55" s="54"/>
      <c r="AT55" s="445">
        <f t="shared" ref="AT55:AT68" si="78">AQ55+AR55+AS55</f>
        <v>122</v>
      </c>
      <c r="AU55" s="218" t="s">
        <v>96</v>
      </c>
      <c r="AV55" s="36">
        <f t="shared" ref="AV55:AV70" si="79">AL55+AQ55</f>
        <v>606.9</v>
      </c>
      <c r="AW55" s="22"/>
      <c r="AX55" s="22"/>
      <c r="AY55" s="235">
        <f t="shared" ref="AY55:AY68" si="80">AT55+AO55</f>
        <v>606.9</v>
      </c>
      <c r="AZ55" s="82" t="s">
        <v>101</v>
      </c>
      <c r="BA55" s="54"/>
      <c r="BB55" s="54"/>
      <c r="BC55" s="54"/>
      <c r="BD55" s="54">
        <f t="shared" ref="BD55:BD68" si="81">BA55+BB55+BC55</f>
        <v>0</v>
      </c>
      <c r="BE55" s="218" t="s">
        <v>96</v>
      </c>
      <c r="BF55" s="36">
        <f t="shared" ref="BF55:BF70" si="82">AV55+BA55</f>
        <v>606.9</v>
      </c>
      <c r="BG55" s="22"/>
      <c r="BH55" s="22"/>
      <c r="BI55" s="235">
        <f t="shared" ref="BI55:BI68" si="83">BD55+AY55</f>
        <v>606.9</v>
      </c>
      <c r="BJ55" s="355" t="s">
        <v>101</v>
      </c>
      <c r="BK55" s="54"/>
      <c r="BL55" s="54"/>
      <c r="BM55" s="54"/>
      <c r="BN55" s="54">
        <f t="shared" ref="BN55:BN68" si="84">BK55+BL55+BM55</f>
        <v>0</v>
      </c>
      <c r="BO55" s="358" t="s">
        <v>96</v>
      </c>
      <c r="BP55" s="36">
        <f t="shared" ref="BP55:BP70" si="85">BF55+BK55</f>
        <v>606.9</v>
      </c>
      <c r="BQ55" s="22"/>
      <c r="BR55" s="22"/>
      <c r="BS55" s="235">
        <f t="shared" ref="BS55:BS68" si="86">BN55+BI55</f>
        <v>606.9</v>
      </c>
    </row>
    <row r="56" spans="1:71" ht="26.25" customHeight="1" x14ac:dyDescent="0.25">
      <c r="A56" s="493"/>
      <c r="B56" s="46" t="s">
        <v>47</v>
      </c>
      <c r="C56" s="233">
        <v>68.25</v>
      </c>
      <c r="D56" s="390"/>
      <c r="E56" s="386"/>
      <c r="F56" s="233">
        <f t="shared" si="67"/>
        <v>68.25</v>
      </c>
      <c r="G56" s="233"/>
      <c r="H56" s="395">
        <v>68.25</v>
      </c>
      <c r="I56" s="398"/>
      <c r="J56" s="108"/>
      <c r="K56" s="395">
        <f t="shared" si="68"/>
        <v>68.25</v>
      </c>
      <c r="L56" s="82"/>
      <c r="M56" s="54">
        <v>5.83</v>
      </c>
      <c r="N56" s="54"/>
      <c r="O56" s="54"/>
      <c r="P56" s="54">
        <f t="shared" si="69"/>
        <v>5.83</v>
      </c>
      <c r="Q56" s="189"/>
      <c r="R56" s="187">
        <f t="shared" si="70"/>
        <v>5.83</v>
      </c>
      <c r="S56" s="187"/>
      <c r="T56" s="187"/>
      <c r="U56" s="187">
        <f t="shared" si="71"/>
        <v>5.83</v>
      </c>
      <c r="V56" s="82"/>
      <c r="W56" s="54">
        <v>26.31</v>
      </c>
      <c r="X56" s="54"/>
      <c r="Y56" s="54"/>
      <c r="Z56" s="54">
        <f t="shared" si="72"/>
        <v>26.31</v>
      </c>
      <c r="AA56" s="218" t="s">
        <v>103</v>
      </c>
      <c r="AB56" s="36">
        <f t="shared" si="73"/>
        <v>32.14</v>
      </c>
      <c r="AC56" s="22"/>
      <c r="AD56" s="22"/>
      <c r="AE56" s="36">
        <f t="shared" si="74"/>
        <v>32.14</v>
      </c>
      <c r="AF56" s="82"/>
      <c r="AG56" s="54">
        <v>10.08</v>
      </c>
      <c r="AH56" s="54"/>
      <c r="AI56" s="54"/>
      <c r="AJ56" s="54">
        <f t="shared" si="75"/>
        <v>10.08</v>
      </c>
      <c r="AK56" s="218" t="s">
        <v>103</v>
      </c>
      <c r="AL56" s="36">
        <f t="shared" si="76"/>
        <v>42.22</v>
      </c>
      <c r="AM56" s="22"/>
      <c r="AN56" s="22"/>
      <c r="AO56" s="36">
        <f t="shared" si="77"/>
        <v>42.22</v>
      </c>
      <c r="AP56" s="82" t="s">
        <v>104</v>
      </c>
      <c r="AQ56" s="54">
        <v>8</v>
      </c>
      <c r="AR56" s="54"/>
      <c r="AS56" s="54"/>
      <c r="AT56" s="445">
        <f t="shared" si="78"/>
        <v>8</v>
      </c>
      <c r="AU56" s="218" t="s">
        <v>97</v>
      </c>
      <c r="AV56" s="36">
        <f t="shared" si="79"/>
        <v>50.22</v>
      </c>
      <c r="AW56" s="22"/>
      <c r="AX56" s="22"/>
      <c r="AY56" s="235">
        <f t="shared" si="80"/>
        <v>50.22</v>
      </c>
      <c r="AZ56" s="196"/>
      <c r="BA56" s="54"/>
      <c r="BB56" s="54"/>
      <c r="BC56" s="54"/>
      <c r="BD56" s="54">
        <f t="shared" si="81"/>
        <v>0</v>
      </c>
      <c r="BE56" s="218" t="s">
        <v>97</v>
      </c>
      <c r="BF56" s="36">
        <f t="shared" si="82"/>
        <v>50.22</v>
      </c>
      <c r="BG56" s="22"/>
      <c r="BH56" s="22"/>
      <c r="BI56" s="235">
        <f t="shared" si="83"/>
        <v>50.22</v>
      </c>
      <c r="BJ56" s="196"/>
      <c r="BK56" s="54"/>
      <c r="BL56" s="54"/>
      <c r="BM56" s="54"/>
      <c r="BN56" s="54">
        <f t="shared" si="84"/>
        <v>0</v>
      </c>
      <c r="BO56" s="358" t="s">
        <v>97</v>
      </c>
      <c r="BP56" s="36">
        <f t="shared" si="85"/>
        <v>50.22</v>
      </c>
      <c r="BQ56" s="22"/>
      <c r="BR56" s="22"/>
      <c r="BS56" s="235">
        <f t="shared" si="86"/>
        <v>50.22</v>
      </c>
    </row>
    <row r="57" spans="1:71" ht="22.5" x14ac:dyDescent="0.25">
      <c r="A57" s="258">
        <v>6809</v>
      </c>
      <c r="B57" s="46" t="s">
        <v>48</v>
      </c>
      <c r="C57" s="233">
        <v>100</v>
      </c>
      <c r="D57" s="390"/>
      <c r="E57" s="386"/>
      <c r="F57" s="233">
        <f t="shared" si="67"/>
        <v>100</v>
      </c>
      <c r="G57" s="233"/>
      <c r="H57" s="395">
        <v>90</v>
      </c>
      <c r="I57" s="398"/>
      <c r="J57" s="108"/>
      <c r="K57" s="395">
        <f t="shared" si="68"/>
        <v>90</v>
      </c>
      <c r="L57" s="82"/>
      <c r="M57" s="54">
        <v>0</v>
      </c>
      <c r="N57" s="54"/>
      <c r="O57" s="54"/>
      <c r="P57" s="54">
        <f t="shared" si="69"/>
        <v>0</v>
      </c>
      <c r="Q57" s="189"/>
      <c r="R57" s="187">
        <f t="shared" si="70"/>
        <v>0</v>
      </c>
      <c r="S57" s="187"/>
      <c r="T57" s="187"/>
      <c r="U57" s="187">
        <f t="shared" si="71"/>
        <v>0</v>
      </c>
      <c r="V57" s="82"/>
      <c r="W57" s="54">
        <v>0</v>
      </c>
      <c r="X57" s="54"/>
      <c r="Y57" s="54"/>
      <c r="Z57" s="54">
        <f t="shared" si="72"/>
        <v>0</v>
      </c>
      <c r="AA57" s="218" t="s">
        <v>104</v>
      </c>
      <c r="AB57" s="36">
        <f t="shared" si="73"/>
        <v>0</v>
      </c>
      <c r="AC57" s="22"/>
      <c r="AD57" s="22"/>
      <c r="AE57" s="36">
        <f t="shared" si="74"/>
        <v>0</v>
      </c>
      <c r="AF57" s="82"/>
      <c r="AG57" s="54">
        <v>40.29</v>
      </c>
      <c r="AH57" s="54"/>
      <c r="AI57" s="54"/>
      <c r="AJ57" s="54">
        <f t="shared" si="75"/>
        <v>40.29</v>
      </c>
      <c r="AK57" s="218" t="s">
        <v>104</v>
      </c>
      <c r="AL57" s="36">
        <f t="shared" si="76"/>
        <v>40.29</v>
      </c>
      <c r="AM57" s="22"/>
      <c r="AN57" s="22"/>
      <c r="AO57" s="36">
        <f t="shared" si="77"/>
        <v>40.29</v>
      </c>
      <c r="AP57" s="82" t="s">
        <v>101</v>
      </c>
      <c r="AQ57" s="54">
        <v>21</v>
      </c>
      <c r="AR57" s="54"/>
      <c r="AS57" s="54"/>
      <c r="AT57" s="445">
        <f t="shared" si="78"/>
        <v>21</v>
      </c>
      <c r="AU57" s="218" t="s">
        <v>98</v>
      </c>
      <c r="AV57" s="36">
        <f t="shared" si="79"/>
        <v>61.29</v>
      </c>
      <c r="AW57" s="22"/>
      <c r="AX57" s="22"/>
      <c r="AY57" s="235">
        <f t="shared" si="80"/>
        <v>61.29</v>
      </c>
      <c r="AZ57" s="62"/>
      <c r="BA57" s="62"/>
      <c r="BB57" s="62"/>
      <c r="BC57" s="62"/>
      <c r="BD57" s="54">
        <f t="shared" si="81"/>
        <v>0</v>
      </c>
      <c r="BE57" s="218" t="s">
        <v>98</v>
      </c>
      <c r="BF57" s="36">
        <f t="shared" si="82"/>
        <v>61.29</v>
      </c>
      <c r="BG57" s="22"/>
      <c r="BH57" s="22"/>
      <c r="BI57" s="235">
        <f t="shared" si="83"/>
        <v>61.29</v>
      </c>
      <c r="BJ57" s="62"/>
      <c r="BK57" s="62"/>
      <c r="BL57" s="62"/>
      <c r="BM57" s="62"/>
      <c r="BN57" s="54">
        <f t="shared" si="84"/>
        <v>0</v>
      </c>
      <c r="BO57" s="358" t="s">
        <v>98</v>
      </c>
      <c r="BP57" s="36">
        <f t="shared" si="85"/>
        <v>61.29</v>
      </c>
      <c r="BQ57" s="22"/>
      <c r="BR57" s="22"/>
      <c r="BS57" s="235">
        <f t="shared" si="86"/>
        <v>61.29</v>
      </c>
    </row>
    <row r="58" spans="1:71" ht="33.75" customHeight="1" x14ac:dyDescent="0.25">
      <c r="A58" s="493">
        <v>6813</v>
      </c>
      <c r="B58" s="46" t="s">
        <v>49</v>
      </c>
      <c r="C58" s="233">
        <v>8.9700000000000006</v>
      </c>
      <c r="D58" s="390"/>
      <c r="E58" s="386"/>
      <c r="F58" s="233">
        <f t="shared" si="67"/>
        <v>8.9700000000000006</v>
      </c>
      <c r="G58" s="233"/>
      <c r="H58" s="395">
        <v>8.9700000000000006</v>
      </c>
      <c r="I58" s="398"/>
      <c r="J58" s="108"/>
      <c r="K58" s="395">
        <f t="shared" si="68"/>
        <v>8.9700000000000006</v>
      </c>
      <c r="L58" s="82"/>
      <c r="M58" s="54">
        <v>3.73</v>
      </c>
      <c r="N58" s="54"/>
      <c r="O58" s="54"/>
      <c r="P58" s="54">
        <f t="shared" si="69"/>
        <v>3.73</v>
      </c>
      <c r="Q58" s="189"/>
      <c r="R58" s="187">
        <f t="shared" si="70"/>
        <v>3.73</v>
      </c>
      <c r="S58" s="187"/>
      <c r="T58" s="187"/>
      <c r="U58" s="187">
        <f t="shared" si="71"/>
        <v>3.73</v>
      </c>
      <c r="V58" s="82"/>
      <c r="W58" s="54">
        <v>2.74</v>
      </c>
      <c r="X58" s="54"/>
      <c r="Y58" s="54"/>
      <c r="Z58" s="54">
        <f t="shared" si="72"/>
        <v>2.74</v>
      </c>
      <c r="AA58" s="218" t="s">
        <v>96</v>
      </c>
      <c r="AB58" s="36">
        <f t="shared" si="73"/>
        <v>6.4700000000000006</v>
      </c>
      <c r="AC58" s="22"/>
      <c r="AD58" s="22"/>
      <c r="AE58" s="36">
        <f t="shared" si="74"/>
        <v>6.4700000000000006</v>
      </c>
      <c r="AF58" s="82"/>
      <c r="AG58" s="54">
        <v>2.48</v>
      </c>
      <c r="AH58" s="54"/>
      <c r="AI58" s="54"/>
      <c r="AJ58" s="54">
        <f t="shared" si="75"/>
        <v>2.48</v>
      </c>
      <c r="AK58" s="218" t="s">
        <v>96</v>
      </c>
      <c r="AL58" s="36">
        <f t="shared" si="76"/>
        <v>8.9500000000000011</v>
      </c>
      <c r="AM58" s="22"/>
      <c r="AN58" s="22"/>
      <c r="AO58" s="36">
        <f t="shared" si="77"/>
        <v>8.9500000000000011</v>
      </c>
      <c r="AP58" s="82"/>
      <c r="AQ58" s="54">
        <v>0</v>
      </c>
      <c r="AR58" s="54"/>
      <c r="AS58" s="54"/>
      <c r="AT58" s="445">
        <f t="shared" si="78"/>
        <v>0</v>
      </c>
      <c r="AU58" s="218" t="s">
        <v>96</v>
      </c>
      <c r="AV58" s="36">
        <f t="shared" si="79"/>
        <v>8.9500000000000011</v>
      </c>
      <c r="AW58" s="22"/>
      <c r="AX58" s="22"/>
      <c r="AY58" s="235">
        <f t="shared" si="80"/>
        <v>8.9500000000000011</v>
      </c>
      <c r="AZ58" s="196"/>
      <c r="BA58" s="54"/>
      <c r="BB58" s="54"/>
      <c r="BC58" s="54"/>
      <c r="BD58" s="54">
        <f t="shared" si="81"/>
        <v>0</v>
      </c>
      <c r="BE58" s="218" t="s">
        <v>96</v>
      </c>
      <c r="BF58" s="36">
        <f t="shared" si="82"/>
        <v>8.9500000000000011</v>
      </c>
      <c r="BG58" s="22"/>
      <c r="BH58" s="22"/>
      <c r="BI58" s="235">
        <f t="shared" si="83"/>
        <v>8.9500000000000011</v>
      </c>
      <c r="BJ58" s="196"/>
      <c r="BK58" s="54"/>
      <c r="BL58" s="54"/>
      <c r="BM58" s="54"/>
      <c r="BN58" s="54">
        <f t="shared" si="84"/>
        <v>0</v>
      </c>
      <c r="BO58" s="358" t="s">
        <v>96</v>
      </c>
      <c r="BP58" s="36">
        <f t="shared" si="85"/>
        <v>8.9500000000000011</v>
      </c>
      <c r="BQ58" s="22"/>
      <c r="BR58" s="22"/>
      <c r="BS58" s="235">
        <f t="shared" si="86"/>
        <v>8.9500000000000011</v>
      </c>
    </row>
    <row r="59" spans="1:71" ht="24.75" customHeight="1" x14ac:dyDescent="0.25">
      <c r="A59" s="493"/>
      <c r="B59" s="46" t="s">
        <v>50</v>
      </c>
      <c r="C59" s="233">
        <v>5</v>
      </c>
      <c r="D59" s="390"/>
      <c r="E59" s="386"/>
      <c r="F59" s="233">
        <f t="shared" si="67"/>
        <v>5</v>
      </c>
      <c r="G59" s="233"/>
      <c r="H59" s="395">
        <v>1</v>
      </c>
      <c r="I59" s="398"/>
      <c r="J59" s="108"/>
      <c r="K59" s="395">
        <f t="shared" si="68"/>
        <v>1</v>
      </c>
      <c r="L59" s="82"/>
      <c r="M59" s="54">
        <v>0.79</v>
      </c>
      <c r="N59" s="54"/>
      <c r="O59" s="54"/>
      <c r="P59" s="54">
        <f t="shared" si="69"/>
        <v>0.79</v>
      </c>
      <c r="Q59" s="189"/>
      <c r="R59" s="187">
        <f t="shared" si="70"/>
        <v>0.79</v>
      </c>
      <c r="S59" s="187"/>
      <c r="T59" s="187"/>
      <c r="U59" s="187">
        <f t="shared" si="71"/>
        <v>0.79</v>
      </c>
      <c r="V59" s="82"/>
      <c r="W59" s="54">
        <v>0</v>
      </c>
      <c r="X59" s="54"/>
      <c r="Y59" s="54"/>
      <c r="Z59" s="54">
        <f t="shared" si="72"/>
        <v>0</v>
      </c>
      <c r="AA59" s="218" t="s">
        <v>99</v>
      </c>
      <c r="AB59" s="36">
        <f t="shared" si="73"/>
        <v>0.79</v>
      </c>
      <c r="AC59" s="22"/>
      <c r="AD59" s="22"/>
      <c r="AE59" s="36">
        <f t="shared" si="74"/>
        <v>0.79</v>
      </c>
      <c r="AF59" s="82"/>
      <c r="AG59" s="54">
        <v>0</v>
      </c>
      <c r="AH59" s="54"/>
      <c r="AI59" s="54"/>
      <c r="AJ59" s="54">
        <f t="shared" si="75"/>
        <v>0</v>
      </c>
      <c r="AK59" s="218" t="s">
        <v>99</v>
      </c>
      <c r="AL59" s="36">
        <f t="shared" si="76"/>
        <v>0.79</v>
      </c>
      <c r="AM59" s="22"/>
      <c r="AN59" s="22"/>
      <c r="AO59" s="36">
        <f t="shared" si="77"/>
        <v>0.79</v>
      </c>
      <c r="AP59" s="82"/>
      <c r="AQ59" s="54">
        <v>0</v>
      </c>
      <c r="AR59" s="54"/>
      <c r="AS59" s="54"/>
      <c r="AT59" s="445">
        <f t="shared" si="78"/>
        <v>0</v>
      </c>
      <c r="AU59" s="218" t="s">
        <v>99</v>
      </c>
      <c r="AV59" s="36">
        <f t="shared" si="79"/>
        <v>0.79</v>
      </c>
      <c r="AW59" s="22"/>
      <c r="AX59" s="22"/>
      <c r="AY59" s="235">
        <f t="shared" si="80"/>
        <v>0.79</v>
      </c>
      <c r="AZ59" s="196"/>
      <c r="BA59" s="54"/>
      <c r="BB59" s="54"/>
      <c r="BC59" s="54"/>
      <c r="BD59" s="54">
        <f t="shared" si="81"/>
        <v>0</v>
      </c>
      <c r="BE59" s="218" t="s">
        <v>99</v>
      </c>
      <c r="BF59" s="36">
        <f t="shared" si="82"/>
        <v>0.79</v>
      </c>
      <c r="BG59" s="22"/>
      <c r="BH59" s="22"/>
      <c r="BI59" s="235">
        <f t="shared" si="83"/>
        <v>0.79</v>
      </c>
      <c r="BJ59" s="196"/>
      <c r="BK59" s="54"/>
      <c r="BL59" s="54"/>
      <c r="BM59" s="54"/>
      <c r="BN59" s="54">
        <f t="shared" si="84"/>
        <v>0</v>
      </c>
      <c r="BO59" s="358" t="s">
        <v>99</v>
      </c>
      <c r="BP59" s="36">
        <f t="shared" si="85"/>
        <v>0.79</v>
      </c>
      <c r="BQ59" s="22"/>
      <c r="BR59" s="22"/>
      <c r="BS59" s="235">
        <f t="shared" si="86"/>
        <v>0.79</v>
      </c>
    </row>
    <row r="60" spans="1:71" ht="25.5" customHeight="1" x14ac:dyDescent="0.25">
      <c r="A60" s="493">
        <v>6814</v>
      </c>
      <c r="B60" s="46" t="s">
        <v>51</v>
      </c>
      <c r="C60" s="233">
        <v>20.5</v>
      </c>
      <c r="D60" s="390"/>
      <c r="E60" s="386"/>
      <c r="F60" s="233">
        <f t="shared" si="67"/>
        <v>20.5</v>
      </c>
      <c r="G60" s="233"/>
      <c r="H60" s="395">
        <v>20.5</v>
      </c>
      <c r="I60" s="398"/>
      <c r="J60" s="108"/>
      <c r="K60" s="395">
        <f t="shared" si="68"/>
        <v>20.5</v>
      </c>
      <c r="L60" s="82"/>
      <c r="M60" s="54">
        <v>0</v>
      </c>
      <c r="N60" s="54"/>
      <c r="O60" s="54"/>
      <c r="P60" s="54">
        <f t="shared" si="69"/>
        <v>0</v>
      </c>
      <c r="Q60" s="189"/>
      <c r="R60" s="187">
        <f t="shared" si="70"/>
        <v>0</v>
      </c>
      <c r="S60" s="187"/>
      <c r="T60" s="187"/>
      <c r="U60" s="187">
        <f t="shared" si="71"/>
        <v>0</v>
      </c>
      <c r="V60" s="82"/>
      <c r="W60" s="54">
        <v>5.55</v>
      </c>
      <c r="X60" s="54"/>
      <c r="Y60" s="54"/>
      <c r="Z60" s="54">
        <f t="shared" si="72"/>
        <v>5.55</v>
      </c>
      <c r="AA60" s="218" t="s">
        <v>100</v>
      </c>
      <c r="AB60" s="36">
        <f t="shared" si="73"/>
        <v>5.55</v>
      </c>
      <c r="AC60" s="22"/>
      <c r="AD60" s="22"/>
      <c r="AE60" s="36">
        <f t="shared" si="74"/>
        <v>5.55</v>
      </c>
      <c r="AF60" s="82"/>
      <c r="AG60" s="54">
        <v>11.15</v>
      </c>
      <c r="AH60" s="54"/>
      <c r="AI60" s="54"/>
      <c r="AJ60" s="54">
        <f t="shared" si="75"/>
        <v>11.15</v>
      </c>
      <c r="AK60" s="218" t="s">
        <v>100</v>
      </c>
      <c r="AL60" s="36">
        <f t="shared" si="76"/>
        <v>16.7</v>
      </c>
      <c r="AM60" s="22"/>
      <c r="AN60" s="22"/>
      <c r="AO60" s="36">
        <f t="shared" si="77"/>
        <v>16.7</v>
      </c>
      <c r="AP60" s="82"/>
      <c r="AQ60" s="54">
        <v>3.48</v>
      </c>
      <c r="AR60" s="54"/>
      <c r="AS60" s="54"/>
      <c r="AT60" s="445">
        <f t="shared" si="78"/>
        <v>3.48</v>
      </c>
      <c r="AU60" s="218" t="s">
        <v>100</v>
      </c>
      <c r="AV60" s="36">
        <f t="shared" si="79"/>
        <v>20.18</v>
      </c>
      <c r="AW60" s="22"/>
      <c r="AX60" s="22"/>
      <c r="AY60" s="235">
        <f t="shared" si="80"/>
        <v>20.18</v>
      </c>
      <c r="AZ60" s="196"/>
      <c r="BA60" s="54"/>
      <c r="BB60" s="54"/>
      <c r="BC60" s="54"/>
      <c r="BD60" s="54">
        <f t="shared" si="81"/>
        <v>0</v>
      </c>
      <c r="BE60" s="218" t="s">
        <v>100</v>
      </c>
      <c r="BF60" s="36">
        <v>20.18</v>
      </c>
      <c r="BG60" s="22"/>
      <c r="BH60" s="22"/>
      <c r="BI60" s="235">
        <f t="shared" si="83"/>
        <v>20.18</v>
      </c>
      <c r="BJ60" s="196"/>
      <c r="BK60" s="54"/>
      <c r="BL60" s="54"/>
      <c r="BM60" s="54"/>
      <c r="BN60" s="54">
        <f t="shared" si="84"/>
        <v>0</v>
      </c>
      <c r="BO60" s="358" t="s">
        <v>100</v>
      </c>
      <c r="BP60" s="36">
        <f t="shared" si="85"/>
        <v>20.18</v>
      </c>
      <c r="BQ60" s="22"/>
      <c r="BR60" s="22"/>
      <c r="BS60" s="235">
        <f t="shared" si="86"/>
        <v>20.18</v>
      </c>
    </row>
    <row r="61" spans="1:71" ht="34.5" customHeight="1" x14ac:dyDescent="0.25">
      <c r="A61" s="493"/>
      <c r="B61" s="46" t="s">
        <v>52</v>
      </c>
      <c r="C61" s="233">
        <v>6</v>
      </c>
      <c r="D61" s="390"/>
      <c r="E61" s="386"/>
      <c r="F61" s="233">
        <f t="shared" si="67"/>
        <v>6</v>
      </c>
      <c r="G61" s="233"/>
      <c r="H61" s="395">
        <v>3</v>
      </c>
      <c r="I61" s="398"/>
      <c r="J61" s="108"/>
      <c r="K61" s="395">
        <f t="shared" si="68"/>
        <v>3</v>
      </c>
      <c r="L61" s="82"/>
      <c r="M61" s="54">
        <v>0</v>
      </c>
      <c r="N61" s="54"/>
      <c r="O61" s="54"/>
      <c r="P61" s="54">
        <f t="shared" si="69"/>
        <v>0</v>
      </c>
      <c r="Q61" s="189"/>
      <c r="R61" s="187">
        <f t="shared" si="70"/>
        <v>0</v>
      </c>
      <c r="S61" s="187"/>
      <c r="T61" s="187"/>
      <c r="U61" s="187">
        <f t="shared" si="71"/>
        <v>0</v>
      </c>
      <c r="V61" s="82"/>
      <c r="W61" s="54">
        <v>0</v>
      </c>
      <c r="X61" s="54"/>
      <c r="Y61" s="54"/>
      <c r="Z61" s="54">
        <f t="shared" si="72"/>
        <v>0</v>
      </c>
      <c r="AA61" s="218"/>
      <c r="AB61" s="36">
        <f t="shared" si="73"/>
        <v>0</v>
      </c>
      <c r="AC61" s="22"/>
      <c r="AD61" s="22"/>
      <c r="AE61" s="36">
        <f t="shared" si="74"/>
        <v>0</v>
      </c>
      <c r="AF61" s="82"/>
      <c r="AG61" s="54">
        <v>0</v>
      </c>
      <c r="AH61" s="54"/>
      <c r="AI61" s="54"/>
      <c r="AJ61" s="54">
        <f t="shared" si="75"/>
        <v>0</v>
      </c>
      <c r="AK61" s="218"/>
      <c r="AL61" s="36">
        <f t="shared" si="76"/>
        <v>0</v>
      </c>
      <c r="AM61" s="22"/>
      <c r="AN61" s="22"/>
      <c r="AO61" s="36">
        <f t="shared" si="77"/>
        <v>0</v>
      </c>
      <c r="AP61" s="82" t="s">
        <v>101</v>
      </c>
      <c r="AQ61" s="54">
        <v>2.13</v>
      </c>
      <c r="AR61" s="54"/>
      <c r="AS61" s="54"/>
      <c r="AT61" s="445">
        <f t="shared" si="78"/>
        <v>2.13</v>
      </c>
      <c r="AU61" s="218" t="s">
        <v>101</v>
      </c>
      <c r="AV61" s="36">
        <f t="shared" si="79"/>
        <v>2.13</v>
      </c>
      <c r="AW61" s="22"/>
      <c r="AX61" s="22"/>
      <c r="AY61" s="235">
        <f t="shared" si="80"/>
        <v>2.13</v>
      </c>
      <c r="AZ61" s="196"/>
      <c r="BA61" s="54"/>
      <c r="BB61" s="54"/>
      <c r="BC61" s="54"/>
      <c r="BD61" s="54">
        <f t="shared" si="81"/>
        <v>0</v>
      </c>
      <c r="BE61" s="218" t="s">
        <v>101</v>
      </c>
      <c r="BF61" s="36">
        <v>2.13</v>
      </c>
      <c r="BG61" s="22"/>
      <c r="BH61" s="22"/>
      <c r="BI61" s="235">
        <f t="shared" si="83"/>
        <v>2.13</v>
      </c>
      <c r="BJ61" s="196"/>
      <c r="BK61" s="54"/>
      <c r="BL61" s="54"/>
      <c r="BM61" s="54"/>
      <c r="BN61" s="54">
        <f t="shared" si="84"/>
        <v>0</v>
      </c>
      <c r="BO61" s="358" t="s">
        <v>101</v>
      </c>
      <c r="BP61" s="36">
        <f t="shared" si="85"/>
        <v>2.13</v>
      </c>
      <c r="BQ61" s="22"/>
      <c r="BR61" s="22"/>
      <c r="BS61" s="235">
        <f t="shared" si="86"/>
        <v>2.13</v>
      </c>
    </row>
    <row r="62" spans="1:71" ht="22.5" x14ac:dyDescent="0.25">
      <c r="A62" s="493"/>
      <c r="B62" s="46" t="s">
        <v>53</v>
      </c>
      <c r="C62" s="233">
        <v>50</v>
      </c>
      <c r="D62" s="390"/>
      <c r="E62" s="386"/>
      <c r="F62" s="233">
        <f t="shared" si="67"/>
        <v>50</v>
      </c>
      <c r="G62" s="233"/>
      <c r="H62" s="395">
        <v>50</v>
      </c>
      <c r="I62" s="398"/>
      <c r="J62" s="108"/>
      <c r="K62" s="395">
        <f t="shared" si="68"/>
        <v>50</v>
      </c>
      <c r="L62" s="82"/>
      <c r="M62" s="54">
        <v>0</v>
      </c>
      <c r="N62" s="54"/>
      <c r="O62" s="54"/>
      <c r="P62" s="54">
        <f t="shared" si="69"/>
        <v>0</v>
      </c>
      <c r="Q62" s="189"/>
      <c r="R62" s="187">
        <f t="shared" si="70"/>
        <v>0</v>
      </c>
      <c r="S62" s="187"/>
      <c r="T62" s="187"/>
      <c r="U62" s="187">
        <f t="shared" si="71"/>
        <v>0</v>
      </c>
      <c r="V62" s="82"/>
      <c r="W62" s="54">
        <v>0</v>
      </c>
      <c r="X62" s="54"/>
      <c r="Y62" s="54"/>
      <c r="Z62" s="54">
        <f t="shared" si="72"/>
        <v>0</v>
      </c>
      <c r="AA62" s="218"/>
      <c r="AB62" s="36">
        <f t="shared" si="73"/>
        <v>0</v>
      </c>
      <c r="AC62" s="22"/>
      <c r="AD62" s="22"/>
      <c r="AE62" s="36">
        <f t="shared" si="74"/>
        <v>0</v>
      </c>
      <c r="AF62" s="82"/>
      <c r="AG62" s="54">
        <v>0</v>
      </c>
      <c r="AH62" s="54"/>
      <c r="AI62" s="54"/>
      <c r="AJ62" s="54">
        <f t="shared" si="75"/>
        <v>0</v>
      </c>
      <c r="AK62" s="218"/>
      <c r="AL62" s="36">
        <f t="shared" si="76"/>
        <v>0</v>
      </c>
      <c r="AM62" s="22"/>
      <c r="AN62" s="22"/>
      <c r="AO62" s="36">
        <f t="shared" si="77"/>
        <v>0</v>
      </c>
      <c r="AP62" s="82" t="s">
        <v>78</v>
      </c>
      <c r="AQ62" s="54">
        <v>7.89</v>
      </c>
      <c r="AR62" s="54"/>
      <c r="AS62" s="54"/>
      <c r="AT62" s="445">
        <f t="shared" si="78"/>
        <v>7.89</v>
      </c>
      <c r="AU62" s="218" t="s">
        <v>78</v>
      </c>
      <c r="AV62" s="36">
        <f t="shared" si="79"/>
        <v>7.89</v>
      </c>
      <c r="AW62" s="22"/>
      <c r="AX62" s="22"/>
      <c r="AY62" s="235">
        <f t="shared" si="80"/>
        <v>7.89</v>
      </c>
      <c r="AZ62" s="196" t="s">
        <v>78</v>
      </c>
      <c r="BA62" s="54">
        <v>1.6</v>
      </c>
      <c r="BB62" s="54"/>
      <c r="BC62" s="54"/>
      <c r="BD62" s="54">
        <f t="shared" si="81"/>
        <v>1.6</v>
      </c>
      <c r="BE62" s="218" t="s">
        <v>78</v>
      </c>
      <c r="BF62" s="36">
        <v>9.49</v>
      </c>
      <c r="BG62" s="22"/>
      <c r="BH62" s="22"/>
      <c r="BI62" s="235">
        <f t="shared" si="83"/>
        <v>9.49</v>
      </c>
      <c r="BJ62" s="196" t="s">
        <v>78</v>
      </c>
      <c r="BK62" s="54">
        <v>5</v>
      </c>
      <c r="BL62" s="54"/>
      <c r="BM62" s="54"/>
      <c r="BN62" s="54">
        <f t="shared" si="84"/>
        <v>5</v>
      </c>
      <c r="BO62" s="358" t="s">
        <v>78</v>
      </c>
      <c r="BP62" s="36">
        <f t="shared" si="85"/>
        <v>14.49</v>
      </c>
      <c r="BQ62" s="22"/>
      <c r="BR62" s="22"/>
      <c r="BS62" s="235">
        <f t="shared" si="86"/>
        <v>14.49</v>
      </c>
    </row>
    <row r="63" spans="1:71" ht="81" customHeight="1" x14ac:dyDescent="0.25">
      <c r="A63" s="493">
        <v>6815</v>
      </c>
      <c r="B63" s="46" t="s">
        <v>54</v>
      </c>
      <c r="C63" s="233">
        <v>19.5</v>
      </c>
      <c r="D63" s="390"/>
      <c r="E63" s="386"/>
      <c r="F63" s="233">
        <f t="shared" si="67"/>
        <v>19.5</v>
      </c>
      <c r="G63" s="233"/>
      <c r="H63" s="395">
        <v>22.5</v>
      </c>
      <c r="I63" s="398"/>
      <c r="J63" s="108"/>
      <c r="K63" s="395">
        <f t="shared" si="68"/>
        <v>22.5</v>
      </c>
      <c r="L63" s="82"/>
      <c r="M63" s="54">
        <v>3.88</v>
      </c>
      <c r="N63" s="54"/>
      <c r="O63" s="54"/>
      <c r="P63" s="54">
        <f t="shared" si="69"/>
        <v>3.88</v>
      </c>
      <c r="Q63" s="189"/>
      <c r="R63" s="187">
        <f t="shared" si="70"/>
        <v>3.88</v>
      </c>
      <c r="S63" s="187"/>
      <c r="T63" s="187"/>
      <c r="U63" s="187">
        <f t="shared" si="71"/>
        <v>3.88</v>
      </c>
      <c r="V63" s="82"/>
      <c r="W63" s="54">
        <v>7.34</v>
      </c>
      <c r="X63" s="54"/>
      <c r="Y63" s="54"/>
      <c r="Z63" s="54">
        <f t="shared" si="72"/>
        <v>7.34</v>
      </c>
      <c r="AA63" s="218" t="s">
        <v>102</v>
      </c>
      <c r="AB63" s="36">
        <f t="shared" si="73"/>
        <v>11.219999999999999</v>
      </c>
      <c r="AC63" s="22"/>
      <c r="AD63" s="22"/>
      <c r="AE63" s="36">
        <f t="shared" si="74"/>
        <v>11.219999999999999</v>
      </c>
      <c r="AF63" s="82"/>
      <c r="AG63" s="54">
        <v>6.17</v>
      </c>
      <c r="AH63" s="54"/>
      <c r="AI63" s="54"/>
      <c r="AJ63" s="54">
        <f t="shared" si="75"/>
        <v>6.17</v>
      </c>
      <c r="AK63" s="218" t="s">
        <v>102</v>
      </c>
      <c r="AL63" s="36">
        <f t="shared" si="76"/>
        <v>17.39</v>
      </c>
      <c r="AM63" s="22"/>
      <c r="AN63" s="22"/>
      <c r="AO63" s="36">
        <f t="shared" si="77"/>
        <v>17.39</v>
      </c>
      <c r="AP63" s="82" t="s">
        <v>117</v>
      </c>
      <c r="AQ63" s="54">
        <v>2.08</v>
      </c>
      <c r="AR63" s="54"/>
      <c r="AS63" s="54"/>
      <c r="AT63" s="445">
        <f t="shared" si="78"/>
        <v>2.08</v>
      </c>
      <c r="AU63" s="218" t="s">
        <v>103</v>
      </c>
      <c r="AV63" s="36">
        <f t="shared" si="79"/>
        <v>19.47</v>
      </c>
      <c r="AW63" s="22"/>
      <c r="AX63" s="22"/>
      <c r="AY63" s="235">
        <f t="shared" si="80"/>
        <v>19.47</v>
      </c>
      <c r="AZ63" s="196"/>
      <c r="BA63" s="54"/>
      <c r="BB63" s="54"/>
      <c r="BC63" s="54"/>
      <c r="BD63" s="54">
        <f t="shared" si="81"/>
        <v>0</v>
      </c>
      <c r="BE63" s="218" t="s">
        <v>103</v>
      </c>
      <c r="BF63" s="36">
        <f t="shared" si="82"/>
        <v>19.47</v>
      </c>
      <c r="BG63" s="22"/>
      <c r="BH63" s="22"/>
      <c r="BI63" s="235">
        <f t="shared" si="83"/>
        <v>19.47</v>
      </c>
      <c r="BJ63" s="196"/>
      <c r="BK63" s="54"/>
      <c r="BL63" s="54"/>
      <c r="BM63" s="54"/>
      <c r="BN63" s="54">
        <f t="shared" si="84"/>
        <v>0</v>
      </c>
      <c r="BO63" s="358" t="s">
        <v>103</v>
      </c>
      <c r="BP63" s="36">
        <f t="shared" si="85"/>
        <v>19.47</v>
      </c>
      <c r="BQ63" s="22"/>
      <c r="BR63" s="22"/>
      <c r="BS63" s="235">
        <f t="shared" si="86"/>
        <v>19.47</v>
      </c>
    </row>
    <row r="64" spans="1:71" ht="45" x14ac:dyDescent="0.25">
      <c r="A64" s="493"/>
      <c r="B64" s="46" t="s">
        <v>55</v>
      </c>
      <c r="C64" s="233">
        <v>13.75</v>
      </c>
      <c r="D64" s="390"/>
      <c r="E64" s="386"/>
      <c r="F64" s="233">
        <f t="shared" si="67"/>
        <v>13.75</v>
      </c>
      <c r="G64" s="233"/>
      <c r="H64" s="395">
        <v>13.75</v>
      </c>
      <c r="I64" s="398"/>
      <c r="J64" s="108"/>
      <c r="K64" s="395">
        <f t="shared" si="68"/>
        <v>13.75</v>
      </c>
      <c r="L64" s="82"/>
      <c r="M64" s="54">
        <v>3.74</v>
      </c>
      <c r="N64" s="54"/>
      <c r="O64" s="54"/>
      <c r="P64" s="54">
        <f t="shared" si="69"/>
        <v>3.74</v>
      </c>
      <c r="Q64" s="189"/>
      <c r="R64" s="187">
        <f t="shared" si="70"/>
        <v>3.74</v>
      </c>
      <c r="S64" s="187"/>
      <c r="T64" s="187"/>
      <c r="U64" s="187">
        <f t="shared" si="71"/>
        <v>3.74</v>
      </c>
      <c r="V64" s="82"/>
      <c r="W64" s="54">
        <v>0</v>
      </c>
      <c r="X64" s="54"/>
      <c r="Y64" s="54"/>
      <c r="Z64" s="54">
        <f t="shared" si="72"/>
        <v>0</v>
      </c>
      <c r="AA64" s="218" t="s">
        <v>96</v>
      </c>
      <c r="AB64" s="36">
        <f t="shared" si="73"/>
        <v>3.74</v>
      </c>
      <c r="AC64" s="22"/>
      <c r="AD64" s="22"/>
      <c r="AE64" s="36">
        <f t="shared" si="74"/>
        <v>3.74</v>
      </c>
      <c r="AF64" s="82"/>
      <c r="AG64" s="54">
        <v>2.98</v>
      </c>
      <c r="AH64" s="54"/>
      <c r="AI64" s="54"/>
      <c r="AJ64" s="54">
        <f t="shared" si="75"/>
        <v>2.98</v>
      </c>
      <c r="AK64" s="218" t="s">
        <v>96</v>
      </c>
      <c r="AL64" s="36">
        <f t="shared" si="76"/>
        <v>6.7200000000000006</v>
      </c>
      <c r="AM64" s="22"/>
      <c r="AN64" s="22"/>
      <c r="AO64" s="36">
        <f t="shared" si="77"/>
        <v>6.7200000000000006</v>
      </c>
      <c r="AP64" s="82" t="s">
        <v>118</v>
      </c>
      <c r="AQ64" s="54">
        <v>3.15</v>
      </c>
      <c r="AR64" s="54"/>
      <c r="AS64" s="54"/>
      <c r="AT64" s="445">
        <f t="shared" si="78"/>
        <v>3.15</v>
      </c>
      <c r="AU64" s="218" t="s">
        <v>100</v>
      </c>
      <c r="AV64" s="36">
        <f t="shared" si="79"/>
        <v>9.870000000000001</v>
      </c>
      <c r="AW64" s="22"/>
      <c r="AX64" s="22"/>
      <c r="AY64" s="235">
        <f t="shared" si="80"/>
        <v>9.870000000000001</v>
      </c>
      <c r="AZ64" s="196"/>
      <c r="BA64" s="54"/>
      <c r="BB64" s="54"/>
      <c r="BC64" s="54"/>
      <c r="BD64" s="54">
        <f t="shared" si="81"/>
        <v>0</v>
      </c>
      <c r="BE64" s="218" t="s">
        <v>100</v>
      </c>
      <c r="BF64" s="36">
        <f t="shared" si="82"/>
        <v>9.870000000000001</v>
      </c>
      <c r="BG64" s="22"/>
      <c r="BH64" s="22"/>
      <c r="BI64" s="235">
        <f t="shared" si="83"/>
        <v>9.870000000000001</v>
      </c>
      <c r="BJ64" s="196"/>
      <c r="BK64" s="54"/>
      <c r="BL64" s="54"/>
      <c r="BM64" s="54"/>
      <c r="BN64" s="54">
        <f t="shared" si="84"/>
        <v>0</v>
      </c>
      <c r="BO64" s="358" t="s">
        <v>100</v>
      </c>
      <c r="BP64" s="36">
        <f t="shared" si="85"/>
        <v>9.870000000000001</v>
      </c>
      <c r="BQ64" s="22"/>
      <c r="BR64" s="22"/>
      <c r="BS64" s="235">
        <f t="shared" si="86"/>
        <v>9.870000000000001</v>
      </c>
    </row>
    <row r="65" spans="1:71" ht="12" customHeight="1" x14ac:dyDescent="0.25">
      <c r="A65" s="493"/>
      <c r="B65" s="46" t="s">
        <v>56</v>
      </c>
      <c r="C65" s="233">
        <v>1.5</v>
      </c>
      <c r="D65" s="390"/>
      <c r="E65" s="386"/>
      <c r="F65" s="233">
        <f t="shared" si="67"/>
        <v>1.5</v>
      </c>
      <c r="G65" s="233"/>
      <c r="H65" s="395">
        <v>1.5</v>
      </c>
      <c r="I65" s="398"/>
      <c r="J65" s="108"/>
      <c r="K65" s="395">
        <f t="shared" si="68"/>
        <v>1.5</v>
      </c>
      <c r="L65" s="82"/>
      <c r="M65" s="54"/>
      <c r="N65" s="54"/>
      <c r="O65" s="54"/>
      <c r="P65" s="54">
        <f t="shared" si="69"/>
        <v>0</v>
      </c>
      <c r="Q65" s="189"/>
      <c r="R65" s="187">
        <f t="shared" si="70"/>
        <v>0</v>
      </c>
      <c r="S65" s="187"/>
      <c r="T65" s="187"/>
      <c r="U65" s="187">
        <f t="shared" si="71"/>
        <v>0</v>
      </c>
      <c r="V65" s="82"/>
      <c r="W65" s="54">
        <v>0.2</v>
      </c>
      <c r="X65" s="54"/>
      <c r="Y65" s="54"/>
      <c r="Z65" s="54">
        <f t="shared" si="72"/>
        <v>0.2</v>
      </c>
      <c r="AA65" s="218" t="s">
        <v>101</v>
      </c>
      <c r="AB65" s="36">
        <f t="shared" si="73"/>
        <v>0.2</v>
      </c>
      <c r="AC65" s="22"/>
      <c r="AD65" s="22"/>
      <c r="AE65" s="36">
        <f t="shared" si="74"/>
        <v>0.2</v>
      </c>
      <c r="AF65" s="82"/>
      <c r="AG65" s="54"/>
      <c r="AH65" s="54"/>
      <c r="AI65" s="54"/>
      <c r="AJ65" s="54">
        <f t="shared" si="75"/>
        <v>0</v>
      </c>
      <c r="AK65" s="218" t="s">
        <v>101</v>
      </c>
      <c r="AL65" s="36">
        <f t="shared" si="76"/>
        <v>0.2</v>
      </c>
      <c r="AM65" s="22"/>
      <c r="AN65" s="22"/>
      <c r="AO65" s="36">
        <f t="shared" si="77"/>
        <v>0.2</v>
      </c>
      <c r="AP65" s="82"/>
      <c r="AQ65" s="54"/>
      <c r="AR65" s="54"/>
      <c r="AS65" s="54"/>
      <c r="AT65" s="445">
        <f t="shared" si="78"/>
        <v>0</v>
      </c>
      <c r="AU65" s="218" t="s">
        <v>101</v>
      </c>
      <c r="AV65" s="36">
        <f t="shared" si="79"/>
        <v>0.2</v>
      </c>
      <c r="AW65" s="22"/>
      <c r="AX65" s="22"/>
      <c r="AY65" s="235">
        <f t="shared" si="80"/>
        <v>0.2</v>
      </c>
      <c r="AZ65" s="196"/>
      <c r="BA65" s="54"/>
      <c r="BB65" s="54"/>
      <c r="BC65" s="54"/>
      <c r="BD65" s="54">
        <f t="shared" si="81"/>
        <v>0</v>
      </c>
      <c r="BE65" s="218" t="s">
        <v>101</v>
      </c>
      <c r="BF65" s="36">
        <f t="shared" si="82"/>
        <v>0.2</v>
      </c>
      <c r="BG65" s="22"/>
      <c r="BH65" s="22"/>
      <c r="BI65" s="235">
        <f t="shared" si="83"/>
        <v>0.2</v>
      </c>
      <c r="BJ65" s="196"/>
      <c r="BK65" s="54"/>
      <c r="BL65" s="54"/>
      <c r="BM65" s="54"/>
      <c r="BN65" s="54">
        <f t="shared" si="84"/>
        <v>0</v>
      </c>
      <c r="BO65" s="358" t="s">
        <v>101</v>
      </c>
      <c r="BP65" s="36">
        <f t="shared" si="85"/>
        <v>0.2</v>
      </c>
      <c r="BQ65" s="22"/>
      <c r="BR65" s="22"/>
      <c r="BS65" s="235">
        <f t="shared" si="86"/>
        <v>0.2</v>
      </c>
    </row>
    <row r="66" spans="1:71" ht="35.25" customHeight="1" x14ac:dyDescent="0.25">
      <c r="A66" s="493"/>
      <c r="B66" s="46" t="s">
        <v>57</v>
      </c>
      <c r="C66" s="233">
        <v>5.25</v>
      </c>
      <c r="D66" s="390"/>
      <c r="E66" s="386"/>
      <c r="F66" s="233">
        <f t="shared" si="67"/>
        <v>5.25</v>
      </c>
      <c r="G66" s="233"/>
      <c r="H66" s="395">
        <v>5.25</v>
      </c>
      <c r="I66" s="398"/>
      <c r="J66" s="108"/>
      <c r="K66" s="395">
        <f t="shared" si="68"/>
        <v>5.25</v>
      </c>
      <c r="L66" s="82"/>
      <c r="M66" s="54">
        <v>2.97</v>
      </c>
      <c r="N66" s="54"/>
      <c r="O66" s="54"/>
      <c r="P66" s="54">
        <f t="shared" si="69"/>
        <v>2.97</v>
      </c>
      <c r="Q66" s="189"/>
      <c r="R66" s="187">
        <f t="shared" si="70"/>
        <v>2.97</v>
      </c>
      <c r="S66" s="187"/>
      <c r="T66" s="187"/>
      <c r="U66" s="187">
        <f t="shared" si="71"/>
        <v>2.97</v>
      </c>
      <c r="V66" s="82"/>
      <c r="W66" s="54">
        <v>0</v>
      </c>
      <c r="X66" s="54"/>
      <c r="Y66" s="54"/>
      <c r="Z66" s="54">
        <f t="shared" si="72"/>
        <v>0</v>
      </c>
      <c r="AA66" s="218" t="s">
        <v>96</v>
      </c>
      <c r="AB66" s="36">
        <f t="shared" si="73"/>
        <v>2.97</v>
      </c>
      <c r="AC66" s="22"/>
      <c r="AD66" s="22"/>
      <c r="AE66" s="36">
        <f t="shared" si="74"/>
        <v>2.97</v>
      </c>
      <c r="AF66" s="82"/>
      <c r="AG66" s="54">
        <v>0</v>
      </c>
      <c r="AH66" s="54"/>
      <c r="AI66" s="54"/>
      <c r="AJ66" s="54">
        <f t="shared" si="75"/>
        <v>0</v>
      </c>
      <c r="AK66" s="218" t="s">
        <v>96</v>
      </c>
      <c r="AL66" s="36">
        <f t="shared" si="76"/>
        <v>2.97</v>
      </c>
      <c r="AM66" s="22"/>
      <c r="AN66" s="22"/>
      <c r="AO66" s="36">
        <f t="shared" si="77"/>
        <v>2.97</v>
      </c>
      <c r="AP66" s="82" t="s">
        <v>118</v>
      </c>
      <c r="AQ66" s="54">
        <v>1.1000000000000001</v>
      </c>
      <c r="AR66" s="54"/>
      <c r="AS66" s="54"/>
      <c r="AT66" s="445">
        <f t="shared" si="78"/>
        <v>1.1000000000000001</v>
      </c>
      <c r="AU66" s="218" t="s">
        <v>100</v>
      </c>
      <c r="AV66" s="36">
        <f t="shared" si="79"/>
        <v>4.07</v>
      </c>
      <c r="AW66" s="22"/>
      <c r="AX66" s="22"/>
      <c r="AY66" s="235">
        <f t="shared" si="80"/>
        <v>4.07</v>
      </c>
      <c r="AZ66" s="196"/>
      <c r="BA66" s="54"/>
      <c r="BB66" s="54"/>
      <c r="BC66" s="54"/>
      <c r="BD66" s="54">
        <f t="shared" si="81"/>
        <v>0</v>
      </c>
      <c r="BE66" s="218" t="s">
        <v>100</v>
      </c>
      <c r="BF66" s="36">
        <f t="shared" si="82"/>
        <v>4.07</v>
      </c>
      <c r="BG66" s="22"/>
      <c r="BH66" s="22"/>
      <c r="BI66" s="235">
        <f t="shared" si="83"/>
        <v>4.07</v>
      </c>
      <c r="BJ66" s="196"/>
      <c r="BK66" s="54"/>
      <c r="BL66" s="54"/>
      <c r="BM66" s="54"/>
      <c r="BN66" s="54">
        <f t="shared" si="84"/>
        <v>0</v>
      </c>
      <c r="BO66" s="358" t="s">
        <v>100</v>
      </c>
      <c r="BP66" s="36">
        <f t="shared" si="85"/>
        <v>4.07</v>
      </c>
      <c r="BQ66" s="22"/>
      <c r="BR66" s="22"/>
      <c r="BS66" s="235">
        <f t="shared" si="86"/>
        <v>4.07</v>
      </c>
    </row>
    <row r="67" spans="1:71" x14ac:dyDescent="0.25">
      <c r="A67" s="258">
        <v>6821</v>
      </c>
      <c r="B67" s="8" t="s">
        <v>37</v>
      </c>
      <c r="C67" s="233">
        <v>50</v>
      </c>
      <c r="D67" s="390"/>
      <c r="E67" s="386"/>
      <c r="F67" s="233">
        <f t="shared" si="67"/>
        <v>50</v>
      </c>
      <c r="G67" s="233"/>
      <c r="H67" s="395">
        <v>50</v>
      </c>
      <c r="I67" s="398"/>
      <c r="J67" s="108"/>
      <c r="K67" s="395">
        <f t="shared" si="68"/>
        <v>50</v>
      </c>
      <c r="L67" s="82" t="s">
        <v>78</v>
      </c>
      <c r="M67" s="54">
        <v>7.96</v>
      </c>
      <c r="N67" s="54"/>
      <c r="O67" s="54"/>
      <c r="P67" s="54">
        <f t="shared" si="69"/>
        <v>7.96</v>
      </c>
      <c r="Q67" s="189" t="s">
        <v>78</v>
      </c>
      <c r="R67" s="187">
        <f t="shared" si="70"/>
        <v>7.96</v>
      </c>
      <c r="S67" s="187"/>
      <c r="T67" s="187"/>
      <c r="U67" s="187">
        <f t="shared" si="71"/>
        <v>7.96</v>
      </c>
      <c r="V67" s="82" t="s">
        <v>78</v>
      </c>
      <c r="W67" s="54">
        <v>8.4499999999999993</v>
      </c>
      <c r="X67" s="54"/>
      <c r="Y67" s="54"/>
      <c r="Z67" s="54">
        <f t="shared" si="72"/>
        <v>8.4499999999999993</v>
      </c>
      <c r="AA67" s="218" t="s">
        <v>78</v>
      </c>
      <c r="AB67" s="36">
        <f t="shared" si="73"/>
        <v>16.41</v>
      </c>
      <c r="AC67" s="22"/>
      <c r="AD67" s="22"/>
      <c r="AE67" s="36">
        <f t="shared" si="74"/>
        <v>16.41</v>
      </c>
      <c r="AF67" s="82" t="s">
        <v>78</v>
      </c>
      <c r="AG67" s="54">
        <v>8.99</v>
      </c>
      <c r="AH67" s="54"/>
      <c r="AI67" s="54"/>
      <c r="AJ67" s="54">
        <f t="shared" si="75"/>
        <v>8.99</v>
      </c>
      <c r="AK67" s="218" t="s">
        <v>78</v>
      </c>
      <c r="AL67" s="36">
        <f t="shared" si="76"/>
        <v>25.4</v>
      </c>
      <c r="AM67" s="22"/>
      <c r="AN67" s="22"/>
      <c r="AO67" s="36">
        <f t="shared" si="77"/>
        <v>25.4</v>
      </c>
      <c r="AP67" s="82" t="s">
        <v>78</v>
      </c>
      <c r="AQ67" s="54">
        <v>9.9600000000000009</v>
      </c>
      <c r="AR67" s="54"/>
      <c r="AS67" s="54"/>
      <c r="AT67" s="445">
        <f t="shared" si="78"/>
        <v>9.9600000000000009</v>
      </c>
      <c r="AU67" s="218" t="s">
        <v>78</v>
      </c>
      <c r="AV67" s="36">
        <f t="shared" si="79"/>
        <v>35.36</v>
      </c>
      <c r="AW67" s="22"/>
      <c r="AX67" s="22"/>
      <c r="AY67" s="235">
        <f t="shared" si="80"/>
        <v>35.36</v>
      </c>
      <c r="AZ67" s="196" t="s">
        <v>78</v>
      </c>
      <c r="BA67" s="54">
        <v>9.9700000000000006</v>
      </c>
      <c r="BB67" s="54"/>
      <c r="BC67" s="54"/>
      <c r="BD67" s="54">
        <f t="shared" si="81"/>
        <v>9.9700000000000006</v>
      </c>
      <c r="BE67" s="218" t="s">
        <v>78</v>
      </c>
      <c r="BF67" s="36">
        <f t="shared" si="82"/>
        <v>45.33</v>
      </c>
      <c r="BG67" s="22"/>
      <c r="BH67" s="22"/>
      <c r="BI67" s="235">
        <f t="shared" si="83"/>
        <v>45.33</v>
      </c>
      <c r="BJ67" s="196" t="s">
        <v>78</v>
      </c>
      <c r="BK67" s="54"/>
      <c r="BL67" s="54"/>
      <c r="BM67" s="54"/>
      <c r="BN67" s="54">
        <f t="shared" si="84"/>
        <v>0</v>
      </c>
      <c r="BO67" s="358" t="s">
        <v>78</v>
      </c>
      <c r="BP67" s="36">
        <f t="shared" si="85"/>
        <v>45.33</v>
      </c>
      <c r="BQ67" s="22"/>
      <c r="BR67" s="22"/>
      <c r="BS67" s="235">
        <f t="shared" si="86"/>
        <v>45.33</v>
      </c>
    </row>
    <row r="68" spans="1:71" x14ac:dyDescent="0.25">
      <c r="A68" s="258">
        <v>6869</v>
      </c>
      <c r="B68" s="8" t="s">
        <v>58</v>
      </c>
      <c r="C68" s="233">
        <v>15</v>
      </c>
      <c r="D68" s="390"/>
      <c r="E68" s="386"/>
      <c r="F68" s="233">
        <f t="shared" si="67"/>
        <v>15</v>
      </c>
      <c r="G68" s="233"/>
      <c r="H68" s="395">
        <v>15</v>
      </c>
      <c r="I68" s="398"/>
      <c r="J68" s="108"/>
      <c r="K68" s="395">
        <f t="shared" si="68"/>
        <v>15</v>
      </c>
      <c r="L68" s="82" t="s">
        <v>78</v>
      </c>
      <c r="M68" s="54">
        <v>0</v>
      </c>
      <c r="N68" s="54"/>
      <c r="O68" s="54"/>
      <c r="P68" s="54">
        <f t="shared" si="69"/>
        <v>0</v>
      </c>
      <c r="Q68" s="189" t="s">
        <v>78</v>
      </c>
      <c r="R68" s="187">
        <f t="shared" si="70"/>
        <v>0</v>
      </c>
      <c r="S68" s="187"/>
      <c r="T68" s="187"/>
      <c r="U68" s="187">
        <f t="shared" si="71"/>
        <v>0</v>
      </c>
      <c r="V68" s="82" t="s">
        <v>78</v>
      </c>
      <c r="W68" s="54">
        <v>0</v>
      </c>
      <c r="X68" s="54"/>
      <c r="Y68" s="54"/>
      <c r="Z68" s="54">
        <f t="shared" si="72"/>
        <v>0</v>
      </c>
      <c r="AA68" s="218" t="s">
        <v>98</v>
      </c>
      <c r="AB68" s="36">
        <f t="shared" si="73"/>
        <v>0</v>
      </c>
      <c r="AC68" s="22"/>
      <c r="AD68" s="22"/>
      <c r="AE68" s="36">
        <f t="shared" si="74"/>
        <v>0</v>
      </c>
      <c r="AF68" s="82" t="s">
        <v>78</v>
      </c>
      <c r="AG68" s="54">
        <v>3.77</v>
      </c>
      <c r="AH68" s="54"/>
      <c r="AI68" s="54"/>
      <c r="AJ68" s="54">
        <f t="shared" si="75"/>
        <v>3.77</v>
      </c>
      <c r="AK68" s="218" t="s">
        <v>98</v>
      </c>
      <c r="AL68" s="36">
        <f t="shared" si="76"/>
        <v>3.77</v>
      </c>
      <c r="AM68" s="22"/>
      <c r="AN68" s="22"/>
      <c r="AO68" s="36">
        <f t="shared" si="77"/>
        <v>3.77</v>
      </c>
      <c r="AP68" s="82" t="s">
        <v>78</v>
      </c>
      <c r="AQ68" s="54">
        <v>2</v>
      </c>
      <c r="AR68" s="54"/>
      <c r="AS68" s="54"/>
      <c r="AT68" s="445">
        <f t="shared" si="78"/>
        <v>2</v>
      </c>
      <c r="AU68" s="218" t="s">
        <v>98</v>
      </c>
      <c r="AV68" s="36">
        <f t="shared" si="79"/>
        <v>5.77</v>
      </c>
      <c r="AW68" s="22"/>
      <c r="AX68" s="22"/>
      <c r="AY68" s="235">
        <f t="shared" si="80"/>
        <v>5.77</v>
      </c>
      <c r="AZ68" s="196" t="s">
        <v>78</v>
      </c>
      <c r="BA68" s="54">
        <v>3.96</v>
      </c>
      <c r="BB68" s="54"/>
      <c r="BC68" s="54"/>
      <c r="BD68" s="54">
        <f t="shared" si="81"/>
        <v>3.96</v>
      </c>
      <c r="BE68" s="218" t="s">
        <v>98</v>
      </c>
      <c r="BF68" s="36">
        <f t="shared" si="82"/>
        <v>9.73</v>
      </c>
      <c r="BG68" s="22"/>
      <c r="BH68" s="22"/>
      <c r="BI68" s="235">
        <f t="shared" si="83"/>
        <v>9.73</v>
      </c>
      <c r="BJ68" s="196" t="s">
        <v>78</v>
      </c>
      <c r="BK68" s="54">
        <v>2.99</v>
      </c>
      <c r="BL68" s="54"/>
      <c r="BM68" s="54"/>
      <c r="BN68" s="54">
        <f t="shared" si="84"/>
        <v>2.99</v>
      </c>
      <c r="BO68" s="358" t="s">
        <v>98</v>
      </c>
      <c r="BP68" s="36">
        <f t="shared" si="85"/>
        <v>12.72</v>
      </c>
      <c r="BQ68" s="22"/>
      <c r="BR68" s="22"/>
      <c r="BS68" s="235">
        <f t="shared" si="86"/>
        <v>12.72</v>
      </c>
    </row>
    <row r="69" spans="1:71" ht="22.5" x14ac:dyDescent="0.25">
      <c r="A69" s="260">
        <v>6900</v>
      </c>
      <c r="B69" s="7" t="s">
        <v>81</v>
      </c>
      <c r="C69" s="390"/>
      <c r="D69" s="390"/>
      <c r="E69" s="386"/>
      <c r="F69" s="390"/>
      <c r="G69" s="407"/>
      <c r="H69" s="398"/>
      <c r="I69" s="398"/>
      <c r="J69" s="108"/>
      <c r="K69" s="398"/>
      <c r="L69" s="82"/>
      <c r="M69" s="110"/>
      <c r="N69" s="110"/>
      <c r="O69" s="110"/>
      <c r="P69" s="110"/>
      <c r="Q69" s="189"/>
      <c r="R69" s="187">
        <f t="shared" si="70"/>
        <v>0</v>
      </c>
      <c r="S69" s="244"/>
      <c r="T69" s="244"/>
      <c r="U69" s="244"/>
      <c r="V69" s="82"/>
      <c r="W69" s="110"/>
      <c r="X69" s="110"/>
      <c r="Y69" s="110"/>
      <c r="Z69" s="110"/>
      <c r="AA69" s="218"/>
      <c r="AB69" s="36">
        <f t="shared" si="73"/>
        <v>0</v>
      </c>
      <c r="AC69" s="238"/>
      <c r="AD69" s="238"/>
      <c r="AE69" s="238"/>
      <c r="AF69" s="82"/>
      <c r="AG69" s="110"/>
      <c r="AH69" s="110"/>
      <c r="AI69" s="110"/>
      <c r="AJ69" s="110"/>
      <c r="AK69" s="218"/>
      <c r="AL69" s="36">
        <f t="shared" si="76"/>
        <v>0</v>
      </c>
      <c r="AM69" s="238"/>
      <c r="AN69" s="238"/>
      <c r="AO69" s="238"/>
      <c r="AP69" s="82"/>
      <c r="AQ69" s="110"/>
      <c r="AR69" s="110"/>
      <c r="AS69" s="110"/>
      <c r="AT69" s="455"/>
      <c r="AU69" s="218"/>
      <c r="AV69" s="36">
        <f t="shared" si="79"/>
        <v>0</v>
      </c>
      <c r="AW69" s="238"/>
      <c r="AX69" s="238"/>
      <c r="AY69" s="239"/>
      <c r="AZ69" s="196"/>
      <c r="BA69" s="56"/>
      <c r="BB69" s="56"/>
      <c r="BC69" s="56"/>
      <c r="BD69" s="56"/>
      <c r="BE69" s="218"/>
      <c r="BF69" s="36">
        <f t="shared" si="82"/>
        <v>0</v>
      </c>
      <c r="BG69" s="238"/>
      <c r="BH69" s="238"/>
      <c r="BI69" s="239"/>
      <c r="BJ69" s="196"/>
      <c r="BK69" s="56"/>
      <c r="BL69" s="56"/>
      <c r="BM69" s="56"/>
      <c r="BN69" s="56"/>
      <c r="BO69" s="358"/>
      <c r="BP69" s="36"/>
      <c r="BQ69" s="238"/>
      <c r="BR69" s="238"/>
      <c r="BS69" s="239"/>
    </row>
    <row r="70" spans="1:71" x14ac:dyDescent="0.25">
      <c r="A70" s="258">
        <v>6901</v>
      </c>
      <c r="B70" s="7" t="s">
        <v>59</v>
      </c>
      <c r="C70" s="390">
        <v>24000</v>
      </c>
      <c r="D70" s="390"/>
      <c r="E70" s="386"/>
      <c r="F70" s="233">
        <f t="shared" ref="F70" si="87">C70+D70+E70</f>
        <v>24000</v>
      </c>
      <c r="G70" s="233"/>
      <c r="H70" s="398">
        <v>20000</v>
      </c>
      <c r="I70" s="398"/>
      <c r="J70" s="108"/>
      <c r="K70" s="395">
        <f t="shared" si="68"/>
        <v>20000</v>
      </c>
      <c r="L70" s="82" t="s">
        <v>78</v>
      </c>
      <c r="M70" s="54">
        <v>0</v>
      </c>
      <c r="N70" s="54"/>
      <c r="O70" s="54"/>
      <c r="P70" s="54">
        <f>M70+N70+O70</f>
        <v>0</v>
      </c>
      <c r="Q70" s="189" t="s">
        <v>78</v>
      </c>
      <c r="R70" s="187">
        <f t="shared" si="70"/>
        <v>0</v>
      </c>
      <c r="S70" s="187"/>
      <c r="T70" s="187"/>
      <c r="U70" s="187">
        <f>R70+S70+T70</f>
        <v>0</v>
      </c>
      <c r="V70" s="82" t="s">
        <v>78</v>
      </c>
      <c r="W70" s="54">
        <v>0</v>
      </c>
      <c r="X70" s="54"/>
      <c r="Y70" s="54"/>
      <c r="Z70" s="54">
        <f>W70+X70+Y70</f>
        <v>0</v>
      </c>
      <c r="AA70" s="218" t="s">
        <v>78</v>
      </c>
      <c r="AB70" s="36">
        <f t="shared" si="73"/>
        <v>0</v>
      </c>
      <c r="AC70" s="22"/>
      <c r="AD70" s="22"/>
      <c r="AE70" s="36">
        <f>AB70+AC70+AD70</f>
        <v>0</v>
      </c>
      <c r="AF70" s="82" t="s">
        <v>78</v>
      </c>
      <c r="AG70" s="54">
        <v>4649.6499999999996</v>
      </c>
      <c r="AH70" s="54"/>
      <c r="AI70" s="54"/>
      <c r="AJ70" s="54">
        <f>AG70+AH70+AI70</f>
        <v>4649.6499999999996</v>
      </c>
      <c r="AK70" s="218" t="s">
        <v>78</v>
      </c>
      <c r="AL70" s="36">
        <f t="shared" si="76"/>
        <v>4649.6499999999996</v>
      </c>
      <c r="AM70" s="22"/>
      <c r="AN70" s="22"/>
      <c r="AO70" s="36">
        <f>AL70+AM70+AN70</f>
        <v>4649.6499999999996</v>
      </c>
      <c r="AP70" s="82" t="s">
        <v>78</v>
      </c>
      <c r="AQ70" s="54">
        <v>5794.05</v>
      </c>
      <c r="AR70" s="54"/>
      <c r="AS70" s="54"/>
      <c r="AT70" s="445">
        <f>AQ70+AR70+AS70</f>
        <v>5794.05</v>
      </c>
      <c r="AU70" s="218" t="s">
        <v>78</v>
      </c>
      <c r="AV70" s="36">
        <f t="shared" si="79"/>
        <v>10443.700000000001</v>
      </c>
      <c r="AW70" s="22"/>
      <c r="AX70" s="22"/>
      <c r="AY70" s="235">
        <f>AT70+AO70</f>
        <v>10443.700000000001</v>
      </c>
      <c r="AZ70" s="82" t="s">
        <v>78</v>
      </c>
      <c r="BA70" s="54">
        <v>3879.9</v>
      </c>
      <c r="BB70" s="62"/>
      <c r="BC70" s="62"/>
      <c r="BD70" s="54">
        <f>BA70+BB70+BC70</f>
        <v>3879.9</v>
      </c>
      <c r="BE70" s="218" t="s">
        <v>78</v>
      </c>
      <c r="BF70" s="36">
        <f t="shared" si="82"/>
        <v>14323.6</v>
      </c>
      <c r="BG70" s="22"/>
      <c r="BH70" s="22"/>
      <c r="BI70" s="235">
        <f>BD70+AY70</f>
        <v>14323.6</v>
      </c>
      <c r="BJ70" s="355" t="s">
        <v>78</v>
      </c>
      <c r="BK70" s="54">
        <v>1000</v>
      </c>
      <c r="BL70" s="62"/>
      <c r="BM70" s="62"/>
      <c r="BN70" s="54">
        <f>BK70+BL70+BM70</f>
        <v>1000</v>
      </c>
      <c r="BO70" s="358" t="s">
        <v>78</v>
      </c>
      <c r="BP70" s="36">
        <f t="shared" si="85"/>
        <v>15323.6</v>
      </c>
      <c r="BQ70" s="22"/>
      <c r="BR70" s="22"/>
      <c r="BS70" s="235">
        <f>BN70+BI70</f>
        <v>15323.6</v>
      </c>
    </row>
    <row r="71" spans="1:71" ht="12" customHeight="1" x14ac:dyDescent="0.25">
      <c r="A71" s="254">
        <v>7000</v>
      </c>
      <c r="B71" s="255" t="s">
        <v>82</v>
      </c>
      <c r="C71" s="241"/>
      <c r="D71" s="241"/>
      <c r="E71" s="387"/>
      <c r="F71" s="241"/>
      <c r="G71" s="241"/>
      <c r="H71" s="399"/>
      <c r="I71" s="399"/>
      <c r="J71" s="400"/>
      <c r="K71" s="399"/>
      <c r="L71" s="82"/>
      <c r="M71" s="54"/>
      <c r="N71" s="54"/>
      <c r="O71" s="54"/>
      <c r="P71" s="54"/>
      <c r="Q71" s="189"/>
      <c r="R71" s="187"/>
      <c r="S71" s="187"/>
      <c r="T71" s="187"/>
      <c r="U71" s="187"/>
      <c r="V71" s="82"/>
      <c r="W71" s="54"/>
      <c r="X71" s="54"/>
      <c r="Y71" s="54"/>
      <c r="Z71" s="54"/>
      <c r="AA71" s="218"/>
      <c r="AB71" s="238"/>
      <c r="AC71" s="238"/>
      <c r="AD71" s="238"/>
      <c r="AE71" s="238"/>
      <c r="AF71" s="82"/>
      <c r="AG71" s="54"/>
      <c r="AH71" s="54"/>
      <c r="AI71" s="54"/>
      <c r="AJ71" s="54"/>
      <c r="AK71" s="218"/>
      <c r="AL71" s="238"/>
      <c r="AM71" s="238"/>
      <c r="AN71" s="238"/>
      <c r="AO71" s="238"/>
      <c r="AP71" s="82"/>
      <c r="AQ71" s="54"/>
      <c r="AR71" s="54"/>
      <c r="AS71" s="54"/>
      <c r="AT71" s="445"/>
      <c r="AU71" s="218"/>
      <c r="AV71" s="238"/>
      <c r="AW71" s="238"/>
      <c r="AX71" s="238"/>
      <c r="AY71" s="239"/>
      <c r="AZ71" s="82"/>
      <c r="BA71" s="54"/>
      <c r="BB71" s="54"/>
      <c r="BC71" s="54"/>
      <c r="BD71" s="54"/>
      <c r="BE71" s="218"/>
      <c r="BF71" s="238"/>
      <c r="BG71" s="238"/>
      <c r="BH71" s="238"/>
      <c r="BI71" s="239"/>
      <c r="BJ71" s="355"/>
      <c r="BK71" s="54"/>
      <c r="BL71" s="54"/>
      <c r="BM71" s="54"/>
      <c r="BN71" s="54"/>
      <c r="BO71" s="358"/>
      <c r="BP71" s="238"/>
      <c r="BQ71" s="238"/>
      <c r="BR71" s="238"/>
      <c r="BS71" s="239"/>
    </row>
    <row r="72" spans="1:71" x14ac:dyDescent="0.25">
      <c r="A72" s="254">
        <v>7036</v>
      </c>
      <c r="B72" s="14" t="s">
        <v>60</v>
      </c>
      <c r="C72" s="390"/>
      <c r="D72" s="390"/>
      <c r="E72" s="386"/>
      <c r="F72" s="390"/>
      <c r="G72" s="407"/>
      <c r="H72" s="398"/>
      <c r="I72" s="398"/>
      <c r="J72" s="108"/>
      <c r="K72" s="398"/>
      <c r="L72" s="81"/>
      <c r="M72" s="261"/>
      <c r="N72" s="261"/>
      <c r="O72" s="261"/>
      <c r="P72" s="261"/>
      <c r="Q72" s="189"/>
      <c r="R72" s="245"/>
      <c r="S72" s="245"/>
      <c r="T72" s="245"/>
      <c r="U72" s="245"/>
      <c r="V72" s="81"/>
      <c r="W72" s="261"/>
      <c r="X72" s="261"/>
      <c r="Y72" s="261"/>
      <c r="Z72" s="261"/>
      <c r="AA72" s="218"/>
      <c r="AB72" s="262"/>
      <c r="AC72" s="262"/>
      <c r="AD72" s="262"/>
      <c r="AE72" s="262"/>
      <c r="AF72" s="81"/>
      <c r="AG72" s="261"/>
      <c r="AH72" s="261"/>
      <c r="AI72" s="261"/>
      <c r="AJ72" s="261"/>
      <c r="AK72" s="218"/>
      <c r="AL72" s="262"/>
      <c r="AM72" s="262"/>
      <c r="AN72" s="262"/>
      <c r="AO72" s="262"/>
      <c r="AP72" s="81"/>
      <c r="AQ72" s="261"/>
      <c r="AR72" s="261"/>
      <c r="AS72" s="261"/>
      <c r="AT72" s="453"/>
      <c r="AU72" s="218"/>
      <c r="AV72" s="262"/>
      <c r="AW72" s="262"/>
      <c r="AX72" s="262"/>
      <c r="AY72" s="239"/>
      <c r="AZ72" s="81"/>
      <c r="BA72" s="69"/>
      <c r="BB72" s="69"/>
      <c r="BC72" s="69"/>
      <c r="BD72" s="69"/>
      <c r="BE72" s="218"/>
      <c r="BF72" s="262"/>
      <c r="BG72" s="262"/>
      <c r="BH72" s="262"/>
      <c r="BI72" s="239"/>
      <c r="BJ72" s="81"/>
      <c r="BK72" s="69"/>
      <c r="BL72" s="69"/>
      <c r="BM72" s="69"/>
      <c r="BN72" s="69"/>
      <c r="BO72" s="358"/>
      <c r="BP72" s="262"/>
      <c r="BQ72" s="262"/>
      <c r="BR72" s="262"/>
      <c r="BS72" s="239"/>
    </row>
    <row r="73" spans="1:71" s="463" customFormat="1" ht="12" customHeight="1" x14ac:dyDescent="0.25">
      <c r="A73" s="464">
        <v>7036</v>
      </c>
      <c r="B73" s="465" t="s">
        <v>61</v>
      </c>
      <c r="C73" s="466">
        <v>151.32</v>
      </c>
      <c r="D73" s="466">
        <v>1109.68</v>
      </c>
      <c r="E73" s="444"/>
      <c r="F73" s="442">
        <f t="shared" ref="F73" si="88">C73+D73+E73</f>
        <v>1261</v>
      </c>
      <c r="G73" s="442"/>
      <c r="H73" s="466">
        <v>169.3356</v>
      </c>
      <c r="I73" s="442">
        <v>1040.2</v>
      </c>
      <c r="J73" s="444"/>
      <c r="K73" s="442">
        <f t="shared" ref="K73:K86" si="89">H73+I73+J73</f>
        <v>1209.5356000000002</v>
      </c>
      <c r="L73" s="444"/>
      <c r="M73" s="445"/>
      <c r="N73" s="445"/>
      <c r="O73" s="445"/>
      <c r="P73" s="445"/>
      <c r="Q73" s="444"/>
      <c r="R73" s="445">
        <f t="shared" ref="R73:S86" si="90">M73</f>
        <v>0</v>
      </c>
      <c r="S73" s="445">
        <f t="shared" si="90"/>
        <v>0</v>
      </c>
      <c r="T73" s="445"/>
      <c r="U73" s="445"/>
      <c r="V73" s="444"/>
      <c r="W73" s="445"/>
      <c r="X73" s="445"/>
      <c r="Y73" s="445"/>
      <c r="Z73" s="445"/>
      <c r="AA73" s="444"/>
      <c r="AB73" s="445">
        <f>R73+W73</f>
        <v>0</v>
      </c>
      <c r="AC73" s="445">
        <f>S73+X73</f>
        <v>0</v>
      </c>
      <c r="AD73" s="467"/>
      <c r="AE73" s="445">
        <f>AB73+AC73+AD73</f>
        <v>0</v>
      </c>
      <c r="AF73" s="444"/>
      <c r="AG73" s="445"/>
      <c r="AH73" s="445"/>
      <c r="AI73" s="445"/>
      <c r="AJ73" s="445"/>
      <c r="AK73" s="444"/>
      <c r="AL73" s="445">
        <f>AB73+AG73</f>
        <v>0</v>
      </c>
      <c r="AM73" s="445">
        <f>AC73+AH73</f>
        <v>0</v>
      </c>
      <c r="AN73" s="467"/>
      <c r="AO73" s="445">
        <f>AL73+AM73+AN73</f>
        <v>0</v>
      </c>
      <c r="AP73" s="444"/>
      <c r="AQ73" s="445"/>
      <c r="AR73" s="445"/>
      <c r="AS73" s="445"/>
      <c r="AT73" s="445"/>
      <c r="AU73" s="444"/>
      <c r="AV73" s="445">
        <f>AL73+AQ73</f>
        <v>0</v>
      </c>
      <c r="AW73" s="445">
        <f>AM73+AR73</f>
        <v>0</v>
      </c>
      <c r="AX73" s="467"/>
      <c r="AY73" s="468"/>
      <c r="AZ73" s="469" t="s">
        <v>136</v>
      </c>
      <c r="BA73" s="445">
        <v>16.34</v>
      </c>
      <c r="BB73" s="445">
        <v>100.38</v>
      </c>
      <c r="BC73" s="445"/>
      <c r="BD73" s="445">
        <f>BA73+BB73+BC73</f>
        <v>116.72</v>
      </c>
      <c r="BE73" s="444"/>
      <c r="BF73" s="445">
        <f>AV73+BA73</f>
        <v>16.34</v>
      </c>
      <c r="BG73" s="445">
        <f>AW73+BB73</f>
        <v>100.38</v>
      </c>
      <c r="BH73" s="467"/>
      <c r="BI73" s="446">
        <f>BD73+AY73</f>
        <v>116.72</v>
      </c>
      <c r="BJ73" s="469" t="s">
        <v>136</v>
      </c>
      <c r="BK73" s="445">
        <v>24.030000000000005</v>
      </c>
      <c r="BL73" s="445">
        <v>168.19</v>
      </c>
      <c r="BM73" s="445"/>
      <c r="BN73" s="445">
        <f>BK73+BL73+BM73</f>
        <v>192.22</v>
      </c>
      <c r="BO73" s="444"/>
      <c r="BP73" s="445">
        <f>BF73+BK73</f>
        <v>40.370000000000005</v>
      </c>
      <c r="BQ73" s="445">
        <f t="shared" ref="BQ73:BQ77" si="91">BG73+BL73</f>
        <v>268.57</v>
      </c>
      <c r="BR73" s="467"/>
      <c r="BS73" s="446">
        <f>BN73+BI73</f>
        <v>308.94</v>
      </c>
    </row>
    <row r="74" spans="1:71" ht="12" customHeight="1" x14ac:dyDescent="0.25">
      <c r="A74" s="254">
        <v>7041</v>
      </c>
      <c r="B74" s="46" t="s">
        <v>43</v>
      </c>
      <c r="C74" s="390"/>
      <c r="D74" s="390"/>
      <c r="E74" s="386"/>
      <c r="F74" s="390"/>
      <c r="G74" s="407"/>
      <c r="H74" s="398"/>
      <c r="I74" s="398"/>
      <c r="J74" s="108"/>
      <c r="K74" s="398"/>
      <c r="L74" s="81"/>
      <c r="M74" s="65"/>
      <c r="N74" s="65"/>
      <c r="O74" s="65"/>
      <c r="P74" s="65"/>
      <c r="Q74" s="189"/>
      <c r="R74" s="187"/>
      <c r="S74" s="187"/>
      <c r="T74" s="187"/>
      <c r="U74" s="187"/>
      <c r="V74" s="81"/>
      <c r="W74" s="65"/>
      <c r="X74" s="65"/>
      <c r="Y74" s="65"/>
      <c r="Z74" s="65"/>
      <c r="AA74" s="218"/>
      <c r="AB74" s="238"/>
      <c r="AC74" s="238"/>
      <c r="AD74" s="238"/>
      <c r="AE74" s="36">
        <f>AB74+AC74+AD74</f>
        <v>0</v>
      </c>
      <c r="AF74" s="81"/>
      <c r="AG74" s="65"/>
      <c r="AH74" s="65"/>
      <c r="AI74" s="65"/>
      <c r="AJ74" s="65"/>
      <c r="AK74" s="218"/>
      <c r="AL74" s="238"/>
      <c r="AM74" s="238"/>
      <c r="AN74" s="238"/>
      <c r="AO74" s="36">
        <f>AL74+AM74+AN74</f>
        <v>0</v>
      </c>
      <c r="AP74" s="81"/>
      <c r="AQ74" s="65"/>
      <c r="AR74" s="65"/>
      <c r="AS74" s="65"/>
      <c r="AT74" s="445"/>
      <c r="AU74" s="218"/>
      <c r="AV74" s="238"/>
      <c r="AW74" s="238"/>
      <c r="AX74" s="238"/>
      <c r="AY74" s="239"/>
      <c r="AZ74" s="81"/>
      <c r="BA74" s="65"/>
      <c r="BB74" s="65"/>
      <c r="BC74" s="65"/>
      <c r="BD74" s="65"/>
      <c r="BE74" s="218"/>
      <c r="BF74" s="238"/>
      <c r="BG74" s="238"/>
      <c r="BH74" s="238"/>
      <c r="BI74" s="239"/>
      <c r="BJ74" s="81"/>
      <c r="BK74" s="65"/>
      <c r="BL74" s="65"/>
      <c r="BM74" s="65"/>
      <c r="BN74" s="65"/>
      <c r="BO74" s="358"/>
      <c r="BP74" s="238"/>
      <c r="BQ74" s="238"/>
      <c r="BR74" s="238"/>
      <c r="BS74" s="239"/>
    </row>
    <row r="75" spans="1:71" s="463" customFormat="1" ht="25.5" customHeight="1" x14ac:dyDescent="0.25">
      <c r="A75" s="464">
        <v>7041</v>
      </c>
      <c r="B75" s="470" t="s">
        <v>89</v>
      </c>
      <c r="C75" s="442">
        <v>181.8</v>
      </c>
      <c r="D75" s="442">
        <v>1333.2</v>
      </c>
      <c r="E75" s="444"/>
      <c r="F75" s="442">
        <f t="shared" ref="F75:F77" si="92">C75+D75+E75</f>
        <v>1515</v>
      </c>
      <c r="G75" s="442"/>
      <c r="H75" s="442">
        <v>164.57</v>
      </c>
      <c r="I75" s="442">
        <v>1010.93</v>
      </c>
      <c r="J75" s="444"/>
      <c r="K75" s="442">
        <f t="shared" si="89"/>
        <v>1175.5</v>
      </c>
      <c r="L75" s="444"/>
      <c r="M75" s="445"/>
      <c r="N75" s="445"/>
      <c r="O75" s="445"/>
      <c r="P75" s="445"/>
      <c r="Q75" s="444"/>
      <c r="R75" s="445">
        <f t="shared" si="90"/>
        <v>0</v>
      </c>
      <c r="S75" s="445">
        <f t="shared" si="90"/>
        <v>0</v>
      </c>
      <c r="T75" s="445"/>
      <c r="U75" s="445"/>
      <c r="V75" s="444"/>
      <c r="W75" s="445"/>
      <c r="X75" s="445"/>
      <c r="Y75" s="445"/>
      <c r="Z75" s="445"/>
      <c r="AA75" s="444"/>
      <c r="AB75" s="445">
        <f t="shared" ref="AB75:AC77" si="93">R75+W75</f>
        <v>0</v>
      </c>
      <c r="AC75" s="445">
        <f t="shared" si="93"/>
        <v>0</v>
      </c>
      <c r="AD75" s="453"/>
      <c r="AE75" s="445">
        <f>AB75+AC75+AD75</f>
        <v>0</v>
      </c>
      <c r="AF75" s="444"/>
      <c r="AG75" s="445"/>
      <c r="AH75" s="445"/>
      <c r="AI75" s="445"/>
      <c r="AJ75" s="445"/>
      <c r="AK75" s="444"/>
      <c r="AL75" s="445">
        <f t="shared" ref="AL75:AM77" si="94">AB75+AG75</f>
        <v>0</v>
      </c>
      <c r="AM75" s="445">
        <f t="shared" si="94"/>
        <v>0</v>
      </c>
      <c r="AN75" s="453"/>
      <c r="AO75" s="445">
        <f>AL75+AM75+AN75</f>
        <v>0</v>
      </c>
      <c r="AP75" s="444"/>
      <c r="AQ75" s="445"/>
      <c r="AR75" s="445"/>
      <c r="AS75" s="445"/>
      <c r="AT75" s="445"/>
      <c r="AU75" s="444"/>
      <c r="AV75" s="445">
        <f t="shared" ref="AV75:AW77" si="95">AL75+AQ75</f>
        <v>0</v>
      </c>
      <c r="AW75" s="445">
        <f t="shared" si="95"/>
        <v>0</v>
      </c>
      <c r="AX75" s="453"/>
      <c r="AY75" s="468"/>
      <c r="AZ75" s="469" t="s">
        <v>137</v>
      </c>
      <c r="BA75" s="445">
        <v>0</v>
      </c>
      <c r="BB75" s="445">
        <v>0</v>
      </c>
      <c r="BC75" s="445"/>
      <c r="BD75" s="445">
        <f>BA75+BB75+BC75</f>
        <v>0</v>
      </c>
      <c r="BE75" s="444"/>
      <c r="BF75" s="445">
        <f t="shared" ref="BF75:BG77" si="96">AV75+BA75</f>
        <v>0</v>
      </c>
      <c r="BG75" s="445">
        <f t="shared" si="96"/>
        <v>0</v>
      </c>
      <c r="BH75" s="453"/>
      <c r="BI75" s="446">
        <f>BD75+AY75</f>
        <v>0</v>
      </c>
      <c r="BJ75" s="469" t="s">
        <v>137</v>
      </c>
      <c r="BK75" s="445"/>
      <c r="BL75" s="445"/>
      <c r="BM75" s="445"/>
      <c r="BN75" s="445">
        <f>BK75+BL75+BM75</f>
        <v>0</v>
      </c>
      <c r="BO75" s="444"/>
      <c r="BP75" s="445">
        <f t="shared" ref="BP75:BP77" si="97">BF75+BK75</f>
        <v>0</v>
      </c>
      <c r="BQ75" s="445">
        <f t="shared" si="91"/>
        <v>0</v>
      </c>
      <c r="BR75" s="453"/>
      <c r="BS75" s="446">
        <f>BN75+BI75</f>
        <v>0</v>
      </c>
    </row>
    <row r="76" spans="1:71" s="463" customFormat="1" ht="33.75" x14ac:dyDescent="0.25">
      <c r="A76" s="464">
        <v>7041</v>
      </c>
      <c r="B76" s="470" t="s">
        <v>90</v>
      </c>
      <c r="C76" s="466">
        <v>2437.3200000000002</v>
      </c>
      <c r="D76" s="466">
        <v>17873.68</v>
      </c>
      <c r="E76" s="444"/>
      <c r="F76" s="442">
        <f t="shared" si="92"/>
        <v>20311</v>
      </c>
      <c r="G76" s="442"/>
      <c r="H76" s="466">
        <v>2603.3686000000012</v>
      </c>
      <c r="I76" s="466">
        <v>15992.12</v>
      </c>
      <c r="J76" s="444"/>
      <c r="K76" s="442">
        <f t="shared" si="89"/>
        <v>18595.488600000001</v>
      </c>
      <c r="L76" s="469" t="s">
        <v>110</v>
      </c>
      <c r="M76" s="445">
        <v>0</v>
      </c>
      <c r="N76" s="445">
        <v>0</v>
      </c>
      <c r="O76" s="445"/>
      <c r="P76" s="445">
        <f>M76+N76+O76</f>
        <v>0</v>
      </c>
      <c r="Q76" s="469" t="s">
        <v>110</v>
      </c>
      <c r="R76" s="445">
        <f t="shared" si="90"/>
        <v>0</v>
      </c>
      <c r="S76" s="445">
        <f t="shared" si="90"/>
        <v>0</v>
      </c>
      <c r="T76" s="445"/>
      <c r="U76" s="445">
        <f>R76+S76+T76</f>
        <v>0</v>
      </c>
      <c r="V76" s="469" t="s">
        <v>110</v>
      </c>
      <c r="W76" s="445">
        <v>0</v>
      </c>
      <c r="X76" s="445">
        <v>0</v>
      </c>
      <c r="Y76" s="445"/>
      <c r="Z76" s="445">
        <f>W76+X76+Y76</f>
        <v>0</v>
      </c>
      <c r="AA76" s="469" t="s">
        <v>105</v>
      </c>
      <c r="AB76" s="445">
        <f t="shared" si="93"/>
        <v>0</v>
      </c>
      <c r="AC76" s="445">
        <f t="shared" si="93"/>
        <v>0</v>
      </c>
      <c r="AD76" s="445"/>
      <c r="AE76" s="445">
        <f>AB76+AC76+AD76</f>
        <v>0</v>
      </c>
      <c r="AF76" s="469" t="s">
        <v>110</v>
      </c>
      <c r="AG76" s="445">
        <v>38.11</v>
      </c>
      <c r="AH76" s="445">
        <v>255.04</v>
      </c>
      <c r="AI76" s="445"/>
      <c r="AJ76" s="445">
        <f>AG76+AH76+AI76</f>
        <v>293.14999999999998</v>
      </c>
      <c r="AK76" s="469" t="s">
        <v>105</v>
      </c>
      <c r="AL76" s="445">
        <f t="shared" si="94"/>
        <v>38.11</v>
      </c>
      <c r="AM76" s="445">
        <f t="shared" si="94"/>
        <v>255.04</v>
      </c>
      <c r="AN76" s="445"/>
      <c r="AO76" s="445">
        <f>AL76+AM76+AN76</f>
        <v>293.14999999999998</v>
      </c>
      <c r="AP76" s="469" t="s">
        <v>110</v>
      </c>
      <c r="AQ76" s="445">
        <v>411.86</v>
      </c>
      <c r="AR76" s="445">
        <v>2362.04</v>
      </c>
      <c r="AS76" s="445"/>
      <c r="AT76" s="445">
        <f>AQ76+AR76+AS76</f>
        <v>2773.9</v>
      </c>
      <c r="AU76" s="469" t="s">
        <v>119</v>
      </c>
      <c r="AV76" s="445">
        <f t="shared" si="95"/>
        <v>449.97</v>
      </c>
      <c r="AW76" s="445">
        <f t="shared" si="95"/>
        <v>2617.08</v>
      </c>
      <c r="AX76" s="445"/>
      <c r="AY76" s="446">
        <f>AT76+AO76</f>
        <v>3067.05</v>
      </c>
      <c r="AZ76" s="469" t="s">
        <v>110</v>
      </c>
      <c r="BA76" s="445">
        <v>439.52</v>
      </c>
      <c r="BB76" s="445">
        <v>2637.09</v>
      </c>
      <c r="BC76" s="445"/>
      <c r="BD76" s="445">
        <f>BA76+BB76+BC76</f>
        <v>3076.61</v>
      </c>
      <c r="BE76" s="469" t="s">
        <v>119</v>
      </c>
      <c r="BF76" s="445">
        <f t="shared" si="96"/>
        <v>889.49</v>
      </c>
      <c r="BG76" s="445">
        <f t="shared" si="96"/>
        <v>5254.17</v>
      </c>
      <c r="BH76" s="445"/>
      <c r="BI76" s="446">
        <f>BD76+AY76</f>
        <v>6143.66</v>
      </c>
      <c r="BJ76" s="469" t="s">
        <v>110</v>
      </c>
      <c r="BK76" s="445">
        <v>512.08999999999992</v>
      </c>
      <c r="BL76" s="445">
        <v>3563.1299999999992</v>
      </c>
      <c r="BM76" s="445"/>
      <c r="BN76" s="445">
        <f>BK76+BL76+BM76</f>
        <v>4075.2199999999993</v>
      </c>
      <c r="BO76" s="469" t="s">
        <v>119</v>
      </c>
      <c r="BP76" s="445">
        <f t="shared" si="97"/>
        <v>1401.58</v>
      </c>
      <c r="BQ76" s="445">
        <f t="shared" si="91"/>
        <v>8817.2999999999993</v>
      </c>
      <c r="BR76" s="445"/>
      <c r="BS76" s="446">
        <f>BN76+BI76</f>
        <v>10218.879999999999</v>
      </c>
    </row>
    <row r="77" spans="1:71" ht="18" x14ac:dyDescent="0.25">
      <c r="A77" s="258">
        <v>7041</v>
      </c>
      <c r="B77" s="46" t="s">
        <v>91</v>
      </c>
      <c r="C77" s="390">
        <v>1167.48</v>
      </c>
      <c r="D77" s="390">
        <v>8561.52</v>
      </c>
      <c r="E77" s="386"/>
      <c r="F77" s="233">
        <f t="shared" si="92"/>
        <v>9729</v>
      </c>
      <c r="G77" s="233"/>
      <c r="H77" s="398">
        <v>1427.1782000000001</v>
      </c>
      <c r="I77" s="398">
        <v>8766.9500000000007</v>
      </c>
      <c r="J77" s="108"/>
      <c r="K77" s="395">
        <f t="shared" si="89"/>
        <v>10194.128200000001</v>
      </c>
      <c r="L77" s="79" t="s">
        <v>109</v>
      </c>
      <c r="M77" s="65">
        <v>0</v>
      </c>
      <c r="N77" s="65">
        <v>0</v>
      </c>
      <c r="O77" s="65"/>
      <c r="P77" s="65">
        <f>M77+N77+O77</f>
        <v>0</v>
      </c>
      <c r="Q77" s="194" t="s">
        <v>109</v>
      </c>
      <c r="R77" s="187">
        <f t="shared" si="90"/>
        <v>0</v>
      </c>
      <c r="S77" s="187">
        <f t="shared" si="90"/>
        <v>0</v>
      </c>
      <c r="T77" s="187"/>
      <c r="U77" s="187">
        <f>R77+S77+T77</f>
        <v>0</v>
      </c>
      <c r="V77" s="79" t="s">
        <v>109</v>
      </c>
      <c r="W77" s="65">
        <v>0</v>
      </c>
      <c r="X77" s="65">
        <v>0</v>
      </c>
      <c r="Y77" s="65"/>
      <c r="Z77" s="65">
        <f>W77+X77+Y77</f>
        <v>0</v>
      </c>
      <c r="AA77" s="263" t="s">
        <v>106</v>
      </c>
      <c r="AB77" s="36">
        <f t="shared" si="93"/>
        <v>0</v>
      </c>
      <c r="AC77" s="36">
        <f t="shared" si="93"/>
        <v>0</v>
      </c>
      <c r="AD77" s="22"/>
      <c r="AE77" s="36">
        <f>AB77+AC77+AD77</f>
        <v>0</v>
      </c>
      <c r="AF77" s="79" t="s">
        <v>109</v>
      </c>
      <c r="AG77" s="65">
        <v>40.49</v>
      </c>
      <c r="AH77" s="65">
        <v>308.67</v>
      </c>
      <c r="AI77" s="65"/>
      <c r="AJ77" s="65">
        <f>AG77+AH77+AI77</f>
        <v>349.16</v>
      </c>
      <c r="AK77" s="263" t="s">
        <v>106</v>
      </c>
      <c r="AL77" s="36">
        <f t="shared" si="94"/>
        <v>40.49</v>
      </c>
      <c r="AM77" s="36">
        <f t="shared" si="94"/>
        <v>308.67</v>
      </c>
      <c r="AN77" s="22"/>
      <c r="AO77" s="36">
        <f>AL77+AM77+AN77</f>
        <v>349.16</v>
      </c>
      <c r="AP77" s="79" t="s">
        <v>109</v>
      </c>
      <c r="AQ77" s="65">
        <v>100</v>
      </c>
      <c r="AR77" s="65">
        <v>740</v>
      </c>
      <c r="AS77" s="65"/>
      <c r="AT77" s="445">
        <f>AQ77+AR77+AS77</f>
        <v>840</v>
      </c>
      <c r="AU77" s="263" t="s">
        <v>120</v>
      </c>
      <c r="AV77" s="36">
        <f t="shared" si="95"/>
        <v>140.49</v>
      </c>
      <c r="AW77" s="36">
        <f t="shared" si="95"/>
        <v>1048.67</v>
      </c>
      <c r="AX77" s="22"/>
      <c r="AY77" s="235">
        <f>AT77+AO77</f>
        <v>1189.1600000000001</v>
      </c>
      <c r="AZ77" s="79" t="s">
        <v>109</v>
      </c>
      <c r="BA77" s="65">
        <v>650.59</v>
      </c>
      <c r="BB77" s="65">
        <v>4171.7299999999996</v>
      </c>
      <c r="BC77" s="66"/>
      <c r="BD77" s="65">
        <f>BA77+BB77+BC77</f>
        <v>4822.32</v>
      </c>
      <c r="BE77" s="263" t="s">
        <v>120</v>
      </c>
      <c r="BF77" s="36">
        <f t="shared" si="96"/>
        <v>791.08</v>
      </c>
      <c r="BG77" s="36">
        <f t="shared" si="96"/>
        <v>5220.3999999999996</v>
      </c>
      <c r="BH77" s="22"/>
      <c r="BI77" s="235">
        <f>BD77+AY77</f>
        <v>6011.48</v>
      </c>
      <c r="BJ77" s="79" t="s">
        <v>109</v>
      </c>
      <c r="BK77" s="65">
        <v>319.56</v>
      </c>
      <c r="BL77" s="65">
        <v>2347.62</v>
      </c>
      <c r="BM77" s="66"/>
      <c r="BN77" s="65">
        <f>BK77+BL77+BM77</f>
        <v>2667.18</v>
      </c>
      <c r="BO77" s="263" t="s">
        <v>120</v>
      </c>
      <c r="BP77" s="36">
        <f t="shared" si="97"/>
        <v>1110.6400000000001</v>
      </c>
      <c r="BQ77" s="36">
        <f t="shared" si="91"/>
        <v>7568.0199999999995</v>
      </c>
      <c r="BR77" s="22"/>
      <c r="BS77" s="235">
        <f>BN77+BI77</f>
        <v>8678.66</v>
      </c>
    </row>
    <row r="78" spans="1:71" ht="12.75" customHeight="1" x14ac:dyDescent="0.25">
      <c r="A78" s="258"/>
      <c r="B78" s="14" t="s">
        <v>62</v>
      </c>
      <c r="C78" s="390"/>
      <c r="D78" s="390"/>
      <c r="E78" s="386"/>
      <c r="F78" s="390"/>
      <c r="G78" s="407"/>
      <c r="H78" s="398"/>
      <c r="I78" s="398"/>
      <c r="J78" s="108"/>
      <c r="K78" s="398"/>
      <c r="L78" s="81"/>
      <c r="M78" s="67"/>
      <c r="N78" s="67"/>
      <c r="O78" s="67"/>
      <c r="P78" s="67"/>
      <c r="Q78" s="189"/>
      <c r="R78" s="192"/>
      <c r="S78" s="192"/>
      <c r="T78" s="192"/>
      <c r="U78" s="192"/>
      <c r="V78" s="81"/>
      <c r="W78" s="67"/>
      <c r="X78" s="67"/>
      <c r="Y78" s="67"/>
      <c r="Z78" s="67"/>
      <c r="AA78" s="218"/>
      <c r="AB78" s="238"/>
      <c r="AC78" s="238"/>
      <c r="AD78" s="238"/>
      <c r="AE78" s="247"/>
      <c r="AF78" s="81"/>
      <c r="AG78" s="67"/>
      <c r="AH78" s="67"/>
      <c r="AI78" s="67"/>
      <c r="AJ78" s="67"/>
      <c r="AK78" s="218"/>
      <c r="AL78" s="238"/>
      <c r="AM78" s="238"/>
      <c r="AN78" s="238"/>
      <c r="AO78" s="247"/>
      <c r="AP78" s="81"/>
      <c r="AQ78" s="67"/>
      <c r="AR78" s="67"/>
      <c r="AS78" s="67"/>
      <c r="AT78" s="456"/>
      <c r="AU78" s="218"/>
      <c r="AV78" s="238"/>
      <c r="AW78" s="238"/>
      <c r="AX78" s="238"/>
      <c r="AY78" s="239"/>
      <c r="AZ78" s="81"/>
      <c r="BA78" s="67"/>
      <c r="BB78" s="67"/>
      <c r="BC78" s="67"/>
      <c r="BD78" s="67"/>
      <c r="BE78" s="218"/>
      <c r="BF78" s="238"/>
      <c r="BG78" s="238"/>
      <c r="BH78" s="238"/>
      <c r="BI78" s="239"/>
      <c r="BJ78" s="81"/>
      <c r="BK78" s="67"/>
      <c r="BL78" s="67"/>
      <c r="BM78" s="67"/>
      <c r="BN78" s="67"/>
      <c r="BO78" s="358"/>
      <c r="BP78" s="238"/>
      <c r="BQ78" s="238"/>
      <c r="BR78" s="238"/>
      <c r="BS78" s="239"/>
    </row>
    <row r="79" spans="1:71" ht="22.5" x14ac:dyDescent="0.25">
      <c r="A79" s="258">
        <v>7081</v>
      </c>
      <c r="B79" s="7" t="s">
        <v>92</v>
      </c>
      <c r="C79" s="233">
        <v>301.8</v>
      </c>
      <c r="D79" s="233">
        <v>2213.1999999999998</v>
      </c>
      <c r="E79" s="386"/>
      <c r="F79" s="233">
        <f t="shared" ref="F79:F86" si="98">C79+D79+E79</f>
        <v>2515</v>
      </c>
      <c r="G79" s="233"/>
      <c r="H79" s="395">
        <v>475.71159999999998</v>
      </c>
      <c r="I79" s="395">
        <v>2922.23</v>
      </c>
      <c r="J79" s="108"/>
      <c r="K79" s="395">
        <f t="shared" si="89"/>
        <v>3397.9416000000001</v>
      </c>
      <c r="L79" s="81"/>
      <c r="M79" s="68"/>
      <c r="N79" s="68"/>
      <c r="O79" s="68"/>
      <c r="P79" s="68"/>
      <c r="Q79" s="189"/>
      <c r="R79" s="187">
        <f t="shared" si="90"/>
        <v>0</v>
      </c>
      <c r="S79" s="187">
        <f t="shared" si="90"/>
        <v>0</v>
      </c>
      <c r="T79" s="193"/>
      <c r="U79" s="193"/>
      <c r="V79" s="81"/>
      <c r="W79" s="68"/>
      <c r="X79" s="68"/>
      <c r="Y79" s="68"/>
      <c r="Z79" s="68"/>
      <c r="AA79" s="218"/>
      <c r="AB79" s="36">
        <f t="shared" ref="AB79:AB86" si="99">R79+W79</f>
        <v>0</v>
      </c>
      <c r="AC79" s="36">
        <f t="shared" ref="AC79:AC85" si="100">S79+X79</f>
        <v>0</v>
      </c>
      <c r="AD79" s="238"/>
      <c r="AE79" s="36">
        <f t="shared" ref="AE79:AE86" si="101">AB79+AC79+AD79</f>
        <v>0</v>
      </c>
      <c r="AF79" s="81"/>
      <c r="AG79" s="68"/>
      <c r="AH79" s="68"/>
      <c r="AI79" s="68"/>
      <c r="AJ79" s="68"/>
      <c r="AK79" s="218"/>
      <c r="AL79" s="36">
        <f t="shared" ref="AL79:AL86" si="102">AB79+AG79</f>
        <v>0</v>
      </c>
      <c r="AM79" s="36">
        <f t="shared" ref="AM79:AM85" si="103">AC79+AH79</f>
        <v>0</v>
      </c>
      <c r="AN79" s="238"/>
      <c r="AO79" s="36">
        <f t="shared" ref="AO79:AO86" si="104">AL79+AM79+AN79</f>
        <v>0</v>
      </c>
      <c r="AP79" s="81"/>
      <c r="AQ79" s="68"/>
      <c r="AR79" s="68"/>
      <c r="AS79" s="68"/>
      <c r="AT79" s="457"/>
      <c r="AU79" s="218"/>
      <c r="AV79" s="36">
        <f t="shared" ref="AV79:AV86" si="105">AL79+AQ79</f>
        <v>0</v>
      </c>
      <c r="AW79" s="36">
        <f t="shared" ref="AW79:AW85" si="106">AM79+AR79</f>
        <v>0</v>
      </c>
      <c r="AX79" s="238"/>
      <c r="AY79" s="239"/>
      <c r="AZ79" s="79" t="s">
        <v>138</v>
      </c>
      <c r="BA79" s="65">
        <v>64.36</v>
      </c>
      <c r="BB79" s="65">
        <v>390.68</v>
      </c>
      <c r="BC79" s="65"/>
      <c r="BD79" s="65">
        <f t="shared" ref="BD79:BD85" si="107">BA79+BB79+BC79</f>
        <v>455.04</v>
      </c>
      <c r="BE79" s="218"/>
      <c r="BF79" s="36">
        <f t="shared" ref="BF79:BF86" si="108">AV79+BA79</f>
        <v>64.36</v>
      </c>
      <c r="BG79" s="36">
        <f t="shared" ref="BG79:BG85" si="109">AW79+BB79</f>
        <v>390.68</v>
      </c>
      <c r="BH79" s="238"/>
      <c r="BI79" s="235">
        <f t="shared" ref="BI79:BI81" si="110">BD79+AY79</f>
        <v>455.04</v>
      </c>
      <c r="BJ79" s="79" t="s">
        <v>138</v>
      </c>
      <c r="BK79" s="65">
        <v>94.320000000000007</v>
      </c>
      <c r="BL79" s="65">
        <v>632.22</v>
      </c>
      <c r="BM79" s="65"/>
      <c r="BN79" s="65">
        <f t="shared" ref="BN79:BN85" si="111">BK79+BL79+BM79</f>
        <v>726.54000000000008</v>
      </c>
      <c r="BO79" s="358"/>
      <c r="BP79" s="36">
        <f t="shared" ref="BP79:BP86" si="112">BF79+BK79</f>
        <v>158.68</v>
      </c>
      <c r="BQ79" s="36">
        <f t="shared" ref="BQ79:BQ85" si="113">BG79+BL79</f>
        <v>1022.9000000000001</v>
      </c>
      <c r="BR79" s="238"/>
      <c r="BS79" s="235">
        <f t="shared" ref="BS79:BS81" si="114">BN79+BI79</f>
        <v>1181.5800000000002</v>
      </c>
    </row>
    <row r="80" spans="1:71" ht="25.5" customHeight="1" x14ac:dyDescent="0.25">
      <c r="A80" s="258">
        <v>7081</v>
      </c>
      <c r="B80" s="7" t="s">
        <v>94</v>
      </c>
      <c r="C80" s="233">
        <v>306</v>
      </c>
      <c r="D80" s="233">
        <v>2244</v>
      </c>
      <c r="E80" s="386"/>
      <c r="F80" s="233">
        <f t="shared" si="98"/>
        <v>2550</v>
      </c>
      <c r="G80" s="233"/>
      <c r="H80" s="395">
        <v>284.96019999999999</v>
      </c>
      <c r="I80" s="395">
        <v>1750.47</v>
      </c>
      <c r="J80" s="108"/>
      <c r="K80" s="395">
        <f t="shared" si="89"/>
        <v>2035.4302</v>
      </c>
      <c r="L80" s="81"/>
      <c r="M80" s="68"/>
      <c r="N80" s="68"/>
      <c r="O80" s="68"/>
      <c r="P80" s="68"/>
      <c r="Q80" s="189"/>
      <c r="R80" s="187">
        <f t="shared" si="90"/>
        <v>0</v>
      </c>
      <c r="S80" s="187">
        <f t="shared" si="90"/>
        <v>0</v>
      </c>
      <c r="T80" s="193"/>
      <c r="U80" s="193"/>
      <c r="V80" s="81"/>
      <c r="W80" s="68"/>
      <c r="X80" s="68"/>
      <c r="Y80" s="68"/>
      <c r="Z80" s="68"/>
      <c r="AA80" s="218"/>
      <c r="AB80" s="36">
        <f t="shared" si="99"/>
        <v>0</v>
      </c>
      <c r="AC80" s="36">
        <f t="shared" si="100"/>
        <v>0</v>
      </c>
      <c r="AD80" s="238"/>
      <c r="AE80" s="36">
        <f t="shared" si="101"/>
        <v>0</v>
      </c>
      <c r="AF80" s="81"/>
      <c r="AG80" s="68"/>
      <c r="AH80" s="68"/>
      <c r="AI80" s="68"/>
      <c r="AJ80" s="68"/>
      <c r="AK80" s="218"/>
      <c r="AL80" s="36">
        <f t="shared" si="102"/>
        <v>0</v>
      </c>
      <c r="AM80" s="36">
        <f t="shared" si="103"/>
        <v>0</v>
      </c>
      <c r="AN80" s="238"/>
      <c r="AO80" s="36">
        <f t="shared" si="104"/>
        <v>0</v>
      </c>
      <c r="AP80" s="81"/>
      <c r="AQ80" s="68"/>
      <c r="AR80" s="68"/>
      <c r="AS80" s="68"/>
      <c r="AT80" s="457"/>
      <c r="AU80" s="218"/>
      <c r="AV80" s="36">
        <f t="shared" si="105"/>
        <v>0</v>
      </c>
      <c r="AW80" s="36">
        <f t="shared" si="106"/>
        <v>0</v>
      </c>
      <c r="AX80" s="238"/>
      <c r="AY80" s="239"/>
      <c r="AZ80" s="79" t="s">
        <v>135</v>
      </c>
      <c r="BA80" s="65">
        <v>63.49</v>
      </c>
      <c r="BB80" s="65">
        <v>388.97</v>
      </c>
      <c r="BC80" s="65"/>
      <c r="BD80" s="65">
        <f t="shared" si="107"/>
        <v>452.46000000000004</v>
      </c>
      <c r="BE80" s="218"/>
      <c r="BF80" s="36">
        <f t="shared" si="108"/>
        <v>63.49</v>
      </c>
      <c r="BG80" s="36">
        <f t="shared" si="109"/>
        <v>388.97</v>
      </c>
      <c r="BH80" s="238"/>
      <c r="BI80" s="235">
        <f t="shared" si="110"/>
        <v>452.46000000000004</v>
      </c>
      <c r="BJ80" s="79" t="s">
        <v>135</v>
      </c>
      <c r="BK80" s="65">
        <v>35.79</v>
      </c>
      <c r="BL80" s="65">
        <v>217.86</v>
      </c>
      <c r="BM80" s="65"/>
      <c r="BN80" s="65">
        <f t="shared" si="111"/>
        <v>253.65</v>
      </c>
      <c r="BO80" s="358"/>
      <c r="BP80" s="36">
        <f t="shared" si="112"/>
        <v>99.28</v>
      </c>
      <c r="BQ80" s="36">
        <f t="shared" si="113"/>
        <v>606.83000000000004</v>
      </c>
      <c r="BR80" s="238"/>
      <c r="BS80" s="235">
        <f t="shared" si="114"/>
        <v>706.11</v>
      </c>
    </row>
    <row r="81" spans="1:71" ht="33.75" x14ac:dyDescent="0.25">
      <c r="A81" s="258">
        <v>7081</v>
      </c>
      <c r="B81" s="7" t="s">
        <v>93</v>
      </c>
      <c r="C81" s="233">
        <v>214.2</v>
      </c>
      <c r="D81" s="233">
        <v>1570.8</v>
      </c>
      <c r="E81" s="386"/>
      <c r="F81" s="233">
        <f t="shared" si="98"/>
        <v>1785</v>
      </c>
      <c r="G81" s="233"/>
      <c r="H81" s="395">
        <v>244.6934</v>
      </c>
      <c r="I81" s="395">
        <v>1503.12</v>
      </c>
      <c r="J81" s="108"/>
      <c r="K81" s="395">
        <f t="shared" si="89"/>
        <v>1747.8134</v>
      </c>
      <c r="L81" s="81"/>
      <c r="M81" s="65"/>
      <c r="N81" s="65"/>
      <c r="O81" s="65"/>
      <c r="P81" s="65"/>
      <c r="Q81" s="189"/>
      <c r="R81" s="187">
        <f t="shared" si="90"/>
        <v>0</v>
      </c>
      <c r="S81" s="187">
        <f t="shared" si="90"/>
        <v>0</v>
      </c>
      <c r="T81" s="187"/>
      <c r="U81" s="187"/>
      <c r="V81" s="81"/>
      <c r="W81" s="65"/>
      <c r="X81" s="65"/>
      <c r="Y81" s="65"/>
      <c r="Z81" s="65"/>
      <c r="AA81" s="218"/>
      <c r="AB81" s="36">
        <f t="shared" si="99"/>
        <v>0</v>
      </c>
      <c r="AC81" s="36">
        <f t="shared" si="100"/>
        <v>0</v>
      </c>
      <c r="AD81" s="238"/>
      <c r="AE81" s="36">
        <f t="shared" si="101"/>
        <v>0</v>
      </c>
      <c r="AF81" s="81"/>
      <c r="AG81" s="65"/>
      <c r="AH81" s="65"/>
      <c r="AI81" s="65"/>
      <c r="AJ81" s="65"/>
      <c r="AK81" s="218"/>
      <c r="AL81" s="36">
        <f t="shared" si="102"/>
        <v>0</v>
      </c>
      <c r="AM81" s="36">
        <f t="shared" si="103"/>
        <v>0</v>
      </c>
      <c r="AN81" s="238"/>
      <c r="AO81" s="36">
        <f t="shared" si="104"/>
        <v>0</v>
      </c>
      <c r="AP81" s="81"/>
      <c r="AQ81" s="65"/>
      <c r="AR81" s="65"/>
      <c r="AS81" s="65"/>
      <c r="AT81" s="445"/>
      <c r="AU81" s="218"/>
      <c r="AV81" s="36">
        <f t="shared" si="105"/>
        <v>0</v>
      </c>
      <c r="AW81" s="36">
        <f t="shared" si="106"/>
        <v>0</v>
      </c>
      <c r="AX81" s="238"/>
      <c r="AY81" s="239"/>
      <c r="AZ81" s="79" t="s">
        <v>139</v>
      </c>
      <c r="BA81" s="65">
        <v>48.84</v>
      </c>
      <c r="BB81" s="65">
        <v>293.01</v>
      </c>
      <c r="BC81" s="65"/>
      <c r="BD81" s="65">
        <f t="shared" si="107"/>
        <v>341.85</v>
      </c>
      <c r="BE81" s="218"/>
      <c r="BF81" s="36">
        <f t="shared" si="108"/>
        <v>48.84</v>
      </c>
      <c r="BG81" s="36">
        <f t="shared" si="109"/>
        <v>293.01</v>
      </c>
      <c r="BH81" s="238"/>
      <c r="BI81" s="235">
        <f t="shared" si="110"/>
        <v>341.85</v>
      </c>
      <c r="BJ81" s="79" t="s">
        <v>139</v>
      </c>
      <c r="BK81" s="65">
        <v>26.019999999999996</v>
      </c>
      <c r="BL81" s="65">
        <v>153.65999999999997</v>
      </c>
      <c r="BM81" s="65"/>
      <c r="BN81" s="65">
        <f t="shared" si="111"/>
        <v>179.67999999999995</v>
      </c>
      <c r="BO81" s="358"/>
      <c r="BP81" s="36">
        <f t="shared" si="112"/>
        <v>74.86</v>
      </c>
      <c r="BQ81" s="36">
        <f t="shared" si="113"/>
        <v>446.66999999999996</v>
      </c>
      <c r="BR81" s="238"/>
      <c r="BS81" s="235">
        <f t="shared" si="114"/>
        <v>521.53</v>
      </c>
    </row>
    <row r="82" spans="1:71" ht="24.75" customHeight="1" x14ac:dyDescent="0.25">
      <c r="A82" s="258">
        <v>7081</v>
      </c>
      <c r="B82" s="46" t="s">
        <v>63</v>
      </c>
      <c r="C82" s="233">
        <v>1434.3</v>
      </c>
      <c r="D82" s="233">
        <v>10518.2</v>
      </c>
      <c r="E82" s="386"/>
      <c r="F82" s="233">
        <f t="shared" si="98"/>
        <v>11952.5</v>
      </c>
      <c r="G82" s="233"/>
      <c r="H82" s="395">
        <v>6786.8481999999976</v>
      </c>
      <c r="I82" s="395">
        <v>12882.86</v>
      </c>
      <c r="J82" s="108"/>
      <c r="K82" s="395">
        <f t="shared" si="89"/>
        <v>19669.708199999997</v>
      </c>
      <c r="L82" s="79" t="s">
        <v>108</v>
      </c>
      <c r="M82" s="65">
        <v>0</v>
      </c>
      <c r="N82" s="65">
        <v>0</v>
      </c>
      <c r="O82" s="65"/>
      <c r="P82" s="65">
        <f>M82+N82+O82</f>
        <v>0</v>
      </c>
      <c r="Q82" s="194" t="s">
        <v>108</v>
      </c>
      <c r="R82" s="187">
        <f t="shared" si="90"/>
        <v>0</v>
      </c>
      <c r="S82" s="187">
        <f t="shared" si="90"/>
        <v>0</v>
      </c>
      <c r="T82" s="187"/>
      <c r="U82" s="187">
        <f>R82+S82+T82</f>
        <v>0</v>
      </c>
      <c r="V82" s="79" t="s">
        <v>108</v>
      </c>
      <c r="W82" s="65">
        <v>0</v>
      </c>
      <c r="X82" s="65">
        <v>0</v>
      </c>
      <c r="Y82" s="65"/>
      <c r="Z82" s="65">
        <f>W82+X82+Y82</f>
        <v>0</v>
      </c>
      <c r="AA82" s="263" t="s">
        <v>107</v>
      </c>
      <c r="AB82" s="36">
        <f t="shared" si="99"/>
        <v>0</v>
      </c>
      <c r="AC82" s="36">
        <f t="shared" si="100"/>
        <v>0</v>
      </c>
      <c r="AD82" s="22"/>
      <c r="AE82" s="36">
        <f t="shared" si="101"/>
        <v>0</v>
      </c>
      <c r="AF82" s="79" t="s">
        <v>108</v>
      </c>
      <c r="AG82" s="65">
        <v>40.42</v>
      </c>
      <c r="AH82" s="65">
        <v>296.48</v>
      </c>
      <c r="AI82" s="65"/>
      <c r="AJ82" s="65">
        <f>AG82+AH82+AI82</f>
        <v>336.90000000000003</v>
      </c>
      <c r="AK82" s="263" t="s">
        <v>107</v>
      </c>
      <c r="AL82" s="36">
        <f t="shared" si="102"/>
        <v>40.42</v>
      </c>
      <c r="AM82" s="36">
        <f t="shared" si="103"/>
        <v>296.48</v>
      </c>
      <c r="AN82" s="22"/>
      <c r="AO82" s="36">
        <f t="shared" si="104"/>
        <v>336.90000000000003</v>
      </c>
      <c r="AP82" s="79" t="s">
        <v>108</v>
      </c>
      <c r="AQ82" s="65">
        <v>470</v>
      </c>
      <c r="AR82" s="65">
        <v>3440</v>
      </c>
      <c r="AS82" s="65"/>
      <c r="AT82" s="445">
        <f>AQ82+AR82+AS82</f>
        <v>3910</v>
      </c>
      <c r="AU82" s="263" t="s">
        <v>108</v>
      </c>
      <c r="AV82" s="36">
        <f t="shared" si="105"/>
        <v>510.42</v>
      </c>
      <c r="AW82" s="36">
        <f t="shared" si="106"/>
        <v>3736.48</v>
      </c>
      <c r="AX82" s="22"/>
      <c r="AY82" s="235">
        <f>AT82+AO82</f>
        <v>4246.8999999999996</v>
      </c>
      <c r="AZ82" s="79" t="s">
        <v>108</v>
      </c>
      <c r="BA82" s="65">
        <v>268.58999999999997</v>
      </c>
      <c r="BB82" s="65">
        <v>1611.56</v>
      </c>
      <c r="BC82" s="65"/>
      <c r="BD82" s="65">
        <f t="shared" si="107"/>
        <v>1880.1499999999999</v>
      </c>
      <c r="BE82" s="263" t="s">
        <v>108</v>
      </c>
      <c r="BF82" s="36">
        <f t="shared" si="108"/>
        <v>779.01</v>
      </c>
      <c r="BG82" s="36">
        <f t="shared" si="109"/>
        <v>5348.04</v>
      </c>
      <c r="BH82" s="22"/>
      <c r="BI82" s="235">
        <f>BD82+AY82</f>
        <v>6127.0499999999993</v>
      </c>
      <c r="BJ82" s="79" t="s">
        <v>108</v>
      </c>
      <c r="BK82" s="65">
        <v>365.45000000000005</v>
      </c>
      <c r="BL82" s="65">
        <v>2558.16</v>
      </c>
      <c r="BM82" s="65"/>
      <c r="BN82" s="65">
        <f t="shared" si="111"/>
        <v>2923.6099999999997</v>
      </c>
      <c r="BO82" s="263" t="s">
        <v>108</v>
      </c>
      <c r="BP82" s="36">
        <f t="shared" si="112"/>
        <v>1144.46</v>
      </c>
      <c r="BQ82" s="36">
        <f t="shared" si="113"/>
        <v>7906.2</v>
      </c>
      <c r="BR82" s="22"/>
      <c r="BS82" s="235">
        <f>BN82+BI82</f>
        <v>9050.66</v>
      </c>
    </row>
    <row r="83" spans="1:71" ht="18" x14ac:dyDescent="0.25">
      <c r="A83" s="258">
        <v>7081</v>
      </c>
      <c r="B83" s="46" t="s">
        <v>64</v>
      </c>
      <c r="C83" s="233">
        <v>19.920000000000002</v>
      </c>
      <c r="D83" s="233">
        <v>146.08000000000001</v>
      </c>
      <c r="E83" s="386"/>
      <c r="F83" s="233">
        <f t="shared" si="98"/>
        <v>166</v>
      </c>
      <c r="G83" s="233"/>
      <c r="H83" s="395">
        <v>22.5106</v>
      </c>
      <c r="I83" s="395">
        <v>138.28</v>
      </c>
      <c r="J83" s="108"/>
      <c r="K83" s="395">
        <f t="shared" si="89"/>
        <v>160.79060000000001</v>
      </c>
      <c r="L83" s="264"/>
      <c r="M83" s="64"/>
      <c r="N83" s="64"/>
      <c r="O83" s="64"/>
      <c r="P83" s="64"/>
      <c r="Q83" s="265"/>
      <c r="R83" s="187">
        <f t="shared" si="90"/>
        <v>0</v>
      </c>
      <c r="S83" s="187">
        <f t="shared" si="90"/>
        <v>0</v>
      </c>
      <c r="T83" s="190"/>
      <c r="U83" s="190"/>
      <c r="V83" s="264"/>
      <c r="W83" s="64"/>
      <c r="X83" s="64"/>
      <c r="Y83" s="64"/>
      <c r="Z83" s="64"/>
      <c r="AA83" s="218"/>
      <c r="AB83" s="36">
        <f t="shared" si="99"/>
        <v>0</v>
      </c>
      <c r="AC83" s="36">
        <f t="shared" si="100"/>
        <v>0</v>
      </c>
      <c r="AD83" s="238"/>
      <c r="AE83" s="36">
        <f t="shared" si="101"/>
        <v>0</v>
      </c>
      <c r="AF83" s="264"/>
      <c r="AG83" s="64"/>
      <c r="AH83" s="64"/>
      <c r="AI83" s="64"/>
      <c r="AJ83" s="64"/>
      <c r="AK83" s="218"/>
      <c r="AL83" s="36">
        <f t="shared" si="102"/>
        <v>0</v>
      </c>
      <c r="AM83" s="36">
        <f t="shared" si="103"/>
        <v>0</v>
      </c>
      <c r="AN83" s="238"/>
      <c r="AO83" s="36">
        <f t="shared" si="104"/>
        <v>0</v>
      </c>
      <c r="AP83" s="264"/>
      <c r="AQ83" s="64"/>
      <c r="AR83" s="64"/>
      <c r="AS83" s="64"/>
      <c r="AT83" s="458"/>
      <c r="AU83" s="218"/>
      <c r="AV83" s="36">
        <f t="shared" si="105"/>
        <v>0</v>
      </c>
      <c r="AW83" s="36">
        <f t="shared" si="106"/>
        <v>0</v>
      </c>
      <c r="AX83" s="238"/>
      <c r="AY83" s="239"/>
      <c r="AZ83" s="79" t="s">
        <v>140</v>
      </c>
      <c r="BA83" s="65">
        <v>9.77</v>
      </c>
      <c r="BB83" s="65">
        <v>63.49</v>
      </c>
      <c r="BC83" s="65"/>
      <c r="BD83" s="65">
        <f t="shared" si="107"/>
        <v>73.260000000000005</v>
      </c>
      <c r="BE83" s="218"/>
      <c r="BF83" s="36">
        <f t="shared" si="108"/>
        <v>9.77</v>
      </c>
      <c r="BG83" s="36">
        <f t="shared" si="109"/>
        <v>63.49</v>
      </c>
      <c r="BH83" s="238"/>
      <c r="BI83" s="235">
        <f t="shared" ref="BI83:BI86" si="115">BD83+AY83</f>
        <v>73.260000000000005</v>
      </c>
      <c r="BJ83" s="79" t="s">
        <v>140</v>
      </c>
      <c r="BK83" s="65">
        <v>0</v>
      </c>
      <c r="BL83" s="65">
        <v>0</v>
      </c>
      <c r="BM83" s="65"/>
      <c r="BN83" s="65">
        <f t="shared" si="111"/>
        <v>0</v>
      </c>
      <c r="BO83" s="358"/>
      <c r="BP83" s="36">
        <f t="shared" si="112"/>
        <v>9.77</v>
      </c>
      <c r="BQ83" s="36">
        <f t="shared" si="113"/>
        <v>63.49</v>
      </c>
      <c r="BR83" s="238"/>
      <c r="BS83" s="235">
        <f t="shared" ref="BS83:BS86" si="116">BN83+BI83</f>
        <v>73.260000000000005</v>
      </c>
    </row>
    <row r="84" spans="1:71" x14ac:dyDescent="0.25">
      <c r="A84" s="389"/>
      <c r="B84" s="46" t="s">
        <v>228</v>
      </c>
      <c r="C84" s="233"/>
      <c r="D84" s="233"/>
      <c r="E84" s="386"/>
      <c r="F84" s="233"/>
      <c r="G84" s="233"/>
      <c r="H84" s="395">
        <v>31.5</v>
      </c>
      <c r="I84" s="395">
        <v>193.5</v>
      </c>
      <c r="J84" s="108"/>
      <c r="K84" s="395">
        <f t="shared" si="89"/>
        <v>225</v>
      </c>
      <c r="L84" s="264"/>
      <c r="M84" s="64"/>
      <c r="N84" s="64"/>
      <c r="O84" s="64"/>
      <c r="P84" s="64"/>
      <c r="Q84" s="265"/>
      <c r="R84" s="187"/>
      <c r="S84" s="187"/>
      <c r="T84" s="190"/>
      <c r="U84" s="190"/>
      <c r="V84" s="264"/>
      <c r="W84" s="64"/>
      <c r="X84" s="64"/>
      <c r="Y84" s="64"/>
      <c r="Z84" s="64"/>
      <c r="AA84" s="386"/>
      <c r="AB84" s="36"/>
      <c r="AC84" s="36"/>
      <c r="AD84" s="238"/>
      <c r="AE84" s="36"/>
      <c r="AF84" s="264"/>
      <c r="AG84" s="64"/>
      <c r="AH84" s="64"/>
      <c r="AI84" s="64"/>
      <c r="AJ84" s="64"/>
      <c r="AK84" s="386"/>
      <c r="AL84" s="36"/>
      <c r="AM84" s="36"/>
      <c r="AN84" s="238"/>
      <c r="AO84" s="36"/>
      <c r="AP84" s="264"/>
      <c r="AQ84" s="64"/>
      <c r="AR84" s="64"/>
      <c r="AS84" s="64"/>
      <c r="AT84" s="458"/>
      <c r="AU84" s="386"/>
      <c r="AV84" s="36"/>
      <c r="AW84" s="36"/>
      <c r="AX84" s="238"/>
      <c r="AY84" s="239"/>
      <c r="AZ84" s="79"/>
      <c r="BA84" s="65"/>
      <c r="BB84" s="65"/>
      <c r="BC84" s="65"/>
      <c r="BD84" s="65"/>
      <c r="BE84" s="386"/>
      <c r="BF84" s="36"/>
      <c r="BG84" s="36"/>
      <c r="BH84" s="238"/>
      <c r="BI84" s="235"/>
      <c r="BJ84" s="79"/>
      <c r="BK84" s="65"/>
      <c r="BL84" s="65"/>
      <c r="BM84" s="65"/>
      <c r="BN84" s="65"/>
      <c r="BO84" s="386"/>
      <c r="BP84" s="36"/>
      <c r="BQ84" s="36"/>
      <c r="BR84" s="238"/>
      <c r="BS84" s="235"/>
    </row>
    <row r="85" spans="1:71" ht="11.25" customHeight="1" x14ac:dyDescent="0.25">
      <c r="A85" s="258">
        <v>7081</v>
      </c>
      <c r="B85" s="46" t="s">
        <v>65</v>
      </c>
      <c r="C85" s="233">
        <v>165.6</v>
      </c>
      <c r="D85" s="233">
        <v>1214.4000000000001</v>
      </c>
      <c r="E85" s="386"/>
      <c r="F85" s="233">
        <f t="shared" si="98"/>
        <v>1380</v>
      </c>
      <c r="G85" s="233"/>
      <c r="H85" s="395">
        <v>147</v>
      </c>
      <c r="I85" s="395">
        <v>903</v>
      </c>
      <c r="J85" s="108"/>
      <c r="K85" s="395">
        <f t="shared" si="89"/>
        <v>1050</v>
      </c>
      <c r="L85" s="81"/>
      <c r="M85" s="65"/>
      <c r="N85" s="65"/>
      <c r="O85" s="65"/>
      <c r="P85" s="65"/>
      <c r="Q85" s="189"/>
      <c r="R85" s="187">
        <f t="shared" si="90"/>
        <v>0</v>
      </c>
      <c r="S85" s="187">
        <f t="shared" si="90"/>
        <v>0</v>
      </c>
      <c r="T85" s="187"/>
      <c r="U85" s="187"/>
      <c r="V85" s="81"/>
      <c r="W85" s="65"/>
      <c r="X85" s="65"/>
      <c r="Y85" s="65"/>
      <c r="Z85" s="65"/>
      <c r="AA85" s="218"/>
      <c r="AB85" s="36">
        <f t="shared" si="99"/>
        <v>0</v>
      </c>
      <c r="AC85" s="36">
        <f t="shared" si="100"/>
        <v>0</v>
      </c>
      <c r="AD85" s="238"/>
      <c r="AE85" s="36">
        <f t="shared" si="101"/>
        <v>0</v>
      </c>
      <c r="AF85" s="81"/>
      <c r="AG85" s="65"/>
      <c r="AH85" s="65"/>
      <c r="AI85" s="65"/>
      <c r="AJ85" s="65"/>
      <c r="AK85" s="218"/>
      <c r="AL85" s="36">
        <f t="shared" si="102"/>
        <v>0</v>
      </c>
      <c r="AM85" s="36">
        <f t="shared" si="103"/>
        <v>0</v>
      </c>
      <c r="AN85" s="238"/>
      <c r="AO85" s="36">
        <f t="shared" si="104"/>
        <v>0</v>
      </c>
      <c r="AP85" s="81"/>
      <c r="AQ85" s="65"/>
      <c r="AR85" s="65"/>
      <c r="AS85" s="65"/>
      <c r="AT85" s="445"/>
      <c r="AU85" s="218"/>
      <c r="AV85" s="36">
        <f t="shared" si="105"/>
        <v>0</v>
      </c>
      <c r="AW85" s="36">
        <f t="shared" si="106"/>
        <v>0</v>
      </c>
      <c r="AX85" s="238"/>
      <c r="AY85" s="239"/>
      <c r="AZ85" s="79" t="s">
        <v>105</v>
      </c>
      <c r="BA85" s="65">
        <v>5.47</v>
      </c>
      <c r="BB85" s="65">
        <v>36.619999999999997</v>
      </c>
      <c r="BC85" s="65"/>
      <c r="BD85" s="65">
        <f t="shared" si="107"/>
        <v>42.089999999999996</v>
      </c>
      <c r="BE85" s="218"/>
      <c r="BF85" s="36">
        <f t="shared" si="108"/>
        <v>5.47</v>
      </c>
      <c r="BG85" s="36">
        <f t="shared" si="109"/>
        <v>36.619999999999997</v>
      </c>
      <c r="BH85" s="238"/>
      <c r="BI85" s="235">
        <f t="shared" si="115"/>
        <v>42.089999999999996</v>
      </c>
      <c r="BJ85" s="79" t="s">
        <v>105</v>
      </c>
      <c r="BK85" s="65">
        <v>11.670000000000002</v>
      </c>
      <c r="BL85" s="65">
        <v>81.66</v>
      </c>
      <c r="BM85" s="65"/>
      <c r="BN85" s="65">
        <f t="shared" si="111"/>
        <v>93.33</v>
      </c>
      <c r="BO85" s="358"/>
      <c r="BP85" s="36">
        <f t="shared" si="112"/>
        <v>17.14</v>
      </c>
      <c r="BQ85" s="36">
        <f t="shared" si="113"/>
        <v>118.28</v>
      </c>
      <c r="BR85" s="238"/>
      <c r="BS85" s="235">
        <f t="shared" si="116"/>
        <v>135.41999999999999</v>
      </c>
    </row>
    <row r="86" spans="1:71" ht="11.25" customHeight="1" x14ac:dyDescent="0.25">
      <c r="A86" s="258">
        <v>7081</v>
      </c>
      <c r="B86" s="46" t="s">
        <v>66</v>
      </c>
      <c r="C86" s="233">
        <v>200</v>
      </c>
      <c r="D86" s="233"/>
      <c r="E86" s="386"/>
      <c r="F86" s="233">
        <f t="shared" si="98"/>
        <v>200</v>
      </c>
      <c r="G86" s="233"/>
      <c r="H86" s="395">
        <v>100</v>
      </c>
      <c r="I86" s="395">
        <v>0</v>
      </c>
      <c r="J86" s="108"/>
      <c r="K86" s="395">
        <f t="shared" si="89"/>
        <v>100</v>
      </c>
      <c r="L86" s="81"/>
      <c r="M86" s="65"/>
      <c r="N86" s="65"/>
      <c r="O86" s="65"/>
      <c r="P86" s="65"/>
      <c r="Q86" s="189"/>
      <c r="R86" s="187">
        <f t="shared" si="90"/>
        <v>0</v>
      </c>
      <c r="S86" s="187"/>
      <c r="T86" s="187"/>
      <c r="U86" s="187"/>
      <c r="V86" s="81"/>
      <c r="W86" s="65"/>
      <c r="X86" s="65"/>
      <c r="Y86" s="65"/>
      <c r="Z86" s="65"/>
      <c r="AA86" s="218"/>
      <c r="AB86" s="36">
        <f t="shared" si="99"/>
        <v>0</v>
      </c>
      <c r="AC86" s="36"/>
      <c r="AD86" s="238"/>
      <c r="AE86" s="36">
        <f t="shared" si="101"/>
        <v>0</v>
      </c>
      <c r="AF86" s="81"/>
      <c r="AG86" s="65"/>
      <c r="AH86" s="65"/>
      <c r="AI86" s="65"/>
      <c r="AJ86" s="65"/>
      <c r="AK86" s="218"/>
      <c r="AL86" s="36">
        <f t="shared" si="102"/>
        <v>0</v>
      </c>
      <c r="AM86" s="36"/>
      <c r="AN86" s="238"/>
      <c r="AO86" s="36">
        <f t="shared" si="104"/>
        <v>0</v>
      </c>
      <c r="AP86" s="81"/>
      <c r="AQ86" s="65"/>
      <c r="AR86" s="65"/>
      <c r="AS86" s="65"/>
      <c r="AT86" s="445"/>
      <c r="AU86" s="218"/>
      <c r="AV86" s="36">
        <f t="shared" si="105"/>
        <v>0</v>
      </c>
      <c r="AW86" s="36"/>
      <c r="AX86" s="238"/>
      <c r="AY86" s="239"/>
      <c r="AZ86" s="63"/>
      <c r="BA86" s="65"/>
      <c r="BB86" s="65"/>
      <c r="BC86" s="65"/>
      <c r="BD86" s="65"/>
      <c r="BE86" s="218"/>
      <c r="BF86" s="36">
        <f t="shared" si="108"/>
        <v>0</v>
      </c>
      <c r="BG86" s="36"/>
      <c r="BH86" s="238"/>
      <c r="BI86" s="235">
        <f t="shared" si="115"/>
        <v>0</v>
      </c>
      <c r="BJ86" s="63"/>
      <c r="BK86" s="65"/>
      <c r="BL86" s="65"/>
      <c r="BM86" s="65"/>
      <c r="BN86" s="65"/>
      <c r="BO86" s="358"/>
      <c r="BP86" s="36">
        <f t="shared" si="112"/>
        <v>0</v>
      </c>
      <c r="BQ86" s="36"/>
      <c r="BR86" s="238"/>
      <c r="BS86" s="235">
        <f t="shared" si="116"/>
        <v>0</v>
      </c>
    </row>
    <row r="87" spans="1:71" ht="15.75" customHeight="1" x14ac:dyDescent="0.25">
      <c r="A87" s="266"/>
      <c r="B87" s="15" t="s">
        <v>67</v>
      </c>
      <c r="C87" s="267">
        <f t="shared" ref="C87:K87" si="117">SUM(C55:C86)</f>
        <v>31645.959999999995</v>
      </c>
      <c r="D87" s="267">
        <f t="shared" si="117"/>
        <v>46784.76</v>
      </c>
      <c r="E87" s="267">
        <f t="shared" si="117"/>
        <v>0</v>
      </c>
      <c r="F87" s="267">
        <f t="shared" si="117"/>
        <v>78430.720000000001</v>
      </c>
      <c r="G87" s="267"/>
      <c r="H87" s="402">
        <f t="shared" si="117"/>
        <v>33509.896399999998</v>
      </c>
      <c r="I87" s="402">
        <f t="shared" si="117"/>
        <v>47103.66</v>
      </c>
      <c r="J87" s="402">
        <f t="shared" si="117"/>
        <v>0</v>
      </c>
      <c r="K87" s="402">
        <f t="shared" si="117"/>
        <v>80613.556399999987</v>
      </c>
      <c r="L87" s="268"/>
      <c r="M87" s="269">
        <f>SUM(M55:M86)</f>
        <v>375.20000000000005</v>
      </c>
      <c r="N87" s="269">
        <f>SUM(N55:N86)</f>
        <v>0</v>
      </c>
      <c r="O87" s="269">
        <f>SUM(O55:O86)</f>
        <v>0</v>
      </c>
      <c r="P87" s="269">
        <f>SUM(P55:P86)</f>
        <v>375.20000000000005</v>
      </c>
      <c r="Q87" s="270"/>
      <c r="R87" s="271">
        <f>SUM(R55:R86)</f>
        <v>375.20000000000005</v>
      </c>
      <c r="S87" s="271">
        <f>SUM(S55:S86)</f>
        <v>0</v>
      </c>
      <c r="T87" s="271">
        <f>SUM(T55:T86)</f>
        <v>0</v>
      </c>
      <c r="U87" s="271">
        <f>SUM(U55:U86)</f>
        <v>375.20000000000005</v>
      </c>
      <c r="V87" s="268"/>
      <c r="W87" s="269">
        <f>SUM(W55:W86)</f>
        <v>189.19</v>
      </c>
      <c r="X87" s="269">
        <f>SUM(X55:X86)</f>
        <v>0</v>
      </c>
      <c r="Y87" s="269">
        <f>SUM(Y55:Y86)</f>
        <v>0</v>
      </c>
      <c r="Z87" s="269">
        <f>SUM(Z55:Z86)</f>
        <v>189.19</v>
      </c>
      <c r="AA87" s="272"/>
      <c r="AB87" s="267">
        <f>SUM(AB52:AB86)</f>
        <v>564.39</v>
      </c>
      <c r="AC87" s="267">
        <f>SUM(AC52:AC86)</f>
        <v>0</v>
      </c>
      <c r="AD87" s="267">
        <f>SUM(AD52:AD86)</f>
        <v>0</v>
      </c>
      <c r="AE87" s="267">
        <f>SUM(AE52:AE86)</f>
        <v>564.39</v>
      </c>
      <c r="AF87" s="268"/>
      <c r="AG87" s="269">
        <f>SUM(AG55:AG86)</f>
        <v>4854.579999999999</v>
      </c>
      <c r="AH87" s="269">
        <f>SUM(AH55:AH86)</f>
        <v>860.19</v>
      </c>
      <c r="AI87" s="269">
        <f>SUM(AI55:AI86)</f>
        <v>0</v>
      </c>
      <c r="AJ87" s="269">
        <f>SUM(AJ55:AJ86)</f>
        <v>5714.7699999999986</v>
      </c>
      <c r="AK87" s="272"/>
      <c r="AL87" s="267">
        <f>SUM(AL52:AL86)</f>
        <v>5418.9699999999993</v>
      </c>
      <c r="AM87" s="267">
        <f>SUM(AM52:AM86)</f>
        <v>860.19</v>
      </c>
      <c r="AN87" s="267">
        <f>SUM(AN52:AN86)</f>
        <v>0</v>
      </c>
      <c r="AO87" s="267">
        <f>SUM(AO52:AO86)</f>
        <v>6279.1599999999989</v>
      </c>
      <c r="AP87" s="268"/>
      <c r="AQ87" s="269">
        <f>SUM(AQ55:AQ86)</f>
        <v>6958.7</v>
      </c>
      <c r="AR87" s="269">
        <f>SUM(AR55:AR86)</f>
        <v>6542.04</v>
      </c>
      <c r="AS87" s="269">
        <f>SUM(AS55:AS86)</f>
        <v>0</v>
      </c>
      <c r="AT87" s="459">
        <f>SUM(AT55:AT86)</f>
        <v>13500.74</v>
      </c>
      <c r="AU87" s="272"/>
      <c r="AV87" s="267">
        <f>SUM(AV52:AV86)</f>
        <v>12377.67</v>
      </c>
      <c r="AW87" s="267">
        <f>SUM(AW52:AW86)</f>
        <v>7402.23</v>
      </c>
      <c r="AX87" s="267">
        <f>SUM(AX52:AX86)</f>
        <v>0</v>
      </c>
      <c r="AY87" s="250">
        <f t="shared" ref="AV87:AY88" si="118">AT87+AO87</f>
        <v>19779.899999999998</v>
      </c>
      <c r="AZ87" s="58"/>
      <c r="BA87" s="59">
        <f>SUM(BA55:BA86)</f>
        <v>5462.4000000000015</v>
      </c>
      <c r="BB87" s="59">
        <f>SUM(BB55:BB86)</f>
        <v>9693.5300000000007</v>
      </c>
      <c r="BC87" s="59">
        <f>SUM(BC55:BC86)</f>
        <v>0</v>
      </c>
      <c r="BD87" s="59">
        <f>SUM(BD55:BD86)</f>
        <v>15155.930000000002</v>
      </c>
      <c r="BE87" s="272"/>
      <c r="BF87" s="267">
        <f>SUM(BF52:BF86)</f>
        <v>17840.070000000003</v>
      </c>
      <c r="BG87" s="267">
        <f>SUM(BG52:BG86)</f>
        <v>17095.760000000002</v>
      </c>
      <c r="BH87" s="267">
        <f>SUM(BH52:BH86)</f>
        <v>0</v>
      </c>
      <c r="BI87" s="250">
        <f>BD87+AY87</f>
        <v>34935.83</v>
      </c>
      <c r="BJ87" s="58"/>
      <c r="BK87" s="59">
        <f>SUM(BK55:BK86)</f>
        <v>2396.92</v>
      </c>
      <c r="BL87" s="59">
        <f>SUM(BL55:BL86)</f>
        <v>9722.4999999999982</v>
      </c>
      <c r="BM87" s="59">
        <f>SUM(BM55:BM86)</f>
        <v>0</v>
      </c>
      <c r="BN87" s="59">
        <f>SUM(BN55:BN86)</f>
        <v>12119.42</v>
      </c>
      <c r="BO87" s="272"/>
      <c r="BP87" s="267">
        <f>SUM(BP52:BP86)</f>
        <v>20236.990000000002</v>
      </c>
      <c r="BQ87" s="267">
        <f>SUM(BQ52:BQ86)</f>
        <v>26818.260000000002</v>
      </c>
      <c r="BR87" s="267">
        <f>SUM(BR52:BR86)</f>
        <v>0</v>
      </c>
      <c r="BS87" s="250">
        <f>BN87+BI87</f>
        <v>47055.25</v>
      </c>
    </row>
    <row r="88" spans="1:71" ht="15.75" customHeight="1" x14ac:dyDescent="0.25">
      <c r="A88" s="266"/>
      <c r="B88" s="15" t="s">
        <v>68</v>
      </c>
      <c r="C88" s="267">
        <f>C51+C87</f>
        <v>38218.14</v>
      </c>
      <c r="D88" s="267">
        <f>D51+D87</f>
        <v>51085.32</v>
      </c>
      <c r="E88" s="267">
        <f>E51+E87</f>
        <v>7901.4</v>
      </c>
      <c r="F88" s="267">
        <f>F51+F87</f>
        <v>97204.86</v>
      </c>
      <c r="G88" s="267"/>
      <c r="H88" s="402">
        <f>H50+H87</f>
        <v>33549.896399999998</v>
      </c>
      <c r="I88" s="402">
        <f>I51+I87</f>
        <v>51544.696400000001</v>
      </c>
      <c r="J88" s="402">
        <f>J51+J87</f>
        <v>7901.4</v>
      </c>
      <c r="K88" s="402">
        <f>K51+K87</f>
        <v>99695.486399999994</v>
      </c>
      <c r="L88" s="268"/>
      <c r="M88" s="269">
        <f>M87+M51</f>
        <v>606.62000000000012</v>
      </c>
      <c r="N88" s="269">
        <f>N87+N51</f>
        <v>0</v>
      </c>
      <c r="O88" s="269">
        <f>O87+O51</f>
        <v>849.67</v>
      </c>
      <c r="P88" s="269">
        <f>P87+P51</f>
        <v>1456.2900000000002</v>
      </c>
      <c r="Q88" s="270"/>
      <c r="R88" s="271">
        <f>R87+R51</f>
        <v>606.62000000000012</v>
      </c>
      <c r="S88" s="271">
        <f>S87+S51</f>
        <v>0</v>
      </c>
      <c r="T88" s="271">
        <f>T87+T51</f>
        <v>849.67</v>
      </c>
      <c r="U88" s="271">
        <f>U87+U51</f>
        <v>1456.2900000000002</v>
      </c>
      <c r="V88" s="268"/>
      <c r="W88" s="269">
        <f>W87+W51</f>
        <v>824.2800000000002</v>
      </c>
      <c r="X88" s="269">
        <f>X87+X51</f>
        <v>9.2200000000000006</v>
      </c>
      <c r="Y88" s="269">
        <f>Y87+Y51</f>
        <v>1849.43</v>
      </c>
      <c r="Z88" s="269">
        <f>Z87+Z51</f>
        <v>2682.93</v>
      </c>
      <c r="AA88" s="272"/>
      <c r="AB88" s="267">
        <f>AB87+AB51</f>
        <v>1430.9000000000005</v>
      </c>
      <c r="AC88" s="267">
        <f>AC87+AC51</f>
        <v>9.2200000000000006</v>
      </c>
      <c r="AD88" s="267">
        <f>AD87+AD51</f>
        <v>2699.1</v>
      </c>
      <c r="AE88" s="267">
        <f>AE87+AE51</f>
        <v>4139.2199999999993</v>
      </c>
      <c r="AF88" s="268"/>
      <c r="AG88" s="269">
        <f>AG87+AG51</f>
        <v>5558.4899999999989</v>
      </c>
      <c r="AH88" s="269">
        <f>AH87+AH51</f>
        <v>1261.7800000000002</v>
      </c>
      <c r="AI88" s="269">
        <f>AI87+AI51</f>
        <v>1093.1500000000001</v>
      </c>
      <c r="AJ88" s="269">
        <f>AJ87+AJ51</f>
        <v>7913.4199999999983</v>
      </c>
      <c r="AK88" s="272"/>
      <c r="AL88" s="267">
        <f>AL87+AL51</f>
        <v>6989.3899999999994</v>
      </c>
      <c r="AM88" s="267">
        <f>AM87+AM51</f>
        <v>1271</v>
      </c>
      <c r="AN88" s="267">
        <f>AN87+AN51</f>
        <v>3792.25</v>
      </c>
      <c r="AO88" s="267">
        <f>AO87+AO51</f>
        <v>12052.639999999998</v>
      </c>
      <c r="AP88" s="268"/>
      <c r="AQ88" s="269">
        <f>AQ87+AQ51</f>
        <v>7821.97</v>
      </c>
      <c r="AR88" s="269">
        <f>AR87+AR51</f>
        <v>7353.5</v>
      </c>
      <c r="AS88" s="269">
        <f>AS87+AS51</f>
        <v>689.33</v>
      </c>
      <c r="AT88" s="459">
        <f>AT87+AT51</f>
        <v>15864.8</v>
      </c>
      <c r="AU88" s="272"/>
      <c r="AV88" s="250">
        <f t="shared" si="118"/>
        <v>14811.36</v>
      </c>
      <c r="AW88" s="250">
        <f t="shared" si="118"/>
        <v>8624.5</v>
      </c>
      <c r="AX88" s="250">
        <f t="shared" si="118"/>
        <v>4481.58</v>
      </c>
      <c r="AY88" s="250">
        <f t="shared" si="118"/>
        <v>27917.439999999995</v>
      </c>
      <c r="AZ88" s="58"/>
      <c r="BA88" s="59">
        <f>BA87+BA51</f>
        <v>6313.340000000002</v>
      </c>
      <c r="BB88" s="59">
        <f>BB87+BB51</f>
        <v>10643.45</v>
      </c>
      <c r="BC88" s="59">
        <f>BC87+BC51</f>
        <v>686.43</v>
      </c>
      <c r="BD88" s="59">
        <f>BD87+BD51</f>
        <v>17643.22</v>
      </c>
      <c r="BE88" s="272"/>
      <c r="BF88" s="250">
        <f>BA88+AV88</f>
        <v>21124.700000000004</v>
      </c>
      <c r="BG88" s="250">
        <f>BB88+AW88</f>
        <v>19267.95</v>
      </c>
      <c r="BH88" s="250">
        <f>BC88+AX88</f>
        <v>5168.01</v>
      </c>
      <c r="BI88" s="250">
        <f>BD88+AY88</f>
        <v>45560.659999999996</v>
      </c>
      <c r="BJ88" s="58"/>
      <c r="BK88" s="59">
        <f>BK87+BK51</f>
        <v>3120.82</v>
      </c>
      <c r="BL88" s="59">
        <f>BL87+BL51</f>
        <v>10150.119999999999</v>
      </c>
      <c r="BM88" s="59">
        <f>BM87+BM51</f>
        <v>450</v>
      </c>
      <c r="BN88" s="59">
        <f>BN87+BN51</f>
        <v>13720.94</v>
      </c>
      <c r="BO88" s="272"/>
      <c r="BP88" s="250">
        <f>BK88+BF88</f>
        <v>24245.520000000004</v>
      </c>
      <c r="BQ88" s="250">
        <f>BL88+BG88</f>
        <v>29418.07</v>
      </c>
      <c r="BR88" s="250">
        <f>BM88+BH88</f>
        <v>5618.01</v>
      </c>
      <c r="BS88" s="250">
        <f>BN88+BI88</f>
        <v>59281.599999999999</v>
      </c>
    </row>
    <row r="89" spans="1:71" ht="15" customHeight="1" x14ac:dyDescent="0.25">
      <c r="A89" s="273"/>
      <c r="B89" s="8" t="s">
        <v>69</v>
      </c>
      <c r="C89" s="274">
        <v>100</v>
      </c>
      <c r="D89" s="274">
        <v>158</v>
      </c>
      <c r="E89" s="275"/>
      <c r="F89" s="274">
        <f>C89+D89+E89</f>
        <v>258</v>
      </c>
      <c r="G89" s="274"/>
      <c r="H89" s="403">
        <v>49.51</v>
      </c>
      <c r="I89" s="403"/>
      <c r="J89" s="404"/>
      <c r="K89" s="403">
        <f>H89+I89+J89</f>
        <v>49.51</v>
      </c>
      <c r="L89" s="268"/>
      <c r="M89" s="276"/>
      <c r="N89" s="276"/>
      <c r="O89" s="276"/>
      <c r="P89" s="276"/>
      <c r="Q89" s="270"/>
      <c r="R89" s="277"/>
      <c r="S89" s="277"/>
      <c r="T89" s="277"/>
      <c r="U89" s="277"/>
      <c r="V89" s="268"/>
      <c r="W89" s="276"/>
      <c r="X89" s="276"/>
      <c r="Y89" s="276"/>
      <c r="Z89" s="276"/>
      <c r="AA89" s="272"/>
      <c r="AB89" s="274"/>
      <c r="AC89" s="274"/>
      <c r="AD89" s="274"/>
      <c r="AE89" s="274"/>
      <c r="AF89" s="268"/>
      <c r="AG89" s="276"/>
      <c r="AH89" s="276"/>
      <c r="AI89" s="276"/>
      <c r="AJ89" s="276"/>
      <c r="AK89" s="272"/>
      <c r="AL89" s="274"/>
      <c r="AM89" s="274"/>
      <c r="AN89" s="274"/>
      <c r="AO89" s="274"/>
      <c r="AP89" s="268"/>
      <c r="AQ89" s="276"/>
      <c r="AR89" s="276"/>
      <c r="AS89" s="276"/>
      <c r="AT89" s="460"/>
      <c r="AU89" s="272"/>
      <c r="AV89" s="272"/>
      <c r="AW89" s="239"/>
      <c r="AX89" s="239"/>
      <c r="AY89" s="259"/>
      <c r="AZ89" s="58"/>
      <c r="BA89" s="60"/>
      <c r="BB89" s="60"/>
      <c r="BC89" s="60"/>
      <c r="BD89" s="60"/>
      <c r="BE89" s="272"/>
      <c r="BF89" s="272"/>
      <c r="BG89" s="239"/>
      <c r="BH89" s="239"/>
      <c r="BI89" s="259"/>
      <c r="BJ89" s="58"/>
      <c r="BK89" s="60"/>
      <c r="BL89" s="60"/>
      <c r="BM89" s="60"/>
      <c r="BN89" s="60"/>
      <c r="BO89" s="272"/>
      <c r="BP89" s="272"/>
      <c r="BQ89" s="239"/>
      <c r="BR89" s="239"/>
      <c r="BS89" s="259"/>
    </row>
    <row r="90" spans="1:71" ht="13.5" customHeight="1" x14ac:dyDescent="0.25">
      <c r="A90" s="273"/>
      <c r="B90" s="8" t="s">
        <v>70</v>
      </c>
      <c r="C90" s="274">
        <v>100.76</v>
      </c>
      <c r="D90" s="274">
        <v>301.38</v>
      </c>
      <c r="E90" s="278"/>
      <c r="F90" s="274">
        <f>C90+D90+E90</f>
        <v>402.14</v>
      </c>
      <c r="G90" s="274"/>
      <c r="H90" s="403">
        <v>10</v>
      </c>
      <c r="I90" s="403"/>
      <c r="J90" s="405"/>
      <c r="K90" s="403">
        <f>H90+I90+J90</f>
        <v>10</v>
      </c>
      <c r="L90" s="279"/>
      <c r="M90" s="276"/>
      <c r="N90" s="276"/>
      <c r="O90" s="276"/>
      <c r="P90" s="276"/>
      <c r="Q90" s="280"/>
      <c r="R90" s="277"/>
      <c r="S90" s="277"/>
      <c r="T90" s="277"/>
      <c r="U90" s="277"/>
      <c r="V90" s="279"/>
      <c r="W90" s="276"/>
      <c r="X90" s="276"/>
      <c r="Y90" s="276"/>
      <c r="Z90" s="276"/>
      <c r="AA90" s="281"/>
      <c r="AB90" s="274"/>
      <c r="AC90" s="274"/>
      <c r="AD90" s="274"/>
      <c r="AE90" s="274"/>
      <c r="AF90" s="279"/>
      <c r="AG90" s="276"/>
      <c r="AH90" s="276"/>
      <c r="AI90" s="276"/>
      <c r="AJ90" s="276"/>
      <c r="AK90" s="281"/>
      <c r="AL90" s="274"/>
      <c r="AM90" s="274"/>
      <c r="AN90" s="274"/>
      <c r="AO90" s="274"/>
      <c r="AP90" s="279"/>
      <c r="AQ90" s="276"/>
      <c r="AR90" s="276"/>
      <c r="AS90" s="276"/>
      <c r="AT90" s="460"/>
      <c r="AU90" s="281"/>
      <c r="AV90" s="281"/>
      <c r="AW90" s="239"/>
      <c r="AX90" s="239"/>
      <c r="AY90" s="239"/>
      <c r="AZ90" s="61"/>
      <c r="BA90" s="60"/>
      <c r="BB90" s="60"/>
      <c r="BC90" s="60"/>
      <c r="BD90" s="60"/>
      <c r="BE90" s="281"/>
      <c r="BF90" s="281"/>
      <c r="BG90" s="239"/>
      <c r="BH90" s="239"/>
      <c r="BI90" s="239"/>
      <c r="BJ90" s="61"/>
      <c r="BK90" s="60"/>
      <c r="BL90" s="60"/>
      <c r="BM90" s="60"/>
      <c r="BN90" s="60"/>
      <c r="BO90" s="281"/>
      <c r="BP90" s="281"/>
      <c r="BQ90" s="239"/>
      <c r="BR90" s="239"/>
      <c r="BS90" s="239"/>
    </row>
    <row r="91" spans="1:71" x14ac:dyDescent="0.25">
      <c r="A91" s="266"/>
      <c r="B91" s="20" t="s">
        <v>71</v>
      </c>
      <c r="C91" s="267">
        <f t="shared" ref="C91:K91" si="119">SUM(C88:C90)</f>
        <v>38418.9</v>
      </c>
      <c r="D91" s="267">
        <f t="shared" si="119"/>
        <v>51544.7</v>
      </c>
      <c r="E91" s="267">
        <f t="shared" si="119"/>
        <v>7901.4</v>
      </c>
      <c r="F91" s="267">
        <f t="shared" si="119"/>
        <v>97865</v>
      </c>
      <c r="G91" s="267"/>
      <c r="H91" s="402">
        <f t="shared" si="119"/>
        <v>33609.4064</v>
      </c>
      <c r="I91" s="402">
        <f t="shared" si="119"/>
        <v>51544.696400000001</v>
      </c>
      <c r="J91" s="402">
        <f t="shared" si="119"/>
        <v>7901.4</v>
      </c>
      <c r="K91" s="402">
        <f t="shared" si="119"/>
        <v>99754.996399999989</v>
      </c>
      <c r="L91" s="279"/>
      <c r="M91" s="269">
        <f>SUM(M88:M90)</f>
        <v>606.62000000000012</v>
      </c>
      <c r="N91" s="269">
        <f>SUM(N88:N90)</f>
        <v>0</v>
      </c>
      <c r="O91" s="269">
        <f>SUM(O88:O90)</f>
        <v>849.67</v>
      </c>
      <c r="P91" s="269">
        <f>SUM(P88:P90)</f>
        <v>1456.2900000000002</v>
      </c>
      <c r="Q91" s="280"/>
      <c r="R91" s="271">
        <f>SUM(R88:R90)</f>
        <v>606.62000000000012</v>
      </c>
      <c r="S91" s="271">
        <f>SUM(S88:S90)</f>
        <v>0</v>
      </c>
      <c r="T91" s="271">
        <f>SUM(T88:T90)</f>
        <v>849.67</v>
      </c>
      <c r="U91" s="271">
        <f>SUM(U88:U90)</f>
        <v>1456.2900000000002</v>
      </c>
      <c r="V91" s="279"/>
      <c r="W91" s="269">
        <f>SUM(W88:W90)</f>
        <v>824.2800000000002</v>
      </c>
      <c r="X91" s="269">
        <f>SUM(X88:X90)</f>
        <v>9.2200000000000006</v>
      </c>
      <c r="Y91" s="269">
        <f>SUM(Y88:Y90)</f>
        <v>1849.43</v>
      </c>
      <c r="Z91" s="269">
        <f>SUM(Z88:Z90)</f>
        <v>2682.93</v>
      </c>
      <c r="AA91" s="281"/>
      <c r="AB91" s="267">
        <f>SUM(AB88:AB90)</f>
        <v>1430.9000000000005</v>
      </c>
      <c r="AC91" s="267">
        <f>SUM(AC88:AC90)</f>
        <v>9.2200000000000006</v>
      </c>
      <c r="AD91" s="267">
        <f>SUM(AD88:AD90)</f>
        <v>2699.1</v>
      </c>
      <c r="AE91" s="267">
        <f>SUM(AE88:AE90)</f>
        <v>4139.2199999999993</v>
      </c>
      <c r="AF91" s="279"/>
      <c r="AG91" s="269">
        <f>SUM(AG88:AG90)</f>
        <v>5558.4899999999989</v>
      </c>
      <c r="AH91" s="269">
        <f>SUM(AH88:AH90)</f>
        <v>1261.7800000000002</v>
      </c>
      <c r="AI91" s="269">
        <f>SUM(AI88:AI90)</f>
        <v>1093.1500000000001</v>
      </c>
      <c r="AJ91" s="269">
        <f>SUM(AJ88:AJ90)</f>
        <v>7913.4199999999983</v>
      </c>
      <c r="AK91" s="281"/>
      <c r="AL91" s="267">
        <f>SUM(AL88:AL90)</f>
        <v>6989.3899999999994</v>
      </c>
      <c r="AM91" s="267">
        <f>SUM(AM88:AM90)</f>
        <v>1271</v>
      </c>
      <c r="AN91" s="267">
        <f>SUM(AN88:AN90)</f>
        <v>3792.25</v>
      </c>
      <c r="AO91" s="267">
        <f>SUM(AO88:AO90)</f>
        <v>12052.639999999998</v>
      </c>
      <c r="AP91" s="279"/>
      <c r="AQ91" s="269">
        <f>SUM(AQ88:AQ90)</f>
        <v>7821.97</v>
      </c>
      <c r="AR91" s="269">
        <f>SUM(AR88:AR90)</f>
        <v>7353.5</v>
      </c>
      <c r="AS91" s="269">
        <f>SUM(AS88:AS90)</f>
        <v>689.33</v>
      </c>
      <c r="AT91" s="459">
        <f>SUM(AT88:AT90)</f>
        <v>15864.8</v>
      </c>
      <c r="AU91" s="281"/>
      <c r="AV91" s="250">
        <f>AQ91+AL91</f>
        <v>14811.36</v>
      </c>
      <c r="AW91" s="250">
        <f>AR91+AM91</f>
        <v>8624.5</v>
      </c>
      <c r="AX91" s="250">
        <f>AS91+AN91</f>
        <v>4481.58</v>
      </c>
      <c r="AY91" s="250">
        <f>AT91+AO91</f>
        <v>27917.439999999995</v>
      </c>
      <c r="AZ91" s="61"/>
      <c r="BA91" s="59">
        <f>SUM(BA88:BA90)</f>
        <v>6313.340000000002</v>
      </c>
      <c r="BB91" s="59">
        <f>SUM(BB88:BB90)</f>
        <v>10643.45</v>
      </c>
      <c r="BC91" s="59">
        <f>SUM(BC88:BC90)</f>
        <v>686.43</v>
      </c>
      <c r="BD91" s="59">
        <f>SUM(BD88:BD90)</f>
        <v>17643.22</v>
      </c>
      <c r="BE91" s="281"/>
      <c r="BF91" s="250">
        <f>BA91+AV91</f>
        <v>21124.700000000004</v>
      </c>
      <c r="BG91" s="250">
        <f>BB91+AW91</f>
        <v>19267.95</v>
      </c>
      <c r="BH91" s="250">
        <f>BC91+AX91</f>
        <v>5168.01</v>
      </c>
      <c r="BI91" s="250">
        <f>BD91+AY91</f>
        <v>45560.659999999996</v>
      </c>
      <c r="BJ91" s="61"/>
      <c r="BK91" s="59">
        <f>SUM(BK88:BK90)</f>
        <v>3120.82</v>
      </c>
      <c r="BL91" s="59">
        <f>SUM(BL88:BL90)</f>
        <v>10150.119999999999</v>
      </c>
      <c r="BM91" s="59">
        <f>SUM(BM88:BM90)</f>
        <v>450</v>
      </c>
      <c r="BN91" s="59">
        <f>SUM(BN88:BN90)</f>
        <v>13720.94</v>
      </c>
      <c r="BO91" s="281"/>
      <c r="BP91" s="250">
        <f>BK91+BF91</f>
        <v>24245.520000000004</v>
      </c>
      <c r="BQ91" s="250">
        <f>BL91+BG91</f>
        <v>29418.07</v>
      </c>
      <c r="BR91" s="250">
        <f>BM91+BH91</f>
        <v>5618.01</v>
      </c>
      <c r="BS91" s="250">
        <f>BN91+BI91</f>
        <v>59281.599999999999</v>
      </c>
    </row>
    <row r="92" spans="1:71" ht="12" customHeight="1" x14ac:dyDescent="0.25">
      <c r="A92" s="213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F92" s="215"/>
      <c r="AG92" s="215"/>
      <c r="AH92" s="215"/>
      <c r="AI92" s="215"/>
      <c r="AJ92" s="215"/>
      <c r="AP92" s="215"/>
      <c r="AQ92" s="215"/>
      <c r="AR92" s="215"/>
      <c r="AS92" s="215"/>
      <c r="AZ92" s="51"/>
      <c r="BA92" s="83">
        <f>BA91/AV91</f>
        <v>0.42624985146536182</v>
      </c>
      <c r="BB92" s="83">
        <f>BB91/AW91</f>
        <v>1.2340947301292828</v>
      </c>
      <c r="BC92" s="83">
        <f>BC91/AX91</f>
        <v>0.15316696343700212</v>
      </c>
      <c r="BD92" s="83">
        <f>BD91/AY91</f>
        <v>0.63197843355264682</v>
      </c>
      <c r="BJ92" s="51"/>
      <c r="BK92" s="83">
        <f>BK91/BF91</f>
        <v>0.14773322224694313</v>
      </c>
      <c r="BL92" s="83">
        <f>BL91/BG91</f>
        <v>0.52678774856692068</v>
      </c>
      <c r="BM92" s="83">
        <f>BM91/BH91</f>
        <v>8.7074134918469576E-2</v>
      </c>
      <c r="BN92" s="83">
        <f>BN91/BI91</f>
        <v>0.30115762150943381</v>
      </c>
    </row>
    <row r="93" spans="1:71" x14ac:dyDescent="0.25">
      <c r="L93" s="215"/>
      <c r="M93" s="282">
        <f>M91/H91</f>
        <v>1.8049113774291477E-2</v>
      </c>
      <c r="N93" s="282">
        <f>N91/I91</f>
        <v>0</v>
      </c>
      <c r="O93" s="282">
        <f>O91/J91</f>
        <v>0.10753410787961627</v>
      </c>
      <c r="P93" s="282">
        <f>P91/K91</f>
        <v>1.4598667260339858E-2</v>
      </c>
      <c r="Q93" s="215"/>
      <c r="R93" s="282"/>
      <c r="S93" s="282"/>
      <c r="T93" s="282"/>
      <c r="U93" s="282"/>
      <c r="V93" s="215"/>
      <c r="W93" s="282">
        <f>W91/H91</f>
        <v>2.4525276947467901E-2</v>
      </c>
      <c r="X93" s="282">
        <f>X91/I91</f>
        <v>1.7887388313339646E-4</v>
      </c>
      <c r="Y93" s="282">
        <f>Y91/J91</f>
        <v>0.23406358366871696</v>
      </c>
      <c r="Z93" s="282">
        <f>Z91/K91</f>
        <v>2.6895194194002298E-2</v>
      </c>
      <c r="AF93" s="215"/>
      <c r="AG93" s="282">
        <f>AG91/R91</f>
        <v>9.1630510039233748</v>
      </c>
      <c r="AH93" s="282" t="e">
        <f>AH91/S91</f>
        <v>#DIV/0!</v>
      </c>
      <c r="AI93" s="282">
        <f>AI91/T91</f>
        <v>1.2865583108736334</v>
      </c>
      <c r="AJ93" s="282">
        <f>AJ91/U91</f>
        <v>5.4339588955496483</v>
      </c>
      <c r="AP93" s="215"/>
      <c r="AQ93" s="282"/>
      <c r="AR93" s="282"/>
      <c r="AS93" s="282"/>
      <c r="AT93" s="461"/>
    </row>
    <row r="94" spans="1:71" x14ac:dyDescent="0.25">
      <c r="B94" s="413" t="s">
        <v>229</v>
      </c>
      <c r="C94" s="414">
        <f>SUM(C73:C86)+C48</f>
        <v>6623.2400000000007</v>
      </c>
      <c r="D94" s="414">
        <f>SUM(D73:D85)+D48</f>
        <v>47103.76</v>
      </c>
      <c r="E94" s="415"/>
      <c r="F94" s="414">
        <f>SUM(F73:F85)+F48</f>
        <v>53527</v>
      </c>
      <c r="G94" s="216" t="s">
        <v>229</v>
      </c>
      <c r="H94" s="412">
        <f>SUM(H73:H86)+H48</f>
        <v>12514.269999999999</v>
      </c>
      <c r="I94" s="412">
        <f>SUM(I73:I85)+I48</f>
        <v>47451.306400000001</v>
      </c>
      <c r="J94" s="214"/>
      <c r="K94" s="412">
        <f>SUM(K73:K85)+K48</f>
        <v>59865.576399999991</v>
      </c>
      <c r="L94" s="216" t="s">
        <v>229</v>
      </c>
      <c r="M94" s="412">
        <f>SUM(M73:M86)+M48</f>
        <v>0</v>
      </c>
      <c r="N94" s="412">
        <f>SUM(N73:N85)+N48</f>
        <v>0</v>
      </c>
      <c r="O94" s="214"/>
      <c r="P94" s="412">
        <f>SUM(P73:P85)+P48</f>
        <v>0</v>
      </c>
      <c r="V94" s="216" t="s">
        <v>229</v>
      </c>
      <c r="W94" s="412">
        <f>SUM(W73:W86)+W48</f>
        <v>0</v>
      </c>
      <c r="X94" s="412">
        <f>SUM(X73:X85)+X48</f>
        <v>0</v>
      </c>
      <c r="Y94" s="214"/>
      <c r="Z94" s="412">
        <f>SUM(Z73:Z85)+Z48</f>
        <v>0</v>
      </c>
      <c r="AF94" s="216" t="s">
        <v>229</v>
      </c>
      <c r="AG94" s="412">
        <f>SUM(AG73:AG86)+AG48</f>
        <v>126.17999999999999</v>
      </c>
      <c r="AH94" s="412">
        <f>SUM(AH73:AH85)+AH48</f>
        <v>912.73</v>
      </c>
      <c r="AI94" s="214"/>
      <c r="AJ94" s="412">
        <f>SUM(AJ73:AJ85)+AJ48</f>
        <v>1038.9100000000001</v>
      </c>
      <c r="AP94" s="216" t="s">
        <v>229</v>
      </c>
      <c r="AQ94" s="412">
        <f>SUM(AQ73:AQ86)+AQ48</f>
        <v>984.54</v>
      </c>
      <c r="AR94" s="412">
        <f>SUM(AR73:AR85)+AR48</f>
        <v>6563.71</v>
      </c>
      <c r="AS94" s="214"/>
      <c r="AT94" s="462">
        <f>SUM(AT73:AT85)+AT48</f>
        <v>7548.25</v>
      </c>
      <c r="AZ94" s="216" t="s">
        <v>229</v>
      </c>
      <c r="BA94" s="412">
        <f>SUM(BA73:BA86)+BA48</f>
        <v>1567.9599999999998</v>
      </c>
      <c r="BB94" s="412">
        <f>SUM(BB73:BB85)+BB48</f>
        <v>9703.5300000000007</v>
      </c>
      <c r="BC94" s="214"/>
      <c r="BD94" s="412">
        <f>SUM(BD73:BD85)+BD48</f>
        <v>11271.490000000002</v>
      </c>
      <c r="BJ94" s="216" t="s">
        <v>229</v>
      </c>
      <c r="BK94" s="412">
        <f>SUM(BK73:BK86)+BK48</f>
        <v>1392.6399999999999</v>
      </c>
      <c r="BL94" s="412">
        <f>SUM(BL73:BL85)+BL48</f>
        <v>9751.9599999999973</v>
      </c>
      <c r="BM94" s="214"/>
      <c r="BN94" s="412">
        <f>SUM(BN73:BN85)+BN48</f>
        <v>11144.599999999999</v>
      </c>
      <c r="BO94" s="216" t="s">
        <v>229</v>
      </c>
      <c r="BP94" s="412">
        <f>SUM(B73:BP85)+BP48</f>
        <v>349564.93279999995</v>
      </c>
      <c r="BQ94" s="412">
        <f>SUM(BQ73:BQ85)+BQ48</f>
        <v>26931.93</v>
      </c>
      <c r="BS94" s="412">
        <f>SUM(BS73:BS85)+BS48</f>
        <v>31003.249999999996</v>
      </c>
    </row>
    <row r="95" spans="1:71" x14ac:dyDescent="0.25">
      <c r="B95" s="413" t="s">
        <v>230</v>
      </c>
      <c r="C95" s="414">
        <f>SUM(C28:C30)</f>
        <v>510.40999999999997</v>
      </c>
      <c r="D95" s="414">
        <f>D91-D94</f>
        <v>4440.9399999999951</v>
      </c>
      <c r="E95" s="415"/>
      <c r="F95" s="414">
        <f>SUM(F28:F30)</f>
        <v>4253.43</v>
      </c>
      <c r="G95" s="216" t="s">
        <v>230</v>
      </c>
      <c r="H95" s="412">
        <f>SUM(H28:H30)</f>
        <v>544.55000000000007</v>
      </c>
      <c r="I95" s="412">
        <f>I91-I94</f>
        <v>4093.3899999999994</v>
      </c>
      <c r="J95" s="214"/>
      <c r="K95" s="412">
        <f>SUM(K28:K30)</f>
        <v>4537.9399999999996</v>
      </c>
      <c r="L95" s="216" t="s">
        <v>230</v>
      </c>
      <c r="M95" s="412">
        <f>SUM(M28:M30)</f>
        <v>0</v>
      </c>
      <c r="N95" s="412">
        <f>N91-N94</f>
        <v>0</v>
      </c>
      <c r="O95" s="214"/>
      <c r="P95" s="412">
        <f>SUM(P28:P30)</f>
        <v>0</v>
      </c>
      <c r="V95" s="216" t="s">
        <v>230</v>
      </c>
      <c r="W95" s="412">
        <f>SUM(W28:W30)</f>
        <v>0</v>
      </c>
      <c r="X95" s="412">
        <f>X91-X94</f>
        <v>9.2200000000000006</v>
      </c>
      <c r="Y95" s="214"/>
      <c r="Z95" s="412">
        <f>SUM(Z28:Z30)</f>
        <v>9.2200000000000006</v>
      </c>
      <c r="AF95" s="216" t="s">
        <v>230</v>
      </c>
      <c r="AG95" s="412">
        <f>SUM(AG28:AG30)</f>
        <v>0</v>
      </c>
      <c r="AH95" s="412">
        <f>AH91-AH94</f>
        <v>349.05000000000018</v>
      </c>
      <c r="AI95" s="214"/>
      <c r="AJ95" s="412">
        <f>SUM(AJ28:AJ30)</f>
        <v>349.05</v>
      </c>
      <c r="AP95" s="216" t="s">
        <v>230</v>
      </c>
      <c r="AQ95" s="412">
        <f>SUM(AQ28:AQ30)</f>
        <v>45.94</v>
      </c>
      <c r="AR95" s="412">
        <f>AR91-AR94</f>
        <v>789.79</v>
      </c>
      <c r="AS95" s="214"/>
      <c r="AT95" s="462">
        <f>SUM(AT28:AT30)</f>
        <v>835.7299999999999</v>
      </c>
      <c r="AZ95" s="216" t="s">
        <v>230</v>
      </c>
      <c r="BA95" s="412">
        <f>SUM(BA28:BA30)</f>
        <v>92.41</v>
      </c>
      <c r="BB95" s="412">
        <f>BB91-BB94</f>
        <v>939.92000000000007</v>
      </c>
      <c r="BC95" s="214"/>
      <c r="BD95" s="412">
        <f>SUM(BD28:BD30)</f>
        <v>1032.33</v>
      </c>
      <c r="BJ95" s="216" t="s">
        <v>230</v>
      </c>
      <c r="BK95" s="412">
        <f>SUM(BK28:BK30)</f>
        <v>45.14</v>
      </c>
      <c r="BL95" s="412">
        <f>BL91-BL94</f>
        <v>398.16000000000167</v>
      </c>
      <c r="BM95" s="214"/>
      <c r="BN95" s="412">
        <f>SUM(BN28:BN30)</f>
        <v>443.29999999999995</v>
      </c>
      <c r="BO95" s="216" t="s">
        <v>230</v>
      </c>
      <c r="BP95" s="412">
        <f>SUM(BP28:BP30)</f>
        <v>183.49</v>
      </c>
      <c r="BQ95" s="412">
        <f>BQ91-BQ94</f>
        <v>2486.1399999999994</v>
      </c>
      <c r="BS95" s="412">
        <f>SUM(BS28:BS30)</f>
        <v>2669.63</v>
      </c>
    </row>
    <row r="97" spans="12:68" x14ac:dyDescent="0.25">
      <c r="AZ97" s="4"/>
      <c r="BA97" s="4"/>
      <c r="BB97" s="4"/>
      <c r="BC97" s="4"/>
      <c r="BD97" s="4"/>
      <c r="BJ97" s="4"/>
      <c r="BK97" s="4"/>
      <c r="BL97" s="4"/>
      <c r="BM97" s="4"/>
      <c r="BN97" s="4"/>
    </row>
    <row r="98" spans="12:68" x14ac:dyDescent="0.25"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B98" s="214"/>
      <c r="AC98" s="214"/>
      <c r="AD98" s="214"/>
      <c r="AE98" s="214"/>
      <c r="AF98" s="214"/>
      <c r="AG98" s="214"/>
      <c r="AH98" s="214"/>
      <c r="AI98" s="214"/>
      <c r="AJ98" s="214"/>
      <c r="AL98" s="214"/>
      <c r="AM98" s="214"/>
      <c r="AN98" s="214"/>
      <c r="AO98" s="214"/>
      <c r="AP98" s="214"/>
      <c r="AQ98" s="214"/>
      <c r="AR98" s="214"/>
      <c r="AS98" s="214"/>
      <c r="AT98" s="463"/>
      <c r="AU98" s="214"/>
      <c r="AV98" s="214"/>
      <c r="AZ98" s="4"/>
      <c r="BA98" s="4"/>
      <c r="BB98" s="4"/>
      <c r="BC98" s="4"/>
      <c r="BD98" s="4"/>
      <c r="BE98" s="214"/>
      <c r="BF98" s="214"/>
      <c r="BJ98" s="4"/>
      <c r="BK98" s="4"/>
      <c r="BL98" s="4"/>
      <c r="BM98" s="4"/>
      <c r="BN98" s="4"/>
      <c r="BO98" s="214"/>
      <c r="BP98" s="214"/>
    </row>
    <row r="99" spans="12:68" x14ac:dyDescent="0.25"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B99" s="214"/>
      <c r="AC99" s="214"/>
      <c r="AD99" s="214"/>
      <c r="AE99" s="214"/>
      <c r="AF99" s="214"/>
      <c r="AG99" s="214"/>
      <c r="AH99" s="214"/>
      <c r="AI99" s="214"/>
      <c r="AJ99" s="214"/>
      <c r="AL99" s="214"/>
      <c r="AM99" s="214"/>
      <c r="AN99" s="214"/>
      <c r="AO99" s="214"/>
      <c r="AP99" s="214"/>
      <c r="AQ99" s="214"/>
      <c r="AR99" s="214"/>
      <c r="AS99" s="214"/>
      <c r="AT99" s="463"/>
      <c r="AU99" s="214"/>
      <c r="AV99" s="214"/>
      <c r="AZ99" s="4"/>
      <c r="BA99" s="4"/>
      <c r="BB99" s="4"/>
      <c r="BC99" s="4"/>
      <c r="BD99" s="4"/>
      <c r="BE99" s="214"/>
      <c r="BF99" s="214"/>
      <c r="BJ99" s="4"/>
      <c r="BK99" s="4"/>
      <c r="BL99" s="4"/>
      <c r="BM99" s="4"/>
      <c r="BN99" s="4"/>
      <c r="BO99" s="214"/>
      <c r="BP99" s="214"/>
    </row>
    <row r="100" spans="12:68" x14ac:dyDescent="0.25"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L100" s="214"/>
      <c r="AM100" s="214"/>
      <c r="AN100" s="214"/>
      <c r="AO100" s="214"/>
      <c r="AP100" s="214"/>
      <c r="AQ100" s="214"/>
      <c r="AR100" s="214"/>
      <c r="AS100" s="214"/>
      <c r="AT100" s="463"/>
      <c r="AU100" s="214"/>
      <c r="AV100" s="214"/>
      <c r="AZ100" s="4"/>
      <c r="BA100" s="4"/>
      <c r="BB100" s="4"/>
      <c r="BC100" s="4"/>
      <c r="BD100" s="4"/>
      <c r="BE100" s="214"/>
      <c r="BF100" s="214"/>
      <c r="BJ100" s="4"/>
      <c r="BK100" s="4"/>
      <c r="BL100" s="4"/>
      <c r="BM100" s="4"/>
      <c r="BN100" s="4"/>
      <c r="BO100" s="214"/>
      <c r="BP100" s="214"/>
    </row>
    <row r="101" spans="12:68" x14ac:dyDescent="0.25"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L101" s="214"/>
      <c r="AM101" s="214"/>
      <c r="AN101" s="214"/>
      <c r="AO101" s="214"/>
      <c r="AP101" s="214"/>
      <c r="AQ101" s="214"/>
      <c r="AR101" s="214"/>
      <c r="AS101" s="214"/>
      <c r="AT101" s="463"/>
      <c r="AU101" s="214"/>
      <c r="AV101" s="214"/>
      <c r="AZ101" s="4"/>
      <c r="BA101" s="4"/>
      <c r="BB101" s="4"/>
      <c r="BC101" s="4"/>
      <c r="BD101" s="4"/>
      <c r="BE101" s="214"/>
      <c r="BF101" s="214"/>
      <c r="BJ101" s="4"/>
      <c r="BK101" s="4"/>
      <c r="BL101" s="4"/>
      <c r="BM101" s="4"/>
      <c r="BN101" s="4"/>
      <c r="BO101" s="214"/>
      <c r="BP101" s="214"/>
    </row>
    <row r="102" spans="12:68" x14ac:dyDescent="0.25"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  <c r="AL102" s="214"/>
      <c r="AM102" s="214"/>
      <c r="AN102" s="214"/>
      <c r="AO102" s="214"/>
      <c r="AP102" s="214"/>
      <c r="AQ102" s="214"/>
      <c r="AR102" s="214"/>
      <c r="AS102" s="214"/>
      <c r="AT102" s="463"/>
      <c r="AU102" s="214"/>
      <c r="AV102" s="214"/>
      <c r="AZ102" s="4"/>
      <c r="BA102" s="4"/>
      <c r="BB102" s="4"/>
      <c r="BC102" s="4"/>
      <c r="BD102" s="4"/>
      <c r="BE102" s="214"/>
      <c r="BF102" s="214"/>
      <c r="BJ102" s="4"/>
      <c r="BK102" s="4"/>
      <c r="BL102" s="4"/>
      <c r="BM102" s="4"/>
      <c r="BN102" s="4"/>
      <c r="BO102" s="214"/>
      <c r="BP102" s="214"/>
    </row>
    <row r="103" spans="12:68" x14ac:dyDescent="0.25"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L103" s="214"/>
      <c r="AM103" s="214"/>
      <c r="AN103" s="214"/>
      <c r="AO103" s="214"/>
      <c r="AP103" s="214"/>
      <c r="AQ103" s="214"/>
      <c r="AR103" s="214"/>
      <c r="AS103" s="214"/>
      <c r="AT103" s="463"/>
      <c r="AU103" s="214"/>
      <c r="AV103" s="214"/>
      <c r="AZ103" s="4"/>
      <c r="BA103" s="4"/>
      <c r="BB103" s="4"/>
      <c r="BC103" s="4"/>
      <c r="BD103" s="4"/>
      <c r="BE103" s="214"/>
      <c r="BF103" s="214"/>
      <c r="BJ103" s="4"/>
      <c r="BK103" s="4"/>
      <c r="BL103" s="4"/>
      <c r="BM103" s="4"/>
      <c r="BN103" s="4"/>
      <c r="BO103" s="214"/>
      <c r="BP103" s="214"/>
    </row>
    <row r="104" spans="12:68" x14ac:dyDescent="0.25"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L104" s="214"/>
      <c r="AM104" s="214"/>
      <c r="AN104" s="214"/>
      <c r="AO104" s="214"/>
      <c r="AP104" s="214"/>
      <c r="AQ104" s="214"/>
      <c r="AR104" s="214"/>
      <c r="AS104" s="214"/>
      <c r="AT104" s="463"/>
      <c r="AU104" s="214"/>
      <c r="AV104" s="214"/>
      <c r="AZ104" s="4"/>
      <c r="BA104" s="4"/>
      <c r="BB104" s="4"/>
      <c r="BC104" s="4"/>
      <c r="BD104" s="4"/>
      <c r="BE104" s="214"/>
      <c r="BF104" s="214"/>
      <c r="BJ104" s="4"/>
      <c r="BK104" s="4"/>
      <c r="BL104" s="4"/>
      <c r="BM104" s="4"/>
      <c r="BN104" s="4"/>
      <c r="BO104" s="214"/>
      <c r="BP104" s="214"/>
    </row>
    <row r="105" spans="12:68" x14ac:dyDescent="0.25"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L105" s="214"/>
      <c r="AM105" s="214"/>
      <c r="AN105" s="214"/>
      <c r="AO105" s="214"/>
      <c r="AP105" s="214"/>
      <c r="AQ105" s="214"/>
      <c r="AR105" s="214"/>
      <c r="AS105" s="214"/>
      <c r="AT105" s="463"/>
      <c r="AU105" s="214"/>
      <c r="AV105" s="214"/>
      <c r="AZ105" s="4"/>
      <c r="BA105" s="4"/>
      <c r="BB105" s="4"/>
      <c r="BC105" s="4"/>
      <c r="BD105" s="4"/>
      <c r="BE105" s="214"/>
      <c r="BF105" s="214"/>
      <c r="BJ105" s="4"/>
      <c r="BK105" s="4"/>
      <c r="BL105" s="4"/>
      <c r="BM105" s="4"/>
      <c r="BN105" s="4"/>
      <c r="BO105" s="214"/>
      <c r="BP105" s="214"/>
    </row>
    <row r="106" spans="12:68" x14ac:dyDescent="0.25"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L106" s="214"/>
      <c r="AM106" s="214"/>
      <c r="AN106" s="214"/>
      <c r="AO106" s="214"/>
      <c r="AP106" s="214"/>
      <c r="AQ106" s="214"/>
      <c r="AR106" s="214"/>
      <c r="AS106" s="214"/>
      <c r="AT106" s="463"/>
      <c r="AU106" s="214"/>
      <c r="AV106" s="214"/>
      <c r="AZ106" s="4"/>
      <c r="BA106" s="4"/>
      <c r="BB106" s="4"/>
      <c r="BC106" s="4"/>
      <c r="BD106" s="4"/>
      <c r="BE106" s="214"/>
      <c r="BF106" s="214"/>
      <c r="BJ106" s="4"/>
      <c r="BK106" s="4"/>
      <c r="BL106" s="4"/>
      <c r="BM106" s="4"/>
      <c r="BN106" s="4"/>
      <c r="BO106" s="214"/>
      <c r="BP106" s="214"/>
    </row>
    <row r="107" spans="12:68" x14ac:dyDescent="0.25"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L107" s="214"/>
      <c r="AM107" s="214"/>
      <c r="AN107" s="214"/>
      <c r="AO107" s="214"/>
      <c r="AP107" s="214"/>
      <c r="AQ107" s="214"/>
      <c r="AR107" s="214"/>
      <c r="AS107" s="214"/>
      <c r="AT107" s="463"/>
      <c r="AU107" s="214"/>
      <c r="AV107" s="214"/>
      <c r="AZ107" s="4"/>
      <c r="BA107" s="4"/>
      <c r="BB107" s="4"/>
      <c r="BC107" s="4"/>
      <c r="BD107" s="4"/>
      <c r="BE107" s="214"/>
      <c r="BF107" s="214"/>
      <c r="BJ107" s="4"/>
      <c r="BK107" s="4"/>
      <c r="BL107" s="4"/>
      <c r="BM107" s="4"/>
      <c r="BN107" s="4"/>
      <c r="BO107" s="214"/>
      <c r="BP107" s="214"/>
    </row>
    <row r="108" spans="12:68" x14ac:dyDescent="0.25"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L108" s="214"/>
      <c r="AM108" s="214"/>
      <c r="AN108" s="214"/>
      <c r="AO108" s="214"/>
      <c r="AP108" s="214"/>
      <c r="AQ108" s="214"/>
      <c r="AR108" s="214"/>
      <c r="AS108" s="214"/>
      <c r="AT108" s="463"/>
      <c r="AU108" s="214"/>
      <c r="AV108" s="214"/>
      <c r="AZ108" s="4"/>
      <c r="BA108" s="4"/>
      <c r="BB108" s="4"/>
      <c r="BC108" s="4"/>
      <c r="BD108" s="4"/>
      <c r="BE108" s="214"/>
      <c r="BF108" s="214"/>
      <c r="BJ108" s="4"/>
      <c r="BK108" s="4"/>
      <c r="BL108" s="4"/>
      <c r="BM108" s="4"/>
      <c r="BN108" s="4"/>
      <c r="BO108" s="214"/>
      <c r="BP108" s="214"/>
    </row>
    <row r="109" spans="12:68" x14ac:dyDescent="0.25"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  <c r="AL109" s="214"/>
      <c r="AM109" s="214"/>
      <c r="AN109" s="214"/>
      <c r="AO109" s="214"/>
      <c r="AP109" s="214"/>
      <c r="AQ109" s="214"/>
      <c r="AR109" s="214"/>
      <c r="AS109" s="214"/>
      <c r="AT109" s="463"/>
      <c r="AU109" s="214"/>
      <c r="AV109" s="214"/>
      <c r="AZ109" s="4"/>
      <c r="BA109" s="4"/>
      <c r="BB109" s="4"/>
      <c r="BC109" s="4"/>
      <c r="BD109" s="4"/>
      <c r="BE109" s="214"/>
      <c r="BF109" s="214"/>
      <c r="BJ109" s="4"/>
      <c r="BK109" s="4"/>
      <c r="BL109" s="4"/>
      <c r="BM109" s="4"/>
      <c r="BN109" s="4"/>
      <c r="BO109" s="214"/>
      <c r="BP109" s="214"/>
    </row>
    <row r="110" spans="12:68" x14ac:dyDescent="0.25"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  <c r="AL110" s="214"/>
      <c r="AM110" s="214"/>
      <c r="AN110" s="214"/>
      <c r="AO110" s="214"/>
      <c r="AP110" s="214"/>
      <c r="AQ110" s="214"/>
      <c r="AR110" s="214"/>
      <c r="AS110" s="214"/>
      <c r="AT110" s="463"/>
      <c r="AU110" s="214"/>
      <c r="AV110" s="214"/>
      <c r="AZ110" s="4"/>
      <c r="BA110" s="4"/>
      <c r="BB110" s="4"/>
      <c r="BC110" s="4"/>
      <c r="BD110" s="4"/>
      <c r="BE110" s="214"/>
      <c r="BF110" s="214"/>
      <c r="BJ110" s="4"/>
      <c r="BK110" s="4"/>
      <c r="BL110" s="4"/>
      <c r="BM110" s="4"/>
      <c r="BN110" s="4"/>
      <c r="BO110" s="214"/>
      <c r="BP110" s="214"/>
    </row>
    <row r="111" spans="12:68" x14ac:dyDescent="0.25"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Z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  <c r="AL111" s="214"/>
      <c r="AM111" s="214"/>
      <c r="AN111" s="214"/>
      <c r="AO111" s="214"/>
      <c r="AP111" s="214"/>
      <c r="AQ111" s="214"/>
      <c r="AR111" s="214"/>
      <c r="AS111" s="214"/>
      <c r="AT111" s="463"/>
      <c r="AU111" s="214"/>
      <c r="AV111" s="214"/>
      <c r="AZ111" s="4"/>
      <c r="BA111" s="4"/>
      <c r="BB111" s="4"/>
      <c r="BC111" s="4"/>
      <c r="BD111" s="4"/>
      <c r="BE111" s="214"/>
      <c r="BF111" s="214"/>
      <c r="BJ111" s="4"/>
      <c r="BK111" s="4"/>
      <c r="BL111" s="4"/>
      <c r="BM111" s="4"/>
      <c r="BN111" s="4"/>
      <c r="BO111" s="214"/>
      <c r="BP111" s="214"/>
    </row>
    <row r="112" spans="12:68" x14ac:dyDescent="0.25"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Z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  <c r="AL112" s="214"/>
      <c r="AM112" s="214"/>
      <c r="AN112" s="214"/>
      <c r="AO112" s="214"/>
      <c r="AP112" s="214"/>
      <c r="AQ112" s="214"/>
      <c r="AR112" s="214"/>
      <c r="AS112" s="214"/>
      <c r="AT112" s="463"/>
      <c r="AU112" s="214"/>
      <c r="AV112" s="214"/>
      <c r="AZ112" s="4"/>
      <c r="BA112" s="4"/>
      <c r="BB112" s="4"/>
      <c r="BC112" s="4"/>
      <c r="BD112" s="4"/>
      <c r="BE112" s="214"/>
      <c r="BF112" s="214"/>
      <c r="BJ112" s="4"/>
      <c r="BK112" s="4"/>
      <c r="BL112" s="4"/>
      <c r="BM112" s="4"/>
      <c r="BN112" s="4"/>
      <c r="BO112" s="214"/>
      <c r="BP112" s="214"/>
    </row>
    <row r="113" spans="12:68" x14ac:dyDescent="0.25"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/>
      <c r="Z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  <c r="AL113" s="214"/>
      <c r="AM113" s="214"/>
      <c r="AN113" s="214"/>
      <c r="AO113" s="214"/>
      <c r="AP113" s="214"/>
      <c r="AQ113" s="214"/>
      <c r="AR113" s="214"/>
      <c r="AS113" s="214"/>
      <c r="AT113" s="463"/>
      <c r="AU113" s="214"/>
      <c r="AV113" s="214"/>
      <c r="AZ113" s="4"/>
      <c r="BA113" s="4"/>
      <c r="BB113" s="4"/>
      <c r="BC113" s="4"/>
      <c r="BD113" s="4"/>
      <c r="BE113" s="214"/>
      <c r="BF113" s="214"/>
      <c r="BJ113" s="4"/>
      <c r="BK113" s="4"/>
      <c r="BL113" s="4"/>
      <c r="BM113" s="4"/>
      <c r="BN113" s="4"/>
      <c r="BO113" s="214"/>
      <c r="BP113" s="214"/>
    </row>
    <row r="114" spans="12:68" x14ac:dyDescent="0.25"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L114" s="214"/>
      <c r="AM114" s="214"/>
      <c r="AN114" s="214"/>
      <c r="AO114" s="214"/>
      <c r="AP114" s="214"/>
      <c r="AQ114" s="214"/>
      <c r="AR114" s="214"/>
      <c r="AS114" s="214"/>
      <c r="AT114" s="463"/>
      <c r="AU114" s="214"/>
      <c r="AV114" s="214"/>
      <c r="AZ114" s="4"/>
      <c r="BA114" s="4"/>
      <c r="BB114" s="4"/>
      <c r="BC114" s="4"/>
      <c r="BD114" s="4"/>
      <c r="BE114" s="214"/>
      <c r="BF114" s="214"/>
      <c r="BJ114" s="4"/>
      <c r="BK114" s="4"/>
      <c r="BL114" s="4"/>
      <c r="BM114" s="4"/>
      <c r="BN114" s="4"/>
      <c r="BO114" s="214"/>
      <c r="BP114" s="214"/>
    </row>
    <row r="115" spans="12:68" x14ac:dyDescent="0.25"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/>
      <c r="Z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L115" s="214"/>
      <c r="AM115" s="214"/>
      <c r="AN115" s="214"/>
      <c r="AO115" s="214"/>
      <c r="AP115" s="214"/>
      <c r="AQ115" s="214"/>
      <c r="AR115" s="214"/>
      <c r="AS115" s="214"/>
      <c r="AT115" s="463"/>
      <c r="AU115" s="214"/>
      <c r="AV115" s="214"/>
      <c r="BE115" s="214"/>
      <c r="BF115" s="214"/>
      <c r="BO115" s="214"/>
      <c r="BP115" s="214"/>
    </row>
  </sheetData>
  <mergeCells count="81">
    <mergeCell ref="AZ2:BD2"/>
    <mergeCell ref="BE2:BI2"/>
    <mergeCell ref="AZ3:AZ4"/>
    <mergeCell ref="BA3:BD3"/>
    <mergeCell ref="BE3:BE4"/>
    <mergeCell ref="BF3:BI3"/>
    <mergeCell ref="AF3:AF4"/>
    <mergeCell ref="AG3:AJ3"/>
    <mergeCell ref="AF52:AF53"/>
    <mergeCell ref="V2:Z2"/>
    <mergeCell ref="AA2:AE2"/>
    <mergeCell ref="V3:V4"/>
    <mergeCell ref="W3:Z3"/>
    <mergeCell ref="AA3:AA4"/>
    <mergeCell ref="AB3:AE3"/>
    <mergeCell ref="AK2:AO2"/>
    <mergeCell ref="AK3:AK4"/>
    <mergeCell ref="AL3:AO3"/>
    <mergeCell ref="A63:A66"/>
    <mergeCell ref="K52:K53"/>
    <mergeCell ref="A60:A62"/>
    <mergeCell ref="A5:B5"/>
    <mergeCell ref="A26:A30"/>
    <mergeCell ref="A2:A4"/>
    <mergeCell ref="B2:B4"/>
    <mergeCell ref="H3:H4"/>
    <mergeCell ref="I3:J3"/>
    <mergeCell ref="K3:K4"/>
    <mergeCell ref="A34:A36"/>
    <mergeCell ref="L2:P2"/>
    <mergeCell ref="AF2:AJ2"/>
    <mergeCell ref="A55:A56"/>
    <mergeCell ref="A58:A59"/>
    <mergeCell ref="I52:I53"/>
    <mergeCell ref="J52:J53"/>
    <mergeCell ref="AP52:AP53"/>
    <mergeCell ref="A52:B53"/>
    <mergeCell ref="H52:H53"/>
    <mergeCell ref="V52:V53"/>
    <mergeCell ref="C52:C53"/>
    <mergeCell ref="D52:D53"/>
    <mergeCell ref="E52:E53"/>
    <mergeCell ref="F52:F53"/>
    <mergeCell ref="AU3:AU4"/>
    <mergeCell ref="AU2:AY2"/>
    <mergeCell ref="AV3:AY3"/>
    <mergeCell ref="AP3:AP4"/>
    <mergeCell ref="AQ3:AT3"/>
    <mergeCell ref="AP2:AT2"/>
    <mergeCell ref="L3:L4"/>
    <mergeCell ref="M3:P3"/>
    <mergeCell ref="L52:L53"/>
    <mergeCell ref="Q2:U2"/>
    <mergeCell ref="Q3:Q4"/>
    <mergeCell ref="R3:U3"/>
    <mergeCell ref="Q52:Q53"/>
    <mergeCell ref="BJ2:BN2"/>
    <mergeCell ref="BO2:BS2"/>
    <mergeCell ref="BJ3:BJ4"/>
    <mergeCell ref="BK3:BN3"/>
    <mergeCell ref="BO3:BO4"/>
    <mergeCell ref="BP3:BS3"/>
    <mergeCell ref="BO52:BO53"/>
    <mergeCell ref="BJ52:BJ53"/>
    <mergeCell ref="BK52:BK53"/>
    <mergeCell ref="BL52:BL53"/>
    <mergeCell ref="BM52:BM53"/>
    <mergeCell ref="BN52:BN53"/>
    <mergeCell ref="AU52:AU53"/>
    <mergeCell ref="AZ52:AZ53"/>
    <mergeCell ref="BE52:BE53"/>
    <mergeCell ref="BA52:BA53"/>
    <mergeCell ref="BB52:BB53"/>
    <mergeCell ref="BC52:BC53"/>
    <mergeCell ref="BD52:BD53"/>
    <mergeCell ref="G2:K2"/>
    <mergeCell ref="G3:G4"/>
    <mergeCell ref="C2:F2"/>
    <mergeCell ref="C3:C4"/>
    <mergeCell ref="D3:E3"/>
    <mergeCell ref="F3:F4"/>
  </mergeCells>
  <pageMargins left="0" right="0" top="0" bottom="0" header="0" footer="0"/>
  <pageSetup paperSize="9" scale="60" orientation="landscape" r:id="rId1"/>
  <headerFooter scaleWithDoc="0" alignWithMargins="0"/>
  <rowBreaks count="1" manualBreakCount="1">
    <brk id="51" max="6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3"/>
  <sheetViews>
    <sheetView topLeftCell="I1" zoomScale="130" zoomScaleNormal="130" workbookViewId="0">
      <selection activeCell="R13" sqref="R13"/>
    </sheetView>
  </sheetViews>
  <sheetFormatPr defaultRowHeight="15" x14ac:dyDescent="0.25"/>
  <cols>
    <col min="3" max="3" width="40.85546875" customWidth="1"/>
    <col min="4" max="4" width="20.28515625" customWidth="1"/>
    <col min="5" max="5" width="16.7109375" customWidth="1"/>
    <col min="6" max="6" width="16.140625" customWidth="1"/>
    <col min="7" max="7" width="12.28515625" customWidth="1"/>
    <col min="8" max="8" width="13.42578125" customWidth="1"/>
    <col min="9" max="9" width="15.28515625" customWidth="1"/>
    <col min="10" max="10" width="14.140625" customWidth="1"/>
    <col min="11" max="12" width="18.28515625" customWidth="1"/>
    <col min="17" max="17" width="14.42578125" customWidth="1"/>
    <col min="18" max="18" width="16.42578125" customWidth="1"/>
    <col min="19" max="19" width="14.28515625" bestFit="1" customWidth="1"/>
  </cols>
  <sheetData>
    <row r="2" spans="2:19" ht="14.45" customHeight="1" x14ac:dyDescent="0.25">
      <c r="B2" s="429" t="s">
        <v>234</v>
      </c>
      <c r="C2" s="429" t="s">
        <v>235</v>
      </c>
      <c r="D2" s="429" t="s">
        <v>236</v>
      </c>
      <c r="E2" s="429" t="s">
        <v>237</v>
      </c>
      <c r="F2" s="429" t="s">
        <v>238</v>
      </c>
      <c r="G2" s="429" t="s">
        <v>239</v>
      </c>
      <c r="H2" s="429" t="s">
        <v>240</v>
      </c>
      <c r="I2" s="429" t="s">
        <v>241</v>
      </c>
      <c r="J2" s="429" t="s">
        <v>242</v>
      </c>
      <c r="K2" s="429" t="s">
        <v>243</v>
      </c>
      <c r="L2" s="432"/>
      <c r="Q2" s="436" t="s">
        <v>249</v>
      </c>
      <c r="R2" s="436" t="s">
        <v>76</v>
      </c>
      <c r="S2" s="436" t="s">
        <v>75</v>
      </c>
    </row>
    <row r="3" spans="2:19" ht="24.6" customHeight="1" x14ac:dyDescent="0.25">
      <c r="B3" s="430">
        <v>4111306</v>
      </c>
      <c r="C3" s="430" t="s">
        <v>250</v>
      </c>
      <c r="D3" s="430">
        <v>4500000</v>
      </c>
      <c r="E3" s="430">
        <v>10500000</v>
      </c>
      <c r="F3" s="430">
        <v>0</v>
      </c>
      <c r="G3" s="430">
        <v>15000000</v>
      </c>
      <c r="H3" s="430">
        <v>2496064.23</v>
      </c>
      <c r="I3" s="430">
        <v>15332965.91</v>
      </c>
      <c r="J3" s="430">
        <v>0</v>
      </c>
      <c r="K3" s="430">
        <v>17829030.140000001</v>
      </c>
      <c r="L3" s="433" t="str">
        <f>IF(K3&gt;G3,"Revise","")</f>
        <v>Revise</v>
      </c>
      <c r="N3" s="437">
        <v>200</v>
      </c>
      <c r="O3" s="438">
        <f t="shared" ref="O3:O4" si="0">N3*0.14</f>
        <v>28.000000000000004</v>
      </c>
      <c r="P3" s="438">
        <f t="shared" ref="P3:P4" si="1">N3*0.86</f>
        <v>172</v>
      </c>
      <c r="Q3" s="439">
        <f t="shared" ref="Q3:Q4" si="2">O3*100000</f>
        <v>2800000.0000000005</v>
      </c>
      <c r="R3" s="439">
        <f t="shared" ref="R3:R4" si="3">P3*100000</f>
        <v>17200000</v>
      </c>
      <c r="S3" s="439">
        <f t="shared" ref="S3:S4" si="4">N3*100000</f>
        <v>20000000</v>
      </c>
    </row>
    <row r="4" spans="2:19" ht="24.6" customHeight="1" x14ac:dyDescent="0.25">
      <c r="B4" s="430">
        <v>4111307</v>
      </c>
      <c r="C4" s="430" t="s">
        <v>251</v>
      </c>
      <c r="D4" s="430">
        <v>7500000</v>
      </c>
      <c r="E4" s="430">
        <v>45000000</v>
      </c>
      <c r="F4" s="430">
        <v>0</v>
      </c>
      <c r="G4" s="430">
        <v>52500000</v>
      </c>
      <c r="H4" s="430">
        <v>12552.4</v>
      </c>
      <c r="I4" s="430">
        <v>77107.600000000006</v>
      </c>
      <c r="J4" s="430">
        <v>0</v>
      </c>
      <c r="K4" s="430">
        <v>89660</v>
      </c>
      <c r="L4" s="433" t="str">
        <f t="shared" ref="L4:L12" si="5">IF(K4&gt;G4,"Revise","")</f>
        <v/>
      </c>
      <c r="N4" s="438"/>
      <c r="O4" s="438">
        <f t="shared" si="0"/>
        <v>0</v>
      </c>
      <c r="P4" s="438">
        <f t="shared" si="1"/>
        <v>0</v>
      </c>
      <c r="Q4" s="439">
        <f t="shared" si="2"/>
        <v>0</v>
      </c>
      <c r="R4" s="439">
        <f t="shared" si="3"/>
        <v>0</v>
      </c>
      <c r="S4" s="439">
        <f t="shared" si="4"/>
        <v>0</v>
      </c>
    </row>
    <row r="5" spans="2:19" ht="24.6" customHeight="1" x14ac:dyDescent="0.25">
      <c r="B5" s="430">
        <v>4111307</v>
      </c>
      <c r="C5" s="430" t="s">
        <v>233</v>
      </c>
      <c r="D5" s="430">
        <v>56000000</v>
      </c>
      <c r="E5" s="430">
        <v>344000000</v>
      </c>
      <c r="F5" s="430">
        <v>0</v>
      </c>
      <c r="G5" s="430">
        <v>400000000</v>
      </c>
      <c r="H5" s="430">
        <v>53328394.909999996</v>
      </c>
      <c r="I5" s="430">
        <v>331001613.69</v>
      </c>
      <c r="J5" s="430">
        <v>0</v>
      </c>
      <c r="K5" s="430">
        <v>384330008.60000002</v>
      </c>
      <c r="L5" s="433" t="str">
        <f t="shared" si="5"/>
        <v/>
      </c>
      <c r="N5" s="437">
        <v>4000</v>
      </c>
      <c r="O5" s="438">
        <f>N5*0.14</f>
        <v>560</v>
      </c>
      <c r="P5" s="438">
        <f>N5*0.86</f>
        <v>3440</v>
      </c>
      <c r="Q5" s="439">
        <f t="shared" ref="Q5:R7" si="6">O5*100000</f>
        <v>56000000</v>
      </c>
      <c r="R5" s="439">
        <f t="shared" si="6"/>
        <v>344000000</v>
      </c>
      <c r="S5" s="439">
        <f>N5*100000</f>
        <v>400000000</v>
      </c>
    </row>
    <row r="6" spans="2:19" ht="24.6" customHeight="1" x14ac:dyDescent="0.25">
      <c r="B6" s="430">
        <v>4111307</v>
      </c>
      <c r="C6" s="430" t="s">
        <v>252</v>
      </c>
      <c r="D6" s="430">
        <v>35000000</v>
      </c>
      <c r="E6" s="430">
        <v>215000000</v>
      </c>
      <c r="F6" s="430">
        <v>0</v>
      </c>
      <c r="G6" s="430">
        <v>250000000</v>
      </c>
      <c r="H6" s="430">
        <v>28876568.93</v>
      </c>
      <c r="I6" s="430">
        <v>184045932.56</v>
      </c>
      <c r="J6" s="430">
        <v>0</v>
      </c>
      <c r="K6" s="430">
        <v>212922501.49000001</v>
      </c>
      <c r="L6" s="433" t="str">
        <f t="shared" si="5"/>
        <v/>
      </c>
      <c r="N6" s="437">
        <v>2500</v>
      </c>
      <c r="O6" s="438">
        <f>N6*0.14</f>
        <v>350.00000000000006</v>
      </c>
      <c r="P6" s="438">
        <f>N6*0.86</f>
        <v>2150</v>
      </c>
      <c r="Q6" s="439">
        <f t="shared" si="6"/>
        <v>35000000.000000007</v>
      </c>
      <c r="R6" s="439">
        <f t="shared" si="6"/>
        <v>215000000</v>
      </c>
      <c r="S6" s="439">
        <f>N6*100000</f>
        <v>250000000</v>
      </c>
    </row>
    <row r="7" spans="2:19" ht="24.6" customHeight="1" x14ac:dyDescent="0.25">
      <c r="B7" s="430">
        <v>4111201</v>
      </c>
      <c r="C7" s="430" t="s">
        <v>253</v>
      </c>
      <c r="D7" s="430">
        <v>6500000</v>
      </c>
      <c r="E7" s="430">
        <v>40000000</v>
      </c>
      <c r="F7" s="430">
        <v>0</v>
      </c>
      <c r="G7" s="430">
        <v>46500000</v>
      </c>
      <c r="H7" s="430">
        <v>8431016.6500000004</v>
      </c>
      <c r="I7" s="430">
        <v>51792742.200000003</v>
      </c>
      <c r="J7" s="430">
        <v>0</v>
      </c>
      <c r="K7" s="435">
        <v>60223758.850000001</v>
      </c>
      <c r="L7" s="433" t="str">
        <f>IF(K7&gt;G7,"Revise","")</f>
        <v>Revise</v>
      </c>
      <c r="N7" s="437">
        <v>700</v>
      </c>
      <c r="O7" s="438">
        <f>N7*0.14</f>
        <v>98.000000000000014</v>
      </c>
      <c r="P7" s="438">
        <f>N7*0.86</f>
        <v>602</v>
      </c>
      <c r="Q7" s="439">
        <f t="shared" si="6"/>
        <v>9800000.0000000019</v>
      </c>
      <c r="R7" s="439">
        <f t="shared" si="6"/>
        <v>60200000</v>
      </c>
      <c r="S7" s="439">
        <f>N7*100000</f>
        <v>70000000</v>
      </c>
    </row>
    <row r="8" spans="2:19" ht="24.6" customHeight="1" x14ac:dyDescent="0.25">
      <c r="B8" s="430">
        <v>4111201</v>
      </c>
      <c r="C8" s="430" t="s">
        <v>254</v>
      </c>
      <c r="D8" s="430">
        <v>46500000</v>
      </c>
      <c r="E8" s="430">
        <v>400000</v>
      </c>
      <c r="F8" s="430">
        <v>0</v>
      </c>
      <c r="G8" s="430">
        <v>46500000</v>
      </c>
      <c r="H8" s="430">
        <v>5148108.42</v>
      </c>
      <c r="I8" s="430">
        <v>31624094.579999998</v>
      </c>
      <c r="J8" s="430">
        <v>0</v>
      </c>
      <c r="K8" s="430">
        <v>36772203</v>
      </c>
      <c r="L8" s="433" t="str">
        <f t="shared" si="5"/>
        <v/>
      </c>
      <c r="N8" s="438"/>
      <c r="O8" s="438">
        <f t="shared" ref="O8:O10" si="7">N8*0.14</f>
        <v>0</v>
      </c>
      <c r="P8" s="438">
        <f t="shared" ref="P8:P10" si="8">N8*0.86</f>
        <v>0</v>
      </c>
      <c r="Q8" s="439">
        <f t="shared" ref="Q8:Q10" si="9">O8*100000</f>
        <v>0</v>
      </c>
      <c r="R8" s="439">
        <f t="shared" ref="R8:R10" si="10">P8*100000</f>
        <v>0</v>
      </c>
      <c r="S8" s="439">
        <f t="shared" ref="S8:S10" si="11">N8*100000</f>
        <v>0</v>
      </c>
    </row>
    <row r="9" spans="2:19" ht="24.6" customHeight="1" x14ac:dyDescent="0.25">
      <c r="B9" s="430">
        <v>4111201</v>
      </c>
      <c r="C9" s="430" t="s">
        <v>255</v>
      </c>
      <c r="D9" s="430">
        <v>5000000</v>
      </c>
      <c r="E9" s="430">
        <v>30000000</v>
      </c>
      <c r="F9" s="430">
        <v>0</v>
      </c>
      <c r="G9" s="430">
        <v>35000000</v>
      </c>
      <c r="H9" s="430">
        <v>17907743.82</v>
      </c>
      <c r="I9" s="430">
        <v>110004712.04000001</v>
      </c>
      <c r="J9" s="430">
        <v>0</v>
      </c>
      <c r="K9" s="435">
        <v>127912455.86</v>
      </c>
      <c r="L9" s="433" t="str">
        <f t="shared" si="5"/>
        <v>Revise</v>
      </c>
      <c r="N9" s="437">
        <v>1300</v>
      </c>
      <c r="O9" s="438">
        <f t="shared" si="7"/>
        <v>182.00000000000003</v>
      </c>
      <c r="P9" s="438">
        <f t="shared" si="8"/>
        <v>1118</v>
      </c>
      <c r="Q9" s="439">
        <f t="shared" si="9"/>
        <v>18200000.000000004</v>
      </c>
      <c r="R9" s="439">
        <f t="shared" si="10"/>
        <v>111800000</v>
      </c>
      <c r="S9" s="439">
        <f t="shared" si="11"/>
        <v>130000000</v>
      </c>
    </row>
    <row r="10" spans="2:19" ht="24.6" customHeight="1" x14ac:dyDescent="0.25">
      <c r="B10" s="430">
        <v>4111201</v>
      </c>
      <c r="C10" s="430" t="s">
        <v>256</v>
      </c>
      <c r="D10" s="430">
        <v>27500000</v>
      </c>
      <c r="E10" s="430">
        <v>165000000</v>
      </c>
      <c r="F10" s="430">
        <v>0</v>
      </c>
      <c r="G10" s="430">
        <v>192500000</v>
      </c>
      <c r="H10" s="430">
        <v>33131193.300000001</v>
      </c>
      <c r="I10" s="430">
        <v>202786581.28</v>
      </c>
      <c r="J10" s="430">
        <v>0</v>
      </c>
      <c r="K10" s="435">
        <v>235917774.58000001</v>
      </c>
      <c r="L10" s="433" t="str">
        <f t="shared" si="5"/>
        <v>Revise</v>
      </c>
      <c r="N10" s="437">
        <v>2400</v>
      </c>
      <c r="O10" s="438">
        <f t="shared" si="7"/>
        <v>336.00000000000006</v>
      </c>
      <c r="P10" s="438">
        <f t="shared" si="8"/>
        <v>2064</v>
      </c>
      <c r="Q10" s="439">
        <f t="shared" si="9"/>
        <v>33600000.000000007</v>
      </c>
      <c r="R10" s="439">
        <f t="shared" si="10"/>
        <v>206400000</v>
      </c>
      <c r="S10" s="439">
        <f t="shared" si="11"/>
        <v>240000000</v>
      </c>
    </row>
    <row r="11" spans="2:19" ht="24.6" customHeight="1" x14ac:dyDescent="0.25">
      <c r="B11" s="430">
        <v>4111201</v>
      </c>
      <c r="C11" s="430" t="s">
        <v>257</v>
      </c>
      <c r="D11" s="430">
        <v>1000000</v>
      </c>
      <c r="E11" s="430">
        <v>6500000</v>
      </c>
      <c r="F11" s="430">
        <v>0</v>
      </c>
      <c r="G11" s="430">
        <v>7500000</v>
      </c>
      <c r="H11" s="430">
        <v>0</v>
      </c>
      <c r="I11" s="430">
        <v>0</v>
      </c>
      <c r="J11" s="430">
        <v>0</v>
      </c>
      <c r="K11" s="430">
        <v>0</v>
      </c>
      <c r="L11" s="433" t="str">
        <f t="shared" si="5"/>
        <v/>
      </c>
    </row>
    <row r="12" spans="2:19" ht="24.6" customHeight="1" x14ac:dyDescent="0.25">
      <c r="B12" s="430">
        <v>4111201</v>
      </c>
      <c r="C12" s="430" t="s">
        <v>258</v>
      </c>
      <c r="D12" s="430">
        <v>1100000</v>
      </c>
      <c r="E12" s="430">
        <v>7500000</v>
      </c>
      <c r="F12" s="430">
        <v>0</v>
      </c>
      <c r="G12" s="430">
        <v>8600000</v>
      </c>
      <c r="H12" s="430">
        <v>547239.29</v>
      </c>
      <c r="I12" s="430">
        <v>3662293.71</v>
      </c>
      <c r="J12" s="430">
        <v>0</v>
      </c>
      <c r="K12" s="430">
        <v>4209533</v>
      </c>
      <c r="L12" s="433" t="str">
        <f t="shared" si="5"/>
        <v/>
      </c>
    </row>
    <row r="13" spans="2:19" x14ac:dyDescent="0.25">
      <c r="H13" s="431">
        <f>SUM(H3:H12)</f>
        <v>149878881.95000002</v>
      </c>
      <c r="I13" s="431">
        <f>SUM(I3:I12)</f>
        <v>930328043.57000005</v>
      </c>
      <c r="J13" s="431">
        <f t="shared" ref="J13:K13" si="12">SUM(J3:J12)</f>
        <v>0</v>
      </c>
      <c r="K13" s="431">
        <f t="shared" si="12"/>
        <v>1080206925.52</v>
      </c>
      <c r="L13" s="4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3"/>
  <sheetViews>
    <sheetView topLeftCell="A2" zoomScale="115" zoomScaleNormal="115" workbookViewId="0">
      <pane xSplit="2" ySplit="3" topLeftCell="C5" activePane="bottomRight" state="frozen"/>
      <selection activeCell="A2" sqref="A2"/>
      <selection pane="topRight" activeCell="C2" sqref="C2"/>
      <selection pane="bottomLeft" activeCell="A5" sqref="A5"/>
      <selection pane="bottomRight" activeCell="G2" sqref="G2:K2"/>
    </sheetView>
  </sheetViews>
  <sheetFormatPr defaultColWidth="9.140625" defaultRowHeight="15" x14ac:dyDescent="0.25"/>
  <cols>
    <col min="1" max="1" width="8.7109375" style="4" customWidth="1"/>
    <col min="2" max="2" width="29.42578125" style="4" customWidth="1"/>
    <col min="3" max="3" width="8.7109375" style="4" customWidth="1"/>
    <col min="4" max="4" width="9" style="4" customWidth="1"/>
    <col min="5" max="5" width="7.42578125" style="4" customWidth="1"/>
    <col min="6" max="6" width="8.7109375" style="4" customWidth="1"/>
    <col min="7" max="7" width="8.28515625" style="4" customWidth="1"/>
    <col min="8" max="8" width="9.28515625" style="5" customWidth="1"/>
    <col min="9" max="10" width="7.42578125" style="5" customWidth="1"/>
    <col min="11" max="11" width="8.5703125" style="5" customWidth="1"/>
    <col min="12" max="12" width="9.140625" style="5" customWidth="1"/>
    <col min="13" max="13" width="8.140625" style="5" customWidth="1"/>
    <col min="14" max="14" width="8.7109375" style="5" customWidth="1"/>
    <col min="15" max="15" width="6.42578125" style="5" customWidth="1"/>
    <col min="16" max="16" width="8.5703125" style="5" customWidth="1"/>
    <col min="17" max="17" width="9.140625" style="5" bestFit="1" customWidth="1"/>
    <col min="18" max="18" width="8.140625" style="5" customWidth="1"/>
    <col min="19" max="19" width="8.7109375" style="5" customWidth="1"/>
    <col min="20" max="20" width="6.42578125" style="5" bestFit="1" customWidth="1"/>
    <col min="21" max="21" width="8.5703125" style="5" bestFit="1" customWidth="1"/>
    <col min="22" max="22" width="8.85546875" style="76" bestFit="1" customWidth="1"/>
    <col min="23" max="23" width="8.42578125" style="76" bestFit="1" customWidth="1"/>
    <col min="24" max="24" width="8.7109375" style="76" customWidth="1"/>
    <col min="25" max="25" width="7.140625" style="76" bestFit="1" customWidth="1"/>
    <col min="26" max="26" width="8.5703125" style="76" bestFit="1" customWidth="1"/>
    <col min="27" max="27" width="0" style="5" hidden="1" customWidth="1"/>
    <col min="28" max="28" width="9.28515625" style="5" hidden="1" customWidth="1"/>
    <col min="29" max="30" width="8.28515625" style="4" hidden="1" customWidth="1"/>
    <col min="31" max="31" width="9.28515625" style="4" hidden="1" customWidth="1"/>
    <col min="32" max="32" width="5.7109375" style="4" customWidth="1"/>
    <col min="33" max="35" width="9.140625" style="4"/>
    <col min="36" max="36" width="14" style="4" customWidth="1"/>
    <col min="37" max="37" width="15.28515625" style="4" customWidth="1"/>
    <col min="38" max="38" width="23.28515625" style="4" customWidth="1"/>
    <col min="39" max="16384" width="9.140625" style="4"/>
  </cols>
  <sheetData>
    <row r="1" spans="1:37" x14ac:dyDescent="0.25">
      <c r="A1" s="6" t="s">
        <v>83</v>
      </c>
      <c r="V1" s="51"/>
      <c r="W1" s="51"/>
      <c r="X1" s="51"/>
      <c r="Y1" s="51"/>
      <c r="Z1" s="51"/>
    </row>
    <row r="2" spans="1:37" ht="26.25" customHeight="1" x14ac:dyDescent="0.25">
      <c r="A2" s="506" t="s">
        <v>74</v>
      </c>
      <c r="B2" s="506" t="s">
        <v>0</v>
      </c>
      <c r="C2" s="512" t="s">
        <v>84</v>
      </c>
      <c r="D2" s="512"/>
      <c r="E2" s="512"/>
      <c r="F2" s="512"/>
      <c r="G2" s="512" t="s">
        <v>142</v>
      </c>
      <c r="H2" s="512"/>
      <c r="I2" s="512"/>
      <c r="J2" s="512"/>
      <c r="K2" s="512"/>
      <c r="L2" s="512" t="s">
        <v>144</v>
      </c>
      <c r="M2" s="512"/>
      <c r="N2" s="512"/>
      <c r="O2" s="512"/>
      <c r="P2" s="512"/>
      <c r="Q2" s="512" t="s">
        <v>134</v>
      </c>
      <c r="R2" s="512"/>
      <c r="S2" s="512"/>
      <c r="T2" s="512"/>
      <c r="U2" s="512"/>
      <c r="V2" s="478" t="s">
        <v>143</v>
      </c>
      <c r="W2" s="479"/>
      <c r="X2" s="479"/>
      <c r="Y2" s="479"/>
      <c r="Z2" s="480"/>
      <c r="AA2" s="512" t="s">
        <v>133</v>
      </c>
      <c r="AB2" s="512"/>
      <c r="AC2" s="512"/>
      <c r="AD2" s="512"/>
      <c r="AE2" s="512"/>
      <c r="AG2" s="507" t="s">
        <v>113</v>
      </c>
      <c r="AH2" s="508"/>
      <c r="AI2" s="1"/>
      <c r="AJ2" s="1"/>
    </row>
    <row r="3" spans="1:37" x14ac:dyDescent="0.25">
      <c r="A3" s="506"/>
      <c r="B3" s="506"/>
      <c r="C3" s="506" t="s">
        <v>1</v>
      </c>
      <c r="D3" s="509" t="s">
        <v>85</v>
      </c>
      <c r="E3" s="509"/>
      <c r="F3" s="506" t="s">
        <v>75</v>
      </c>
      <c r="G3" s="510" t="s">
        <v>87</v>
      </c>
      <c r="H3" s="511" t="s">
        <v>86</v>
      </c>
      <c r="I3" s="511"/>
      <c r="J3" s="511"/>
      <c r="K3" s="511"/>
      <c r="L3" s="510" t="s">
        <v>87</v>
      </c>
      <c r="M3" s="511" t="s">
        <v>86</v>
      </c>
      <c r="N3" s="511"/>
      <c r="O3" s="511"/>
      <c r="P3" s="511"/>
      <c r="Q3" s="510" t="s">
        <v>87</v>
      </c>
      <c r="R3" s="511" t="s">
        <v>86</v>
      </c>
      <c r="S3" s="511"/>
      <c r="T3" s="511"/>
      <c r="U3" s="511"/>
      <c r="V3" s="481" t="s">
        <v>87</v>
      </c>
      <c r="W3" s="482" t="s">
        <v>86</v>
      </c>
      <c r="X3" s="482"/>
      <c r="Y3" s="482"/>
      <c r="Z3" s="482"/>
      <c r="AA3" s="510" t="s">
        <v>87</v>
      </c>
      <c r="AB3" s="511" t="s">
        <v>86</v>
      </c>
      <c r="AC3" s="511"/>
      <c r="AD3" s="511"/>
      <c r="AE3" s="511"/>
      <c r="AG3" s="97" t="s">
        <v>114</v>
      </c>
      <c r="AH3" s="97" t="s">
        <v>115</v>
      </c>
      <c r="AI3" s="97" t="s">
        <v>76</v>
      </c>
      <c r="AJ3" s="97" t="s">
        <v>77</v>
      </c>
      <c r="AK3" s="119" t="s">
        <v>141</v>
      </c>
    </row>
    <row r="4" spans="1:37" x14ac:dyDescent="0.25">
      <c r="A4" s="506"/>
      <c r="B4" s="506"/>
      <c r="C4" s="506"/>
      <c r="D4" s="91" t="s">
        <v>76</v>
      </c>
      <c r="E4" s="91" t="s">
        <v>77</v>
      </c>
      <c r="F4" s="506"/>
      <c r="G4" s="510"/>
      <c r="H4" s="85" t="s">
        <v>111</v>
      </c>
      <c r="I4" s="85" t="s">
        <v>76</v>
      </c>
      <c r="J4" s="85" t="s">
        <v>77</v>
      </c>
      <c r="K4" s="85" t="s">
        <v>75</v>
      </c>
      <c r="L4" s="510"/>
      <c r="M4" s="114" t="s">
        <v>111</v>
      </c>
      <c r="N4" s="114" t="s">
        <v>76</v>
      </c>
      <c r="O4" s="114" t="s">
        <v>77</v>
      </c>
      <c r="P4" s="114" t="s">
        <v>75</v>
      </c>
      <c r="Q4" s="510"/>
      <c r="R4" s="85" t="s">
        <v>111</v>
      </c>
      <c r="S4" s="85" t="s">
        <v>76</v>
      </c>
      <c r="T4" s="85" t="s">
        <v>77</v>
      </c>
      <c r="U4" s="85" t="s">
        <v>75</v>
      </c>
      <c r="V4" s="481"/>
      <c r="W4" s="96" t="s">
        <v>111</v>
      </c>
      <c r="X4" s="96" t="s">
        <v>76</v>
      </c>
      <c r="Y4" s="96" t="s">
        <v>77</v>
      </c>
      <c r="Z4" s="96" t="s">
        <v>75</v>
      </c>
      <c r="AA4" s="510"/>
      <c r="AB4" s="85" t="s">
        <v>111</v>
      </c>
      <c r="AC4" s="85" t="s">
        <v>76</v>
      </c>
      <c r="AD4" s="85" t="s">
        <v>77</v>
      </c>
      <c r="AE4" s="85" t="s">
        <v>75</v>
      </c>
      <c r="AG4" s="1"/>
      <c r="AH4" s="1"/>
      <c r="AI4" s="1"/>
      <c r="AJ4" s="1"/>
    </row>
    <row r="5" spans="1:37" x14ac:dyDescent="0.25">
      <c r="A5" s="505" t="s">
        <v>73</v>
      </c>
      <c r="B5" s="505"/>
      <c r="C5" s="1"/>
      <c r="D5" s="1"/>
      <c r="E5" s="12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2"/>
      <c r="W5" s="52"/>
      <c r="X5" s="52"/>
      <c r="Y5" s="52"/>
      <c r="Z5" s="52"/>
      <c r="AA5" s="86"/>
      <c r="AB5" s="86"/>
      <c r="AC5" s="1"/>
      <c r="AD5" s="1"/>
      <c r="AE5" s="1"/>
    </row>
    <row r="6" spans="1:37" s="9" customFormat="1" ht="13.5" customHeight="1" x14ac:dyDescent="0.25">
      <c r="A6" s="45"/>
      <c r="B6" s="8" t="s">
        <v>5</v>
      </c>
      <c r="C6" s="13"/>
      <c r="D6" s="13"/>
      <c r="E6" s="8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53"/>
      <c r="W6" s="53"/>
      <c r="X6" s="53"/>
      <c r="Y6" s="53"/>
      <c r="Z6" s="53"/>
      <c r="AA6" s="85"/>
      <c r="AB6" s="85"/>
      <c r="AC6" s="99"/>
      <c r="AD6" s="99"/>
      <c r="AE6" s="99"/>
      <c r="AG6" s="513">
        <f>SUM(U7:U9)</f>
        <v>12.3</v>
      </c>
      <c r="AH6" s="513">
        <f>SUM(Z7:Z9)</f>
        <v>11.91</v>
      </c>
    </row>
    <row r="7" spans="1:37" s="9" customFormat="1" ht="13.5" customHeight="1" x14ac:dyDescent="0.25">
      <c r="A7" s="90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92" t="s">
        <v>78</v>
      </c>
      <c r="H7" s="36">
        <v>0.71</v>
      </c>
      <c r="I7" s="36">
        <v>0</v>
      </c>
      <c r="J7" s="36">
        <v>0</v>
      </c>
      <c r="K7" s="36">
        <f>H7+I7+J7</f>
        <v>0.71</v>
      </c>
      <c r="L7" s="115" t="s">
        <v>78</v>
      </c>
      <c r="M7" s="36">
        <v>0.3</v>
      </c>
      <c r="N7" s="36"/>
      <c r="O7" s="36"/>
      <c r="P7" s="29">
        <f>M7+N7+O7</f>
        <v>0.3</v>
      </c>
      <c r="Q7" s="92" t="s">
        <v>78</v>
      </c>
      <c r="R7" s="36">
        <v>0.3</v>
      </c>
      <c r="S7" s="36"/>
      <c r="T7" s="36"/>
      <c r="U7" s="29">
        <f>R7+S7+T7</f>
        <v>0.3</v>
      </c>
      <c r="V7" s="54" t="s">
        <v>78</v>
      </c>
      <c r="W7" s="54">
        <v>0.3</v>
      </c>
      <c r="X7" s="54"/>
      <c r="Y7" s="54"/>
      <c r="Z7" s="54">
        <f>W7+X7+Y7</f>
        <v>0.3</v>
      </c>
      <c r="AA7" s="92" t="s">
        <v>78</v>
      </c>
      <c r="AB7" s="23">
        <f t="shared" ref="AB7:AE9" si="0">W7+H7</f>
        <v>1.01</v>
      </c>
      <c r="AC7" s="23">
        <f t="shared" si="0"/>
        <v>0</v>
      </c>
      <c r="AD7" s="23">
        <f t="shared" si="0"/>
        <v>0</v>
      </c>
      <c r="AE7" s="23">
        <f t="shared" si="0"/>
        <v>1.01</v>
      </c>
      <c r="AF7" s="37"/>
      <c r="AG7" s="514"/>
      <c r="AH7" s="514"/>
      <c r="AI7" s="37"/>
      <c r="AK7" s="72">
        <f>R7-W7</f>
        <v>0</v>
      </c>
    </row>
    <row r="8" spans="1:37" s="9" customFormat="1" ht="13.5" customHeight="1" x14ac:dyDescent="0.25">
      <c r="A8" s="90">
        <v>3111327</v>
      </c>
      <c r="B8" s="8" t="s">
        <v>3</v>
      </c>
      <c r="C8" s="17">
        <v>10</v>
      </c>
      <c r="D8" s="17"/>
      <c r="E8" s="35"/>
      <c r="F8" s="17">
        <f t="shared" ref="F8:F50" si="1">C8+D8+E8</f>
        <v>10</v>
      </c>
      <c r="G8" s="92" t="s">
        <v>78</v>
      </c>
      <c r="H8" s="36">
        <v>0</v>
      </c>
      <c r="I8" s="36">
        <v>0</v>
      </c>
      <c r="J8" s="36">
        <v>0</v>
      </c>
      <c r="K8" s="36">
        <f>H8+I8+J8</f>
        <v>0</v>
      </c>
      <c r="L8" s="115" t="s">
        <v>78</v>
      </c>
      <c r="M8" s="36"/>
      <c r="N8" s="36"/>
      <c r="O8" s="36"/>
      <c r="P8" s="29">
        <f>M8+N8+O8</f>
        <v>0</v>
      </c>
      <c r="Q8" s="92" t="s">
        <v>78</v>
      </c>
      <c r="R8" s="36"/>
      <c r="S8" s="36"/>
      <c r="T8" s="36"/>
      <c r="U8" s="29">
        <f>R8+S8+T8</f>
        <v>0</v>
      </c>
      <c r="V8" s="54" t="s">
        <v>78</v>
      </c>
      <c r="W8" s="54"/>
      <c r="X8" s="54"/>
      <c r="Y8" s="54"/>
      <c r="Z8" s="54">
        <f>W8+X8+Y8</f>
        <v>0</v>
      </c>
      <c r="AA8" s="92" t="s">
        <v>78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37"/>
      <c r="AG8" s="514"/>
      <c r="AH8" s="514"/>
      <c r="AI8" s="37"/>
    </row>
    <row r="9" spans="1:37" s="9" customFormat="1" ht="13.5" customHeight="1" x14ac:dyDescent="0.25">
      <c r="A9" s="90">
        <v>3111338</v>
      </c>
      <c r="B9" s="8" t="s">
        <v>4</v>
      </c>
      <c r="C9" s="17">
        <v>140</v>
      </c>
      <c r="D9" s="17"/>
      <c r="E9" s="35"/>
      <c r="F9" s="17">
        <f t="shared" si="1"/>
        <v>140</v>
      </c>
      <c r="G9" s="92" t="s">
        <v>78</v>
      </c>
      <c r="H9" s="36">
        <v>25</v>
      </c>
      <c r="I9" s="36">
        <v>0</v>
      </c>
      <c r="J9" s="36">
        <v>0</v>
      </c>
      <c r="K9" s="36">
        <f>H9+I9+J9</f>
        <v>25</v>
      </c>
      <c r="L9" s="115" t="s">
        <v>78</v>
      </c>
      <c r="M9" s="36">
        <v>14</v>
      </c>
      <c r="N9" s="36"/>
      <c r="O9" s="36"/>
      <c r="P9" s="29">
        <f>M9+N9+O9</f>
        <v>14</v>
      </c>
      <c r="Q9" s="92" t="s">
        <v>78</v>
      </c>
      <c r="R9" s="36">
        <v>12</v>
      </c>
      <c r="S9" s="36"/>
      <c r="T9" s="36"/>
      <c r="U9" s="29">
        <f>R9+S9+T9</f>
        <v>12</v>
      </c>
      <c r="V9" s="54" t="s">
        <v>78</v>
      </c>
      <c r="W9" s="54">
        <v>11.61</v>
      </c>
      <c r="X9" s="54"/>
      <c r="Y9" s="54"/>
      <c r="Z9" s="54">
        <f>W9+X9+Y9</f>
        <v>11.61</v>
      </c>
      <c r="AA9" s="92" t="s">
        <v>78</v>
      </c>
      <c r="AB9" s="23">
        <f t="shared" si="0"/>
        <v>36.61</v>
      </c>
      <c r="AC9" s="23">
        <f t="shared" si="0"/>
        <v>0</v>
      </c>
      <c r="AD9" s="23">
        <f t="shared" si="0"/>
        <v>0</v>
      </c>
      <c r="AE9" s="23">
        <f t="shared" si="0"/>
        <v>36.61</v>
      </c>
      <c r="AF9" s="37"/>
      <c r="AG9" s="514"/>
      <c r="AH9" s="514"/>
      <c r="AI9" s="37"/>
      <c r="AK9" s="72">
        <f>R9-W9</f>
        <v>0.39000000000000057</v>
      </c>
    </row>
    <row r="10" spans="1:37" s="9" customFormat="1" ht="13.5" customHeight="1" x14ac:dyDescent="0.25">
      <c r="A10" s="45"/>
      <c r="B10" s="14" t="s">
        <v>6</v>
      </c>
      <c r="C10" s="38"/>
      <c r="D10" s="88"/>
      <c r="E10" s="92"/>
      <c r="F10" s="88"/>
      <c r="G10" s="92"/>
      <c r="H10" s="33"/>
      <c r="I10" s="33"/>
      <c r="J10" s="33"/>
      <c r="K10" s="33"/>
      <c r="L10" s="115"/>
      <c r="M10" s="39"/>
      <c r="N10" s="39"/>
      <c r="O10" s="39"/>
      <c r="P10" s="39"/>
      <c r="Q10" s="92"/>
      <c r="R10" s="39"/>
      <c r="S10" s="39"/>
      <c r="T10" s="39"/>
      <c r="U10" s="39"/>
      <c r="V10" s="82"/>
      <c r="W10" s="55"/>
      <c r="X10" s="55"/>
      <c r="Y10" s="55"/>
      <c r="Z10" s="55"/>
      <c r="AA10" s="92"/>
      <c r="AB10" s="92"/>
      <c r="AC10" s="2"/>
      <c r="AD10" s="2"/>
      <c r="AE10" s="2"/>
      <c r="AF10" s="37"/>
      <c r="AI10" s="37"/>
    </row>
    <row r="11" spans="1:37" s="9" customFormat="1" ht="13.5" customHeight="1" x14ac:dyDescent="0.25">
      <c r="A11" s="90">
        <v>3241101</v>
      </c>
      <c r="B11" s="11" t="s">
        <v>7</v>
      </c>
      <c r="C11" s="17">
        <v>100</v>
      </c>
      <c r="D11" s="17"/>
      <c r="E11" s="35"/>
      <c r="F11" s="17">
        <f t="shared" si="1"/>
        <v>100</v>
      </c>
      <c r="G11" s="92" t="s">
        <v>78</v>
      </c>
      <c r="H11" s="22">
        <v>45.84</v>
      </c>
      <c r="I11" s="22">
        <v>0</v>
      </c>
      <c r="J11" s="22">
        <v>0</v>
      </c>
      <c r="K11" s="36">
        <f t="shared" ref="K11:K25" si="2">H11+I11+J11</f>
        <v>45.84</v>
      </c>
      <c r="L11" s="115" t="s">
        <v>78</v>
      </c>
      <c r="M11" s="22">
        <v>18</v>
      </c>
      <c r="N11" s="22"/>
      <c r="O11" s="22"/>
      <c r="P11" s="29">
        <f t="shared" ref="P11:P25" si="3">M11+N11+O11</f>
        <v>18</v>
      </c>
      <c r="Q11" s="92" t="s">
        <v>78</v>
      </c>
      <c r="R11" s="22">
        <v>15</v>
      </c>
      <c r="S11" s="22"/>
      <c r="T11" s="22"/>
      <c r="U11" s="29">
        <f t="shared" ref="U11:U25" si="4">R11+S11+T11</f>
        <v>15</v>
      </c>
      <c r="V11" s="82" t="s">
        <v>78</v>
      </c>
      <c r="W11" s="54">
        <v>12.7</v>
      </c>
      <c r="X11" s="54"/>
      <c r="Y11" s="54"/>
      <c r="Z11" s="54">
        <f t="shared" ref="Z11:Z25" si="5">W11+X11+Y11</f>
        <v>12.7</v>
      </c>
      <c r="AA11" s="92" t="s">
        <v>78</v>
      </c>
      <c r="AB11" s="23">
        <f t="shared" ref="AB11:AB25" si="6">W11+H11</f>
        <v>58.540000000000006</v>
      </c>
      <c r="AC11" s="23">
        <f t="shared" ref="AC11:AC25" si="7">X11+I11</f>
        <v>0</v>
      </c>
      <c r="AD11" s="23">
        <f t="shared" ref="AD11:AD25" si="8">Y11+J11</f>
        <v>0</v>
      </c>
      <c r="AE11" s="23">
        <f t="shared" ref="AE11:AE25" si="9">Z11+K11</f>
        <v>58.540000000000006</v>
      </c>
      <c r="AF11" s="37"/>
      <c r="AG11" s="98">
        <f>U11</f>
        <v>15</v>
      </c>
      <c r="AH11" s="98">
        <f>Z11</f>
        <v>12.7</v>
      </c>
      <c r="AI11" s="37"/>
      <c r="AK11" s="72">
        <f t="shared" ref="AK11:AK25" si="10">R11-W11</f>
        <v>2.3000000000000007</v>
      </c>
    </row>
    <row r="12" spans="1:37" s="9" customFormat="1" ht="22.5" customHeight="1" x14ac:dyDescent="0.25">
      <c r="A12" s="90">
        <v>3211129</v>
      </c>
      <c r="B12" s="10" t="s">
        <v>8</v>
      </c>
      <c r="C12" s="17">
        <v>245</v>
      </c>
      <c r="D12" s="17"/>
      <c r="E12" s="35"/>
      <c r="F12" s="17">
        <f t="shared" si="1"/>
        <v>245</v>
      </c>
      <c r="G12" s="92" t="s">
        <v>78</v>
      </c>
      <c r="H12" s="22">
        <v>82.460000000000008</v>
      </c>
      <c r="I12" s="22">
        <v>0</v>
      </c>
      <c r="J12" s="22">
        <v>0</v>
      </c>
      <c r="K12" s="36">
        <f t="shared" si="2"/>
        <v>82.460000000000008</v>
      </c>
      <c r="L12" s="115" t="s">
        <v>78</v>
      </c>
      <c r="M12" s="22">
        <v>34.25</v>
      </c>
      <c r="N12" s="22"/>
      <c r="O12" s="22"/>
      <c r="P12" s="29">
        <f t="shared" si="3"/>
        <v>34.25</v>
      </c>
      <c r="Q12" s="92" t="s">
        <v>78</v>
      </c>
      <c r="R12" s="22">
        <v>34.25</v>
      </c>
      <c r="S12" s="22"/>
      <c r="T12" s="22"/>
      <c r="U12" s="29">
        <f t="shared" si="4"/>
        <v>34.25</v>
      </c>
      <c r="V12" s="82" t="s">
        <v>78</v>
      </c>
      <c r="W12" s="54">
        <v>34.21</v>
      </c>
      <c r="X12" s="54"/>
      <c r="Y12" s="54"/>
      <c r="Z12" s="54">
        <f t="shared" si="5"/>
        <v>34.21</v>
      </c>
      <c r="AA12" s="92" t="s">
        <v>78</v>
      </c>
      <c r="AB12" s="23">
        <f t="shared" si="6"/>
        <v>116.67000000000002</v>
      </c>
      <c r="AC12" s="23">
        <f t="shared" si="7"/>
        <v>0</v>
      </c>
      <c r="AD12" s="23">
        <f t="shared" si="8"/>
        <v>0</v>
      </c>
      <c r="AE12" s="23">
        <f t="shared" si="9"/>
        <v>116.67000000000002</v>
      </c>
      <c r="AF12" s="37"/>
      <c r="AG12" s="98">
        <f>U12</f>
        <v>34.25</v>
      </c>
      <c r="AH12" s="98">
        <f>Z12</f>
        <v>34.21</v>
      </c>
      <c r="AI12" s="37"/>
      <c r="AK12" s="72">
        <f t="shared" si="10"/>
        <v>3.9999999999999147E-2</v>
      </c>
    </row>
    <row r="13" spans="1:37" s="9" customFormat="1" ht="24.75" customHeight="1" x14ac:dyDescent="0.25">
      <c r="A13" s="90">
        <v>3821103</v>
      </c>
      <c r="B13" s="46" t="s">
        <v>9</v>
      </c>
      <c r="C13" s="17">
        <v>2596.27</v>
      </c>
      <c r="D13" s="17"/>
      <c r="E13" s="35"/>
      <c r="F13" s="17">
        <f t="shared" si="1"/>
        <v>2596.27</v>
      </c>
      <c r="G13" s="92" t="s">
        <v>78</v>
      </c>
      <c r="H13" s="22">
        <v>1353.43</v>
      </c>
      <c r="I13" s="22">
        <v>0</v>
      </c>
      <c r="J13" s="22">
        <v>0</v>
      </c>
      <c r="K13" s="36">
        <f t="shared" si="2"/>
        <v>1353.43</v>
      </c>
      <c r="L13" s="115" t="s">
        <v>78</v>
      </c>
      <c r="M13" s="22">
        <v>252.44</v>
      </c>
      <c r="N13" s="22"/>
      <c r="O13" s="22"/>
      <c r="P13" s="29">
        <f t="shared" si="3"/>
        <v>252.44</v>
      </c>
      <c r="Q13" s="92" t="s">
        <v>78</v>
      </c>
      <c r="R13" s="22">
        <v>255.57</v>
      </c>
      <c r="S13" s="22"/>
      <c r="T13" s="22"/>
      <c r="U13" s="29">
        <f t="shared" si="4"/>
        <v>255.57</v>
      </c>
      <c r="V13" s="82" t="s">
        <v>78</v>
      </c>
      <c r="W13" s="54">
        <v>249.75</v>
      </c>
      <c r="X13" s="54"/>
      <c r="Y13" s="54"/>
      <c r="Z13" s="54">
        <f t="shared" si="5"/>
        <v>249.75</v>
      </c>
      <c r="AA13" s="92" t="s">
        <v>78</v>
      </c>
      <c r="AB13" s="23">
        <f t="shared" si="6"/>
        <v>1603.18</v>
      </c>
      <c r="AC13" s="23">
        <f t="shared" si="7"/>
        <v>0</v>
      </c>
      <c r="AD13" s="23">
        <f t="shared" si="8"/>
        <v>0</v>
      </c>
      <c r="AE13" s="23">
        <f t="shared" si="9"/>
        <v>1603.18</v>
      </c>
      <c r="AF13" s="37"/>
      <c r="AG13" s="98">
        <f>U13</f>
        <v>255.57</v>
      </c>
      <c r="AH13" s="98">
        <f>Z13</f>
        <v>249.75</v>
      </c>
      <c r="AI13" s="37"/>
      <c r="AK13" s="72">
        <f t="shared" si="10"/>
        <v>5.8199999999999932</v>
      </c>
    </row>
    <row r="14" spans="1:37" s="9" customFormat="1" ht="13.5" customHeight="1" x14ac:dyDescent="0.25">
      <c r="A14" s="90">
        <v>3211119</v>
      </c>
      <c r="B14" s="10" t="s">
        <v>10</v>
      </c>
      <c r="C14" s="17">
        <v>25</v>
      </c>
      <c r="D14" s="17"/>
      <c r="E14" s="35"/>
      <c r="F14" s="17">
        <f t="shared" si="1"/>
        <v>25</v>
      </c>
      <c r="G14" s="92" t="s">
        <v>78</v>
      </c>
      <c r="H14" s="22">
        <v>0.4</v>
      </c>
      <c r="I14" s="22">
        <v>0</v>
      </c>
      <c r="J14" s="22">
        <v>0</v>
      </c>
      <c r="K14" s="36">
        <f t="shared" si="2"/>
        <v>0.4</v>
      </c>
      <c r="L14" s="115" t="s">
        <v>78</v>
      </c>
      <c r="M14" s="22">
        <v>0.22</v>
      </c>
      <c r="N14" s="22"/>
      <c r="O14" s="22"/>
      <c r="P14" s="29">
        <f t="shared" si="3"/>
        <v>0.22</v>
      </c>
      <c r="Q14" s="92" t="s">
        <v>78</v>
      </c>
      <c r="R14" s="22">
        <v>0.4</v>
      </c>
      <c r="S14" s="22"/>
      <c r="T14" s="22"/>
      <c r="U14" s="29">
        <f t="shared" si="4"/>
        <v>0.4</v>
      </c>
      <c r="V14" s="82" t="s">
        <v>78</v>
      </c>
      <c r="W14" s="54">
        <v>0.37</v>
      </c>
      <c r="X14" s="54"/>
      <c r="Y14" s="54"/>
      <c r="Z14" s="54">
        <f t="shared" si="5"/>
        <v>0.37</v>
      </c>
      <c r="AA14" s="92" t="s">
        <v>78</v>
      </c>
      <c r="AB14" s="23">
        <f t="shared" si="6"/>
        <v>0.77</v>
      </c>
      <c r="AC14" s="23">
        <f t="shared" si="7"/>
        <v>0</v>
      </c>
      <c r="AD14" s="23">
        <f t="shared" si="8"/>
        <v>0</v>
      </c>
      <c r="AE14" s="23">
        <f t="shared" si="9"/>
        <v>0.77</v>
      </c>
      <c r="AF14" s="37"/>
      <c r="AG14" s="513">
        <f>SUM(U14:U16)</f>
        <v>0.65</v>
      </c>
      <c r="AH14" s="513">
        <f>SUM(Z14:Z16)</f>
        <v>0.5</v>
      </c>
      <c r="AI14" s="37"/>
      <c r="AK14" s="72">
        <f t="shared" si="10"/>
        <v>3.0000000000000027E-2</v>
      </c>
    </row>
    <row r="15" spans="1:37" s="9" customFormat="1" ht="13.5" customHeight="1" x14ac:dyDescent="0.25">
      <c r="A15" s="90">
        <v>3211120</v>
      </c>
      <c r="B15" s="11" t="s">
        <v>11</v>
      </c>
      <c r="C15" s="17">
        <v>25</v>
      </c>
      <c r="D15" s="17"/>
      <c r="E15" s="35"/>
      <c r="F15" s="17">
        <f t="shared" si="1"/>
        <v>25</v>
      </c>
      <c r="G15" s="92" t="s">
        <v>78</v>
      </c>
      <c r="H15" s="22">
        <v>0.89</v>
      </c>
      <c r="I15" s="22">
        <v>0</v>
      </c>
      <c r="J15" s="22">
        <v>0</v>
      </c>
      <c r="K15" s="36">
        <f t="shared" si="2"/>
        <v>0.89</v>
      </c>
      <c r="L15" s="115" t="s">
        <v>78</v>
      </c>
      <c r="M15" s="22">
        <v>0.15</v>
      </c>
      <c r="N15" s="22"/>
      <c r="O15" s="22"/>
      <c r="P15" s="29">
        <f t="shared" si="3"/>
        <v>0.15</v>
      </c>
      <c r="Q15" s="92" t="s">
        <v>78</v>
      </c>
      <c r="R15" s="22">
        <v>0.15</v>
      </c>
      <c r="S15" s="22"/>
      <c r="T15" s="22"/>
      <c r="U15" s="29">
        <f t="shared" si="4"/>
        <v>0.15</v>
      </c>
      <c r="V15" s="82" t="s">
        <v>78</v>
      </c>
      <c r="W15" s="54">
        <v>0.08</v>
      </c>
      <c r="X15" s="54"/>
      <c r="Y15" s="54"/>
      <c r="Z15" s="54">
        <f t="shared" si="5"/>
        <v>0.08</v>
      </c>
      <c r="AA15" s="92" t="s">
        <v>78</v>
      </c>
      <c r="AB15" s="23">
        <f t="shared" si="6"/>
        <v>0.97</v>
      </c>
      <c r="AC15" s="23">
        <f t="shared" si="7"/>
        <v>0</v>
      </c>
      <c r="AD15" s="23">
        <f t="shared" si="8"/>
        <v>0</v>
      </c>
      <c r="AE15" s="23">
        <f t="shared" si="9"/>
        <v>0.97</v>
      </c>
      <c r="AF15" s="37"/>
      <c r="AG15" s="514"/>
      <c r="AH15" s="514"/>
      <c r="AI15" s="37"/>
      <c r="AK15" s="72">
        <f t="shared" si="10"/>
        <v>6.9999999999999993E-2</v>
      </c>
    </row>
    <row r="16" spans="1:37" s="9" customFormat="1" ht="13.5" customHeight="1" x14ac:dyDescent="0.25">
      <c r="A16" s="90">
        <v>3211117</v>
      </c>
      <c r="B16" s="11" t="s">
        <v>12</v>
      </c>
      <c r="C16" s="17">
        <v>25</v>
      </c>
      <c r="D16" s="17"/>
      <c r="E16" s="35"/>
      <c r="F16" s="17">
        <f t="shared" si="1"/>
        <v>25</v>
      </c>
      <c r="G16" s="92" t="s">
        <v>78</v>
      </c>
      <c r="H16" s="22">
        <v>0.39</v>
      </c>
      <c r="I16" s="22">
        <v>0</v>
      </c>
      <c r="J16" s="22">
        <v>0</v>
      </c>
      <c r="K16" s="36">
        <f t="shared" si="2"/>
        <v>0.39</v>
      </c>
      <c r="L16" s="115" t="s">
        <v>78</v>
      </c>
      <c r="M16" s="22">
        <v>0.05</v>
      </c>
      <c r="N16" s="22"/>
      <c r="O16" s="22"/>
      <c r="P16" s="29">
        <f t="shared" si="3"/>
        <v>0.05</v>
      </c>
      <c r="Q16" s="92" t="s">
        <v>78</v>
      </c>
      <c r="R16" s="22">
        <v>0.1</v>
      </c>
      <c r="S16" s="22"/>
      <c r="T16" s="22"/>
      <c r="U16" s="29">
        <f t="shared" si="4"/>
        <v>0.1</v>
      </c>
      <c r="V16" s="82" t="s">
        <v>78</v>
      </c>
      <c r="W16" s="54">
        <v>0.05</v>
      </c>
      <c r="X16" s="54"/>
      <c r="Y16" s="54"/>
      <c r="Z16" s="54">
        <f t="shared" si="5"/>
        <v>0.05</v>
      </c>
      <c r="AA16" s="92" t="s">
        <v>78</v>
      </c>
      <c r="AB16" s="23">
        <f t="shared" si="6"/>
        <v>0.44</v>
      </c>
      <c r="AC16" s="23">
        <f t="shared" si="7"/>
        <v>0</v>
      </c>
      <c r="AD16" s="23">
        <f t="shared" si="8"/>
        <v>0</v>
      </c>
      <c r="AE16" s="23">
        <f t="shared" si="9"/>
        <v>0.44</v>
      </c>
      <c r="AF16" s="37"/>
      <c r="AG16" s="514"/>
      <c r="AH16" s="514"/>
      <c r="AI16" s="37"/>
      <c r="AK16" s="72">
        <f t="shared" si="10"/>
        <v>0.05</v>
      </c>
    </row>
    <row r="17" spans="1:39" s="9" customFormat="1" x14ac:dyDescent="0.25">
      <c r="A17" s="90">
        <v>3221104</v>
      </c>
      <c r="B17" s="11" t="s">
        <v>13</v>
      </c>
      <c r="C17" s="17">
        <v>15</v>
      </c>
      <c r="D17" s="17"/>
      <c r="E17" s="35"/>
      <c r="F17" s="17">
        <f t="shared" si="1"/>
        <v>15</v>
      </c>
      <c r="G17" s="92" t="s">
        <v>78</v>
      </c>
      <c r="H17" s="22">
        <v>9.5500000000000007</v>
      </c>
      <c r="I17" s="22">
        <v>0</v>
      </c>
      <c r="J17" s="22">
        <v>0</v>
      </c>
      <c r="K17" s="36">
        <f t="shared" si="2"/>
        <v>9.5500000000000007</v>
      </c>
      <c r="L17" s="115" t="s">
        <v>78</v>
      </c>
      <c r="M17" s="22">
        <v>5.45</v>
      </c>
      <c r="N17" s="22"/>
      <c r="O17" s="22"/>
      <c r="P17" s="29">
        <f t="shared" si="3"/>
        <v>5.45</v>
      </c>
      <c r="Q17" s="92" t="s">
        <v>78</v>
      </c>
      <c r="R17" s="22">
        <v>4</v>
      </c>
      <c r="S17" s="22"/>
      <c r="T17" s="22"/>
      <c r="U17" s="29">
        <f t="shared" si="4"/>
        <v>4</v>
      </c>
      <c r="V17" s="82" t="s">
        <v>78</v>
      </c>
      <c r="W17" s="54">
        <v>2.37</v>
      </c>
      <c r="X17" s="54"/>
      <c r="Y17" s="54"/>
      <c r="Z17" s="54">
        <f t="shared" si="5"/>
        <v>2.37</v>
      </c>
      <c r="AA17" s="92" t="s">
        <v>78</v>
      </c>
      <c r="AB17" s="23">
        <f t="shared" si="6"/>
        <v>11.920000000000002</v>
      </c>
      <c r="AC17" s="23">
        <f t="shared" si="7"/>
        <v>0</v>
      </c>
      <c r="AD17" s="23">
        <f t="shared" si="8"/>
        <v>0</v>
      </c>
      <c r="AE17" s="23">
        <f t="shared" si="9"/>
        <v>11.920000000000002</v>
      </c>
      <c r="AF17" s="37"/>
      <c r="AG17" s="98">
        <f>U17</f>
        <v>4</v>
      </c>
      <c r="AH17" s="98">
        <f>Z17</f>
        <v>2.37</v>
      </c>
      <c r="AI17" s="37"/>
      <c r="AK17" s="72">
        <f t="shared" si="10"/>
        <v>1.63</v>
      </c>
    </row>
    <row r="18" spans="1:39" s="9" customFormat="1" x14ac:dyDescent="0.25">
      <c r="A18" s="90">
        <v>3211115</v>
      </c>
      <c r="B18" s="11" t="s">
        <v>14</v>
      </c>
      <c r="C18" s="17">
        <v>10</v>
      </c>
      <c r="D18" s="17"/>
      <c r="E18" s="35"/>
      <c r="F18" s="17">
        <f t="shared" si="1"/>
        <v>10</v>
      </c>
      <c r="G18" s="92" t="s">
        <v>78</v>
      </c>
      <c r="H18" s="22">
        <v>0.71</v>
      </c>
      <c r="I18" s="22">
        <v>0</v>
      </c>
      <c r="J18" s="22">
        <v>0</v>
      </c>
      <c r="K18" s="36">
        <f t="shared" si="2"/>
        <v>0.71</v>
      </c>
      <c r="L18" s="115" t="s">
        <v>78</v>
      </c>
      <c r="M18" s="22">
        <v>0.4</v>
      </c>
      <c r="N18" s="22"/>
      <c r="O18" s="22"/>
      <c r="P18" s="29">
        <f t="shared" si="3"/>
        <v>0.4</v>
      </c>
      <c r="Q18" s="92" t="s">
        <v>78</v>
      </c>
      <c r="R18" s="22">
        <v>0.4</v>
      </c>
      <c r="S18" s="22"/>
      <c r="T18" s="22"/>
      <c r="U18" s="29">
        <f t="shared" si="4"/>
        <v>0.4</v>
      </c>
      <c r="V18" s="82" t="s">
        <v>78</v>
      </c>
      <c r="W18" s="62">
        <v>0.4</v>
      </c>
      <c r="X18" s="62"/>
      <c r="Y18" s="62"/>
      <c r="Z18" s="62">
        <f t="shared" si="5"/>
        <v>0.4</v>
      </c>
      <c r="AA18" s="92" t="s">
        <v>78</v>
      </c>
      <c r="AB18" s="23">
        <f t="shared" si="6"/>
        <v>1.1099999999999999</v>
      </c>
      <c r="AC18" s="23">
        <f t="shared" si="7"/>
        <v>0</v>
      </c>
      <c r="AD18" s="23">
        <f t="shared" si="8"/>
        <v>0</v>
      </c>
      <c r="AE18" s="23">
        <f t="shared" si="9"/>
        <v>1.1099999999999999</v>
      </c>
      <c r="AF18" s="37"/>
      <c r="AG18" s="513">
        <f>SUM(U18:U19)</f>
        <v>3.6</v>
      </c>
      <c r="AH18" s="513">
        <f>SUM(Z18:Z19)</f>
        <v>3.1799999999999997</v>
      </c>
      <c r="AI18" s="37"/>
      <c r="AK18" s="72">
        <f t="shared" si="10"/>
        <v>0</v>
      </c>
    </row>
    <row r="19" spans="1:39" s="9" customFormat="1" x14ac:dyDescent="0.25">
      <c r="A19" s="90">
        <v>3211113</v>
      </c>
      <c r="B19" s="11" t="s">
        <v>15</v>
      </c>
      <c r="C19" s="17">
        <v>15</v>
      </c>
      <c r="D19" s="17"/>
      <c r="E19" s="35"/>
      <c r="F19" s="17">
        <f t="shared" si="1"/>
        <v>15</v>
      </c>
      <c r="G19" s="92" t="s">
        <v>78</v>
      </c>
      <c r="H19" s="22">
        <v>5.96</v>
      </c>
      <c r="I19" s="22">
        <v>0</v>
      </c>
      <c r="J19" s="22">
        <v>0</v>
      </c>
      <c r="K19" s="36">
        <f t="shared" si="2"/>
        <v>5.96</v>
      </c>
      <c r="L19" s="115" t="s">
        <v>78</v>
      </c>
      <c r="M19" s="22">
        <v>2.5</v>
      </c>
      <c r="N19" s="22"/>
      <c r="O19" s="22"/>
      <c r="P19" s="29">
        <f t="shared" si="3"/>
        <v>2.5</v>
      </c>
      <c r="Q19" s="92" t="s">
        <v>78</v>
      </c>
      <c r="R19" s="22">
        <v>3.2</v>
      </c>
      <c r="S19" s="22"/>
      <c r="T19" s="22"/>
      <c r="U19" s="29">
        <f t="shared" si="4"/>
        <v>3.2</v>
      </c>
      <c r="V19" s="82" t="s">
        <v>78</v>
      </c>
      <c r="W19" s="62">
        <v>2.78</v>
      </c>
      <c r="X19" s="62"/>
      <c r="Y19" s="62"/>
      <c r="Z19" s="62">
        <f t="shared" si="5"/>
        <v>2.78</v>
      </c>
      <c r="AA19" s="92" t="s">
        <v>78</v>
      </c>
      <c r="AB19" s="23">
        <f t="shared" si="6"/>
        <v>8.74</v>
      </c>
      <c r="AC19" s="23">
        <f t="shared" si="7"/>
        <v>0</v>
      </c>
      <c r="AD19" s="23">
        <f t="shared" si="8"/>
        <v>0</v>
      </c>
      <c r="AE19" s="23">
        <f t="shared" si="9"/>
        <v>8.74</v>
      </c>
      <c r="AF19" s="37"/>
      <c r="AG19" s="513"/>
      <c r="AH19" s="514"/>
      <c r="AI19" s="37"/>
      <c r="AK19" s="72">
        <f t="shared" si="10"/>
        <v>0.42000000000000037</v>
      </c>
    </row>
    <row r="20" spans="1:39" s="9" customFormat="1" x14ac:dyDescent="0.25">
      <c r="A20" s="90">
        <v>3243102</v>
      </c>
      <c r="B20" s="8" t="s">
        <v>16</v>
      </c>
      <c r="C20" s="17">
        <v>200</v>
      </c>
      <c r="D20" s="17"/>
      <c r="E20" s="35"/>
      <c r="F20" s="17">
        <f t="shared" si="1"/>
        <v>200</v>
      </c>
      <c r="G20" s="92" t="s">
        <v>78</v>
      </c>
      <c r="H20" s="22">
        <v>11.629999999999999</v>
      </c>
      <c r="I20" s="22">
        <v>0</v>
      </c>
      <c r="J20" s="22">
        <v>0</v>
      </c>
      <c r="K20" s="36">
        <f t="shared" si="2"/>
        <v>11.629999999999999</v>
      </c>
      <c r="L20" s="115" t="s">
        <v>78</v>
      </c>
      <c r="M20" s="22">
        <v>4</v>
      </c>
      <c r="N20" s="22"/>
      <c r="O20" s="22"/>
      <c r="P20" s="29">
        <f t="shared" si="3"/>
        <v>4</v>
      </c>
      <c r="Q20" s="92" t="s">
        <v>78</v>
      </c>
      <c r="R20" s="22">
        <v>6</v>
      </c>
      <c r="S20" s="22"/>
      <c r="T20" s="22"/>
      <c r="U20" s="29">
        <f t="shared" si="4"/>
        <v>6</v>
      </c>
      <c r="V20" s="82" t="s">
        <v>78</v>
      </c>
      <c r="W20" s="54">
        <v>5.89</v>
      </c>
      <c r="X20" s="54"/>
      <c r="Y20" s="54"/>
      <c r="Z20" s="54">
        <f t="shared" si="5"/>
        <v>5.89</v>
      </c>
      <c r="AA20" s="92" t="s">
        <v>78</v>
      </c>
      <c r="AB20" s="23">
        <f t="shared" si="6"/>
        <v>17.52</v>
      </c>
      <c r="AC20" s="23">
        <f t="shared" si="7"/>
        <v>0</v>
      </c>
      <c r="AD20" s="23">
        <f t="shared" si="8"/>
        <v>0</v>
      </c>
      <c r="AE20" s="23">
        <f t="shared" si="9"/>
        <v>17.52</v>
      </c>
      <c r="AF20" s="37"/>
      <c r="AG20" s="513">
        <f>SUM(U20:U21)</f>
        <v>26</v>
      </c>
      <c r="AH20" s="513">
        <f>SUM(Z20:Z21)</f>
        <v>25.89</v>
      </c>
      <c r="AI20" s="37"/>
      <c r="AK20" s="72">
        <f t="shared" si="10"/>
        <v>0.11000000000000032</v>
      </c>
    </row>
    <row r="21" spans="1:39" s="9" customFormat="1" x14ac:dyDescent="0.25">
      <c r="A21" s="90">
        <v>3243101</v>
      </c>
      <c r="B21" s="8" t="s">
        <v>17</v>
      </c>
      <c r="C21" s="17">
        <v>150</v>
      </c>
      <c r="D21" s="17"/>
      <c r="E21" s="35"/>
      <c r="F21" s="17">
        <f t="shared" si="1"/>
        <v>150</v>
      </c>
      <c r="G21" s="92" t="s">
        <v>78</v>
      </c>
      <c r="H21" s="22">
        <v>44.59</v>
      </c>
      <c r="I21" s="22">
        <v>0</v>
      </c>
      <c r="J21" s="22">
        <v>0</v>
      </c>
      <c r="K21" s="36">
        <f t="shared" si="2"/>
        <v>44.59</v>
      </c>
      <c r="L21" s="115" t="s">
        <v>78</v>
      </c>
      <c r="M21" s="22">
        <v>18</v>
      </c>
      <c r="N21" s="22"/>
      <c r="O21" s="22"/>
      <c r="P21" s="29">
        <f t="shared" si="3"/>
        <v>18</v>
      </c>
      <c r="Q21" s="92" t="s">
        <v>78</v>
      </c>
      <c r="R21" s="22">
        <v>20</v>
      </c>
      <c r="S21" s="22"/>
      <c r="T21" s="22"/>
      <c r="U21" s="29">
        <f t="shared" si="4"/>
        <v>20</v>
      </c>
      <c r="V21" s="82" t="s">
        <v>78</v>
      </c>
      <c r="W21" s="54">
        <v>20</v>
      </c>
      <c r="X21" s="54"/>
      <c r="Y21" s="54"/>
      <c r="Z21" s="54">
        <f t="shared" si="5"/>
        <v>20</v>
      </c>
      <c r="AA21" s="92" t="s">
        <v>78</v>
      </c>
      <c r="AB21" s="23">
        <f t="shared" si="6"/>
        <v>64.59</v>
      </c>
      <c r="AC21" s="23">
        <f t="shared" si="7"/>
        <v>0</v>
      </c>
      <c r="AD21" s="23">
        <f t="shared" si="8"/>
        <v>0</v>
      </c>
      <c r="AE21" s="23">
        <f t="shared" si="9"/>
        <v>64.59</v>
      </c>
      <c r="AF21" s="37"/>
      <c r="AG21" s="514"/>
      <c r="AH21" s="514"/>
      <c r="AI21" s="37"/>
      <c r="AK21" s="72">
        <f t="shared" si="10"/>
        <v>0</v>
      </c>
    </row>
    <row r="22" spans="1:39" s="9" customFormat="1" ht="22.5" x14ac:dyDescent="0.25">
      <c r="A22" s="90">
        <v>3221108</v>
      </c>
      <c r="B22" s="8" t="s">
        <v>18</v>
      </c>
      <c r="C22" s="17">
        <v>3</v>
      </c>
      <c r="D22" s="17"/>
      <c r="E22" s="35"/>
      <c r="F22" s="17">
        <f t="shared" si="1"/>
        <v>3</v>
      </c>
      <c r="G22" s="92" t="s">
        <v>78</v>
      </c>
      <c r="H22" s="22">
        <v>1.06</v>
      </c>
      <c r="I22" s="22">
        <v>0</v>
      </c>
      <c r="J22" s="22">
        <v>0</v>
      </c>
      <c r="K22" s="36">
        <f t="shared" si="2"/>
        <v>1.06</v>
      </c>
      <c r="L22" s="115" t="s">
        <v>78</v>
      </c>
      <c r="M22" s="22">
        <v>0.25</v>
      </c>
      <c r="N22" s="22"/>
      <c r="O22" s="22"/>
      <c r="P22" s="29">
        <f t="shared" si="3"/>
        <v>0.25</v>
      </c>
      <c r="Q22" s="92" t="s">
        <v>78</v>
      </c>
      <c r="R22" s="22">
        <v>0.15</v>
      </c>
      <c r="S22" s="22"/>
      <c r="T22" s="22"/>
      <c r="U22" s="29">
        <f t="shared" si="4"/>
        <v>0.15</v>
      </c>
      <c r="V22" s="82" t="s">
        <v>78</v>
      </c>
      <c r="W22" s="54">
        <v>0.1</v>
      </c>
      <c r="X22" s="54"/>
      <c r="Y22" s="54"/>
      <c r="Z22" s="54">
        <f t="shared" si="5"/>
        <v>0.1</v>
      </c>
      <c r="AA22" s="92" t="s">
        <v>78</v>
      </c>
      <c r="AB22" s="23">
        <f t="shared" si="6"/>
        <v>1.1600000000000001</v>
      </c>
      <c r="AC22" s="23">
        <f t="shared" si="7"/>
        <v>0</v>
      </c>
      <c r="AD22" s="23">
        <f t="shared" si="8"/>
        <v>0</v>
      </c>
      <c r="AE22" s="23">
        <f t="shared" si="9"/>
        <v>1.1600000000000001</v>
      </c>
      <c r="AF22" s="37"/>
      <c r="AG22" s="98">
        <f>U22</f>
        <v>0.15</v>
      </c>
      <c r="AH22" s="98">
        <f>Z22</f>
        <v>0.1</v>
      </c>
      <c r="AI22" s="37"/>
      <c r="AK22" s="72">
        <f t="shared" si="10"/>
        <v>4.9999999999999989E-2</v>
      </c>
    </row>
    <row r="23" spans="1:39" s="9" customFormat="1" x14ac:dyDescent="0.25">
      <c r="A23" s="90">
        <v>3255102</v>
      </c>
      <c r="B23" s="8" t="s">
        <v>19</v>
      </c>
      <c r="C23" s="17">
        <v>35</v>
      </c>
      <c r="D23" s="17"/>
      <c r="E23" s="35"/>
      <c r="F23" s="17">
        <f t="shared" si="1"/>
        <v>35</v>
      </c>
      <c r="G23" s="92" t="s">
        <v>78</v>
      </c>
      <c r="H23" s="22">
        <v>30.18</v>
      </c>
      <c r="I23" s="22">
        <v>0</v>
      </c>
      <c r="J23" s="22">
        <v>0</v>
      </c>
      <c r="K23" s="36">
        <f t="shared" si="2"/>
        <v>30.18</v>
      </c>
      <c r="L23" s="115" t="s">
        <v>78</v>
      </c>
      <c r="M23" s="22">
        <v>4</v>
      </c>
      <c r="N23" s="22"/>
      <c r="O23" s="22"/>
      <c r="P23" s="29">
        <f t="shared" si="3"/>
        <v>4</v>
      </c>
      <c r="Q23" s="92" t="s">
        <v>78</v>
      </c>
      <c r="R23" s="22">
        <v>4</v>
      </c>
      <c r="S23" s="22"/>
      <c r="T23" s="22"/>
      <c r="U23" s="29">
        <f t="shared" si="4"/>
        <v>4</v>
      </c>
      <c r="V23" s="82" t="s">
        <v>78</v>
      </c>
      <c r="W23" s="54">
        <v>3.98</v>
      </c>
      <c r="X23" s="54"/>
      <c r="Y23" s="54"/>
      <c r="Z23" s="54">
        <f t="shared" si="5"/>
        <v>3.98</v>
      </c>
      <c r="AA23" s="92" t="s">
        <v>78</v>
      </c>
      <c r="AB23" s="23">
        <f t="shared" si="6"/>
        <v>34.159999999999997</v>
      </c>
      <c r="AC23" s="23">
        <f t="shared" si="7"/>
        <v>0</v>
      </c>
      <c r="AD23" s="23">
        <f t="shared" si="8"/>
        <v>0</v>
      </c>
      <c r="AE23" s="23">
        <f t="shared" si="9"/>
        <v>34.159999999999997</v>
      </c>
      <c r="AF23" s="37"/>
      <c r="AG23" s="98">
        <f>U23</f>
        <v>4</v>
      </c>
      <c r="AH23" s="98">
        <f>Z23</f>
        <v>3.98</v>
      </c>
      <c r="AI23" s="37"/>
      <c r="AK23" s="72">
        <f t="shared" si="10"/>
        <v>2.0000000000000018E-2</v>
      </c>
    </row>
    <row r="24" spans="1:39" s="9" customFormat="1" x14ac:dyDescent="0.25">
      <c r="A24" s="90">
        <v>3255104</v>
      </c>
      <c r="B24" s="8" t="s">
        <v>20</v>
      </c>
      <c r="C24" s="17">
        <v>150</v>
      </c>
      <c r="D24" s="17"/>
      <c r="E24" s="35"/>
      <c r="F24" s="17">
        <f t="shared" si="1"/>
        <v>150</v>
      </c>
      <c r="G24" s="92" t="s">
        <v>78</v>
      </c>
      <c r="H24" s="22">
        <v>31.93</v>
      </c>
      <c r="I24" s="22">
        <v>0</v>
      </c>
      <c r="J24" s="22">
        <v>0</v>
      </c>
      <c r="K24" s="36">
        <f t="shared" si="2"/>
        <v>31.93</v>
      </c>
      <c r="L24" s="115" t="s">
        <v>78</v>
      </c>
      <c r="M24" s="22">
        <v>15</v>
      </c>
      <c r="N24" s="22"/>
      <c r="O24" s="22"/>
      <c r="P24" s="29">
        <f t="shared" si="3"/>
        <v>15</v>
      </c>
      <c r="Q24" s="92" t="s">
        <v>78</v>
      </c>
      <c r="R24" s="22">
        <v>18</v>
      </c>
      <c r="S24" s="22"/>
      <c r="T24" s="22"/>
      <c r="U24" s="29">
        <f t="shared" si="4"/>
        <v>18</v>
      </c>
      <c r="V24" s="82" t="s">
        <v>78</v>
      </c>
      <c r="W24" s="54">
        <v>17.98</v>
      </c>
      <c r="X24" s="54"/>
      <c r="Y24" s="54"/>
      <c r="Z24" s="54">
        <f t="shared" si="5"/>
        <v>17.98</v>
      </c>
      <c r="AA24" s="92" t="s">
        <v>78</v>
      </c>
      <c r="AB24" s="23">
        <f t="shared" si="6"/>
        <v>49.91</v>
      </c>
      <c r="AC24" s="23">
        <f t="shared" si="7"/>
        <v>0</v>
      </c>
      <c r="AD24" s="23">
        <f t="shared" si="8"/>
        <v>0</v>
      </c>
      <c r="AE24" s="23">
        <f t="shared" si="9"/>
        <v>49.91</v>
      </c>
      <c r="AF24" s="37"/>
      <c r="AG24" s="98">
        <f>U24</f>
        <v>18</v>
      </c>
      <c r="AH24" s="98">
        <f>Z24</f>
        <v>17.98</v>
      </c>
      <c r="AI24" s="37"/>
      <c r="AK24" s="72">
        <f t="shared" si="10"/>
        <v>1.9999999999999574E-2</v>
      </c>
    </row>
    <row r="25" spans="1:39" s="9" customFormat="1" x14ac:dyDescent="0.25">
      <c r="A25" s="90">
        <v>3211127</v>
      </c>
      <c r="B25" s="8" t="s">
        <v>21</v>
      </c>
      <c r="C25" s="17">
        <v>2</v>
      </c>
      <c r="D25" s="17"/>
      <c r="E25" s="35"/>
      <c r="F25" s="17">
        <f t="shared" si="1"/>
        <v>2</v>
      </c>
      <c r="G25" s="92" t="s">
        <v>78</v>
      </c>
      <c r="H25" s="22">
        <v>0.18</v>
      </c>
      <c r="I25" s="22">
        <v>0</v>
      </c>
      <c r="J25" s="22">
        <v>0</v>
      </c>
      <c r="K25" s="36">
        <f t="shared" si="2"/>
        <v>0.18</v>
      </c>
      <c r="L25" s="115" t="s">
        <v>78</v>
      </c>
      <c r="M25" s="22">
        <v>0.05</v>
      </c>
      <c r="N25" s="22"/>
      <c r="O25" s="22"/>
      <c r="P25" s="29">
        <f t="shared" si="3"/>
        <v>0.05</v>
      </c>
      <c r="Q25" s="92" t="s">
        <v>78</v>
      </c>
      <c r="R25" s="22">
        <v>0.1</v>
      </c>
      <c r="S25" s="22"/>
      <c r="T25" s="22"/>
      <c r="U25" s="29">
        <f t="shared" si="4"/>
        <v>0.1</v>
      </c>
      <c r="V25" s="82" t="s">
        <v>78</v>
      </c>
      <c r="W25" s="54">
        <v>0.1</v>
      </c>
      <c r="X25" s="54"/>
      <c r="Y25" s="54"/>
      <c r="Z25" s="54">
        <f t="shared" si="5"/>
        <v>0.1</v>
      </c>
      <c r="AA25" s="92" t="s">
        <v>78</v>
      </c>
      <c r="AB25" s="23">
        <f t="shared" si="6"/>
        <v>0.28000000000000003</v>
      </c>
      <c r="AC25" s="23">
        <f t="shared" si="7"/>
        <v>0</v>
      </c>
      <c r="AD25" s="23">
        <f t="shared" si="8"/>
        <v>0</v>
      </c>
      <c r="AE25" s="23">
        <f t="shared" si="9"/>
        <v>0.28000000000000003</v>
      </c>
      <c r="AF25" s="37"/>
      <c r="AG25" s="98">
        <f>U25</f>
        <v>0.1</v>
      </c>
      <c r="AH25" s="98">
        <f>Z25</f>
        <v>0.1</v>
      </c>
      <c r="AI25" s="37"/>
      <c r="AK25" s="72">
        <f t="shared" si="10"/>
        <v>0</v>
      </c>
    </row>
    <row r="26" spans="1:39" s="9" customFormat="1" x14ac:dyDescent="0.25">
      <c r="A26" s="515">
        <v>3231201</v>
      </c>
      <c r="B26" s="14" t="s">
        <v>22</v>
      </c>
      <c r="C26" s="16"/>
      <c r="D26" s="16"/>
      <c r="E26" s="84"/>
      <c r="F26" s="16"/>
      <c r="G26" s="92"/>
      <c r="H26" s="22"/>
      <c r="I26" s="22"/>
      <c r="J26" s="22"/>
      <c r="K26" s="22"/>
      <c r="L26" s="115"/>
      <c r="M26" s="22"/>
      <c r="N26" s="22"/>
      <c r="O26" s="22"/>
      <c r="P26" s="22"/>
      <c r="Q26" s="92"/>
      <c r="R26" s="22"/>
      <c r="S26" s="22"/>
      <c r="T26" s="22"/>
      <c r="U26" s="22"/>
      <c r="V26" s="63"/>
      <c r="W26" s="65"/>
      <c r="X26" s="65"/>
      <c r="Y26" s="65"/>
      <c r="Z26" s="65"/>
      <c r="AA26" s="92"/>
      <c r="AB26" s="84"/>
      <c r="AC26" s="2"/>
      <c r="AD26" s="2"/>
      <c r="AE26" s="2"/>
      <c r="AF26" s="37"/>
      <c r="AG26" s="37"/>
      <c r="AH26" s="37"/>
      <c r="AI26" s="37"/>
    </row>
    <row r="27" spans="1:39" s="9" customFormat="1" ht="22.5" x14ac:dyDescent="0.25">
      <c r="A27" s="515"/>
      <c r="B27" s="8" t="s">
        <v>23</v>
      </c>
      <c r="C27" s="88"/>
      <c r="D27" s="88">
        <v>238.54</v>
      </c>
      <c r="E27" s="92"/>
      <c r="F27" s="88">
        <f t="shared" si="1"/>
        <v>238.54</v>
      </c>
      <c r="G27" s="92" t="s">
        <v>78</v>
      </c>
      <c r="H27" s="22"/>
      <c r="I27" s="22"/>
      <c r="J27" s="22"/>
      <c r="K27" s="36">
        <f t="shared" ref="K27:K39" si="11">H27+I27+J27</f>
        <v>0</v>
      </c>
      <c r="L27" s="115" t="s">
        <v>78</v>
      </c>
      <c r="M27" s="22"/>
      <c r="N27" s="22"/>
      <c r="O27" s="22"/>
      <c r="P27" s="22"/>
      <c r="Q27" s="92" t="s">
        <v>78</v>
      </c>
      <c r="R27" s="22"/>
      <c r="S27" s="22"/>
      <c r="T27" s="22"/>
      <c r="U27" s="22"/>
      <c r="V27" s="63"/>
      <c r="W27" s="65"/>
      <c r="X27" s="65"/>
      <c r="Y27" s="65"/>
      <c r="Z27" s="65"/>
      <c r="AA27" s="92" t="s">
        <v>78</v>
      </c>
      <c r="AB27" s="92"/>
      <c r="AC27" s="2"/>
      <c r="AD27" s="2"/>
      <c r="AE27" s="2"/>
      <c r="AF27" s="37"/>
      <c r="AG27" s="37"/>
      <c r="AH27" s="37"/>
      <c r="AI27" s="37"/>
    </row>
    <row r="28" spans="1:39" s="9" customFormat="1" ht="33.75" x14ac:dyDescent="0.25">
      <c r="A28" s="515"/>
      <c r="B28" s="46" t="s">
        <v>24</v>
      </c>
      <c r="C28" s="88">
        <v>47.81</v>
      </c>
      <c r="D28" s="88">
        <v>350.6</v>
      </c>
      <c r="E28" s="92"/>
      <c r="F28" s="88">
        <f t="shared" si="1"/>
        <v>398.41</v>
      </c>
      <c r="G28" s="92" t="s">
        <v>78</v>
      </c>
      <c r="H28" s="2">
        <v>6.8</v>
      </c>
      <c r="I28" s="22">
        <v>118.83</v>
      </c>
      <c r="J28" s="22">
        <v>0</v>
      </c>
      <c r="K28" s="36">
        <f t="shared" si="11"/>
        <v>125.63</v>
      </c>
      <c r="L28" s="115" t="s">
        <v>78</v>
      </c>
      <c r="M28" s="29">
        <v>10.41</v>
      </c>
      <c r="N28" s="29">
        <v>93.68</v>
      </c>
      <c r="O28" s="29"/>
      <c r="P28" s="29">
        <f>M28+N28+O28</f>
        <v>104.09</v>
      </c>
      <c r="Q28" s="92" t="s">
        <v>78</v>
      </c>
      <c r="R28" s="29">
        <v>21.84</v>
      </c>
      <c r="S28" s="29">
        <v>160.18</v>
      </c>
      <c r="T28" s="29"/>
      <c r="U28" s="29">
        <f>R28+S28+T28</f>
        <v>182.02</v>
      </c>
      <c r="V28" s="63" t="s">
        <v>78</v>
      </c>
      <c r="W28" s="65">
        <v>15.74</v>
      </c>
      <c r="X28" s="65">
        <v>160.13</v>
      </c>
      <c r="Y28" s="64"/>
      <c r="Z28" s="65">
        <f t="shared" ref="Z28:Z39" si="12">W28+X28+Y28</f>
        <v>175.87</v>
      </c>
      <c r="AA28" s="92" t="s">
        <v>78</v>
      </c>
      <c r="AB28" s="23">
        <f t="shared" ref="AB28:AB39" si="13">W28+H28</f>
        <v>22.54</v>
      </c>
      <c r="AC28" s="23">
        <f t="shared" ref="AC28:AC39" si="14">X28+I28</f>
        <v>278.95999999999998</v>
      </c>
      <c r="AD28" s="23">
        <f t="shared" ref="AD28:AD39" si="15">Y28+J28</f>
        <v>0</v>
      </c>
      <c r="AE28" s="23">
        <f t="shared" ref="AE28:AE39" si="16">Z28+K28</f>
        <v>301.5</v>
      </c>
      <c r="AF28" s="37"/>
      <c r="AG28" s="516">
        <f>SUM(U28:U30)</f>
        <v>1068.18</v>
      </c>
      <c r="AH28" s="516">
        <f>SUM(Z28:Z30)</f>
        <v>1032.33</v>
      </c>
      <c r="AI28" s="522">
        <f>SUM(X28:X30)</f>
        <v>939.92</v>
      </c>
      <c r="AK28" s="72">
        <f>R28-W28</f>
        <v>6.1</v>
      </c>
      <c r="AL28" s="9">
        <f>X28/0.88</f>
        <v>181.96590909090909</v>
      </c>
      <c r="AM28" s="72">
        <f>AL28-X28</f>
        <v>21.835909090909098</v>
      </c>
    </row>
    <row r="29" spans="1:39" s="9" customFormat="1" ht="67.5" x14ac:dyDescent="0.25">
      <c r="A29" s="515"/>
      <c r="B29" s="46" t="s">
        <v>25</v>
      </c>
      <c r="C29" s="88">
        <v>304</v>
      </c>
      <c r="D29" s="88">
        <v>2229.34</v>
      </c>
      <c r="E29" s="92"/>
      <c r="F29" s="88">
        <f t="shared" si="1"/>
        <v>2533.34</v>
      </c>
      <c r="G29" s="92" t="s">
        <v>78</v>
      </c>
      <c r="H29" s="2">
        <v>24.64</v>
      </c>
      <c r="I29" s="22">
        <v>699.74</v>
      </c>
      <c r="J29" s="22">
        <v>0</v>
      </c>
      <c r="K29" s="36">
        <f t="shared" si="11"/>
        <v>724.38</v>
      </c>
      <c r="L29" s="115" t="s">
        <v>78</v>
      </c>
      <c r="M29" s="22">
        <v>59.38</v>
      </c>
      <c r="N29" s="22">
        <v>534.47</v>
      </c>
      <c r="O29" s="22"/>
      <c r="P29" s="29">
        <f t="shared" ref="P29:P39" si="17">M29+N29+O29</f>
        <v>593.85</v>
      </c>
      <c r="Q29" s="92" t="s">
        <v>78</v>
      </c>
      <c r="R29" s="22">
        <v>77.260000000000005</v>
      </c>
      <c r="S29" s="22">
        <v>566.57000000000005</v>
      </c>
      <c r="T29" s="22"/>
      <c r="U29" s="29">
        <f t="shared" ref="U29:U50" si="18">R29+S29+T29</f>
        <v>643.83000000000004</v>
      </c>
      <c r="V29" s="63" t="s">
        <v>78</v>
      </c>
      <c r="W29" s="64">
        <v>55.7</v>
      </c>
      <c r="X29" s="64">
        <v>566.54999999999995</v>
      </c>
      <c r="Y29" s="65"/>
      <c r="Z29" s="65">
        <f t="shared" si="12"/>
        <v>622.25</v>
      </c>
      <c r="AA29" s="92" t="s">
        <v>78</v>
      </c>
      <c r="AB29" s="23">
        <f t="shared" si="13"/>
        <v>80.34</v>
      </c>
      <c r="AC29" s="23">
        <f t="shared" si="14"/>
        <v>1266.29</v>
      </c>
      <c r="AD29" s="23">
        <f t="shared" si="15"/>
        <v>0</v>
      </c>
      <c r="AE29" s="23">
        <f t="shared" si="16"/>
        <v>1346.63</v>
      </c>
      <c r="AF29" s="37"/>
      <c r="AG29" s="517"/>
      <c r="AH29" s="517"/>
      <c r="AI29" s="523"/>
      <c r="AK29" s="72">
        <f>R29-W29</f>
        <v>21.560000000000002</v>
      </c>
      <c r="AL29" s="9">
        <f>X29/0.88</f>
        <v>643.80681818181813</v>
      </c>
      <c r="AM29" s="72">
        <f>AL29-X29</f>
        <v>77.256818181818176</v>
      </c>
    </row>
    <row r="30" spans="1:39" s="9" customFormat="1" ht="78.75" x14ac:dyDescent="0.25">
      <c r="A30" s="515"/>
      <c r="B30" s="46" t="s">
        <v>26</v>
      </c>
      <c r="C30" s="88">
        <v>158.6</v>
      </c>
      <c r="D30" s="88">
        <v>1163.08</v>
      </c>
      <c r="E30" s="92"/>
      <c r="F30" s="88">
        <f t="shared" si="1"/>
        <v>1321.6799999999998</v>
      </c>
      <c r="G30" s="92" t="s">
        <v>78</v>
      </c>
      <c r="H30" s="2">
        <v>14.5</v>
      </c>
      <c r="I30" s="22">
        <v>329.49</v>
      </c>
      <c r="J30" s="22">
        <v>0</v>
      </c>
      <c r="K30" s="36">
        <f t="shared" si="11"/>
        <v>343.99</v>
      </c>
      <c r="L30" s="115" t="s">
        <v>78</v>
      </c>
      <c r="M30" s="30">
        <v>23.54</v>
      </c>
      <c r="N30" s="30">
        <v>211.85</v>
      </c>
      <c r="O30" s="30"/>
      <c r="P30" s="29">
        <f t="shared" si="17"/>
        <v>235.39</v>
      </c>
      <c r="Q30" s="92" t="s">
        <v>78</v>
      </c>
      <c r="R30" s="30">
        <v>29.08</v>
      </c>
      <c r="S30" s="30">
        <v>213.25</v>
      </c>
      <c r="T30" s="30"/>
      <c r="U30" s="29">
        <f t="shared" si="18"/>
        <v>242.32999999999998</v>
      </c>
      <c r="V30" s="81" t="s">
        <v>78</v>
      </c>
      <c r="W30" s="65">
        <v>20.97</v>
      </c>
      <c r="X30" s="65">
        <v>213.24</v>
      </c>
      <c r="Y30" s="78"/>
      <c r="Z30" s="65">
        <f t="shared" si="12"/>
        <v>234.21</v>
      </c>
      <c r="AA30" s="92" t="s">
        <v>78</v>
      </c>
      <c r="AB30" s="23">
        <f t="shared" si="13"/>
        <v>35.47</v>
      </c>
      <c r="AC30" s="23">
        <f t="shared" si="14"/>
        <v>542.73</v>
      </c>
      <c r="AD30" s="23">
        <f t="shared" si="15"/>
        <v>0</v>
      </c>
      <c r="AE30" s="23">
        <f t="shared" si="16"/>
        <v>578.20000000000005</v>
      </c>
      <c r="AF30" s="37"/>
      <c r="AG30" s="517"/>
      <c r="AH30" s="517"/>
      <c r="AI30" s="523"/>
      <c r="AK30" s="72">
        <f>R30-W30</f>
        <v>8.11</v>
      </c>
      <c r="AL30" s="9">
        <f>X30/0.88</f>
        <v>242.31818181818184</v>
      </c>
      <c r="AM30" s="72">
        <f>AL30-X30</f>
        <v>29.078181818181832</v>
      </c>
    </row>
    <row r="31" spans="1:39" s="9" customFormat="1" x14ac:dyDescent="0.25">
      <c r="A31" s="90">
        <v>3211109</v>
      </c>
      <c r="B31" s="8" t="s">
        <v>27</v>
      </c>
      <c r="C31" s="17">
        <v>15</v>
      </c>
      <c r="D31" s="17"/>
      <c r="E31" s="35"/>
      <c r="F31" s="17">
        <f t="shared" si="1"/>
        <v>15</v>
      </c>
      <c r="G31" s="92" t="s">
        <v>78</v>
      </c>
      <c r="H31" s="22">
        <v>6.71</v>
      </c>
      <c r="I31" s="22">
        <v>0</v>
      </c>
      <c r="J31" s="22">
        <v>0</v>
      </c>
      <c r="K31" s="36">
        <f t="shared" si="11"/>
        <v>6.71</v>
      </c>
      <c r="L31" s="115" t="s">
        <v>78</v>
      </c>
      <c r="M31" s="22">
        <v>4</v>
      </c>
      <c r="N31" s="22"/>
      <c r="O31" s="22"/>
      <c r="P31" s="29">
        <f t="shared" si="17"/>
        <v>4</v>
      </c>
      <c r="Q31" s="92" t="s">
        <v>78</v>
      </c>
      <c r="R31" s="22">
        <v>4.25</v>
      </c>
      <c r="S31" s="22"/>
      <c r="T31" s="22"/>
      <c r="U31" s="29">
        <f t="shared" si="18"/>
        <v>4.25</v>
      </c>
      <c r="V31" s="82" t="s">
        <v>78</v>
      </c>
      <c r="W31" s="54">
        <v>4.25</v>
      </c>
      <c r="X31" s="54"/>
      <c r="Y31" s="54"/>
      <c r="Z31" s="54">
        <f t="shared" si="12"/>
        <v>4.25</v>
      </c>
      <c r="AA31" s="92" t="s">
        <v>78</v>
      </c>
      <c r="AB31" s="23">
        <f t="shared" si="13"/>
        <v>10.96</v>
      </c>
      <c r="AC31" s="23">
        <f t="shared" si="14"/>
        <v>0</v>
      </c>
      <c r="AD31" s="23">
        <f t="shared" si="15"/>
        <v>0</v>
      </c>
      <c r="AE31" s="23">
        <f t="shared" si="16"/>
        <v>10.96</v>
      </c>
      <c r="AF31" s="37"/>
      <c r="AG31" s="98">
        <f>U31</f>
        <v>4.25</v>
      </c>
      <c r="AH31" s="98">
        <f>Z31</f>
        <v>4.25</v>
      </c>
      <c r="AI31" s="37"/>
      <c r="AK31" s="72">
        <f>R31-W31</f>
        <v>0</v>
      </c>
    </row>
    <row r="32" spans="1:39" s="9" customFormat="1" x14ac:dyDescent="0.25">
      <c r="A32" s="90">
        <v>3256103</v>
      </c>
      <c r="B32" s="8" t="s">
        <v>28</v>
      </c>
      <c r="C32" s="17">
        <v>25</v>
      </c>
      <c r="D32" s="17"/>
      <c r="E32" s="35"/>
      <c r="F32" s="17">
        <f t="shared" si="1"/>
        <v>25</v>
      </c>
      <c r="G32" s="92" t="s">
        <v>78</v>
      </c>
      <c r="H32" s="22">
        <v>2.74</v>
      </c>
      <c r="I32" s="22">
        <v>0</v>
      </c>
      <c r="J32" s="22">
        <v>0</v>
      </c>
      <c r="K32" s="36">
        <f t="shared" si="11"/>
        <v>2.74</v>
      </c>
      <c r="L32" s="115" t="s">
        <v>78</v>
      </c>
      <c r="M32" s="22">
        <v>1</v>
      </c>
      <c r="N32" s="22"/>
      <c r="O32" s="22"/>
      <c r="P32" s="29">
        <f t="shared" si="17"/>
        <v>1</v>
      </c>
      <c r="Q32" s="92" t="s">
        <v>78</v>
      </c>
      <c r="R32" s="22">
        <v>1</v>
      </c>
      <c r="S32" s="22"/>
      <c r="T32" s="22"/>
      <c r="U32" s="29">
        <f t="shared" si="18"/>
        <v>1</v>
      </c>
      <c r="V32" s="82" t="s">
        <v>78</v>
      </c>
      <c r="W32" s="54">
        <v>1</v>
      </c>
      <c r="X32" s="54"/>
      <c r="Y32" s="54"/>
      <c r="Z32" s="54">
        <f t="shared" si="12"/>
        <v>1</v>
      </c>
      <c r="AA32" s="92" t="s">
        <v>78</v>
      </c>
      <c r="AB32" s="23">
        <f t="shared" si="13"/>
        <v>3.74</v>
      </c>
      <c r="AC32" s="23">
        <f t="shared" si="14"/>
        <v>0</v>
      </c>
      <c r="AD32" s="23">
        <f t="shared" si="15"/>
        <v>0</v>
      </c>
      <c r="AE32" s="23">
        <f t="shared" si="16"/>
        <v>3.74</v>
      </c>
      <c r="AF32" s="37"/>
      <c r="AG32" s="98">
        <f>U32</f>
        <v>1</v>
      </c>
      <c r="AH32" s="98">
        <f>Z32</f>
        <v>1</v>
      </c>
      <c r="AI32" s="37"/>
      <c r="AK32" s="72">
        <f>R32-W32</f>
        <v>0</v>
      </c>
    </row>
    <row r="33" spans="1:37" s="9" customFormat="1" ht="22.5" x14ac:dyDescent="0.25">
      <c r="A33" s="90">
        <v>3257101</v>
      </c>
      <c r="B33" s="8" t="s">
        <v>95</v>
      </c>
      <c r="C33" s="17"/>
      <c r="D33" s="17"/>
      <c r="E33" s="35">
        <v>7901.4</v>
      </c>
      <c r="F33" s="17">
        <f t="shared" si="1"/>
        <v>7901.4</v>
      </c>
      <c r="G33" s="92" t="s">
        <v>78</v>
      </c>
      <c r="H33" s="37">
        <v>0</v>
      </c>
      <c r="I33" s="22">
        <v>0</v>
      </c>
      <c r="J33" s="22">
        <v>4481.58</v>
      </c>
      <c r="K33" s="36">
        <f t="shared" si="11"/>
        <v>4481.58</v>
      </c>
      <c r="L33" s="115" t="s">
        <v>78</v>
      </c>
      <c r="M33" s="22"/>
      <c r="N33" s="22"/>
      <c r="O33" s="22">
        <v>500</v>
      </c>
      <c r="P33" s="29">
        <f t="shared" si="17"/>
        <v>500</v>
      </c>
      <c r="Q33" s="92" t="s">
        <v>78</v>
      </c>
      <c r="R33" s="22"/>
      <c r="S33" s="22"/>
      <c r="T33" s="22">
        <v>700</v>
      </c>
      <c r="U33" s="29">
        <f t="shared" si="18"/>
        <v>700</v>
      </c>
      <c r="V33" s="108" t="s">
        <v>78</v>
      </c>
      <c r="W33" s="109"/>
      <c r="X33" s="70"/>
      <c r="Y33" s="70">
        <v>686.43</v>
      </c>
      <c r="Z33" s="70">
        <f t="shared" si="12"/>
        <v>686.43</v>
      </c>
      <c r="AA33" s="92" t="s">
        <v>78</v>
      </c>
      <c r="AB33" s="23">
        <f t="shared" si="13"/>
        <v>0</v>
      </c>
      <c r="AC33" s="23">
        <f t="shared" si="14"/>
        <v>0</v>
      </c>
      <c r="AD33" s="23">
        <f t="shared" si="15"/>
        <v>5168.01</v>
      </c>
      <c r="AE33" s="23">
        <f t="shared" si="16"/>
        <v>5168.01</v>
      </c>
      <c r="AF33" s="37"/>
      <c r="AG33" s="98">
        <f>U33</f>
        <v>700</v>
      </c>
      <c r="AH33" s="98">
        <f>Z33</f>
        <v>686.43</v>
      </c>
      <c r="AI33" s="37"/>
      <c r="AJ33" s="72">
        <f>Y33</f>
        <v>686.43</v>
      </c>
    </row>
    <row r="34" spans="1:37" s="9" customFormat="1" ht="22.5" x14ac:dyDescent="0.25">
      <c r="A34" s="518">
        <v>3111332</v>
      </c>
      <c r="B34" s="46" t="s">
        <v>29</v>
      </c>
      <c r="C34" s="17">
        <v>25</v>
      </c>
      <c r="D34" s="17"/>
      <c r="E34" s="35"/>
      <c r="F34" s="17">
        <f t="shared" si="1"/>
        <v>25</v>
      </c>
      <c r="G34" s="92" t="s">
        <v>78</v>
      </c>
      <c r="H34" s="22">
        <v>7.73</v>
      </c>
      <c r="I34" s="22">
        <v>0</v>
      </c>
      <c r="J34" s="22">
        <v>0</v>
      </c>
      <c r="K34" s="36">
        <f t="shared" si="11"/>
        <v>7.73</v>
      </c>
      <c r="L34" s="115" t="s">
        <v>78</v>
      </c>
      <c r="M34" s="22">
        <v>5</v>
      </c>
      <c r="N34" s="22"/>
      <c r="O34" s="22"/>
      <c r="P34" s="29">
        <f t="shared" si="17"/>
        <v>5</v>
      </c>
      <c r="Q34" s="92" t="s">
        <v>78</v>
      </c>
      <c r="R34" s="22">
        <v>5</v>
      </c>
      <c r="S34" s="22"/>
      <c r="T34" s="22"/>
      <c r="U34" s="29">
        <f t="shared" si="18"/>
        <v>5</v>
      </c>
      <c r="V34" s="82" t="s">
        <v>78</v>
      </c>
      <c r="W34" s="54">
        <v>5</v>
      </c>
      <c r="X34" s="54"/>
      <c r="Y34" s="54"/>
      <c r="Z34" s="54">
        <f t="shared" si="12"/>
        <v>5</v>
      </c>
      <c r="AA34" s="92" t="s">
        <v>78</v>
      </c>
      <c r="AB34" s="23">
        <f t="shared" si="13"/>
        <v>12.73</v>
      </c>
      <c r="AC34" s="23">
        <f t="shared" si="14"/>
        <v>0</v>
      </c>
      <c r="AD34" s="23">
        <f t="shared" si="15"/>
        <v>0</v>
      </c>
      <c r="AE34" s="23">
        <f t="shared" si="16"/>
        <v>12.73</v>
      </c>
      <c r="AF34" s="37"/>
      <c r="AG34" s="516">
        <f>SUM(U34:U36)</f>
        <v>7</v>
      </c>
      <c r="AH34" s="516">
        <f>SUM(Z34:Z36)</f>
        <v>6.52</v>
      </c>
      <c r="AI34" s="37"/>
      <c r="AK34" s="72">
        <f t="shared" ref="AK34:AK39" si="19">R34-W34</f>
        <v>0</v>
      </c>
    </row>
    <row r="35" spans="1:37" s="9" customFormat="1" x14ac:dyDescent="0.25">
      <c r="A35" s="519"/>
      <c r="B35" s="46" t="s">
        <v>30</v>
      </c>
      <c r="C35" s="17">
        <v>10</v>
      </c>
      <c r="D35" s="17"/>
      <c r="E35" s="35"/>
      <c r="F35" s="17">
        <f t="shared" si="1"/>
        <v>10</v>
      </c>
      <c r="G35" s="92" t="s">
        <v>78</v>
      </c>
      <c r="H35" s="22">
        <v>0.52</v>
      </c>
      <c r="I35" s="22">
        <v>0</v>
      </c>
      <c r="J35" s="22">
        <v>0</v>
      </c>
      <c r="K35" s="36">
        <f t="shared" si="11"/>
        <v>0.52</v>
      </c>
      <c r="L35" s="115" t="s">
        <v>78</v>
      </c>
      <c r="M35" s="22">
        <v>1</v>
      </c>
      <c r="N35" s="22"/>
      <c r="O35" s="22"/>
      <c r="P35" s="29">
        <f t="shared" si="17"/>
        <v>1</v>
      </c>
      <c r="Q35" s="92" t="s">
        <v>78</v>
      </c>
      <c r="R35" s="22">
        <v>1</v>
      </c>
      <c r="S35" s="22"/>
      <c r="T35" s="22"/>
      <c r="U35" s="29">
        <f t="shared" si="18"/>
        <v>1</v>
      </c>
      <c r="V35" s="82" t="s">
        <v>78</v>
      </c>
      <c r="W35" s="54">
        <v>0.77</v>
      </c>
      <c r="X35" s="54"/>
      <c r="Y35" s="54"/>
      <c r="Z35" s="54">
        <f t="shared" si="12"/>
        <v>0.77</v>
      </c>
      <c r="AA35" s="92" t="s">
        <v>78</v>
      </c>
      <c r="AB35" s="23">
        <f t="shared" si="13"/>
        <v>1.29</v>
      </c>
      <c r="AC35" s="23">
        <f t="shared" si="14"/>
        <v>0</v>
      </c>
      <c r="AD35" s="23">
        <f t="shared" si="15"/>
        <v>0</v>
      </c>
      <c r="AE35" s="23">
        <f t="shared" si="16"/>
        <v>1.29</v>
      </c>
      <c r="AF35" s="37"/>
      <c r="AG35" s="517"/>
      <c r="AH35" s="517"/>
      <c r="AI35" s="37"/>
      <c r="AK35" s="72">
        <f t="shared" si="19"/>
        <v>0.22999999999999998</v>
      </c>
    </row>
    <row r="36" spans="1:37" s="9" customFormat="1" x14ac:dyDescent="0.25">
      <c r="A36" s="520"/>
      <c r="B36" s="46" t="s">
        <v>31</v>
      </c>
      <c r="C36" s="17">
        <v>10</v>
      </c>
      <c r="D36" s="17"/>
      <c r="E36" s="35"/>
      <c r="F36" s="17">
        <f t="shared" si="1"/>
        <v>10</v>
      </c>
      <c r="G36" s="92" t="s">
        <v>78</v>
      </c>
      <c r="H36" s="22">
        <v>0.55000000000000004</v>
      </c>
      <c r="I36" s="22">
        <v>0</v>
      </c>
      <c r="J36" s="22">
        <v>0</v>
      </c>
      <c r="K36" s="36">
        <f t="shared" si="11"/>
        <v>0.55000000000000004</v>
      </c>
      <c r="L36" s="115" t="s">
        <v>78</v>
      </c>
      <c r="M36" s="22">
        <v>1</v>
      </c>
      <c r="N36" s="22"/>
      <c r="O36" s="22"/>
      <c r="P36" s="29">
        <f t="shared" si="17"/>
        <v>1</v>
      </c>
      <c r="Q36" s="92" t="s">
        <v>78</v>
      </c>
      <c r="R36" s="22">
        <v>1</v>
      </c>
      <c r="S36" s="22"/>
      <c r="T36" s="22"/>
      <c r="U36" s="29">
        <f t="shared" si="18"/>
        <v>1</v>
      </c>
      <c r="V36" s="82" t="s">
        <v>78</v>
      </c>
      <c r="W36" s="54">
        <v>0.75</v>
      </c>
      <c r="X36" s="54"/>
      <c r="Y36" s="54"/>
      <c r="Z36" s="54">
        <f t="shared" si="12"/>
        <v>0.75</v>
      </c>
      <c r="AA36" s="92" t="s">
        <v>78</v>
      </c>
      <c r="AB36" s="23">
        <f t="shared" si="13"/>
        <v>1.3</v>
      </c>
      <c r="AC36" s="23">
        <f t="shared" si="14"/>
        <v>0</v>
      </c>
      <c r="AD36" s="23">
        <f t="shared" si="15"/>
        <v>0</v>
      </c>
      <c r="AE36" s="23">
        <f t="shared" si="16"/>
        <v>1.3</v>
      </c>
      <c r="AF36" s="37"/>
      <c r="AG36" s="517"/>
      <c r="AH36" s="517"/>
      <c r="AI36" s="37"/>
      <c r="AK36" s="72">
        <f t="shared" si="19"/>
        <v>0.25</v>
      </c>
    </row>
    <row r="37" spans="1:37" s="9" customFormat="1" x14ac:dyDescent="0.25">
      <c r="A37" s="90">
        <v>3257104</v>
      </c>
      <c r="B37" s="10" t="s">
        <v>32</v>
      </c>
      <c r="C37" s="17">
        <v>162</v>
      </c>
      <c r="D37" s="17"/>
      <c r="E37" s="35"/>
      <c r="F37" s="17">
        <f t="shared" si="1"/>
        <v>162</v>
      </c>
      <c r="G37" s="92" t="s">
        <v>78</v>
      </c>
      <c r="H37" s="22">
        <v>55.09</v>
      </c>
      <c r="I37" s="22">
        <v>0</v>
      </c>
      <c r="J37" s="22">
        <v>0</v>
      </c>
      <c r="K37" s="36">
        <f t="shared" si="11"/>
        <v>55.09</v>
      </c>
      <c r="L37" s="115" t="s">
        <v>78</v>
      </c>
      <c r="M37" s="22">
        <v>30</v>
      </c>
      <c r="N37" s="22"/>
      <c r="O37" s="22"/>
      <c r="P37" s="29">
        <f t="shared" si="17"/>
        <v>30</v>
      </c>
      <c r="Q37" s="92" t="s">
        <v>78</v>
      </c>
      <c r="R37" s="22">
        <v>30</v>
      </c>
      <c r="S37" s="22"/>
      <c r="T37" s="22"/>
      <c r="U37" s="29">
        <f t="shared" si="18"/>
        <v>30</v>
      </c>
      <c r="V37" s="82" t="s">
        <v>78</v>
      </c>
      <c r="W37" s="54">
        <v>29.93</v>
      </c>
      <c r="X37" s="54"/>
      <c r="Y37" s="54"/>
      <c r="Z37" s="54">
        <f t="shared" si="12"/>
        <v>29.93</v>
      </c>
      <c r="AA37" s="92" t="s">
        <v>78</v>
      </c>
      <c r="AB37" s="23">
        <f t="shared" si="13"/>
        <v>85.02000000000001</v>
      </c>
      <c r="AC37" s="23">
        <f t="shared" si="14"/>
        <v>0</v>
      </c>
      <c r="AD37" s="23">
        <f t="shared" si="15"/>
        <v>0</v>
      </c>
      <c r="AE37" s="23">
        <f t="shared" si="16"/>
        <v>85.02000000000001</v>
      </c>
      <c r="AF37" s="37"/>
      <c r="AG37" s="98">
        <f>U37</f>
        <v>30</v>
      </c>
      <c r="AH37" s="98">
        <f>Z37</f>
        <v>29.93</v>
      </c>
      <c r="AI37" s="37"/>
      <c r="AK37" s="72">
        <f t="shared" si="19"/>
        <v>7.0000000000000284E-2</v>
      </c>
    </row>
    <row r="38" spans="1:37" s="9" customFormat="1" x14ac:dyDescent="0.25">
      <c r="A38" s="90">
        <v>3255101</v>
      </c>
      <c r="B38" s="8" t="s">
        <v>33</v>
      </c>
      <c r="C38" s="17">
        <v>50</v>
      </c>
      <c r="D38" s="17"/>
      <c r="E38" s="35"/>
      <c r="F38" s="17">
        <f t="shared" si="1"/>
        <v>50</v>
      </c>
      <c r="G38" s="92" t="s">
        <v>78</v>
      </c>
      <c r="H38" s="22">
        <v>12.97</v>
      </c>
      <c r="I38" s="22">
        <v>0</v>
      </c>
      <c r="J38" s="22">
        <v>0</v>
      </c>
      <c r="K38" s="36">
        <f t="shared" si="11"/>
        <v>12.97</v>
      </c>
      <c r="L38" s="115" t="s">
        <v>78</v>
      </c>
      <c r="M38" s="22">
        <v>6.5</v>
      </c>
      <c r="N38" s="22"/>
      <c r="O38" s="22"/>
      <c r="P38" s="29">
        <f t="shared" si="17"/>
        <v>6.5</v>
      </c>
      <c r="Q38" s="92" t="s">
        <v>78</v>
      </c>
      <c r="R38" s="22">
        <v>7.5</v>
      </c>
      <c r="S38" s="22"/>
      <c r="T38" s="22"/>
      <c r="U38" s="29">
        <f t="shared" si="18"/>
        <v>7.5</v>
      </c>
      <c r="V38" s="82" t="s">
        <v>78</v>
      </c>
      <c r="W38" s="62">
        <v>7.5</v>
      </c>
      <c r="X38" s="62"/>
      <c r="Y38" s="62"/>
      <c r="Z38" s="62">
        <f t="shared" si="12"/>
        <v>7.5</v>
      </c>
      <c r="AA38" s="92" t="s">
        <v>78</v>
      </c>
      <c r="AB38" s="23">
        <f t="shared" si="13"/>
        <v>20.47</v>
      </c>
      <c r="AC38" s="23">
        <f t="shared" si="14"/>
        <v>0</v>
      </c>
      <c r="AD38" s="23">
        <f t="shared" si="15"/>
        <v>0</v>
      </c>
      <c r="AE38" s="23">
        <f t="shared" si="16"/>
        <v>20.47</v>
      </c>
      <c r="AF38" s="37"/>
      <c r="AG38" s="98">
        <f>U38</f>
        <v>7.5</v>
      </c>
      <c r="AH38" s="98">
        <f>Z38</f>
        <v>7.5</v>
      </c>
      <c r="AI38" s="37"/>
      <c r="AK38" s="72">
        <f t="shared" si="19"/>
        <v>0</v>
      </c>
    </row>
    <row r="39" spans="1:37" s="9" customFormat="1" ht="22.5" x14ac:dyDescent="0.25">
      <c r="A39" s="90">
        <v>3256101</v>
      </c>
      <c r="B39" s="8" t="s">
        <v>34</v>
      </c>
      <c r="C39" s="17">
        <v>1700</v>
      </c>
      <c r="D39" s="17"/>
      <c r="E39" s="35"/>
      <c r="F39" s="17">
        <f t="shared" si="1"/>
        <v>1700</v>
      </c>
      <c r="G39" s="92" t="s">
        <v>78</v>
      </c>
      <c r="H39" s="22">
        <v>575.53</v>
      </c>
      <c r="I39" s="22">
        <v>0</v>
      </c>
      <c r="J39" s="22">
        <v>0</v>
      </c>
      <c r="K39" s="36">
        <f t="shared" si="11"/>
        <v>575.53</v>
      </c>
      <c r="L39" s="115" t="s">
        <v>78</v>
      </c>
      <c r="M39" s="22">
        <v>300</v>
      </c>
      <c r="N39" s="22"/>
      <c r="O39" s="22"/>
      <c r="P39" s="22">
        <f t="shared" si="17"/>
        <v>300</v>
      </c>
      <c r="Q39" s="92" t="s">
        <v>78</v>
      </c>
      <c r="R39" s="22">
        <v>300</v>
      </c>
      <c r="S39" s="22"/>
      <c r="T39" s="22"/>
      <c r="U39" s="22">
        <f t="shared" si="18"/>
        <v>300</v>
      </c>
      <c r="V39" s="82" t="s">
        <v>78</v>
      </c>
      <c r="W39" s="54">
        <v>299.93</v>
      </c>
      <c r="X39" s="54"/>
      <c r="Y39" s="54"/>
      <c r="Z39" s="54">
        <f t="shared" si="12"/>
        <v>299.93</v>
      </c>
      <c r="AA39" s="92" t="s">
        <v>78</v>
      </c>
      <c r="AB39" s="23">
        <f t="shared" si="13"/>
        <v>875.46</v>
      </c>
      <c r="AC39" s="23">
        <f t="shared" si="14"/>
        <v>0</v>
      </c>
      <c r="AD39" s="23">
        <f t="shared" si="15"/>
        <v>0</v>
      </c>
      <c r="AE39" s="23">
        <f t="shared" si="16"/>
        <v>875.46</v>
      </c>
      <c r="AF39" s="37"/>
      <c r="AG39" s="98">
        <f>U39</f>
        <v>300</v>
      </c>
      <c r="AH39" s="98">
        <f>Z39</f>
        <v>299.93</v>
      </c>
      <c r="AI39" s="37"/>
      <c r="AK39" s="72">
        <f t="shared" si="19"/>
        <v>6.9999999999993179E-2</v>
      </c>
    </row>
    <row r="40" spans="1:37" s="9" customFormat="1" x14ac:dyDescent="0.25">
      <c r="A40" s="45"/>
      <c r="B40" s="14" t="s">
        <v>35</v>
      </c>
      <c r="C40" s="38"/>
      <c r="D40" s="88"/>
      <c r="E40" s="92"/>
      <c r="F40" s="88"/>
      <c r="G40" s="92"/>
      <c r="H40" s="24"/>
      <c r="I40" s="24"/>
      <c r="J40" s="24"/>
      <c r="K40" s="24"/>
      <c r="L40" s="115"/>
      <c r="M40" s="33"/>
      <c r="N40" s="33"/>
      <c r="O40" s="33"/>
      <c r="P40" s="33"/>
      <c r="Q40" s="92"/>
      <c r="R40" s="33"/>
      <c r="S40" s="33"/>
      <c r="T40" s="33"/>
      <c r="U40" s="33"/>
      <c r="V40" s="82"/>
      <c r="W40" s="110"/>
      <c r="X40" s="111"/>
      <c r="Y40" s="112"/>
      <c r="Z40" s="111"/>
      <c r="AA40" s="92"/>
      <c r="AB40" s="92"/>
      <c r="AC40" s="2"/>
      <c r="AD40" s="2"/>
      <c r="AE40" s="2"/>
      <c r="AF40" s="37"/>
      <c r="AG40" s="37"/>
      <c r="AH40" s="37"/>
      <c r="AI40" s="37"/>
    </row>
    <row r="41" spans="1:37" s="9" customFormat="1" x14ac:dyDescent="0.25">
      <c r="A41" s="90">
        <v>3258101</v>
      </c>
      <c r="B41" s="8" t="s">
        <v>36</v>
      </c>
      <c r="C41" s="17">
        <v>100</v>
      </c>
      <c r="D41" s="17"/>
      <c r="E41" s="35"/>
      <c r="F41" s="17">
        <f t="shared" si="1"/>
        <v>100</v>
      </c>
      <c r="G41" s="92" t="s">
        <v>78</v>
      </c>
      <c r="H41" s="22">
        <v>40.94</v>
      </c>
      <c r="I41" s="22">
        <v>0</v>
      </c>
      <c r="J41" s="22">
        <v>0</v>
      </c>
      <c r="K41" s="36">
        <f t="shared" ref="K41:K50" si="20">H41+I41+J41</f>
        <v>40.94</v>
      </c>
      <c r="L41" s="115" t="s">
        <v>78</v>
      </c>
      <c r="M41" s="22">
        <v>20</v>
      </c>
      <c r="N41" s="22"/>
      <c r="O41" s="22"/>
      <c r="P41" s="29">
        <f t="shared" ref="P41:P50" si="21">M41+N41+O41</f>
        <v>20</v>
      </c>
      <c r="Q41" s="92" t="s">
        <v>78</v>
      </c>
      <c r="R41" s="22">
        <v>21</v>
      </c>
      <c r="S41" s="22"/>
      <c r="T41" s="22"/>
      <c r="U41" s="29">
        <f t="shared" si="18"/>
        <v>21</v>
      </c>
      <c r="V41" s="82" t="s">
        <v>78</v>
      </c>
      <c r="W41" s="54">
        <v>20.46</v>
      </c>
      <c r="X41" s="54"/>
      <c r="Y41" s="54"/>
      <c r="Z41" s="54">
        <f t="shared" ref="Z41:Z50" si="22">W41+X41+Y41</f>
        <v>20.46</v>
      </c>
      <c r="AA41" s="92" t="s">
        <v>78</v>
      </c>
      <c r="AB41" s="23">
        <f t="shared" ref="AB41:AB51" si="23">W41+H41</f>
        <v>61.4</v>
      </c>
      <c r="AC41" s="23">
        <f t="shared" ref="AC41:AC51" si="24">X41+I41</f>
        <v>0</v>
      </c>
      <c r="AD41" s="23">
        <f t="shared" ref="AD41:AD51" si="25">Y41+J41</f>
        <v>0</v>
      </c>
      <c r="AE41" s="23">
        <f t="shared" ref="AE41:AE51" si="26">Z41+K41</f>
        <v>61.4</v>
      </c>
      <c r="AF41" s="37"/>
      <c r="AG41" s="516">
        <f>SUM(U41:U50)</f>
        <v>58.45</v>
      </c>
      <c r="AH41" s="516">
        <f>SUM(Z41:Z50)</f>
        <v>56.730000000000004</v>
      </c>
      <c r="AI41" s="37"/>
      <c r="AK41" s="72">
        <f t="shared" ref="AK41:AK50" si="27">R41-W41</f>
        <v>0.53999999999999915</v>
      </c>
    </row>
    <row r="42" spans="1:37" s="9" customFormat="1" x14ac:dyDescent="0.25">
      <c r="A42" s="90">
        <v>3258102</v>
      </c>
      <c r="B42" s="8" t="s">
        <v>37</v>
      </c>
      <c r="C42" s="17">
        <v>15</v>
      </c>
      <c r="D42" s="17"/>
      <c r="E42" s="35"/>
      <c r="F42" s="17">
        <f t="shared" si="1"/>
        <v>15</v>
      </c>
      <c r="G42" s="92" t="s">
        <v>78</v>
      </c>
      <c r="H42" s="22">
        <v>2.21</v>
      </c>
      <c r="I42" s="22">
        <v>0</v>
      </c>
      <c r="J42" s="22">
        <v>0</v>
      </c>
      <c r="K42" s="36">
        <f t="shared" si="20"/>
        <v>2.21</v>
      </c>
      <c r="L42" s="115" t="s">
        <v>78</v>
      </c>
      <c r="M42" s="22">
        <v>1</v>
      </c>
      <c r="N42" s="22"/>
      <c r="O42" s="22"/>
      <c r="P42" s="29">
        <f t="shared" si="21"/>
        <v>1</v>
      </c>
      <c r="Q42" s="92" t="s">
        <v>78</v>
      </c>
      <c r="R42" s="22">
        <v>1</v>
      </c>
      <c r="S42" s="22"/>
      <c r="T42" s="22"/>
      <c r="U42" s="29">
        <f t="shared" si="18"/>
        <v>1</v>
      </c>
      <c r="V42" s="82" t="s">
        <v>78</v>
      </c>
      <c r="W42" s="54">
        <v>0.99</v>
      </c>
      <c r="X42" s="54"/>
      <c r="Y42" s="54"/>
      <c r="Z42" s="54">
        <f t="shared" si="22"/>
        <v>0.99</v>
      </c>
      <c r="AA42" s="92" t="s">
        <v>78</v>
      </c>
      <c r="AB42" s="23">
        <f t="shared" si="23"/>
        <v>3.2</v>
      </c>
      <c r="AC42" s="23">
        <f t="shared" si="24"/>
        <v>0</v>
      </c>
      <c r="AD42" s="23">
        <f t="shared" si="25"/>
        <v>0</v>
      </c>
      <c r="AE42" s="23">
        <f t="shared" si="26"/>
        <v>3.2</v>
      </c>
      <c r="AF42" s="37"/>
      <c r="AG42" s="517"/>
      <c r="AH42" s="517"/>
      <c r="AI42" s="37"/>
      <c r="AK42" s="72">
        <f t="shared" si="27"/>
        <v>1.0000000000000009E-2</v>
      </c>
    </row>
    <row r="43" spans="1:37" s="9" customFormat="1" x14ac:dyDescent="0.25">
      <c r="A43" s="90">
        <v>3258103</v>
      </c>
      <c r="B43" s="8" t="s">
        <v>38</v>
      </c>
      <c r="C43" s="17">
        <v>25</v>
      </c>
      <c r="D43" s="17"/>
      <c r="E43" s="35"/>
      <c r="F43" s="17">
        <f t="shared" si="1"/>
        <v>25</v>
      </c>
      <c r="G43" s="92" t="s">
        <v>78</v>
      </c>
      <c r="H43" s="22">
        <v>3.35</v>
      </c>
      <c r="I43" s="22">
        <v>0</v>
      </c>
      <c r="J43" s="22">
        <v>0</v>
      </c>
      <c r="K43" s="36">
        <f t="shared" si="20"/>
        <v>3.35</v>
      </c>
      <c r="L43" s="115" t="s">
        <v>78</v>
      </c>
      <c r="M43" s="22">
        <v>2</v>
      </c>
      <c r="N43" s="22"/>
      <c r="O43" s="22"/>
      <c r="P43" s="29">
        <f t="shared" si="21"/>
        <v>2</v>
      </c>
      <c r="Q43" s="92" t="s">
        <v>78</v>
      </c>
      <c r="R43" s="22">
        <v>2</v>
      </c>
      <c r="S43" s="22"/>
      <c r="T43" s="22"/>
      <c r="U43" s="29">
        <f t="shared" si="18"/>
        <v>2</v>
      </c>
      <c r="V43" s="82" t="s">
        <v>78</v>
      </c>
      <c r="W43" s="54">
        <v>1.99</v>
      </c>
      <c r="X43" s="54"/>
      <c r="Y43" s="54"/>
      <c r="Z43" s="54">
        <f t="shared" si="22"/>
        <v>1.99</v>
      </c>
      <c r="AA43" s="92" t="s">
        <v>78</v>
      </c>
      <c r="AB43" s="23">
        <f t="shared" si="23"/>
        <v>5.34</v>
      </c>
      <c r="AC43" s="23">
        <f t="shared" si="24"/>
        <v>0</v>
      </c>
      <c r="AD43" s="23">
        <f t="shared" si="25"/>
        <v>0</v>
      </c>
      <c r="AE43" s="23">
        <f t="shared" si="26"/>
        <v>5.34</v>
      </c>
      <c r="AF43" s="37"/>
      <c r="AG43" s="517"/>
      <c r="AH43" s="517"/>
      <c r="AI43" s="37"/>
      <c r="AK43" s="72">
        <f t="shared" si="27"/>
        <v>1.0000000000000009E-2</v>
      </c>
    </row>
    <row r="44" spans="1:37" s="9" customFormat="1" x14ac:dyDescent="0.25">
      <c r="A44" s="90">
        <v>3258105</v>
      </c>
      <c r="B44" s="8" t="s">
        <v>39</v>
      </c>
      <c r="C44" s="17">
        <v>25</v>
      </c>
      <c r="D44" s="17"/>
      <c r="E44" s="35"/>
      <c r="F44" s="17">
        <f t="shared" si="1"/>
        <v>25</v>
      </c>
      <c r="G44" s="92" t="s">
        <v>78</v>
      </c>
      <c r="H44" s="22">
        <v>0.72</v>
      </c>
      <c r="I44" s="22">
        <v>0</v>
      </c>
      <c r="J44" s="22">
        <v>0</v>
      </c>
      <c r="K44" s="36">
        <f t="shared" si="20"/>
        <v>0.72</v>
      </c>
      <c r="L44" s="115" t="s">
        <v>78</v>
      </c>
      <c r="M44" s="22">
        <v>0.5</v>
      </c>
      <c r="N44" s="22"/>
      <c r="O44" s="22"/>
      <c r="P44" s="29">
        <f t="shared" si="21"/>
        <v>0.5</v>
      </c>
      <c r="Q44" s="92" t="s">
        <v>78</v>
      </c>
      <c r="R44" s="22">
        <v>0.5</v>
      </c>
      <c r="S44" s="22"/>
      <c r="T44" s="22"/>
      <c r="U44" s="29">
        <f t="shared" si="18"/>
        <v>0.5</v>
      </c>
      <c r="V44" s="82" t="s">
        <v>78</v>
      </c>
      <c r="W44" s="54">
        <v>0.5</v>
      </c>
      <c r="X44" s="54"/>
      <c r="Y44" s="54"/>
      <c r="Z44" s="54">
        <f t="shared" si="22"/>
        <v>0.5</v>
      </c>
      <c r="AA44" s="92" t="s">
        <v>78</v>
      </c>
      <c r="AB44" s="23">
        <f t="shared" si="23"/>
        <v>1.22</v>
      </c>
      <c r="AC44" s="23">
        <f t="shared" si="24"/>
        <v>0</v>
      </c>
      <c r="AD44" s="23">
        <f t="shared" si="25"/>
        <v>0</v>
      </c>
      <c r="AE44" s="23">
        <f t="shared" si="26"/>
        <v>1.22</v>
      </c>
      <c r="AF44" s="37"/>
      <c r="AG44" s="517"/>
      <c r="AH44" s="517"/>
      <c r="AI44" s="37"/>
      <c r="AK44" s="72">
        <f t="shared" si="27"/>
        <v>0</v>
      </c>
    </row>
    <row r="45" spans="1:37" s="9" customFormat="1" x14ac:dyDescent="0.25">
      <c r="A45" s="90">
        <v>3258107</v>
      </c>
      <c r="B45" s="8" t="s">
        <v>40</v>
      </c>
      <c r="C45" s="17">
        <v>20</v>
      </c>
      <c r="D45" s="17"/>
      <c r="E45" s="35"/>
      <c r="F45" s="17">
        <f t="shared" si="1"/>
        <v>20</v>
      </c>
      <c r="G45" s="92" t="s">
        <v>78</v>
      </c>
      <c r="H45" s="22">
        <v>9.98</v>
      </c>
      <c r="I45" s="22">
        <v>0</v>
      </c>
      <c r="J45" s="22">
        <v>0</v>
      </c>
      <c r="K45" s="36">
        <f t="shared" si="20"/>
        <v>9.98</v>
      </c>
      <c r="L45" s="115" t="s">
        <v>78</v>
      </c>
      <c r="M45" s="22">
        <v>5</v>
      </c>
      <c r="N45" s="22"/>
      <c r="O45" s="22"/>
      <c r="P45" s="29">
        <f t="shared" si="21"/>
        <v>5</v>
      </c>
      <c r="Q45" s="92" t="s">
        <v>78</v>
      </c>
      <c r="R45" s="22">
        <v>10</v>
      </c>
      <c r="S45" s="22"/>
      <c r="T45" s="22"/>
      <c r="U45" s="29">
        <f t="shared" si="18"/>
        <v>10</v>
      </c>
      <c r="V45" s="82" t="s">
        <v>78</v>
      </c>
      <c r="W45" s="54">
        <v>10</v>
      </c>
      <c r="X45" s="54"/>
      <c r="Y45" s="54"/>
      <c r="Z45" s="54">
        <f t="shared" si="22"/>
        <v>10</v>
      </c>
      <c r="AA45" s="92" t="s">
        <v>78</v>
      </c>
      <c r="AB45" s="23">
        <f t="shared" si="23"/>
        <v>19.98</v>
      </c>
      <c r="AC45" s="23">
        <f t="shared" si="24"/>
        <v>0</v>
      </c>
      <c r="AD45" s="23">
        <f t="shared" si="25"/>
        <v>0</v>
      </c>
      <c r="AE45" s="23">
        <f t="shared" si="26"/>
        <v>19.98</v>
      </c>
      <c r="AF45" s="37"/>
      <c r="AG45" s="517"/>
      <c r="AH45" s="517"/>
      <c r="AI45" s="37"/>
      <c r="AK45" s="72">
        <f t="shared" si="27"/>
        <v>0</v>
      </c>
    </row>
    <row r="46" spans="1:37" s="9" customFormat="1" ht="22.5" x14ac:dyDescent="0.25">
      <c r="A46" s="90">
        <v>3258106</v>
      </c>
      <c r="B46" s="8" t="s">
        <v>41</v>
      </c>
      <c r="C46" s="17">
        <v>20</v>
      </c>
      <c r="D46" s="17"/>
      <c r="E46" s="35"/>
      <c r="F46" s="17">
        <f t="shared" si="1"/>
        <v>20</v>
      </c>
      <c r="G46" s="92" t="s">
        <v>78</v>
      </c>
      <c r="H46" s="22">
        <v>8.9499999999999993</v>
      </c>
      <c r="I46" s="22">
        <v>0</v>
      </c>
      <c r="J46" s="22">
        <v>0</v>
      </c>
      <c r="K46" s="36">
        <f t="shared" si="20"/>
        <v>8.9499999999999993</v>
      </c>
      <c r="L46" s="115" t="s">
        <v>78</v>
      </c>
      <c r="M46" s="22">
        <v>5</v>
      </c>
      <c r="N46" s="22"/>
      <c r="O46" s="22"/>
      <c r="P46" s="29">
        <f t="shared" si="21"/>
        <v>5</v>
      </c>
      <c r="Q46" s="92" t="s">
        <v>78</v>
      </c>
      <c r="R46" s="22">
        <v>6</v>
      </c>
      <c r="S46" s="22"/>
      <c r="T46" s="22"/>
      <c r="U46" s="29">
        <f t="shared" si="18"/>
        <v>6</v>
      </c>
      <c r="V46" s="82" t="s">
        <v>78</v>
      </c>
      <c r="W46" s="54">
        <v>5.58</v>
      </c>
      <c r="X46" s="54"/>
      <c r="Y46" s="54"/>
      <c r="Z46" s="54">
        <f t="shared" si="22"/>
        <v>5.58</v>
      </c>
      <c r="AA46" s="92" t="s">
        <v>78</v>
      </c>
      <c r="AB46" s="23">
        <f t="shared" si="23"/>
        <v>14.53</v>
      </c>
      <c r="AC46" s="23">
        <f t="shared" si="24"/>
        <v>0</v>
      </c>
      <c r="AD46" s="23">
        <f t="shared" si="25"/>
        <v>0</v>
      </c>
      <c r="AE46" s="23">
        <f t="shared" si="26"/>
        <v>14.53</v>
      </c>
      <c r="AF46" s="37"/>
      <c r="AG46" s="517"/>
      <c r="AH46" s="517"/>
      <c r="AI46" s="37"/>
      <c r="AK46" s="72">
        <f t="shared" si="27"/>
        <v>0.41999999999999993</v>
      </c>
    </row>
    <row r="47" spans="1:37" s="9" customFormat="1" x14ac:dyDescent="0.25">
      <c r="A47" s="90">
        <v>3258105</v>
      </c>
      <c r="B47" s="8" t="s">
        <v>42</v>
      </c>
      <c r="C47" s="17">
        <v>25</v>
      </c>
      <c r="D47" s="17"/>
      <c r="E47" s="35"/>
      <c r="F47" s="17">
        <f t="shared" si="1"/>
        <v>25</v>
      </c>
      <c r="G47" s="92" t="s">
        <v>78</v>
      </c>
      <c r="H47" s="22">
        <v>0.89</v>
      </c>
      <c r="I47" s="22">
        <v>0</v>
      </c>
      <c r="J47" s="22">
        <v>0</v>
      </c>
      <c r="K47" s="36">
        <f t="shared" si="20"/>
        <v>0.89</v>
      </c>
      <c r="L47" s="115" t="s">
        <v>78</v>
      </c>
      <c r="M47" s="22">
        <v>0.5</v>
      </c>
      <c r="N47" s="22"/>
      <c r="O47" s="22"/>
      <c r="P47" s="29">
        <f t="shared" si="21"/>
        <v>0.5</v>
      </c>
      <c r="Q47" s="92" t="s">
        <v>78</v>
      </c>
      <c r="R47" s="22">
        <v>0.5</v>
      </c>
      <c r="S47" s="22"/>
      <c r="T47" s="22"/>
      <c r="U47" s="29">
        <f t="shared" si="18"/>
        <v>0.5</v>
      </c>
      <c r="V47" s="82" t="s">
        <v>78</v>
      </c>
      <c r="W47" s="54">
        <v>0.5</v>
      </c>
      <c r="X47" s="54"/>
      <c r="Y47" s="54"/>
      <c r="Z47" s="54">
        <f t="shared" si="22"/>
        <v>0.5</v>
      </c>
      <c r="AA47" s="92" t="s">
        <v>78</v>
      </c>
      <c r="AB47" s="23">
        <f t="shared" si="23"/>
        <v>1.3900000000000001</v>
      </c>
      <c r="AC47" s="23">
        <f t="shared" si="24"/>
        <v>0</v>
      </c>
      <c r="AD47" s="23">
        <f t="shared" si="25"/>
        <v>0</v>
      </c>
      <c r="AE47" s="23">
        <f t="shared" si="26"/>
        <v>1.3900000000000001</v>
      </c>
      <c r="AF47" s="37"/>
      <c r="AG47" s="517"/>
      <c r="AH47" s="517"/>
      <c r="AI47" s="37"/>
      <c r="AK47" s="72">
        <f t="shared" si="27"/>
        <v>0</v>
      </c>
    </row>
    <row r="48" spans="1:37" s="9" customFormat="1" ht="33.75" x14ac:dyDescent="0.25">
      <c r="A48" s="90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1"/>
        <v>362.5</v>
      </c>
      <c r="G48" s="92" t="s">
        <v>78</v>
      </c>
      <c r="H48" s="22">
        <v>9.84</v>
      </c>
      <c r="I48" s="22">
        <v>74.2</v>
      </c>
      <c r="J48" s="22">
        <v>0</v>
      </c>
      <c r="K48" s="36">
        <f t="shared" si="20"/>
        <v>84.04</v>
      </c>
      <c r="L48" s="115" t="s">
        <v>78</v>
      </c>
      <c r="M48" s="22">
        <v>1.36</v>
      </c>
      <c r="N48" s="22">
        <v>10</v>
      </c>
      <c r="O48" s="22"/>
      <c r="P48" s="29">
        <f t="shared" si="21"/>
        <v>11.36</v>
      </c>
      <c r="Q48" s="92" t="s">
        <v>78</v>
      </c>
      <c r="R48" s="22">
        <v>1.7</v>
      </c>
      <c r="S48" s="22">
        <v>10</v>
      </c>
      <c r="T48" s="22"/>
      <c r="U48" s="29">
        <f t="shared" si="18"/>
        <v>11.7</v>
      </c>
      <c r="V48" s="81" t="s">
        <v>78</v>
      </c>
      <c r="W48" s="65">
        <v>0.99</v>
      </c>
      <c r="X48" s="65">
        <v>10</v>
      </c>
      <c r="Y48" s="65"/>
      <c r="Z48" s="65">
        <f t="shared" si="22"/>
        <v>10.99</v>
      </c>
      <c r="AA48" s="92" t="s">
        <v>78</v>
      </c>
      <c r="AB48" s="23">
        <f t="shared" si="23"/>
        <v>10.83</v>
      </c>
      <c r="AC48" s="23">
        <f t="shared" si="24"/>
        <v>84.2</v>
      </c>
      <c r="AD48" s="23">
        <f t="shared" si="25"/>
        <v>0</v>
      </c>
      <c r="AE48" s="23">
        <f t="shared" si="26"/>
        <v>95.03</v>
      </c>
      <c r="AF48" s="37"/>
      <c r="AG48" s="517"/>
      <c r="AH48" s="517"/>
      <c r="AI48" s="71">
        <f>X48</f>
        <v>10</v>
      </c>
      <c r="AK48" s="72">
        <f t="shared" si="27"/>
        <v>0.71</v>
      </c>
    </row>
    <row r="49" spans="1:37" s="9" customFormat="1" x14ac:dyDescent="0.25">
      <c r="A49" s="90">
        <v>3258128</v>
      </c>
      <c r="B49" s="8" t="s">
        <v>45</v>
      </c>
      <c r="C49" s="17">
        <v>10</v>
      </c>
      <c r="D49" s="17"/>
      <c r="E49" s="35"/>
      <c r="F49" s="17">
        <f t="shared" si="1"/>
        <v>10</v>
      </c>
      <c r="G49" s="92" t="s">
        <v>78</v>
      </c>
      <c r="H49" s="22">
        <v>1.65</v>
      </c>
      <c r="I49" s="22">
        <v>0</v>
      </c>
      <c r="J49" s="22">
        <v>0</v>
      </c>
      <c r="K49" s="36">
        <f t="shared" si="20"/>
        <v>1.65</v>
      </c>
      <c r="L49" s="115" t="s">
        <v>78</v>
      </c>
      <c r="M49" s="22">
        <v>0.75</v>
      </c>
      <c r="N49" s="22"/>
      <c r="O49" s="22"/>
      <c r="P49" s="29">
        <f t="shared" si="21"/>
        <v>0.75</v>
      </c>
      <c r="Q49" s="92" t="s">
        <v>78</v>
      </c>
      <c r="R49" s="22">
        <v>0.75</v>
      </c>
      <c r="S49" s="22"/>
      <c r="T49" s="22"/>
      <c r="U49" s="29">
        <f t="shared" si="18"/>
        <v>0.75</v>
      </c>
      <c r="V49" s="94" t="s">
        <v>78</v>
      </c>
      <c r="W49" s="54">
        <v>0.74</v>
      </c>
      <c r="X49" s="54"/>
      <c r="Y49" s="54"/>
      <c r="Z49" s="54">
        <f t="shared" si="22"/>
        <v>0.74</v>
      </c>
      <c r="AA49" s="92" t="s">
        <v>78</v>
      </c>
      <c r="AB49" s="23">
        <f t="shared" si="23"/>
        <v>2.3899999999999997</v>
      </c>
      <c r="AC49" s="23">
        <f t="shared" si="24"/>
        <v>0</v>
      </c>
      <c r="AD49" s="23">
        <f t="shared" si="25"/>
        <v>0</v>
      </c>
      <c r="AE49" s="23">
        <f t="shared" si="26"/>
        <v>2.3899999999999997</v>
      </c>
      <c r="AF49" s="37"/>
      <c r="AG49" s="517"/>
      <c r="AH49" s="517"/>
      <c r="AI49" s="37"/>
      <c r="AK49" s="72">
        <f t="shared" si="27"/>
        <v>1.0000000000000009E-2</v>
      </c>
    </row>
    <row r="50" spans="1:37" s="9" customFormat="1" x14ac:dyDescent="0.25">
      <c r="A50" s="90">
        <v>3258107</v>
      </c>
      <c r="B50" s="11" t="s">
        <v>46</v>
      </c>
      <c r="C50" s="17">
        <v>25</v>
      </c>
      <c r="D50" s="17"/>
      <c r="E50" s="35"/>
      <c r="F50" s="17">
        <f t="shared" si="1"/>
        <v>25</v>
      </c>
      <c r="G50" s="92" t="s">
        <v>78</v>
      </c>
      <c r="H50" s="22">
        <v>2.5</v>
      </c>
      <c r="I50" s="22">
        <v>0</v>
      </c>
      <c r="J50" s="22">
        <v>0</v>
      </c>
      <c r="K50" s="36">
        <f t="shared" si="20"/>
        <v>2.5</v>
      </c>
      <c r="L50" s="115" t="s">
        <v>78</v>
      </c>
      <c r="M50" s="22">
        <v>3</v>
      </c>
      <c r="N50" s="22"/>
      <c r="O50" s="22"/>
      <c r="P50" s="29">
        <f t="shared" si="21"/>
        <v>3</v>
      </c>
      <c r="Q50" s="92" t="s">
        <v>78</v>
      </c>
      <c r="R50" s="22">
        <v>5</v>
      </c>
      <c r="S50" s="22"/>
      <c r="T50" s="22"/>
      <c r="U50" s="29">
        <f t="shared" si="18"/>
        <v>5</v>
      </c>
      <c r="V50" s="94" t="s">
        <v>78</v>
      </c>
      <c r="W50" s="54">
        <v>4.9800000000000004</v>
      </c>
      <c r="X50" s="54"/>
      <c r="Y50" s="54"/>
      <c r="Z50" s="54">
        <f t="shared" si="22"/>
        <v>4.9800000000000004</v>
      </c>
      <c r="AA50" s="92" t="s">
        <v>78</v>
      </c>
      <c r="AB50" s="23">
        <f t="shared" si="23"/>
        <v>7.48</v>
      </c>
      <c r="AC50" s="23">
        <f t="shared" si="24"/>
        <v>0</v>
      </c>
      <c r="AD50" s="23">
        <f t="shared" si="25"/>
        <v>0</v>
      </c>
      <c r="AE50" s="23">
        <f t="shared" si="26"/>
        <v>7.48</v>
      </c>
      <c r="AF50" s="37"/>
      <c r="AG50" s="517"/>
      <c r="AH50" s="517"/>
      <c r="AI50" s="37"/>
      <c r="AK50" s="72">
        <f t="shared" si="27"/>
        <v>1.9999999999999574E-2</v>
      </c>
    </row>
    <row r="51" spans="1:37" s="9" customFormat="1" x14ac:dyDescent="0.25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92"/>
      <c r="H51" s="39">
        <f>SUM(H7:H50)</f>
        <v>2433.7200000000003</v>
      </c>
      <c r="I51" s="39">
        <f>SUM(I7:I50)</f>
        <v>1222.26</v>
      </c>
      <c r="J51" s="39">
        <f>SUM(J7:J50)</f>
        <v>4481.58</v>
      </c>
      <c r="K51" s="39">
        <f>SUM(K7:K50)</f>
        <v>8137.56</v>
      </c>
      <c r="L51" s="115"/>
      <c r="M51" s="39">
        <f>SUM(M7:M50)</f>
        <v>850.00000000000011</v>
      </c>
      <c r="N51" s="39">
        <f>SUM(N7:N50)</f>
        <v>850.00000000000011</v>
      </c>
      <c r="O51" s="39">
        <f>SUM(O7:O50)</f>
        <v>500</v>
      </c>
      <c r="P51" s="39">
        <f>SUM(P7:P50)</f>
        <v>2200</v>
      </c>
      <c r="Q51" s="92"/>
      <c r="R51" s="39">
        <f>SUM(R7:R50)</f>
        <v>900</v>
      </c>
      <c r="S51" s="39">
        <f>SUM(S7:S50)</f>
        <v>950</v>
      </c>
      <c r="T51" s="39">
        <f>SUM(T7:T50)</f>
        <v>700</v>
      </c>
      <c r="U51" s="39">
        <f>SUM(U7:U50)</f>
        <v>2550</v>
      </c>
      <c r="V51" s="94"/>
      <c r="W51" s="55">
        <f>SUM(W7:W50)</f>
        <v>850.94000000000017</v>
      </c>
      <c r="X51" s="55">
        <f>SUM(X7:X50)</f>
        <v>949.92</v>
      </c>
      <c r="Y51" s="55">
        <f>SUM(Y7:Y50)</f>
        <v>686.43</v>
      </c>
      <c r="Z51" s="55">
        <f>SUM(Z7:Z50)</f>
        <v>2487.2899999999986</v>
      </c>
      <c r="AA51" s="92"/>
      <c r="AB51" s="34">
        <f t="shared" si="23"/>
        <v>3284.6600000000003</v>
      </c>
      <c r="AC51" s="34">
        <f t="shared" si="24"/>
        <v>2172.1799999999998</v>
      </c>
      <c r="AD51" s="34">
        <f t="shared" si="25"/>
        <v>5168.01</v>
      </c>
      <c r="AE51" s="34">
        <f t="shared" si="26"/>
        <v>10624.849999999999</v>
      </c>
      <c r="AF51" s="37"/>
      <c r="AG51" s="73">
        <f>SUM(AG6:AG50)</f>
        <v>2550</v>
      </c>
      <c r="AH51" s="73">
        <f>SUM(AH6:AH50)</f>
        <v>2487.2899999999995</v>
      </c>
      <c r="AI51" s="73">
        <f>SUM(AI6:AI50)</f>
        <v>949.92</v>
      </c>
      <c r="AJ51" s="73">
        <f>SUM(AJ6:AJ50)</f>
        <v>686.43</v>
      </c>
      <c r="AK51" s="120">
        <f>SUM(AK7:AK50)</f>
        <v>49.059999999999988</v>
      </c>
    </row>
    <row r="52" spans="1:37" s="106" customFormat="1" ht="28.5" customHeight="1" x14ac:dyDescent="0.25">
      <c r="A52" s="104"/>
      <c r="B52" s="104"/>
      <c r="C52" s="524"/>
      <c r="D52" s="524"/>
      <c r="E52" s="521"/>
      <c r="F52" s="524"/>
      <c r="G52" s="524"/>
      <c r="H52" s="524"/>
      <c r="I52" s="521"/>
      <c r="J52" s="524"/>
      <c r="K52" s="524"/>
      <c r="L52" s="524"/>
      <c r="M52" s="521"/>
      <c r="N52" s="524"/>
      <c r="O52" s="521"/>
      <c r="P52" s="524"/>
      <c r="Q52" s="524"/>
      <c r="R52" s="521"/>
      <c r="S52" s="524"/>
      <c r="T52" s="521"/>
      <c r="U52" s="524"/>
      <c r="V52" s="477"/>
      <c r="W52" s="477"/>
      <c r="X52" s="477"/>
      <c r="Y52" s="477"/>
      <c r="Z52" s="477"/>
      <c r="AA52" s="521"/>
      <c r="AB52" s="521"/>
      <c r="AC52" s="521"/>
      <c r="AD52" s="521"/>
      <c r="AE52" s="521"/>
      <c r="AF52" s="105"/>
      <c r="AG52" s="105"/>
      <c r="AH52" s="105"/>
      <c r="AI52" s="105"/>
    </row>
    <row r="53" spans="1:37" x14ac:dyDescent="0.25">
      <c r="A53" s="102" t="s">
        <v>79</v>
      </c>
      <c r="B53" s="107"/>
      <c r="C53" s="524"/>
      <c r="D53" s="524"/>
      <c r="E53" s="521"/>
      <c r="F53" s="524"/>
      <c r="G53" s="524"/>
      <c r="H53" s="524"/>
      <c r="I53" s="521"/>
      <c r="J53" s="524"/>
      <c r="K53" s="524"/>
      <c r="L53" s="524"/>
      <c r="M53" s="521"/>
      <c r="N53" s="524"/>
      <c r="O53" s="521"/>
      <c r="P53" s="524"/>
      <c r="Q53" s="524"/>
      <c r="R53" s="521"/>
      <c r="S53" s="524"/>
      <c r="T53" s="521"/>
      <c r="U53" s="524"/>
      <c r="V53" s="477"/>
      <c r="W53" s="477"/>
      <c r="X53" s="477"/>
      <c r="Y53" s="477"/>
      <c r="Z53" s="477"/>
      <c r="AA53" s="521"/>
      <c r="AB53" s="521"/>
      <c r="AC53" s="521"/>
      <c r="AD53" s="521"/>
      <c r="AE53" s="521"/>
      <c r="AF53" s="37"/>
      <c r="AG53" s="37"/>
      <c r="AH53" s="37"/>
      <c r="AI53" s="37"/>
    </row>
    <row r="54" spans="1:37" x14ac:dyDescent="0.25">
      <c r="A54" s="48"/>
      <c r="B54" s="95" t="s">
        <v>80</v>
      </c>
      <c r="C54" s="16"/>
      <c r="D54" s="16"/>
      <c r="E54" s="84"/>
      <c r="F54" s="16"/>
      <c r="G54" s="16"/>
      <c r="H54" s="24"/>
      <c r="I54" s="24"/>
      <c r="J54" s="24"/>
      <c r="K54" s="24"/>
      <c r="L54" s="115"/>
      <c r="M54" s="40"/>
      <c r="N54" s="40"/>
      <c r="O54" s="40"/>
      <c r="P54" s="40"/>
      <c r="Q54" s="92"/>
      <c r="R54" s="40"/>
      <c r="S54" s="40"/>
      <c r="T54" s="40"/>
      <c r="U54" s="40"/>
      <c r="V54" s="94"/>
      <c r="W54" s="57"/>
      <c r="X54" s="57"/>
      <c r="Y54" s="57"/>
      <c r="Z54" s="57"/>
      <c r="AA54" s="92"/>
      <c r="AB54" s="84"/>
      <c r="AC54" s="2"/>
      <c r="AD54" s="2"/>
      <c r="AE54" s="2"/>
      <c r="AF54" s="37"/>
      <c r="AG54" s="37"/>
      <c r="AH54" s="37"/>
      <c r="AI54" s="37"/>
    </row>
    <row r="55" spans="1:37" ht="81" x14ac:dyDescent="0.25">
      <c r="A55" s="525">
        <v>4112101</v>
      </c>
      <c r="B55" s="103" t="s">
        <v>88</v>
      </c>
      <c r="C55" s="17">
        <v>702.5</v>
      </c>
      <c r="D55" s="88"/>
      <c r="E55" s="92"/>
      <c r="F55" s="17">
        <f t="shared" ref="F55:F70" si="28">C55+D55+E55</f>
        <v>702.5</v>
      </c>
      <c r="G55" s="92" t="s">
        <v>121</v>
      </c>
      <c r="H55" s="22">
        <v>606.9</v>
      </c>
      <c r="I55" s="22">
        <v>0</v>
      </c>
      <c r="J55" s="22">
        <v>0</v>
      </c>
      <c r="K55" s="36">
        <f t="shared" ref="K55:K68" si="29">H55+I55+J55</f>
        <v>606.9</v>
      </c>
      <c r="L55" s="115" t="s">
        <v>101</v>
      </c>
      <c r="M55" s="22">
        <v>95.6</v>
      </c>
      <c r="N55" s="22"/>
      <c r="O55" s="22"/>
      <c r="P55" s="29">
        <f t="shared" ref="P55:P68" si="30">M55+N55+O55</f>
        <v>95.6</v>
      </c>
      <c r="Q55" s="92" t="s">
        <v>101</v>
      </c>
      <c r="R55" s="22">
        <v>95.6</v>
      </c>
      <c r="S55" s="22"/>
      <c r="T55" s="22"/>
      <c r="U55" s="29">
        <f t="shared" ref="U55:U68" si="31">R55+S55+T55</f>
        <v>95.6</v>
      </c>
      <c r="V55" s="82" t="s">
        <v>101</v>
      </c>
      <c r="W55" s="54"/>
      <c r="X55" s="54"/>
      <c r="Y55" s="54"/>
      <c r="Z55" s="54">
        <f t="shared" ref="Z55:Z68" si="32">W55+X55+Y55</f>
        <v>0</v>
      </c>
      <c r="AA55" s="92" t="s">
        <v>96</v>
      </c>
      <c r="AB55" s="23">
        <f t="shared" ref="AB55:AB68" si="33">W55+H55</f>
        <v>606.9</v>
      </c>
      <c r="AC55" s="23">
        <f t="shared" ref="AC55:AC68" si="34">X55+I55</f>
        <v>0</v>
      </c>
      <c r="AD55" s="23">
        <f t="shared" ref="AD55:AD68" si="35">Y55+J55</f>
        <v>0</v>
      </c>
      <c r="AE55" s="23">
        <f t="shared" ref="AE55:AE68" si="36">Z55+K55</f>
        <v>606.9</v>
      </c>
      <c r="AF55" s="37"/>
      <c r="AG55" s="516">
        <f>SUM(U55:U56)</f>
        <v>95.6</v>
      </c>
      <c r="AH55" s="516">
        <f>SUM(Z55:Z56)</f>
        <v>0</v>
      </c>
      <c r="AI55" s="37"/>
    </row>
    <row r="56" spans="1:37" ht="45" x14ac:dyDescent="0.25">
      <c r="A56" s="525"/>
      <c r="B56" s="46" t="s">
        <v>47</v>
      </c>
      <c r="C56" s="17">
        <v>68.25</v>
      </c>
      <c r="D56" s="88"/>
      <c r="E56" s="92"/>
      <c r="F56" s="17">
        <f t="shared" si="28"/>
        <v>68.25</v>
      </c>
      <c r="G56" s="92" t="s">
        <v>122</v>
      </c>
      <c r="H56" s="22">
        <v>50.22</v>
      </c>
      <c r="I56" s="22">
        <v>0</v>
      </c>
      <c r="J56" s="22">
        <v>0</v>
      </c>
      <c r="K56" s="36">
        <f t="shared" si="29"/>
        <v>50.22</v>
      </c>
      <c r="L56" s="115"/>
      <c r="M56" s="22"/>
      <c r="N56" s="22"/>
      <c r="O56" s="22"/>
      <c r="P56" s="29">
        <f t="shared" si="30"/>
        <v>0</v>
      </c>
      <c r="Q56" s="92"/>
      <c r="R56" s="22"/>
      <c r="S56" s="22"/>
      <c r="T56" s="22"/>
      <c r="U56" s="29">
        <f t="shared" si="31"/>
        <v>0</v>
      </c>
      <c r="V56" s="94"/>
      <c r="W56" s="54"/>
      <c r="X56" s="54"/>
      <c r="Y56" s="54"/>
      <c r="Z56" s="54">
        <f t="shared" si="32"/>
        <v>0</v>
      </c>
      <c r="AA56" s="92" t="s">
        <v>97</v>
      </c>
      <c r="AB56" s="23">
        <f t="shared" si="33"/>
        <v>50.22</v>
      </c>
      <c r="AC56" s="23">
        <f t="shared" si="34"/>
        <v>0</v>
      </c>
      <c r="AD56" s="23">
        <f t="shared" si="35"/>
        <v>0</v>
      </c>
      <c r="AE56" s="23">
        <f t="shared" si="36"/>
        <v>50.22</v>
      </c>
      <c r="AF56" s="37"/>
      <c r="AG56" s="517"/>
      <c r="AH56" s="517"/>
      <c r="AI56" s="37"/>
    </row>
    <row r="57" spans="1:37" ht="22.5" x14ac:dyDescent="0.25">
      <c r="A57" s="87">
        <v>4112102</v>
      </c>
      <c r="B57" s="46" t="s">
        <v>48</v>
      </c>
      <c r="C57" s="17">
        <v>100</v>
      </c>
      <c r="D57" s="88"/>
      <c r="E57" s="92"/>
      <c r="F57" s="17">
        <f t="shared" si="28"/>
        <v>100</v>
      </c>
      <c r="G57" s="92" t="s">
        <v>98</v>
      </c>
      <c r="H57" s="22">
        <v>61.29</v>
      </c>
      <c r="I57" s="22">
        <v>0</v>
      </c>
      <c r="J57" s="22">
        <v>0</v>
      </c>
      <c r="K57" s="36">
        <f t="shared" si="29"/>
        <v>61.29</v>
      </c>
      <c r="L57" s="115"/>
      <c r="M57" s="22"/>
      <c r="N57" s="22"/>
      <c r="O57" s="22"/>
      <c r="P57" s="29">
        <f t="shared" si="30"/>
        <v>0</v>
      </c>
      <c r="Q57" s="92"/>
      <c r="R57" s="22"/>
      <c r="S57" s="22"/>
      <c r="T57" s="22"/>
      <c r="U57" s="29">
        <f t="shared" si="31"/>
        <v>0</v>
      </c>
      <c r="V57" s="62"/>
      <c r="W57" s="62"/>
      <c r="X57" s="62"/>
      <c r="Y57" s="62"/>
      <c r="Z57" s="54">
        <f t="shared" si="32"/>
        <v>0</v>
      </c>
      <c r="AA57" s="92" t="s">
        <v>98</v>
      </c>
      <c r="AB57" s="23">
        <f t="shared" si="33"/>
        <v>61.29</v>
      </c>
      <c r="AC57" s="23">
        <f t="shared" si="34"/>
        <v>0</v>
      </c>
      <c r="AD57" s="23">
        <f t="shared" si="35"/>
        <v>0</v>
      </c>
      <c r="AE57" s="23">
        <f t="shared" si="36"/>
        <v>61.29</v>
      </c>
      <c r="AF57" s="37"/>
      <c r="AG57" s="101">
        <f>W57</f>
        <v>0</v>
      </c>
      <c r="AH57" s="101">
        <f>Z57</f>
        <v>0</v>
      </c>
      <c r="AI57" s="37"/>
    </row>
    <row r="58" spans="1:37" ht="45" x14ac:dyDescent="0.25">
      <c r="A58" s="528">
        <v>4112316</v>
      </c>
      <c r="B58" s="46" t="s">
        <v>49</v>
      </c>
      <c r="C58" s="17">
        <v>8.9700000000000006</v>
      </c>
      <c r="D58" s="88"/>
      <c r="E58" s="92"/>
      <c r="F58" s="17">
        <f t="shared" si="28"/>
        <v>8.9700000000000006</v>
      </c>
      <c r="G58" s="92" t="s">
        <v>96</v>
      </c>
      <c r="H58" s="22">
        <v>8.9499999999999993</v>
      </c>
      <c r="I58" s="22">
        <v>0</v>
      </c>
      <c r="J58" s="22">
        <v>0</v>
      </c>
      <c r="K58" s="36">
        <f t="shared" si="29"/>
        <v>8.9499999999999993</v>
      </c>
      <c r="L58" s="115"/>
      <c r="M58" s="22"/>
      <c r="N58" s="22"/>
      <c r="O58" s="22"/>
      <c r="P58" s="29">
        <f t="shared" si="30"/>
        <v>0</v>
      </c>
      <c r="Q58" s="92"/>
      <c r="R58" s="22"/>
      <c r="S58" s="22"/>
      <c r="T58" s="22"/>
      <c r="U58" s="29">
        <f t="shared" si="31"/>
        <v>0</v>
      </c>
      <c r="V58" s="94"/>
      <c r="W58" s="54"/>
      <c r="X58" s="54"/>
      <c r="Y58" s="54"/>
      <c r="Z58" s="54">
        <f t="shared" si="32"/>
        <v>0</v>
      </c>
      <c r="AA58" s="92" t="s">
        <v>96</v>
      </c>
      <c r="AB58" s="23">
        <f t="shared" si="33"/>
        <v>8.9499999999999993</v>
      </c>
      <c r="AC58" s="23">
        <f t="shared" si="34"/>
        <v>0</v>
      </c>
      <c r="AD58" s="23">
        <f t="shared" si="35"/>
        <v>0</v>
      </c>
      <c r="AE58" s="23">
        <f t="shared" si="36"/>
        <v>8.9499999999999993</v>
      </c>
      <c r="AF58" s="37"/>
      <c r="AG58" s="516">
        <f>SUM(U58:U59)</f>
        <v>0</v>
      </c>
      <c r="AH58" s="516">
        <f>SUM(Z58:Z59)</f>
        <v>0</v>
      </c>
      <c r="AI58" s="37"/>
    </row>
    <row r="59" spans="1:37" ht="33.75" x14ac:dyDescent="0.25">
      <c r="A59" s="528"/>
      <c r="B59" s="46" t="s">
        <v>50</v>
      </c>
      <c r="C59" s="17">
        <v>5</v>
      </c>
      <c r="D59" s="88"/>
      <c r="E59" s="92"/>
      <c r="F59" s="17">
        <f t="shared" si="28"/>
        <v>5</v>
      </c>
      <c r="G59" s="92" t="s">
        <v>99</v>
      </c>
      <c r="H59" s="22">
        <v>0.79</v>
      </c>
      <c r="I59" s="22">
        <v>0</v>
      </c>
      <c r="J59" s="22">
        <v>0</v>
      </c>
      <c r="K59" s="36">
        <f t="shared" si="29"/>
        <v>0.79</v>
      </c>
      <c r="L59" s="115"/>
      <c r="M59" s="22"/>
      <c r="N59" s="22"/>
      <c r="O59" s="22"/>
      <c r="P59" s="29">
        <f t="shared" si="30"/>
        <v>0</v>
      </c>
      <c r="Q59" s="92"/>
      <c r="R59" s="22"/>
      <c r="S59" s="22"/>
      <c r="T59" s="22"/>
      <c r="U59" s="29">
        <f t="shared" si="31"/>
        <v>0</v>
      </c>
      <c r="V59" s="94"/>
      <c r="W59" s="54"/>
      <c r="X59" s="54"/>
      <c r="Y59" s="54"/>
      <c r="Z59" s="54">
        <f t="shared" si="32"/>
        <v>0</v>
      </c>
      <c r="AA59" s="92" t="s">
        <v>99</v>
      </c>
      <c r="AB59" s="23">
        <f t="shared" si="33"/>
        <v>0.79</v>
      </c>
      <c r="AC59" s="23">
        <f t="shared" si="34"/>
        <v>0</v>
      </c>
      <c r="AD59" s="23">
        <f t="shared" si="35"/>
        <v>0</v>
      </c>
      <c r="AE59" s="23">
        <f t="shared" si="36"/>
        <v>0.79</v>
      </c>
      <c r="AF59" s="37"/>
      <c r="AG59" s="517"/>
      <c r="AH59" s="517"/>
      <c r="AI59" s="37"/>
    </row>
    <row r="60" spans="1:37" ht="33.75" x14ac:dyDescent="0.25">
      <c r="A60" s="528">
        <v>4112304</v>
      </c>
      <c r="B60" s="46" t="s">
        <v>51</v>
      </c>
      <c r="C60" s="17">
        <v>20.5</v>
      </c>
      <c r="D60" s="88"/>
      <c r="E60" s="92"/>
      <c r="F60" s="17">
        <f t="shared" si="28"/>
        <v>20.5</v>
      </c>
      <c r="G60" s="92" t="s">
        <v>100</v>
      </c>
      <c r="H60" s="22">
        <v>20.18</v>
      </c>
      <c r="I60" s="22">
        <v>0</v>
      </c>
      <c r="J60" s="22">
        <v>0</v>
      </c>
      <c r="K60" s="36">
        <f t="shared" si="29"/>
        <v>20.18</v>
      </c>
      <c r="L60" s="115"/>
      <c r="M60" s="22"/>
      <c r="N60" s="22"/>
      <c r="O60" s="22"/>
      <c r="P60" s="29">
        <f t="shared" si="30"/>
        <v>0</v>
      </c>
      <c r="Q60" s="92"/>
      <c r="R60" s="22"/>
      <c r="S60" s="22"/>
      <c r="T60" s="22"/>
      <c r="U60" s="29">
        <f t="shared" si="31"/>
        <v>0</v>
      </c>
      <c r="V60" s="94"/>
      <c r="W60" s="54"/>
      <c r="X60" s="54"/>
      <c r="Y60" s="54"/>
      <c r="Z60" s="54">
        <f t="shared" si="32"/>
        <v>0</v>
      </c>
      <c r="AA60" s="92" t="s">
        <v>100</v>
      </c>
      <c r="AB60" s="23">
        <f t="shared" si="33"/>
        <v>20.18</v>
      </c>
      <c r="AC60" s="23">
        <f t="shared" si="34"/>
        <v>0</v>
      </c>
      <c r="AD60" s="23">
        <f t="shared" si="35"/>
        <v>0</v>
      </c>
      <c r="AE60" s="23">
        <f t="shared" si="36"/>
        <v>20.18</v>
      </c>
      <c r="AF60" s="37"/>
      <c r="AG60" s="516">
        <f>SUM(U60:U62)</f>
        <v>2</v>
      </c>
      <c r="AH60" s="516">
        <f>SUM(Z60:Z62)</f>
        <v>1.6</v>
      </c>
      <c r="AI60" s="37"/>
    </row>
    <row r="61" spans="1:37" ht="45" x14ac:dyDescent="0.25">
      <c r="A61" s="528"/>
      <c r="B61" s="46" t="s">
        <v>52</v>
      </c>
      <c r="C61" s="17">
        <v>6</v>
      </c>
      <c r="D61" s="88"/>
      <c r="E61" s="92"/>
      <c r="F61" s="17">
        <f t="shared" si="28"/>
        <v>6</v>
      </c>
      <c r="G61" s="92" t="s">
        <v>101</v>
      </c>
      <c r="H61" s="22">
        <v>2.13</v>
      </c>
      <c r="I61" s="22">
        <v>0</v>
      </c>
      <c r="J61" s="22">
        <v>0</v>
      </c>
      <c r="K61" s="36">
        <f t="shared" si="29"/>
        <v>2.13</v>
      </c>
      <c r="L61" s="115"/>
      <c r="M61" s="22"/>
      <c r="N61" s="22"/>
      <c r="O61" s="22"/>
      <c r="P61" s="29">
        <f t="shared" si="30"/>
        <v>0</v>
      </c>
      <c r="Q61" s="92"/>
      <c r="R61" s="22"/>
      <c r="S61" s="22"/>
      <c r="T61" s="22"/>
      <c r="U61" s="29">
        <f t="shared" si="31"/>
        <v>0</v>
      </c>
      <c r="V61" s="94"/>
      <c r="W61" s="54"/>
      <c r="X61" s="54"/>
      <c r="Y61" s="54"/>
      <c r="Z61" s="54">
        <f t="shared" si="32"/>
        <v>0</v>
      </c>
      <c r="AA61" s="92" t="s">
        <v>101</v>
      </c>
      <c r="AB61" s="23">
        <f t="shared" si="33"/>
        <v>2.13</v>
      </c>
      <c r="AC61" s="23">
        <f t="shared" si="34"/>
        <v>0</v>
      </c>
      <c r="AD61" s="23">
        <f t="shared" si="35"/>
        <v>0</v>
      </c>
      <c r="AE61" s="23">
        <f t="shared" si="36"/>
        <v>2.13</v>
      </c>
      <c r="AF61" s="37"/>
      <c r="AG61" s="517"/>
      <c r="AH61" s="517"/>
      <c r="AI61" s="37"/>
    </row>
    <row r="62" spans="1:37" ht="22.5" x14ac:dyDescent="0.25">
      <c r="A62" s="528"/>
      <c r="B62" s="46" t="s">
        <v>53</v>
      </c>
      <c r="C62" s="17">
        <v>50</v>
      </c>
      <c r="D62" s="88"/>
      <c r="E62" s="92"/>
      <c r="F62" s="17">
        <f t="shared" si="28"/>
        <v>50</v>
      </c>
      <c r="G62" s="92" t="s">
        <v>78</v>
      </c>
      <c r="H62" s="22">
        <v>7.89</v>
      </c>
      <c r="I62" s="22">
        <v>0</v>
      </c>
      <c r="J62" s="22">
        <v>0</v>
      </c>
      <c r="K62" s="36">
        <f t="shared" si="29"/>
        <v>7.89</v>
      </c>
      <c r="L62" s="115" t="s">
        <v>78</v>
      </c>
      <c r="M62" s="22">
        <v>2</v>
      </c>
      <c r="N62" s="22"/>
      <c r="O62" s="22"/>
      <c r="P62" s="29">
        <f t="shared" si="30"/>
        <v>2</v>
      </c>
      <c r="Q62" s="92" t="s">
        <v>78</v>
      </c>
      <c r="R62" s="22">
        <v>2</v>
      </c>
      <c r="S62" s="22"/>
      <c r="T62" s="22"/>
      <c r="U62" s="29">
        <f t="shared" si="31"/>
        <v>2</v>
      </c>
      <c r="V62" s="94" t="s">
        <v>78</v>
      </c>
      <c r="W62" s="54">
        <v>1.6</v>
      </c>
      <c r="X62" s="54"/>
      <c r="Y62" s="54"/>
      <c r="Z62" s="54">
        <f t="shared" si="32"/>
        <v>1.6</v>
      </c>
      <c r="AA62" s="92" t="s">
        <v>78</v>
      </c>
      <c r="AB62" s="23">
        <f t="shared" si="33"/>
        <v>9.49</v>
      </c>
      <c r="AC62" s="23">
        <f t="shared" si="34"/>
        <v>0</v>
      </c>
      <c r="AD62" s="23">
        <f t="shared" si="35"/>
        <v>0</v>
      </c>
      <c r="AE62" s="23">
        <f t="shared" si="36"/>
        <v>9.49</v>
      </c>
      <c r="AF62" s="37"/>
      <c r="AG62" s="517"/>
      <c r="AH62" s="517"/>
      <c r="AI62" s="37"/>
    </row>
    <row r="63" spans="1:37" ht="63" x14ac:dyDescent="0.25">
      <c r="A63" s="528">
        <v>4112202</v>
      </c>
      <c r="B63" s="103" t="s">
        <v>54</v>
      </c>
      <c r="C63" s="17">
        <v>19.5</v>
      </c>
      <c r="D63" s="88"/>
      <c r="E63" s="92"/>
      <c r="F63" s="17">
        <f t="shared" si="28"/>
        <v>19.5</v>
      </c>
      <c r="G63" s="92" t="s">
        <v>103</v>
      </c>
      <c r="H63" s="22">
        <v>19.47</v>
      </c>
      <c r="I63" s="22">
        <v>0</v>
      </c>
      <c r="J63" s="22">
        <v>0</v>
      </c>
      <c r="K63" s="36">
        <f t="shared" si="29"/>
        <v>19.47</v>
      </c>
      <c r="L63" s="115"/>
      <c r="M63" s="22"/>
      <c r="N63" s="22"/>
      <c r="O63" s="22"/>
      <c r="P63" s="29">
        <f t="shared" si="30"/>
        <v>0</v>
      </c>
      <c r="Q63" s="92"/>
      <c r="R63" s="22"/>
      <c r="S63" s="22"/>
      <c r="T63" s="22"/>
      <c r="U63" s="29">
        <f t="shared" si="31"/>
        <v>0</v>
      </c>
      <c r="V63" s="94"/>
      <c r="W63" s="54"/>
      <c r="X63" s="54"/>
      <c r="Y63" s="54"/>
      <c r="Z63" s="54">
        <f t="shared" si="32"/>
        <v>0</v>
      </c>
      <c r="AA63" s="92" t="s">
        <v>103</v>
      </c>
      <c r="AB63" s="23">
        <f t="shared" si="33"/>
        <v>19.47</v>
      </c>
      <c r="AC63" s="23">
        <f t="shared" si="34"/>
        <v>0</v>
      </c>
      <c r="AD63" s="23">
        <f t="shared" si="35"/>
        <v>0</v>
      </c>
      <c r="AE63" s="23">
        <f t="shared" si="36"/>
        <v>19.47</v>
      </c>
      <c r="AF63" s="37"/>
      <c r="AG63" s="516">
        <f>SUM(U63:U66)</f>
        <v>0</v>
      </c>
      <c r="AH63" s="516">
        <f>SUM(Z63:Z66)</f>
        <v>0</v>
      </c>
      <c r="AI63" s="37"/>
    </row>
    <row r="64" spans="1:37" ht="45" x14ac:dyDescent="0.25">
      <c r="A64" s="528"/>
      <c r="B64" s="46" t="s">
        <v>55</v>
      </c>
      <c r="C64" s="17">
        <v>13.75</v>
      </c>
      <c r="D64" s="88"/>
      <c r="E64" s="92"/>
      <c r="F64" s="17">
        <f t="shared" si="28"/>
        <v>13.75</v>
      </c>
      <c r="G64" s="92" t="s">
        <v>100</v>
      </c>
      <c r="H64" s="22">
        <v>9.8800000000000008</v>
      </c>
      <c r="I64" s="22">
        <v>0</v>
      </c>
      <c r="J64" s="22">
        <v>0</v>
      </c>
      <c r="K64" s="36">
        <f t="shared" si="29"/>
        <v>9.8800000000000008</v>
      </c>
      <c r="L64" s="115"/>
      <c r="M64" s="22"/>
      <c r="N64" s="22"/>
      <c r="O64" s="22"/>
      <c r="P64" s="29">
        <f t="shared" si="30"/>
        <v>0</v>
      </c>
      <c r="Q64" s="92"/>
      <c r="R64" s="22"/>
      <c r="S64" s="22"/>
      <c r="T64" s="22"/>
      <c r="U64" s="29">
        <f t="shared" si="31"/>
        <v>0</v>
      </c>
      <c r="V64" s="94"/>
      <c r="W64" s="54"/>
      <c r="X64" s="54"/>
      <c r="Y64" s="54"/>
      <c r="Z64" s="54">
        <f t="shared" si="32"/>
        <v>0</v>
      </c>
      <c r="AA64" s="92" t="s">
        <v>100</v>
      </c>
      <c r="AB64" s="23">
        <f t="shared" si="33"/>
        <v>9.8800000000000008</v>
      </c>
      <c r="AC64" s="23">
        <f t="shared" si="34"/>
        <v>0</v>
      </c>
      <c r="AD64" s="23">
        <f t="shared" si="35"/>
        <v>0</v>
      </c>
      <c r="AE64" s="23">
        <f t="shared" si="36"/>
        <v>9.8800000000000008</v>
      </c>
      <c r="AF64" s="37"/>
      <c r="AG64" s="517"/>
      <c r="AH64" s="517"/>
      <c r="AI64" s="37"/>
    </row>
    <row r="65" spans="1:38" x14ac:dyDescent="0.25">
      <c r="A65" s="528"/>
      <c r="B65" s="46" t="s">
        <v>56</v>
      </c>
      <c r="C65" s="17">
        <v>1.5</v>
      </c>
      <c r="D65" s="88"/>
      <c r="E65" s="92"/>
      <c r="F65" s="17">
        <f t="shared" si="28"/>
        <v>1.5</v>
      </c>
      <c r="G65" s="92" t="s">
        <v>101</v>
      </c>
      <c r="H65" s="22">
        <v>0.2</v>
      </c>
      <c r="I65" s="22">
        <v>0</v>
      </c>
      <c r="J65" s="22">
        <v>0</v>
      </c>
      <c r="K65" s="36">
        <f t="shared" si="29"/>
        <v>0.2</v>
      </c>
      <c r="L65" s="115"/>
      <c r="M65" s="22"/>
      <c r="N65" s="22"/>
      <c r="O65" s="22"/>
      <c r="P65" s="29">
        <f t="shared" si="30"/>
        <v>0</v>
      </c>
      <c r="Q65" s="92"/>
      <c r="R65" s="22"/>
      <c r="S65" s="22"/>
      <c r="T65" s="22"/>
      <c r="U65" s="29">
        <f t="shared" si="31"/>
        <v>0</v>
      </c>
      <c r="V65" s="94"/>
      <c r="W65" s="54"/>
      <c r="X65" s="54"/>
      <c r="Y65" s="54"/>
      <c r="Z65" s="54">
        <f t="shared" si="32"/>
        <v>0</v>
      </c>
      <c r="AA65" s="92" t="s">
        <v>101</v>
      </c>
      <c r="AB65" s="23">
        <f t="shared" si="33"/>
        <v>0.2</v>
      </c>
      <c r="AC65" s="23">
        <f t="shared" si="34"/>
        <v>0</v>
      </c>
      <c r="AD65" s="23">
        <f t="shared" si="35"/>
        <v>0</v>
      </c>
      <c r="AE65" s="23">
        <f t="shared" si="36"/>
        <v>0.2</v>
      </c>
      <c r="AF65" s="37"/>
      <c r="AG65" s="517"/>
      <c r="AH65" s="517"/>
      <c r="AI65" s="37"/>
    </row>
    <row r="66" spans="1:38" ht="45" x14ac:dyDescent="0.25">
      <c r="A66" s="528"/>
      <c r="B66" s="46" t="s">
        <v>57</v>
      </c>
      <c r="C66" s="17">
        <v>5.25</v>
      </c>
      <c r="D66" s="88"/>
      <c r="E66" s="92"/>
      <c r="F66" s="17">
        <f t="shared" si="28"/>
        <v>5.25</v>
      </c>
      <c r="G66" s="92" t="s">
        <v>100</v>
      </c>
      <c r="H66" s="22">
        <v>4.08</v>
      </c>
      <c r="I66" s="22">
        <v>0</v>
      </c>
      <c r="J66" s="22">
        <v>0</v>
      </c>
      <c r="K66" s="36">
        <f t="shared" si="29"/>
        <v>4.08</v>
      </c>
      <c r="L66" s="115"/>
      <c r="M66" s="22"/>
      <c r="N66" s="22"/>
      <c r="O66" s="22"/>
      <c r="P66" s="29">
        <f t="shared" si="30"/>
        <v>0</v>
      </c>
      <c r="Q66" s="92"/>
      <c r="R66" s="22"/>
      <c r="S66" s="22"/>
      <c r="T66" s="22"/>
      <c r="U66" s="29">
        <f t="shared" si="31"/>
        <v>0</v>
      </c>
      <c r="V66" s="94"/>
      <c r="W66" s="54"/>
      <c r="X66" s="54"/>
      <c r="Y66" s="54"/>
      <c r="Z66" s="54">
        <f t="shared" si="32"/>
        <v>0</v>
      </c>
      <c r="AA66" s="92" t="s">
        <v>100</v>
      </c>
      <c r="AB66" s="23">
        <f t="shared" si="33"/>
        <v>4.08</v>
      </c>
      <c r="AC66" s="23">
        <f t="shared" si="34"/>
        <v>0</v>
      </c>
      <c r="AD66" s="23">
        <f t="shared" si="35"/>
        <v>0</v>
      </c>
      <c r="AE66" s="23">
        <f t="shared" si="36"/>
        <v>4.08</v>
      </c>
      <c r="AF66" s="37"/>
      <c r="AG66" s="517"/>
      <c r="AH66" s="517"/>
      <c r="AI66" s="37"/>
    </row>
    <row r="67" spans="1:38" x14ac:dyDescent="0.25">
      <c r="A67" s="93">
        <v>4112314</v>
      </c>
      <c r="B67" s="8" t="s">
        <v>37</v>
      </c>
      <c r="C67" s="17">
        <v>50</v>
      </c>
      <c r="D67" s="88"/>
      <c r="E67" s="92"/>
      <c r="F67" s="17">
        <f t="shared" si="28"/>
        <v>50</v>
      </c>
      <c r="G67" s="92" t="s">
        <v>78</v>
      </c>
      <c r="H67" s="22">
        <v>35.35</v>
      </c>
      <c r="I67" s="22">
        <v>0</v>
      </c>
      <c r="J67" s="22">
        <v>0</v>
      </c>
      <c r="K67" s="36">
        <f t="shared" si="29"/>
        <v>35.35</v>
      </c>
      <c r="L67" s="115" t="s">
        <v>78</v>
      </c>
      <c r="M67" s="22">
        <v>10</v>
      </c>
      <c r="N67" s="22"/>
      <c r="O67" s="22"/>
      <c r="P67" s="29">
        <f t="shared" si="30"/>
        <v>10</v>
      </c>
      <c r="Q67" s="92" t="s">
        <v>78</v>
      </c>
      <c r="R67" s="22">
        <v>10</v>
      </c>
      <c r="S67" s="22"/>
      <c r="T67" s="22"/>
      <c r="U67" s="29">
        <f t="shared" si="31"/>
        <v>10</v>
      </c>
      <c r="V67" s="94" t="s">
        <v>78</v>
      </c>
      <c r="W67" s="54">
        <v>9.9700000000000006</v>
      </c>
      <c r="X67" s="54"/>
      <c r="Y67" s="54"/>
      <c r="Z67" s="54">
        <f t="shared" si="32"/>
        <v>9.9700000000000006</v>
      </c>
      <c r="AA67" s="92" t="s">
        <v>78</v>
      </c>
      <c r="AB67" s="23">
        <f t="shared" si="33"/>
        <v>45.32</v>
      </c>
      <c r="AC67" s="23">
        <f t="shared" si="34"/>
        <v>0</v>
      </c>
      <c r="AD67" s="23">
        <f t="shared" si="35"/>
        <v>0</v>
      </c>
      <c r="AE67" s="23">
        <f t="shared" si="36"/>
        <v>45.32</v>
      </c>
      <c r="AF67" s="37"/>
      <c r="AG67" s="526">
        <f>SUM(U67:U68)</f>
        <v>14</v>
      </c>
      <c r="AH67" s="526">
        <f>SUM(Z67:Z68)</f>
        <v>13.93</v>
      </c>
      <c r="AI67" s="37"/>
    </row>
    <row r="68" spans="1:38" x14ac:dyDescent="0.25">
      <c r="A68" s="93">
        <v>4112303</v>
      </c>
      <c r="B68" s="8" t="s">
        <v>58</v>
      </c>
      <c r="C68" s="17">
        <v>15</v>
      </c>
      <c r="D68" s="88"/>
      <c r="E68" s="92"/>
      <c r="F68" s="17">
        <f t="shared" si="28"/>
        <v>15</v>
      </c>
      <c r="G68" s="92" t="s">
        <v>98</v>
      </c>
      <c r="H68" s="22">
        <v>5.77</v>
      </c>
      <c r="I68" s="22">
        <v>0</v>
      </c>
      <c r="J68" s="22">
        <v>0</v>
      </c>
      <c r="K68" s="36">
        <f t="shared" si="29"/>
        <v>5.77</v>
      </c>
      <c r="L68" s="115" t="s">
        <v>98</v>
      </c>
      <c r="M68" s="22">
        <v>4</v>
      </c>
      <c r="N68" s="22"/>
      <c r="O68" s="22"/>
      <c r="P68" s="29">
        <f t="shared" si="30"/>
        <v>4</v>
      </c>
      <c r="Q68" s="92" t="s">
        <v>98</v>
      </c>
      <c r="R68" s="22">
        <v>4</v>
      </c>
      <c r="S68" s="22"/>
      <c r="T68" s="22"/>
      <c r="U68" s="29">
        <f t="shared" si="31"/>
        <v>4</v>
      </c>
      <c r="V68" s="94" t="s">
        <v>78</v>
      </c>
      <c r="W68" s="54">
        <v>3.96</v>
      </c>
      <c r="X68" s="54"/>
      <c r="Y68" s="54"/>
      <c r="Z68" s="54">
        <f t="shared" si="32"/>
        <v>3.96</v>
      </c>
      <c r="AA68" s="92" t="s">
        <v>98</v>
      </c>
      <c r="AB68" s="23">
        <f t="shared" si="33"/>
        <v>9.73</v>
      </c>
      <c r="AC68" s="23">
        <f t="shared" si="34"/>
        <v>0</v>
      </c>
      <c r="AD68" s="23">
        <f t="shared" si="35"/>
        <v>0</v>
      </c>
      <c r="AE68" s="23">
        <f t="shared" si="36"/>
        <v>9.73</v>
      </c>
      <c r="AF68" s="37"/>
      <c r="AG68" s="527"/>
      <c r="AH68" s="527"/>
      <c r="AI68" s="37"/>
    </row>
    <row r="69" spans="1:38" ht="22.5" x14ac:dyDescent="0.25">
      <c r="A69" s="49"/>
      <c r="B69" s="7" t="s">
        <v>81</v>
      </c>
      <c r="C69" s="88"/>
      <c r="D69" s="88"/>
      <c r="E69" s="92"/>
      <c r="F69" s="88"/>
      <c r="G69" s="92"/>
      <c r="H69" s="33"/>
      <c r="I69" s="33"/>
      <c r="J69" s="33"/>
      <c r="K69" s="33"/>
      <c r="L69" s="115"/>
      <c r="M69" s="113"/>
      <c r="N69" s="113"/>
      <c r="O69" s="113"/>
      <c r="P69" s="113"/>
      <c r="Q69" s="92"/>
      <c r="R69" s="100"/>
      <c r="S69" s="100"/>
      <c r="T69" s="100"/>
      <c r="U69" s="100"/>
      <c r="V69" s="94"/>
      <c r="W69" s="56"/>
      <c r="X69" s="56"/>
      <c r="Y69" s="56"/>
      <c r="Z69" s="56"/>
      <c r="AA69" s="92"/>
      <c r="AB69" s="92"/>
      <c r="AC69" s="2"/>
      <c r="AD69" s="2"/>
      <c r="AE69" s="2"/>
      <c r="AF69" s="37"/>
      <c r="AG69" s="71"/>
      <c r="AH69" s="71"/>
      <c r="AI69" s="37"/>
    </row>
    <row r="70" spans="1:38" x14ac:dyDescent="0.25">
      <c r="A70" s="49">
        <v>4141101</v>
      </c>
      <c r="B70" s="7" t="s">
        <v>123</v>
      </c>
      <c r="C70" s="88">
        <v>24000</v>
      </c>
      <c r="D70" s="88"/>
      <c r="E70" s="92"/>
      <c r="F70" s="17">
        <f t="shared" si="28"/>
        <v>24000</v>
      </c>
      <c r="G70" s="92" t="s">
        <v>78</v>
      </c>
      <c r="H70" s="22">
        <v>10443.700000000001</v>
      </c>
      <c r="I70" s="22">
        <v>0</v>
      </c>
      <c r="J70" s="22">
        <v>0</v>
      </c>
      <c r="K70" s="36">
        <f>H70+I70+J70</f>
        <v>10443.700000000001</v>
      </c>
      <c r="L70" s="115" t="s">
        <v>78</v>
      </c>
      <c r="M70" s="33">
        <v>7852.4</v>
      </c>
      <c r="N70" s="33"/>
      <c r="O70" s="33"/>
      <c r="P70" s="29">
        <f>M70+N70+O70</f>
        <v>7852.4</v>
      </c>
      <c r="Q70" s="92" t="s">
        <v>78</v>
      </c>
      <c r="R70" s="33">
        <v>3879.9</v>
      </c>
      <c r="S70" s="33"/>
      <c r="T70" s="33"/>
      <c r="U70" s="29">
        <f>R70+S70+T70</f>
        <v>3879.9</v>
      </c>
      <c r="V70" s="82" t="s">
        <v>78</v>
      </c>
      <c r="W70" s="54">
        <v>3879.9</v>
      </c>
      <c r="X70" s="62"/>
      <c r="Y70" s="62"/>
      <c r="Z70" s="54">
        <f>W70+X70+Y70</f>
        <v>3879.9</v>
      </c>
      <c r="AA70" s="92" t="s">
        <v>78</v>
      </c>
      <c r="AB70" s="23">
        <f>W70+H70</f>
        <v>14323.6</v>
      </c>
      <c r="AC70" s="23">
        <f>X70+I70</f>
        <v>0</v>
      </c>
      <c r="AD70" s="23">
        <f>Y70+J70</f>
        <v>0</v>
      </c>
      <c r="AE70" s="23">
        <f>Z70+K70</f>
        <v>14323.6</v>
      </c>
      <c r="AF70" s="37"/>
      <c r="AG70" s="71">
        <f>U70</f>
        <v>3879.9</v>
      </c>
      <c r="AH70" s="71">
        <f>Z70</f>
        <v>3879.9</v>
      </c>
      <c r="AI70" s="37"/>
    </row>
    <row r="71" spans="1:38" x14ac:dyDescent="0.25">
      <c r="A71" s="50"/>
      <c r="B71" s="95" t="s">
        <v>82</v>
      </c>
      <c r="C71" s="16"/>
      <c r="D71" s="16"/>
      <c r="E71" s="84"/>
      <c r="F71" s="16"/>
      <c r="G71" s="92"/>
      <c r="H71" s="33"/>
      <c r="I71" s="33"/>
      <c r="J71" s="33"/>
      <c r="K71" s="33"/>
      <c r="L71" s="115"/>
      <c r="M71" s="22"/>
      <c r="N71" s="22"/>
      <c r="O71" s="22"/>
      <c r="P71" s="22"/>
      <c r="Q71" s="92"/>
      <c r="R71" s="22"/>
      <c r="S71" s="22"/>
      <c r="T71" s="22"/>
      <c r="U71" s="22"/>
      <c r="V71" s="82"/>
      <c r="W71" s="54"/>
      <c r="X71" s="54"/>
      <c r="Y71" s="54"/>
      <c r="Z71" s="54"/>
      <c r="AA71" s="92"/>
      <c r="AB71" s="84"/>
      <c r="AC71" s="2"/>
      <c r="AD71" s="2"/>
      <c r="AE71" s="2"/>
      <c r="AF71" s="37"/>
      <c r="AG71" s="37"/>
      <c r="AH71" s="37"/>
      <c r="AI71" s="37"/>
    </row>
    <row r="72" spans="1:38" x14ac:dyDescent="0.25">
      <c r="A72" s="50">
        <v>4111306</v>
      </c>
      <c r="B72" s="14" t="s">
        <v>60</v>
      </c>
      <c r="C72" s="88"/>
      <c r="D72" s="88"/>
      <c r="E72" s="92"/>
      <c r="F72" s="88"/>
      <c r="G72" s="92"/>
      <c r="H72" s="41"/>
      <c r="I72" s="41"/>
      <c r="J72" s="41"/>
      <c r="K72" s="41"/>
      <c r="L72" s="115"/>
      <c r="M72" s="33"/>
      <c r="N72" s="33"/>
      <c r="O72" s="33"/>
      <c r="P72" s="33"/>
      <c r="Q72" s="92"/>
      <c r="R72" s="33"/>
      <c r="S72" s="33"/>
      <c r="T72" s="33"/>
      <c r="U72" s="33"/>
      <c r="V72" s="81"/>
      <c r="W72" s="69"/>
      <c r="X72" s="69"/>
      <c r="Y72" s="69"/>
      <c r="Z72" s="69"/>
      <c r="AA72" s="92"/>
      <c r="AB72" s="92"/>
      <c r="AC72" s="2"/>
      <c r="AD72" s="2"/>
      <c r="AE72" s="2"/>
      <c r="AF72" s="37"/>
      <c r="AG72" s="516">
        <f>SUM(U72:U85)</f>
        <v>12051.5</v>
      </c>
      <c r="AH72" s="516">
        <f>SUM(Z72:Z85)</f>
        <v>11260.500000000002</v>
      </c>
      <c r="AI72" s="516">
        <f>SUM(X72:X85)</f>
        <v>9693.5300000000007</v>
      </c>
    </row>
    <row r="73" spans="1:38" ht="22.5" x14ac:dyDescent="0.25">
      <c r="A73" s="50">
        <v>4111306</v>
      </c>
      <c r="B73" s="46" t="s">
        <v>61</v>
      </c>
      <c r="C73" s="88">
        <v>151.32</v>
      </c>
      <c r="D73" s="88">
        <v>1109.68</v>
      </c>
      <c r="E73" s="92"/>
      <c r="F73" s="17">
        <f t="shared" ref="F73:F85" si="37">C73+D73+E73</f>
        <v>1261</v>
      </c>
      <c r="G73" s="92"/>
      <c r="H73" s="41"/>
      <c r="I73" s="41"/>
      <c r="J73" s="41"/>
      <c r="K73" s="36">
        <f>H73+I73+J73</f>
        <v>0</v>
      </c>
      <c r="L73" s="21" t="s">
        <v>124</v>
      </c>
      <c r="M73" s="22">
        <v>90</v>
      </c>
      <c r="N73" s="22">
        <v>610</v>
      </c>
      <c r="O73" s="22"/>
      <c r="P73" s="29">
        <f>M73+N73+O73</f>
        <v>700</v>
      </c>
      <c r="Q73" s="21" t="s">
        <v>124</v>
      </c>
      <c r="R73" s="22">
        <v>45</v>
      </c>
      <c r="S73" s="22">
        <v>105</v>
      </c>
      <c r="T73" s="22"/>
      <c r="U73" s="29">
        <f>R73+S73+T73</f>
        <v>150</v>
      </c>
      <c r="V73" s="79" t="s">
        <v>136</v>
      </c>
      <c r="W73" s="65">
        <v>16.34</v>
      </c>
      <c r="X73" s="65">
        <v>100.38</v>
      </c>
      <c r="Y73" s="65"/>
      <c r="Z73" s="65">
        <f>W73+X73+Y73</f>
        <v>116.72</v>
      </c>
      <c r="AA73" s="92"/>
      <c r="AB73" s="92"/>
      <c r="AC73" s="2"/>
      <c r="AD73" s="2"/>
      <c r="AE73" s="2"/>
      <c r="AF73" s="37"/>
      <c r="AG73" s="517"/>
      <c r="AH73" s="517"/>
      <c r="AI73" s="517"/>
      <c r="AL73" s="4">
        <v>11260.51</v>
      </c>
    </row>
    <row r="74" spans="1:38" x14ac:dyDescent="0.25">
      <c r="A74" s="50">
        <v>4111307</v>
      </c>
      <c r="B74" s="46" t="s">
        <v>43</v>
      </c>
      <c r="C74" s="88"/>
      <c r="D74" s="88"/>
      <c r="E74" s="92"/>
      <c r="F74" s="88"/>
      <c r="G74" s="92"/>
      <c r="H74" s="33"/>
      <c r="I74" s="33"/>
      <c r="J74" s="33"/>
      <c r="K74" s="36">
        <f>H74+I74+J74</f>
        <v>0</v>
      </c>
      <c r="L74" s="115"/>
      <c r="M74" s="22"/>
      <c r="N74" s="22"/>
      <c r="O74" s="22"/>
      <c r="P74" s="22"/>
      <c r="Q74" s="92"/>
      <c r="R74" s="22"/>
      <c r="S74" s="22"/>
      <c r="T74" s="22"/>
      <c r="U74" s="22"/>
      <c r="V74" s="81"/>
      <c r="W74" s="65"/>
      <c r="X74" s="65"/>
      <c r="Y74" s="65"/>
      <c r="Z74" s="65"/>
      <c r="AA74" s="92"/>
      <c r="AB74" s="92"/>
      <c r="AC74" s="2"/>
      <c r="AD74" s="2"/>
      <c r="AE74" s="2"/>
      <c r="AF74" s="37"/>
      <c r="AG74" s="517"/>
      <c r="AH74" s="517"/>
      <c r="AI74" s="517"/>
    </row>
    <row r="75" spans="1:38" ht="25.5" customHeight="1" x14ac:dyDescent="0.25">
      <c r="A75" s="50">
        <v>4111307</v>
      </c>
      <c r="B75" s="7" t="s">
        <v>89</v>
      </c>
      <c r="C75" s="17">
        <v>181.8</v>
      </c>
      <c r="D75" s="17">
        <v>1333.2</v>
      </c>
      <c r="E75" s="92"/>
      <c r="F75" s="17">
        <f t="shared" si="37"/>
        <v>1515</v>
      </c>
      <c r="G75" s="92"/>
      <c r="H75" s="33"/>
      <c r="I75" s="33"/>
      <c r="J75" s="33"/>
      <c r="K75" s="36">
        <f>H75+I75+J75</f>
        <v>0</v>
      </c>
      <c r="L75" s="21" t="s">
        <v>105</v>
      </c>
      <c r="M75" s="22">
        <v>90</v>
      </c>
      <c r="N75" s="22">
        <v>610</v>
      </c>
      <c r="O75" s="22"/>
      <c r="P75" s="29">
        <f>M75+N75+O75</f>
        <v>700</v>
      </c>
      <c r="Q75" s="21" t="s">
        <v>105</v>
      </c>
      <c r="R75" s="22">
        <v>75</v>
      </c>
      <c r="S75" s="22">
        <v>450</v>
      </c>
      <c r="T75" s="22"/>
      <c r="U75" s="29">
        <f>R75+S75+T75</f>
        <v>525</v>
      </c>
      <c r="V75" s="79" t="s">
        <v>137</v>
      </c>
      <c r="W75" s="65">
        <v>0</v>
      </c>
      <c r="X75" s="65">
        <v>0</v>
      </c>
      <c r="Y75" s="65"/>
      <c r="Z75" s="65">
        <f>W75+X75+Y75</f>
        <v>0</v>
      </c>
      <c r="AA75" s="92"/>
      <c r="AB75" s="92"/>
      <c r="AC75" s="2"/>
      <c r="AD75" s="2"/>
      <c r="AE75" s="2"/>
      <c r="AF75" s="37"/>
      <c r="AG75" s="517"/>
      <c r="AH75" s="517"/>
      <c r="AI75" s="517"/>
    </row>
    <row r="76" spans="1:38" ht="33.75" x14ac:dyDescent="0.25">
      <c r="A76" s="50">
        <v>4111307</v>
      </c>
      <c r="B76" s="7" t="s">
        <v>90</v>
      </c>
      <c r="C76" s="88">
        <v>2437.3200000000002</v>
      </c>
      <c r="D76" s="88">
        <v>17873.68</v>
      </c>
      <c r="E76" s="92"/>
      <c r="F76" s="17">
        <f t="shared" si="37"/>
        <v>20311</v>
      </c>
      <c r="G76" s="21" t="s">
        <v>119</v>
      </c>
      <c r="H76" s="22">
        <v>449.97</v>
      </c>
      <c r="I76" s="22">
        <v>2617.08</v>
      </c>
      <c r="J76" s="22">
        <v>0</v>
      </c>
      <c r="K76" s="36">
        <f>H76+I76+J76</f>
        <v>3067.05</v>
      </c>
      <c r="L76" s="21" t="s">
        <v>125</v>
      </c>
      <c r="M76" s="22">
        <v>600</v>
      </c>
      <c r="N76" s="22">
        <v>4000</v>
      </c>
      <c r="O76" s="22"/>
      <c r="P76" s="29">
        <f>M76+N76+O76</f>
        <v>4600</v>
      </c>
      <c r="Q76" s="21" t="s">
        <v>125</v>
      </c>
      <c r="R76" s="22">
        <v>422</v>
      </c>
      <c r="S76" s="22">
        <v>2700</v>
      </c>
      <c r="T76" s="22"/>
      <c r="U76" s="29">
        <f>R76+S76+T76</f>
        <v>3122</v>
      </c>
      <c r="V76" s="79" t="s">
        <v>110</v>
      </c>
      <c r="W76" s="65">
        <v>439.52</v>
      </c>
      <c r="X76" s="65">
        <v>2637.09</v>
      </c>
      <c r="Y76" s="65"/>
      <c r="Z76" s="65">
        <f>W76+X76+Y76</f>
        <v>3076.61</v>
      </c>
      <c r="AA76" s="21" t="s">
        <v>119</v>
      </c>
      <c r="AB76" s="23">
        <f t="shared" ref="AB76:AE77" si="38">W76+H76</f>
        <v>889.49</v>
      </c>
      <c r="AC76" s="23">
        <f t="shared" si="38"/>
        <v>5254.17</v>
      </c>
      <c r="AD76" s="23">
        <f t="shared" si="38"/>
        <v>0</v>
      </c>
      <c r="AE76" s="23">
        <f t="shared" si="38"/>
        <v>6143.66</v>
      </c>
      <c r="AF76" s="37"/>
      <c r="AG76" s="517"/>
      <c r="AH76" s="517"/>
      <c r="AI76" s="517"/>
      <c r="AL76" s="117"/>
    </row>
    <row r="77" spans="1:38" ht="18" x14ac:dyDescent="0.25">
      <c r="A77" s="50">
        <v>4111307</v>
      </c>
      <c r="B77" s="46" t="s">
        <v>91</v>
      </c>
      <c r="C77" s="88">
        <v>1167.48</v>
      </c>
      <c r="D77" s="88">
        <v>8561.52</v>
      </c>
      <c r="E77" s="92"/>
      <c r="F77" s="17">
        <f t="shared" si="37"/>
        <v>9729</v>
      </c>
      <c r="G77" s="21" t="s">
        <v>120</v>
      </c>
      <c r="H77" s="22">
        <v>140.49</v>
      </c>
      <c r="I77" s="22">
        <v>1048.67</v>
      </c>
      <c r="J77" s="22">
        <v>0</v>
      </c>
      <c r="K77" s="36">
        <f>H77+I77+J77</f>
        <v>1189.1600000000001</v>
      </c>
      <c r="L77" s="21" t="s">
        <v>126</v>
      </c>
      <c r="M77" s="22">
        <v>750</v>
      </c>
      <c r="N77" s="22">
        <v>5000</v>
      </c>
      <c r="O77" s="22"/>
      <c r="P77" s="29">
        <f>M77+N77+O77</f>
        <v>5750</v>
      </c>
      <c r="Q77" s="21" t="s">
        <v>126</v>
      </c>
      <c r="R77" s="22">
        <v>683.5</v>
      </c>
      <c r="S77" s="22">
        <v>4205</v>
      </c>
      <c r="T77" s="22"/>
      <c r="U77" s="29">
        <f>R77+S77+T77</f>
        <v>4888.5</v>
      </c>
      <c r="V77" s="79" t="s">
        <v>109</v>
      </c>
      <c r="W77" s="65">
        <v>650.59</v>
      </c>
      <c r="X77" s="65">
        <v>4171.7299999999996</v>
      </c>
      <c r="Y77" s="66"/>
      <c r="Z77" s="65">
        <f>W77+X77+Y77</f>
        <v>4822.32</v>
      </c>
      <c r="AA77" s="21" t="s">
        <v>120</v>
      </c>
      <c r="AB77" s="23">
        <f t="shared" si="38"/>
        <v>791.08</v>
      </c>
      <c r="AC77" s="23">
        <f t="shared" si="38"/>
        <v>5220.3999999999996</v>
      </c>
      <c r="AD77" s="23">
        <f t="shared" si="38"/>
        <v>0</v>
      </c>
      <c r="AE77" s="23">
        <f t="shared" si="38"/>
        <v>6011.48</v>
      </c>
      <c r="AF77" s="37"/>
      <c r="AG77" s="517"/>
      <c r="AH77" s="517"/>
      <c r="AI77" s="517"/>
      <c r="AK77" s="116"/>
      <c r="AL77" s="117"/>
    </row>
    <row r="78" spans="1:38" x14ac:dyDescent="0.25">
      <c r="A78" s="87"/>
      <c r="B78" s="14" t="s">
        <v>62</v>
      </c>
      <c r="C78" s="88"/>
      <c r="D78" s="88"/>
      <c r="E78" s="92"/>
      <c r="F78" s="88"/>
      <c r="G78" s="92"/>
      <c r="H78" s="33"/>
      <c r="I78" s="33"/>
      <c r="J78" s="33"/>
      <c r="K78" s="24"/>
      <c r="L78" s="115"/>
      <c r="M78" s="42"/>
      <c r="N78" s="42"/>
      <c r="O78" s="42"/>
      <c r="P78" s="42"/>
      <c r="Q78" s="92"/>
      <c r="R78" s="42"/>
      <c r="S78" s="42"/>
      <c r="T78" s="42"/>
      <c r="U78" s="42"/>
      <c r="V78" s="81"/>
      <c r="W78" s="67"/>
      <c r="X78" s="67"/>
      <c r="Y78" s="67"/>
      <c r="Z78" s="67"/>
      <c r="AA78" s="92"/>
      <c r="AB78" s="92"/>
      <c r="AC78" s="2"/>
      <c r="AD78" s="2"/>
      <c r="AE78" s="2"/>
      <c r="AF78" s="37"/>
      <c r="AG78" s="517"/>
      <c r="AH78" s="517"/>
      <c r="AI78" s="517"/>
      <c r="AK78" s="116"/>
      <c r="AL78" s="117"/>
    </row>
    <row r="79" spans="1:38" ht="22.5" x14ac:dyDescent="0.25">
      <c r="A79" s="87">
        <v>4111201</v>
      </c>
      <c r="B79" s="7" t="s">
        <v>92</v>
      </c>
      <c r="C79" s="17">
        <v>301.8</v>
      </c>
      <c r="D79" s="17">
        <v>2213.1999999999998</v>
      </c>
      <c r="E79" s="92"/>
      <c r="F79" s="17">
        <f t="shared" si="37"/>
        <v>2515</v>
      </c>
      <c r="G79" s="92"/>
      <c r="H79" s="33"/>
      <c r="I79" s="33"/>
      <c r="J79" s="33"/>
      <c r="K79" s="36">
        <f t="shared" ref="K79:K85" si="39">H79+I79+J79</f>
        <v>0</v>
      </c>
      <c r="L79" s="21" t="s">
        <v>127</v>
      </c>
      <c r="M79" s="22">
        <v>100</v>
      </c>
      <c r="N79" s="22">
        <v>700</v>
      </c>
      <c r="O79" s="22"/>
      <c r="P79" s="29">
        <f t="shared" ref="P79:P84" si="40">M79+N79+O79</f>
        <v>800</v>
      </c>
      <c r="Q79" s="21" t="s">
        <v>127</v>
      </c>
      <c r="R79" s="22">
        <v>65</v>
      </c>
      <c r="S79" s="22">
        <v>400</v>
      </c>
      <c r="T79" s="22"/>
      <c r="U79" s="29">
        <f t="shared" ref="U79:U84" si="41">R79+S79+T79</f>
        <v>465</v>
      </c>
      <c r="V79" s="79" t="s">
        <v>138</v>
      </c>
      <c r="W79" s="65">
        <v>64.36</v>
      </c>
      <c r="X79" s="65">
        <v>390.68</v>
      </c>
      <c r="Y79" s="65"/>
      <c r="Z79" s="65">
        <f t="shared" ref="Z79:Z84" si="42">W79+X79+Y79</f>
        <v>455.04</v>
      </c>
      <c r="AA79" s="92"/>
      <c r="AB79" s="92"/>
      <c r="AC79" s="2"/>
      <c r="AD79" s="2"/>
      <c r="AE79" s="2"/>
      <c r="AF79" s="37"/>
      <c r="AG79" s="517"/>
      <c r="AH79" s="517"/>
      <c r="AI79" s="517"/>
      <c r="AK79" s="116"/>
      <c r="AL79" s="117"/>
    </row>
    <row r="80" spans="1:38" ht="33.75" x14ac:dyDescent="0.25">
      <c r="A80" s="87">
        <v>4111201</v>
      </c>
      <c r="B80" s="7" t="s">
        <v>94</v>
      </c>
      <c r="C80" s="17">
        <v>306</v>
      </c>
      <c r="D80" s="17">
        <v>2244</v>
      </c>
      <c r="E80" s="92"/>
      <c r="F80" s="17">
        <f t="shared" si="37"/>
        <v>2550</v>
      </c>
      <c r="G80" s="92"/>
      <c r="H80" s="33"/>
      <c r="I80" s="33"/>
      <c r="J80" s="33"/>
      <c r="K80" s="36">
        <f t="shared" si="39"/>
        <v>0</v>
      </c>
      <c r="L80" s="21" t="s">
        <v>128</v>
      </c>
      <c r="M80" s="22">
        <v>90</v>
      </c>
      <c r="N80" s="22">
        <v>610</v>
      </c>
      <c r="O80" s="22"/>
      <c r="P80" s="29">
        <f t="shared" si="40"/>
        <v>700</v>
      </c>
      <c r="Q80" s="21" t="s">
        <v>128</v>
      </c>
      <c r="R80" s="22">
        <v>65</v>
      </c>
      <c r="S80" s="22">
        <v>400</v>
      </c>
      <c r="T80" s="22"/>
      <c r="U80" s="29">
        <f t="shared" si="41"/>
        <v>465</v>
      </c>
      <c r="V80" s="79" t="s">
        <v>135</v>
      </c>
      <c r="W80" s="65">
        <v>63.49</v>
      </c>
      <c r="X80" s="65">
        <v>388.97</v>
      </c>
      <c r="Y80" s="65"/>
      <c r="Z80" s="65">
        <f t="shared" si="42"/>
        <v>452.46000000000004</v>
      </c>
      <c r="AA80" s="92"/>
      <c r="AB80" s="92"/>
      <c r="AC80" s="2"/>
      <c r="AD80" s="2"/>
      <c r="AE80" s="2"/>
      <c r="AF80" s="37"/>
      <c r="AG80" s="517"/>
      <c r="AH80" s="517"/>
      <c r="AI80" s="517"/>
      <c r="AK80" s="116"/>
      <c r="AL80" s="117"/>
    </row>
    <row r="81" spans="1:38" ht="33.75" x14ac:dyDescent="0.25">
      <c r="A81" s="87">
        <v>4111201</v>
      </c>
      <c r="B81" s="7" t="s">
        <v>93</v>
      </c>
      <c r="C81" s="17">
        <v>214.2</v>
      </c>
      <c r="D81" s="17">
        <v>1570.8</v>
      </c>
      <c r="E81" s="92"/>
      <c r="F81" s="17">
        <f t="shared" si="37"/>
        <v>1785</v>
      </c>
      <c r="G81" s="92"/>
      <c r="H81" s="33"/>
      <c r="I81" s="33"/>
      <c r="J81" s="33"/>
      <c r="K81" s="36">
        <f t="shared" si="39"/>
        <v>0</v>
      </c>
      <c r="L81" s="21" t="s">
        <v>129</v>
      </c>
      <c r="M81" s="22">
        <v>75</v>
      </c>
      <c r="N81" s="22">
        <v>525</v>
      </c>
      <c r="O81" s="22"/>
      <c r="P81" s="29">
        <f t="shared" si="40"/>
        <v>600</v>
      </c>
      <c r="Q81" s="21" t="s">
        <v>129</v>
      </c>
      <c r="R81" s="22">
        <v>50</v>
      </c>
      <c r="S81" s="22">
        <v>300</v>
      </c>
      <c r="T81" s="22"/>
      <c r="U81" s="29">
        <f t="shared" si="41"/>
        <v>350</v>
      </c>
      <c r="V81" s="79" t="s">
        <v>139</v>
      </c>
      <c r="W81" s="65">
        <v>48.84</v>
      </c>
      <c r="X81" s="65">
        <v>293.01</v>
      </c>
      <c r="Y81" s="65"/>
      <c r="Z81" s="65">
        <f t="shared" si="42"/>
        <v>341.85</v>
      </c>
      <c r="AA81" s="92"/>
      <c r="AB81" s="92"/>
      <c r="AC81" s="2"/>
      <c r="AD81" s="2"/>
      <c r="AE81" s="2"/>
      <c r="AF81" s="37"/>
      <c r="AG81" s="517"/>
      <c r="AH81" s="517"/>
      <c r="AI81" s="517"/>
      <c r="AJ81" s="116"/>
      <c r="AK81" s="116"/>
      <c r="AL81" s="117"/>
    </row>
    <row r="82" spans="1:38" ht="33.75" x14ac:dyDescent="0.25">
      <c r="A82" s="87">
        <v>4111201</v>
      </c>
      <c r="B82" s="46" t="s">
        <v>63</v>
      </c>
      <c r="C82" s="17">
        <v>1434.3</v>
      </c>
      <c r="D82" s="17">
        <v>10518.2</v>
      </c>
      <c r="E82" s="92"/>
      <c r="F82" s="17">
        <f t="shared" si="37"/>
        <v>11952.5</v>
      </c>
      <c r="G82" s="21" t="s">
        <v>108</v>
      </c>
      <c r="H82" s="22">
        <v>510.43</v>
      </c>
      <c r="I82" s="22">
        <v>3736.48</v>
      </c>
      <c r="J82" s="22">
        <v>0</v>
      </c>
      <c r="K82" s="36">
        <f t="shared" si="39"/>
        <v>4246.91</v>
      </c>
      <c r="L82" s="21" t="s">
        <v>130</v>
      </c>
      <c r="M82" s="22">
        <v>370</v>
      </c>
      <c r="N82" s="22">
        <v>2455</v>
      </c>
      <c r="O82" s="22"/>
      <c r="P82" s="29">
        <f t="shared" si="40"/>
        <v>2825</v>
      </c>
      <c r="Q82" s="21" t="s">
        <v>130</v>
      </c>
      <c r="R82" s="22">
        <v>275</v>
      </c>
      <c r="S82" s="22">
        <v>1650</v>
      </c>
      <c r="T82" s="22"/>
      <c r="U82" s="29">
        <f t="shared" si="41"/>
        <v>1925</v>
      </c>
      <c r="V82" s="79" t="s">
        <v>108</v>
      </c>
      <c r="W82" s="65">
        <v>268.58999999999997</v>
      </c>
      <c r="X82" s="65">
        <v>1611.56</v>
      </c>
      <c r="Y82" s="65"/>
      <c r="Z82" s="65">
        <f t="shared" si="42"/>
        <v>1880.1499999999999</v>
      </c>
      <c r="AA82" s="21" t="s">
        <v>108</v>
      </c>
      <c r="AB82" s="23">
        <f>W82+H82</f>
        <v>779.02</v>
      </c>
      <c r="AC82" s="23">
        <f>X82+I82</f>
        <v>5348.04</v>
      </c>
      <c r="AD82" s="23">
        <f>Y82+J82</f>
        <v>0</v>
      </c>
      <c r="AE82" s="23">
        <f>Z82+K82</f>
        <v>6127.0599999999995</v>
      </c>
      <c r="AF82" s="37"/>
      <c r="AG82" s="517"/>
      <c r="AH82" s="517"/>
      <c r="AI82" s="517"/>
      <c r="AK82" s="118"/>
      <c r="AL82" s="117"/>
    </row>
    <row r="83" spans="1:38" ht="18" x14ac:dyDescent="0.25">
      <c r="A83" s="87">
        <v>4111201</v>
      </c>
      <c r="B83" s="46" t="s">
        <v>64</v>
      </c>
      <c r="C83" s="17">
        <v>19.920000000000002</v>
      </c>
      <c r="D83" s="17">
        <v>146.08000000000001</v>
      </c>
      <c r="E83" s="92"/>
      <c r="F83" s="17">
        <f t="shared" si="37"/>
        <v>166</v>
      </c>
      <c r="G83" s="92"/>
      <c r="H83" s="33"/>
      <c r="I83" s="33"/>
      <c r="J83" s="33"/>
      <c r="K83" s="36">
        <f t="shared" si="39"/>
        <v>0</v>
      </c>
      <c r="L83" s="21" t="s">
        <v>131</v>
      </c>
      <c r="M83" s="22">
        <v>10</v>
      </c>
      <c r="N83" s="22">
        <v>65</v>
      </c>
      <c r="O83" s="22"/>
      <c r="P83" s="29">
        <f t="shared" si="40"/>
        <v>75</v>
      </c>
      <c r="Q83" s="21" t="s">
        <v>131</v>
      </c>
      <c r="R83" s="22">
        <v>10</v>
      </c>
      <c r="S83" s="22">
        <v>65</v>
      </c>
      <c r="T83" s="22"/>
      <c r="U83" s="29">
        <f t="shared" si="41"/>
        <v>75</v>
      </c>
      <c r="V83" s="79" t="s">
        <v>140</v>
      </c>
      <c r="W83" s="65">
        <v>9.77</v>
      </c>
      <c r="X83" s="65">
        <v>63.49</v>
      </c>
      <c r="Y83" s="65"/>
      <c r="Z83" s="65">
        <f t="shared" si="42"/>
        <v>73.260000000000005</v>
      </c>
      <c r="AA83" s="92"/>
      <c r="AB83" s="92"/>
      <c r="AC83" s="2"/>
      <c r="AD83" s="2"/>
      <c r="AE83" s="2"/>
      <c r="AF83" s="37"/>
      <c r="AG83" s="517"/>
      <c r="AH83" s="517"/>
      <c r="AI83" s="517"/>
    </row>
    <row r="84" spans="1:38" ht="15" customHeight="1" x14ac:dyDescent="0.25">
      <c r="A84" s="87">
        <v>4111201</v>
      </c>
      <c r="B84" s="46" t="s">
        <v>65</v>
      </c>
      <c r="C84" s="17">
        <v>165.6</v>
      </c>
      <c r="D84" s="17">
        <v>1214.4000000000001</v>
      </c>
      <c r="E84" s="92"/>
      <c r="F84" s="17">
        <f t="shared" si="37"/>
        <v>1380</v>
      </c>
      <c r="G84" s="92"/>
      <c r="H84" s="33"/>
      <c r="I84" s="33"/>
      <c r="J84" s="33"/>
      <c r="K84" s="36">
        <f t="shared" si="39"/>
        <v>0</v>
      </c>
      <c r="L84" s="21" t="s">
        <v>132</v>
      </c>
      <c r="M84" s="22">
        <v>11</v>
      </c>
      <c r="N84" s="22">
        <v>75</v>
      </c>
      <c r="O84" s="22"/>
      <c r="P84" s="29">
        <f t="shared" si="40"/>
        <v>86</v>
      </c>
      <c r="Q84" s="21" t="s">
        <v>132</v>
      </c>
      <c r="R84" s="22">
        <v>11</v>
      </c>
      <c r="S84" s="22">
        <v>75</v>
      </c>
      <c r="T84" s="22"/>
      <c r="U84" s="29">
        <f t="shared" si="41"/>
        <v>86</v>
      </c>
      <c r="V84" s="79" t="s">
        <v>105</v>
      </c>
      <c r="W84" s="65">
        <v>5.47</v>
      </c>
      <c r="X84" s="65">
        <v>36.619999999999997</v>
      </c>
      <c r="Y84" s="65"/>
      <c r="Z84" s="65">
        <f t="shared" si="42"/>
        <v>42.089999999999996</v>
      </c>
      <c r="AA84" s="92"/>
      <c r="AB84" s="92"/>
      <c r="AC84" s="2"/>
      <c r="AD84" s="2"/>
      <c r="AE84" s="2"/>
      <c r="AF84" s="37"/>
      <c r="AG84" s="517"/>
      <c r="AH84" s="517"/>
      <c r="AI84" s="517"/>
    </row>
    <row r="85" spans="1:38" ht="12.75" customHeight="1" x14ac:dyDescent="0.25">
      <c r="A85" s="87">
        <v>4111201</v>
      </c>
      <c r="B85" s="46" t="s">
        <v>66</v>
      </c>
      <c r="C85" s="17">
        <v>200</v>
      </c>
      <c r="D85" s="17"/>
      <c r="E85" s="92"/>
      <c r="F85" s="17">
        <f t="shared" si="37"/>
        <v>200</v>
      </c>
      <c r="G85" s="92"/>
      <c r="H85" s="33"/>
      <c r="I85" s="33"/>
      <c r="J85" s="33"/>
      <c r="K85" s="36">
        <f t="shared" si="39"/>
        <v>0</v>
      </c>
      <c r="L85" s="115"/>
      <c r="M85" s="22"/>
      <c r="N85" s="22"/>
      <c r="O85" s="22"/>
      <c r="P85" s="22"/>
      <c r="Q85" s="92"/>
      <c r="R85" s="22"/>
      <c r="S85" s="22"/>
      <c r="T85" s="22"/>
      <c r="U85" s="22"/>
      <c r="V85" s="63"/>
      <c r="W85" s="65"/>
      <c r="X85" s="65"/>
      <c r="Y85" s="65"/>
      <c r="Z85" s="65"/>
      <c r="AA85" s="92"/>
      <c r="AB85" s="92"/>
      <c r="AC85" s="2"/>
      <c r="AD85" s="2"/>
      <c r="AE85" s="2"/>
      <c r="AF85" s="37"/>
      <c r="AG85" s="517"/>
      <c r="AH85" s="517"/>
      <c r="AI85" s="517"/>
      <c r="AJ85" s="75"/>
    </row>
    <row r="86" spans="1:38" x14ac:dyDescent="0.25">
      <c r="A86" s="89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12377.69</v>
      </c>
      <c r="I86" s="25">
        <f>SUM(I55:I85)</f>
        <v>7402.23</v>
      </c>
      <c r="J86" s="25">
        <f>SUM(J55:J85)</f>
        <v>0</v>
      </c>
      <c r="K86" s="25">
        <f>SUM(K55:K85)</f>
        <v>19779.920000000002</v>
      </c>
      <c r="L86" s="31"/>
      <c r="M86" s="25">
        <f>SUM(M55:M85)</f>
        <v>10150</v>
      </c>
      <c r="N86" s="25">
        <f>SUM(N55:N85)</f>
        <v>14650</v>
      </c>
      <c r="O86" s="25">
        <f>SUM(O55:O85)</f>
        <v>0</v>
      </c>
      <c r="P86" s="25">
        <f>SUM(P55:P85)</f>
        <v>24800</v>
      </c>
      <c r="Q86" s="31"/>
      <c r="R86" s="25">
        <f>SUM(R55:R85)</f>
        <v>5693</v>
      </c>
      <c r="S86" s="25">
        <f>SUM(S55:S85)</f>
        <v>10350</v>
      </c>
      <c r="T86" s="25">
        <f>SUM(T55:T85)</f>
        <v>0</v>
      </c>
      <c r="U86" s="25">
        <f>SUM(U55:U85)</f>
        <v>16043</v>
      </c>
      <c r="V86" s="58"/>
      <c r="W86" s="59">
        <f>SUM(W55:W85)</f>
        <v>5462.4000000000015</v>
      </c>
      <c r="X86" s="59">
        <f>SUM(X55:X85)</f>
        <v>9693.5300000000007</v>
      </c>
      <c r="Y86" s="59">
        <f>SUM(Y55:Y85)</f>
        <v>0</v>
      </c>
      <c r="Z86" s="59">
        <f>SUM(Z55:Z85)</f>
        <v>15155.930000000002</v>
      </c>
      <c r="AA86" s="31"/>
      <c r="AB86" s="34">
        <f t="shared" ref="AB86:AE87" si="43">W86+H86</f>
        <v>17840.090000000004</v>
      </c>
      <c r="AC86" s="34">
        <f t="shared" si="43"/>
        <v>17095.760000000002</v>
      </c>
      <c r="AD86" s="34">
        <f t="shared" si="43"/>
        <v>0</v>
      </c>
      <c r="AE86" s="34">
        <f t="shared" si="43"/>
        <v>34935.850000000006</v>
      </c>
      <c r="AF86" s="37"/>
      <c r="AG86" s="74">
        <f>SUM(AG55:AG85)</f>
        <v>16043</v>
      </c>
      <c r="AH86" s="74">
        <f>SUM(AH55:AH85)</f>
        <v>15155.930000000002</v>
      </c>
      <c r="AI86" s="74">
        <f>SUM(AI55:AI85)</f>
        <v>9693.5300000000007</v>
      </c>
      <c r="AJ86" s="74">
        <f>SUM(AJ55:AJ85)</f>
        <v>0</v>
      </c>
    </row>
    <row r="87" spans="1:38" x14ac:dyDescent="0.25">
      <c r="A87" s="89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14811.41</v>
      </c>
      <c r="I87" s="25">
        <f>I86+I51</f>
        <v>8624.49</v>
      </c>
      <c r="J87" s="25">
        <f>J86+J51</f>
        <v>4481.58</v>
      </c>
      <c r="K87" s="25">
        <f>K86+K51</f>
        <v>27917.480000000003</v>
      </c>
      <c r="L87" s="31"/>
      <c r="M87" s="25">
        <f>M86+M51</f>
        <v>11000</v>
      </c>
      <c r="N87" s="25">
        <f>N86+N51</f>
        <v>15500</v>
      </c>
      <c r="O87" s="25">
        <f>O86+O51</f>
        <v>500</v>
      </c>
      <c r="P87" s="25">
        <f>P86+P51</f>
        <v>27000</v>
      </c>
      <c r="Q87" s="31"/>
      <c r="R87" s="25">
        <f>R86+R51</f>
        <v>6593</v>
      </c>
      <c r="S87" s="25">
        <f>S86+S51</f>
        <v>11300</v>
      </c>
      <c r="T87" s="25">
        <f>T86+T51</f>
        <v>700</v>
      </c>
      <c r="U87" s="25">
        <f>U86+U51</f>
        <v>18593</v>
      </c>
      <c r="V87" s="58"/>
      <c r="W87" s="59">
        <f>W86+W51</f>
        <v>6313.340000000002</v>
      </c>
      <c r="X87" s="59">
        <f>X86+X51</f>
        <v>10643.45</v>
      </c>
      <c r="Y87" s="59">
        <f>Y86+Y51</f>
        <v>686.43</v>
      </c>
      <c r="Z87" s="59">
        <f>Z86+Z51</f>
        <v>17643.22</v>
      </c>
      <c r="AA87" s="31"/>
      <c r="AB87" s="34">
        <f t="shared" si="43"/>
        <v>21124.75</v>
      </c>
      <c r="AC87" s="34">
        <f t="shared" si="43"/>
        <v>19267.940000000002</v>
      </c>
      <c r="AD87" s="34">
        <f t="shared" si="43"/>
        <v>5168.01</v>
      </c>
      <c r="AE87" s="34">
        <f t="shared" si="43"/>
        <v>45560.700000000004</v>
      </c>
      <c r="AF87" s="37"/>
      <c r="AG87" s="71">
        <f>AG51+AG86</f>
        <v>18593</v>
      </c>
      <c r="AH87" s="71">
        <f>AH51+AH86</f>
        <v>17643.22</v>
      </c>
      <c r="AI87" s="71">
        <f>AI51+AI86</f>
        <v>10643.45</v>
      </c>
      <c r="AJ87" s="71">
        <f>AJ51+AJ86</f>
        <v>686.43</v>
      </c>
    </row>
    <row r="88" spans="1:38" ht="11.25" customHeight="1" x14ac:dyDescent="0.25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27"/>
      <c r="I88" s="27"/>
      <c r="J88" s="27"/>
      <c r="K88" s="27"/>
      <c r="L88" s="31"/>
      <c r="M88" s="43"/>
      <c r="N88" s="43"/>
      <c r="O88" s="43"/>
      <c r="P88" s="43"/>
      <c r="Q88" s="31"/>
      <c r="R88" s="43"/>
      <c r="S88" s="43"/>
      <c r="T88" s="43"/>
      <c r="U88" s="43"/>
      <c r="V88" s="58"/>
      <c r="W88" s="60"/>
      <c r="X88" s="60"/>
      <c r="Y88" s="60"/>
      <c r="Z88" s="60"/>
      <c r="AA88" s="31"/>
      <c r="AB88" s="31"/>
      <c r="AC88" s="2"/>
      <c r="AD88" s="2"/>
      <c r="AE88" s="44"/>
      <c r="AF88" s="37"/>
      <c r="AG88" s="37"/>
      <c r="AH88" s="37"/>
      <c r="AI88" s="37"/>
    </row>
    <row r="89" spans="1:38" ht="12" customHeight="1" x14ac:dyDescent="0.25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27"/>
      <c r="I89" s="27"/>
      <c r="J89" s="27"/>
      <c r="K89" s="27"/>
      <c r="L89" s="32"/>
      <c r="M89" s="43"/>
      <c r="N89" s="43"/>
      <c r="O89" s="43"/>
      <c r="P89" s="43"/>
      <c r="Q89" s="32"/>
      <c r="R89" s="43"/>
      <c r="S89" s="43"/>
      <c r="T89" s="43"/>
      <c r="U89" s="43"/>
      <c r="V89" s="61"/>
      <c r="W89" s="60"/>
      <c r="X89" s="60"/>
      <c r="Y89" s="60"/>
      <c r="Z89" s="60"/>
      <c r="AA89" s="32"/>
      <c r="AB89" s="32"/>
      <c r="AC89" s="2"/>
      <c r="AD89" s="2"/>
      <c r="AE89" s="2"/>
      <c r="AF89" s="37"/>
      <c r="AG89" s="37"/>
      <c r="AH89" s="37"/>
      <c r="AI89" s="522">
        <f>AI87+AJ87</f>
        <v>11329.880000000001</v>
      </c>
      <c r="AJ89" s="523"/>
    </row>
    <row r="90" spans="1:38" x14ac:dyDescent="0.25">
      <c r="A90" s="89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14811.41</v>
      </c>
      <c r="I90" s="25">
        <f>SUM(I87:I89)</f>
        <v>8624.49</v>
      </c>
      <c r="J90" s="25">
        <f>SUM(J87:J89)</f>
        <v>4481.58</v>
      </c>
      <c r="K90" s="25">
        <f>SUM(K87:K89)</f>
        <v>27917.480000000003</v>
      </c>
      <c r="L90" s="32"/>
      <c r="M90" s="25">
        <f>SUM(M87:M89)</f>
        <v>11000</v>
      </c>
      <c r="N90" s="25">
        <f>SUM(N87:N89)</f>
        <v>15500</v>
      </c>
      <c r="O90" s="25">
        <f>SUM(O87:O89)</f>
        <v>500</v>
      </c>
      <c r="P90" s="25">
        <f>SUM(P87:P89)</f>
        <v>27000</v>
      </c>
      <c r="Q90" s="32"/>
      <c r="R90" s="25">
        <f>SUM(R87:R89)</f>
        <v>6593</v>
      </c>
      <c r="S90" s="25">
        <f>SUM(S87:S89)</f>
        <v>11300</v>
      </c>
      <c r="T90" s="25">
        <f>SUM(T87:T89)</f>
        <v>700</v>
      </c>
      <c r="U90" s="25">
        <f>SUM(U87:U89)</f>
        <v>18593</v>
      </c>
      <c r="V90" s="61"/>
      <c r="W90" s="59">
        <f>SUM(W87:W89)</f>
        <v>6313.340000000002</v>
      </c>
      <c r="X90" s="59">
        <f>SUM(X87:X89)</f>
        <v>10643.45</v>
      </c>
      <c r="Y90" s="59">
        <f>SUM(Y87:Y89)</f>
        <v>686.43</v>
      </c>
      <c r="Z90" s="59">
        <f>SUM(Z87:Z89)</f>
        <v>17643.22</v>
      </c>
      <c r="AA90" s="32"/>
      <c r="AB90" s="34">
        <f>W90+H90</f>
        <v>21124.75</v>
      </c>
      <c r="AC90" s="34">
        <f>X90+I90</f>
        <v>19267.940000000002</v>
      </c>
      <c r="AD90" s="34">
        <f>Y90+J90</f>
        <v>5168.01</v>
      </c>
      <c r="AE90" s="34">
        <f>Z90+K90</f>
        <v>45560.700000000004</v>
      </c>
      <c r="AF90" s="37"/>
      <c r="AG90" s="37"/>
      <c r="AH90" s="37"/>
      <c r="AI90" s="37"/>
    </row>
    <row r="91" spans="1:38" x14ac:dyDescent="0.25">
      <c r="M91" s="77"/>
      <c r="R91" s="77"/>
      <c r="V91" s="51"/>
      <c r="W91" s="83">
        <f>W90/R90</f>
        <v>0.95758228424086178</v>
      </c>
      <c r="X91" s="83">
        <f>X90/S90</f>
        <v>0.9418982300884956</v>
      </c>
      <c r="Y91" s="83">
        <f>Y90/T90</f>
        <v>0.98061428571428566</v>
      </c>
      <c r="Z91" s="83">
        <f>Z90/U90</f>
        <v>0.94891733448071858</v>
      </c>
    </row>
    <row r="93" spans="1:38" x14ac:dyDescent="0.25">
      <c r="Y93" s="503">
        <f>Z90+K90</f>
        <v>45560.700000000004</v>
      </c>
      <c r="Z93" s="504"/>
    </row>
    <row r="96" spans="1:38" x14ac:dyDescent="0.25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8:28" x14ac:dyDescent="0.25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8:28" x14ac:dyDescent="0.25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8:28" x14ac:dyDescent="0.25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8:28" x14ac:dyDescent="0.25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8:28" x14ac:dyDescent="0.25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8:28" x14ac:dyDescent="0.25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8:28" x14ac:dyDescent="0.25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8:28" x14ac:dyDescent="0.25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8:28" x14ac:dyDescent="0.25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8:28" x14ac:dyDescent="0.25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8:28" x14ac:dyDescent="0.25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8:28" x14ac:dyDescent="0.25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8:28" x14ac:dyDescent="0.25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8:28" x14ac:dyDescent="0.25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8:28" x14ac:dyDescent="0.25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8:28" x14ac:dyDescent="0.25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8:28" x14ac:dyDescent="0.25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</sheetData>
  <mergeCells count="88">
    <mergeCell ref="AI89:AJ89"/>
    <mergeCell ref="G52:G53"/>
    <mergeCell ref="H52:H53"/>
    <mergeCell ref="I52:I53"/>
    <mergeCell ref="J52:J53"/>
    <mergeCell ref="K52:K53"/>
    <mergeCell ref="R52:R53"/>
    <mergeCell ref="S52:S53"/>
    <mergeCell ref="T52:T53"/>
    <mergeCell ref="U52:U53"/>
    <mergeCell ref="W52:W53"/>
    <mergeCell ref="X52:X53"/>
    <mergeCell ref="Y52:Y53"/>
    <mergeCell ref="Z52:Z53"/>
    <mergeCell ref="AC52:AC53"/>
    <mergeCell ref="AI72:AI85"/>
    <mergeCell ref="AG67:AG68"/>
    <mergeCell ref="AH67:AH68"/>
    <mergeCell ref="AG72:AG85"/>
    <mergeCell ref="AH72:AH85"/>
    <mergeCell ref="A58:A59"/>
    <mergeCell ref="AG58:AG59"/>
    <mergeCell ref="AH58:AH59"/>
    <mergeCell ref="A60:A62"/>
    <mergeCell ref="AG60:AG62"/>
    <mergeCell ref="AH60:AH62"/>
    <mergeCell ref="A63:A66"/>
    <mergeCell ref="AG63:AG66"/>
    <mergeCell ref="AH63:AH66"/>
    <mergeCell ref="Q52:Q53"/>
    <mergeCell ref="V52:V53"/>
    <mergeCell ref="AA52:AA53"/>
    <mergeCell ref="AB52:AB53"/>
    <mergeCell ref="A55:A56"/>
    <mergeCell ref="C52:C53"/>
    <mergeCell ref="D52:D53"/>
    <mergeCell ref="E52:E53"/>
    <mergeCell ref="F52:F53"/>
    <mergeCell ref="L52:L53"/>
    <mergeCell ref="M52:M53"/>
    <mergeCell ref="N52:N53"/>
    <mergeCell ref="O52:O53"/>
    <mergeCell ref="P52:P53"/>
    <mergeCell ref="AD52:AD53"/>
    <mergeCell ref="AG55:AG56"/>
    <mergeCell ref="AH55:AH56"/>
    <mergeCell ref="AE52:AE53"/>
    <mergeCell ref="AI28:AI30"/>
    <mergeCell ref="A34:A36"/>
    <mergeCell ref="AG34:AG36"/>
    <mergeCell ref="AH34:AH36"/>
    <mergeCell ref="AG41:AG50"/>
    <mergeCell ref="AH41:AH50"/>
    <mergeCell ref="AG20:AG21"/>
    <mergeCell ref="AH20:AH21"/>
    <mergeCell ref="A26:A30"/>
    <mergeCell ref="AG28:AG30"/>
    <mergeCell ref="AH28:AH30"/>
    <mergeCell ref="AH6:AH9"/>
    <mergeCell ref="AG14:AG16"/>
    <mergeCell ref="AH14:AH16"/>
    <mergeCell ref="AG18:AG19"/>
    <mergeCell ref="AH18:AH19"/>
    <mergeCell ref="C2:F2"/>
    <mergeCell ref="G2:K2"/>
    <mergeCell ref="Q2:U2"/>
    <mergeCell ref="V2:Z2"/>
    <mergeCell ref="AG6:AG9"/>
    <mergeCell ref="AA2:AE2"/>
    <mergeCell ref="L2:P2"/>
    <mergeCell ref="L3:L4"/>
    <mergeCell ref="M3:P3"/>
    <mergeCell ref="Y93:Z93"/>
    <mergeCell ref="A5:B5"/>
    <mergeCell ref="A2:A4"/>
    <mergeCell ref="B2:B4"/>
    <mergeCell ref="AG2:AH2"/>
    <mergeCell ref="C3:C4"/>
    <mergeCell ref="D3:E3"/>
    <mergeCell ref="F3:F4"/>
    <mergeCell ref="G3:G4"/>
    <mergeCell ref="H3:K3"/>
    <mergeCell ref="Q3:Q4"/>
    <mergeCell ref="R3:U3"/>
    <mergeCell ref="V3:V4"/>
    <mergeCell ref="W3:Z3"/>
    <mergeCell ref="AA3:AA4"/>
    <mergeCell ref="AB3:AE3"/>
  </mergeCells>
  <pageMargins left="0.15" right="0.1" top="0.2" bottom="0.1" header="0.3" footer="0.3"/>
  <pageSetup paperSize="9" scale="55" orientation="landscape" r:id="rId1"/>
  <rowBreaks count="1" manualBreakCount="1">
    <brk id="52" max="3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145" zoomScaleNormal="145" workbookViewId="0">
      <selection activeCell="D7" sqref="D7"/>
    </sheetView>
  </sheetViews>
  <sheetFormatPr defaultRowHeight="15" x14ac:dyDescent="0.25"/>
  <cols>
    <col min="2" max="2" width="27.28515625" customWidth="1"/>
    <col min="3" max="3" width="19.28515625" customWidth="1"/>
    <col min="6" max="6" width="19.7109375" customWidth="1"/>
    <col min="7" max="7" width="18" customWidth="1"/>
    <col min="8" max="8" width="17.7109375" customWidth="1"/>
    <col min="10" max="10" width="12.28515625" customWidth="1"/>
  </cols>
  <sheetData>
    <row r="1" spans="1:10" ht="30" x14ac:dyDescent="0.25">
      <c r="A1" s="419" t="s">
        <v>234</v>
      </c>
      <c r="B1" s="419" t="s">
        <v>235</v>
      </c>
      <c r="C1" s="419" t="s">
        <v>236</v>
      </c>
      <c r="D1" s="419" t="s">
        <v>237</v>
      </c>
      <c r="E1" s="419" t="s">
        <v>238</v>
      </c>
      <c r="F1" s="419" t="s">
        <v>239</v>
      </c>
      <c r="G1" s="419" t="s">
        <v>240</v>
      </c>
      <c r="H1" s="419" t="s">
        <v>241</v>
      </c>
      <c r="I1" s="419" t="s">
        <v>242</v>
      </c>
      <c r="J1" s="419" t="s">
        <v>243</v>
      </c>
    </row>
    <row r="2" spans="1:10" x14ac:dyDescent="0.25">
      <c r="A2" s="418">
        <v>4111307</v>
      </c>
      <c r="B2" s="418" t="s">
        <v>233</v>
      </c>
      <c r="C2" s="418">
        <v>312200000</v>
      </c>
      <c r="D2" s="418">
        <v>2700000</v>
      </c>
      <c r="E2" s="418">
        <v>0</v>
      </c>
      <c r="F2" s="418">
        <v>312200000</v>
      </c>
      <c r="G2" s="418">
        <v>52677027.200000003</v>
      </c>
      <c r="H2" s="418">
        <v>327000355.00999999</v>
      </c>
      <c r="I2" s="418">
        <v>0</v>
      </c>
      <c r="J2" s="418">
        <v>379677382.20999998</v>
      </c>
    </row>
    <row r="3" spans="1:10" x14ac:dyDescent="0.25">
      <c r="C3">
        <f>C2/100000</f>
        <v>3122</v>
      </c>
      <c r="D3">
        <f>D2/100000</f>
        <v>27</v>
      </c>
      <c r="E3">
        <f>E2/100000</f>
        <v>0</v>
      </c>
      <c r="F3">
        <f>F2/100000</f>
        <v>3122</v>
      </c>
      <c r="G3">
        <f t="shared" ref="G3:J3" si="0">G2/100000</f>
        <v>526.77027199999998</v>
      </c>
      <c r="H3">
        <f t="shared" si="0"/>
        <v>3270.0035500999998</v>
      </c>
      <c r="I3">
        <f t="shared" si="0"/>
        <v>0</v>
      </c>
      <c r="J3">
        <f t="shared" si="0"/>
        <v>3796.7738221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workbookViewId="0">
      <pane xSplit="2" ySplit="4" topLeftCell="C90" activePane="bottomRight" state="frozen"/>
      <selection pane="topRight" activeCell="C1" sqref="C1"/>
      <selection pane="bottomLeft" activeCell="A5" sqref="A5"/>
      <selection pane="bottomRight" activeCell="H7" sqref="H7:J92"/>
    </sheetView>
  </sheetViews>
  <sheetFormatPr defaultColWidth="9.140625" defaultRowHeight="15" x14ac:dyDescent="0.25"/>
  <cols>
    <col min="1" max="1" width="8.7109375" style="4" customWidth="1"/>
    <col min="2" max="2" width="29.42578125" style="4" customWidth="1"/>
    <col min="3" max="3" width="8.7109375" style="4" customWidth="1"/>
    <col min="4" max="4" width="9" style="4" customWidth="1"/>
    <col min="5" max="5" width="7.42578125" style="4" customWidth="1"/>
    <col min="6" max="6" width="8.7109375" style="4" customWidth="1"/>
    <col min="7" max="7" width="9.140625" style="5" bestFit="1" customWidth="1"/>
    <col min="8" max="8" width="8.140625" style="5" customWidth="1"/>
    <col min="9" max="9" width="8.7109375" style="5" customWidth="1"/>
    <col min="10" max="10" width="6.42578125" style="5" bestFit="1" customWidth="1"/>
    <col min="11" max="11" width="8.5703125" style="5" bestFit="1" customWidth="1"/>
    <col min="12" max="12" width="8.85546875" style="142" bestFit="1" customWidth="1"/>
    <col min="13" max="13" width="8.42578125" style="142" bestFit="1" customWidth="1"/>
    <col min="14" max="14" width="8.7109375" style="142" customWidth="1"/>
    <col min="15" max="15" width="8.140625" style="142" customWidth="1"/>
    <col min="16" max="16" width="8.5703125" style="142" bestFit="1" customWidth="1"/>
    <col min="17" max="17" width="0" style="5" hidden="1" customWidth="1"/>
    <col min="18" max="18" width="9.28515625" style="5" hidden="1" customWidth="1"/>
    <col min="19" max="20" width="8.28515625" style="4" hidden="1" customWidth="1"/>
    <col min="21" max="21" width="9.28515625" style="4" hidden="1" customWidth="1"/>
    <col min="22" max="22" width="9.140625" style="5" bestFit="1" customWidth="1"/>
    <col min="23" max="23" width="8.140625" style="5" customWidth="1"/>
    <col min="24" max="24" width="8.7109375" style="5" customWidth="1"/>
    <col min="25" max="25" width="6.42578125" style="5" bestFit="1" customWidth="1"/>
    <col min="26" max="26" width="8.5703125" style="5" bestFit="1" customWidth="1"/>
    <col min="27" max="27" width="8.85546875" style="363" bestFit="1" customWidth="1"/>
    <col min="28" max="28" width="8.42578125" style="363" bestFit="1" customWidth="1"/>
    <col min="29" max="29" width="8.7109375" style="363" customWidth="1"/>
    <col min="30" max="30" width="8.140625" style="363" customWidth="1"/>
    <col min="31" max="31" width="8.5703125" style="363" bestFit="1" customWidth="1"/>
    <col min="32" max="32" width="9.28515625" style="4" customWidth="1"/>
    <col min="33" max="33" width="5.7109375" style="4" customWidth="1"/>
    <col min="34" max="36" width="9.140625" style="4"/>
    <col min="37" max="37" width="14" style="4" customWidth="1"/>
    <col min="38" max="38" width="15.28515625" style="4" customWidth="1"/>
    <col min="39" max="39" width="8.85546875" style="145" bestFit="1" customWidth="1"/>
    <col min="40" max="40" width="8.42578125" style="145" bestFit="1" customWidth="1"/>
    <col min="41" max="42" width="8.140625" style="145" customWidth="1"/>
    <col min="43" max="43" width="8.5703125" style="145" bestFit="1" customWidth="1"/>
    <col min="44" max="16384" width="9.140625" style="4"/>
  </cols>
  <sheetData>
    <row r="1" spans="1:43" x14ac:dyDescent="0.25">
      <c r="A1" s="6" t="s">
        <v>83</v>
      </c>
      <c r="L1" s="51"/>
      <c r="M1" s="51"/>
      <c r="N1" s="51"/>
      <c r="O1" s="51"/>
      <c r="P1" s="51"/>
      <c r="AA1" s="51"/>
      <c r="AB1" s="51"/>
      <c r="AC1" s="51"/>
      <c r="AD1" s="51"/>
      <c r="AE1" s="51"/>
      <c r="AM1" s="51"/>
      <c r="AN1" s="51"/>
      <c r="AO1" s="51"/>
      <c r="AP1" s="51"/>
      <c r="AQ1" s="51"/>
    </row>
    <row r="2" spans="1:43" ht="26.45" customHeight="1" x14ac:dyDescent="0.25">
      <c r="A2" s="506" t="s">
        <v>74</v>
      </c>
      <c r="B2" s="506" t="s">
        <v>0</v>
      </c>
      <c r="C2" s="512" t="s">
        <v>84</v>
      </c>
      <c r="D2" s="512"/>
      <c r="E2" s="512"/>
      <c r="F2" s="512"/>
      <c r="G2" s="537" t="s">
        <v>181</v>
      </c>
      <c r="H2" s="538"/>
      <c r="I2" s="538"/>
      <c r="J2" s="538"/>
      <c r="K2" s="539"/>
      <c r="L2" s="529" t="s">
        <v>226</v>
      </c>
      <c r="M2" s="530"/>
      <c r="N2" s="530"/>
      <c r="O2" s="530"/>
      <c r="P2" s="531"/>
      <c r="Q2" s="512" t="s">
        <v>133</v>
      </c>
      <c r="R2" s="512"/>
      <c r="S2" s="512"/>
      <c r="T2" s="512"/>
      <c r="U2" s="512"/>
      <c r="V2" s="537" t="s">
        <v>225</v>
      </c>
      <c r="W2" s="538"/>
      <c r="X2" s="538"/>
      <c r="Y2" s="538"/>
      <c r="Z2" s="539"/>
      <c r="AA2" s="529" t="s">
        <v>179</v>
      </c>
      <c r="AB2" s="530"/>
      <c r="AC2" s="530"/>
      <c r="AD2" s="530"/>
      <c r="AE2" s="531"/>
      <c r="AF2" s="369"/>
      <c r="AH2" s="507" t="s">
        <v>113</v>
      </c>
      <c r="AI2" s="508"/>
      <c r="AJ2" s="1"/>
      <c r="AK2" s="1"/>
      <c r="AM2" s="478" t="s">
        <v>146</v>
      </c>
      <c r="AN2" s="479"/>
      <c r="AO2" s="479"/>
      <c r="AP2" s="479"/>
      <c r="AQ2" s="480"/>
    </row>
    <row r="3" spans="1:43" x14ac:dyDescent="0.25">
      <c r="A3" s="506"/>
      <c r="B3" s="506"/>
      <c r="C3" s="506" t="s">
        <v>1</v>
      </c>
      <c r="D3" s="509" t="s">
        <v>85</v>
      </c>
      <c r="E3" s="509"/>
      <c r="F3" s="506" t="s">
        <v>75</v>
      </c>
      <c r="G3" s="532" t="s">
        <v>87</v>
      </c>
      <c r="H3" s="534" t="s">
        <v>86</v>
      </c>
      <c r="I3" s="535"/>
      <c r="J3" s="535"/>
      <c r="K3" s="536"/>
      <c r="L3" s="546" t="s">
        <v>87</v>
      </c>
      <c r="M3" s="548" t="s">
        <v>86</v>
      </c>
      <c r="N3" s="549"/>
      <c r="O3" s="549"/>
      <c r="P3" s="550"/>
      <c r="Q3" s="510" t="s">
        <v>87</v>
      </c>
      <c r="R3" s="511" t="s">
        <v>86</v>
      </c>
      <c r="S3" s="511"/>
      <c r="T3" s="511"/>
      <c r="U3" s="511"/>
      <c r="V3" s="532" t="s">
        <v>87</v>
      </c>
      <c r="W3" s="534" t="s">
        <v>86</v>
      </c>
      <c r="X3" s="535"/>
      <c r="Y3" s="535"/>
      <c r="Z3" s="536"/>
      <c r="AA3" s="481" t="s">
        <v>87</v>
      </c>
      <c r="AB3" s="482" t="s">
        <v>86</v>
      </c>
      <c r="AC3" s="482"/>
      <c r="AD3" s="482"/>
      <c r="AE3" s="482"/>
      <c r="AF3" s="370"/>
      <c r="AH3" s="137" t="s">
        <v>114</v>
      </c>
      <c r="AI3" s="137" t="s">
        <v>115</v>
      </c>
      <c r="AJ3" s="137" t="s">
        <v>76</v>
      </c>
      <c r="AK3" s="137" t="s">
        <v>77</v>
      </c>
      <c r="AL3" s="119" t="s">
        <v>141</v>
      </c>
      <c r="AM3" s="481" t="s">
        <v>87</v>
      </c>
      <c r="AN3" s="482" t="s">
        <v>86</v>
      </c>
      <c r="AO3" s="482"/>
      <c r="AP3" s="482"/>
      <c r="AQ3" s="482"/>
    </row>
    <row r="4" spans="1:43" x14ac:dyDescent="0.25">
      <c r="A4" s="506"/>
      <c r="B4" s="506"/>
      <c r="C4" s="506"/>
      <c r="D4" s="131" t="s">
        <v>76</v>
      </c>
      <c r="E4" s="131" t="s">
        <v>77</v>
      </c>
      <c r="F4" s="506"/>
      <c r="G4" s="533"/>
      <c r="H4" s="125" t="s">
        <v>111</v>
      </c>
      <c r="I4" s="125" t="s">
        <v>76</v>
      </c>
      <c r="J4" s="125" t="s">
        <v>77</v>
      </c>
      <c r="K4" s="125" t="s">
        <v>75</v>
      </c>
      <c r="L4" s="547"/>
      <c r="M4" s="136" t="s">
        <v>111</v>
      </c>
      <c r="N4" s="136" t="s">
        <v>76</v>
      </c>
      <c r="O4" s="136" t="s">
        <v>77</v>
      </c>
      <c r="P4" s="136" t="s">
        <v>75</v>
      </c>
      <c r="Q4" s="510"/>
      <c r="R4" s="125" t="s">
        <v>111</v>
      </c>
      <c r="S4" s="125" t="s">
        <v>76</v>
      </c>
      <c r="T4" s="125" t="s">
        <v>77</v>
      </c>
      <c r="U4" s="125" t="s">
        <v>75</v>
      </c>
      <c r="V4" s="533"/>
      <c r="W4" s="367" t="s">
        <v>111</v>
      </c>
      <c r="X4" s="367" t="s">
        <v>76</v>
      </c>
      <c r="Y4" s="367" t="s">
        <v>77</v>
      </c>
      <c r="Z4" s="367" t="s">
        <v>75</v>
      </c>
      <c r="AA4" s="481"/>
      <c r="AB4" s="364" t="s">
        <v>111</v>
      </c>
      <c r="AC4" s="364" t="s">
        <v>76</v>
      </c>
      <c r="AD4" s="364" t="s">
        <v>77</v>
      </c>
      <c r="AE4" s="364" t="s">
        <v>75</v>
      </c>
      <c r="AF4" s="371"/>
      <c r="AH4" s="1"/>
      <c r="AI4" s="1"/>
      <c r="AJ4" s="1"/>
      <c r="AK4" s="1"/>
      <c r="AM4" s="481"/>
      <c r="AN4" s="143" t="s">
        <v>111</v>
      </c>
      <c r="AO4" s="143" t="s">
        <v>76</v>
      </c>
      <c r="AP4" s="143" t="s">
        <v>77</v>
      </c>
      <c r="AQ4" s="143" t="s">
        <v>75</v>
      </c>
    </row>
    <row r="5" spans="1:43" x14ac:dyDescent="0.25">
      <c r="A5" s="505" t="s">
        <v>73</v>
      </c>
      <c r="B5" s="505"/>
      <c r="C5" s="1"/>
      <c r="D5" s="1"/>
      <c r="E5" s="12"/>
      <c r="F5" s="1"/>
      <c r="G5" s="3"/>
      <c r="H5" s="3"/>
      <c r="I5" s="3"/>
      <c r="J5" s="3"/>
      <c r="K5" s="3"/>
      <c r="L5" s="52"/>
      <c r="M5" s="52"/>
      <c r="N5" s="52"/>
      <c r="O5" s="52"/>
      <c r="P5" s="52"/>
      <c r="Q5" s="126"/>
      <c r="R5" s="126"/>
      <c r="S5" s="1"/>
      <c r="T5" s="1"/>
      <c r="U5" s="1"/>
      <c r="V5" s="3"/>
      <c r="W5" s="3"/>
      <c r="X5" s="3"/>
      <c r="Y5" s="3"/>
      <c r="Z5" s="3"/>
      <c r="AA5" s="52"/>
      <c r="AB5" s="52"/>
      <c r="AC5" s="52"/>
      <c r="AD5" s="52"/>
      <c r="AE5" s="52"/>
      <c r="AF5" s="106"/>
      <c r="AM5" s="52"/>
      <c r="AN5" s="52"/>
      <c r="AO5" s="52"/>
      <c r="AP5" s="52"/>
      <c r="AQ5" s="52"/>
    </row>
    <row r="6" spans="1:43" s="9" customFormat="1" x14ac:dyDescent="0.25">
      <c r="A6" s="45"/>
      <c r="B6" s="8" t="s">
        <v>5</v>
      </c>
      <c r="C6" s="13"/>
      <c r="D6" s="13"/>
      <c r="E6" s="125"/>
      <c r="F6" s="13"/>
      <c r="G6" s="13"/>
      <c r="H6" s="13"/>
      <c r="I6" s="13"/>
      <c r="J6" s="13"/>
      <c r="K6" s="13"/>
      <c r="L6" s="53"/>
      <c r="M6" s="53"/>
      <c r="N6" s="53"/>
      <c r="O6" s="53"/>
      <c r="P6" s="53"/>
      <c r="Q6" s="125"/>
      <c r="R6" s="125"/>
      <c r="S6" s="139"/>
      <c r="T6" s="139"/>
      <c r="U6" s="139"/>
      <c r="V6" s="13"/>
      <c r="W6" s="13"/>
      <c r="X6" s="13"/>
      <c r="Y6" s="13"/>
      <c r="Z6" s="13"/>
      <c r="AA6" s="53"/>
      <c r="AB6" s="53"/>
      <c r="AC6" s="53"/>
      <c r="AD6" s="53"/>
      <c r="AE6" s="53"/>
      <c r="AF6" s="372"/>
      <c r="AH6" s="513">
        <f>SUM(K7:K9)</f>
        <v>14.5</v>
      </c>
      <c r="AI6" s="513">
        <f>SUM(P7:P9)</f>
        <v>14.5</v>
      </c>
      <c r="AM6" s="53"/>
      <c r="AN6" s="53"/>
      <c r="AO6" s="53"/>
      <c r="AP6" s="53"/>
      <c r="AQ6" s="53"/>
    </row>
    <row r="7" spans="1:43" s="9" customFormat="1" x14ac:dyDescent="0.25">
      <c r="A7" s="130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132" t="s">
        <v>78</v>
      </c>
      <c r="H7" s="36">
        <v>0.5</v>
      </c>
      <c r="I7" s="36"/>
      <c r="J7" s="36"/>
      <c r="K7" s="29">
        <f>H7+I7+J7</f>
        <v>0.5</v>
      </c>
      <c r="L7" s="54" t="s">
        <v>78</v>
      </c>
      <c r="M7" s="54">
        <v>0.5</v>
      </c>
      <c r="N7" s="54"/>
      <c r="O7" s="54"/>
      <c r="P7" s="54">
        <f>M7+N7+O7</f>
        <v>0.5</v>
      </c>
      <c r="Q7" s="132" t="s">
        <v>78</v>
      </c>
      <c r="R7" s="23" t="e">
        <f>M7+#REF!</f>
        <v>#REF!</v>
      </c>
      <c r="S7" s="23" t="e">
        <f>N7+#REF!</f>
        <v>#REF!</v>
      </c>
      <c r="T7" s="23" t="e">
        <f>O7+#REF!</f>
        <v>#REF!</v>
      </c>
      <c r="U7" s="23" t="e">
        <f>P7+#REF!</f>
        <v>#REF!</v>
      </c>
      <c r="V7" s="366" t="s">
        <v>78</v>
      </c>
      <c r="W7" s="36">
        <v>0.25</v>
      </c>
      <c r="X7" s="36"/>
      <c r="Y7" s="36"/>
      <c r="Z7" s="29">
        <f>W7+X7+Y7</f>
        <v>0.25</v>
      </c>
      <c r="AA7" s="54" t="s">
        <v>78</v>
      </c>
      <c r="AB7" s="62">
        <v>0.5</v>
      </c>
      <c r="AC7" s="62"/>
      <c r="AD7" s="62"/>
      <c r="AE7" s="54">
        <f>AB7+AC7+AD7</f>
        <v>0.5</v>
      </c>
      <c r="AF7" s="373"/>
      <c r="AG7" s="37"/>
      <c r="AH7" s="514"/>
      <c r="AI7" s="514"/>
      <c r="AJ7" s="37"/>
      <c r="AL7" s="72">
        <f>H7-M7</f>
        <v>0</v>
      </c>
      <c r="AM7" s="54" t="s">
        <v>78</v>
      </c>
      <c r="AN7" s="54" t="e">
        <f>M7+#REF!</f>
        <v>#REF!</v>
      </c>
      <c r="AO7" s="54"/>
      <c r="AP7" s="54"/>
      <c r="AQ7" s="54" t="e">
        <f>AN7+AO7+AP7</f>
        <v>#REF!</v>
      </c>
    </row>
    <row r="8" spans="1:43" s="9" customFormat="1" x14ac:dyDescent="0.25">
      <c r="A8" s="130">
        <v>3111327</v>
      </c>
      <c r="B8" s="8" t="s">
        <v>3</v>
      </c>
      <c r="C8" s="17">
        <v>10</v>
      </c>
      <c r="D8" s="17"/>
      <c r="E8" s="35"/>
      <c r="F8" s="17">
        <f t="shared" ref="F8:F50" si="0">C8+D8+E8</f>
        <v>10</v>
      </c>
      <c r="G8" s="132" t="s">
        <v>78</v>
      </c>
      <c r="H8" s="146"/>
      <c r="I8" s="36"/>
      <c r="J8" s="36"/>
      <c r="K8" s="29"/>
      <c r="L8" s="54" t="s">
        <v>78</v>
      </c>
      <c r="M8" s="54"/>
      <c r="N8" s="54"/>
      <c r="O8" s="54"/>
      <c r="P8" s="54">
        <f>M8+N8+O8</f>
        <v>0</v>
      </c>
      <c r="Q8" s="132" t="s">
        <v>78</v>
      </c>
      <c r="R8" s="23" t="e">
        <f>M8+#REF!</f>
        <v>#REF!</v>
      </c>
      <c r="S8" s="23" t="e">
        <f>N8+#REF!</f>
        <v>#REF!</v>
      </c>
      <c r="T8" s="23" t="e">
        <f>O8+#REF!</f>
        <v>#REF!</v>
      </c>
      <c r="U8" s="23" t="e">
        <f>P8+#REF!</f>
        <v>#REF!</v>
      </c>
      <c r="V8" s="366" t="s">
        <v>78</v>
      </c>
      <c r="W8" s="146"/>
      <c r="X8" s="36"/>
      <c r="Y8" s="36"/>
      <c r="Z8" s="29"/>
      <c r="AA8" s="54" t="s">
        <v>78</v>
      </c>
      <c r="AB8" s="62"/>
      <c r="AC8" s="62"/>
      <c r="AD8" s="62"/>
      <c r="AE8" s="54">
        <f>AB8+AC8+AD8</f>
        <v>0</v>
      </c>
      <c r="AF8" s="373"/>
      <c r="AG8" s="37"/>
      <c r="AH8" s="514"/>
      <c r="AI8" s="514"/>
      <c r="AJ8" s="37"/>
      <c r="AM8" s="54" t="s">
        <v>78</v>
      </c>
      <c r="AN8" s="54" t="e">
        <f>M8+#REF!</f>
        <v>#REF!</v>
      </c>
      <c r="AO8" s="54"/>
      <c r="AP8" s="54"/>
      <c r="AQ8" s="54" t="e">
        <f>AN8+AO8+AP8</f>
        <v>#REF!</v>
      </c>
    </row>
    <row r="9" spans="1:43" s="9" customFormat="1" x14ac:dyDescent="0.25">
      <c r="A9" s="130">
        <v>3111338</v>
      </c>
      <c r="B9" s="8" t="s">
        <v>4</v>
      </c>
      <c r="C9" s="17">
        <v>140</v>
      </c>
      <c r="D9" s="17"/>
      <c r="E9" s="35"/>
      <c r="F9" s="17">
        <f t="shared" si="0"/>
        <v>140</v>
      </c>
      <c r="G9" s="132" t="s">
        <v>78</v>
      </c>
      <c r="H9" s="36">
        <v>14</v>
      </c>
      <c r="I9" s="36"/>
      <c r="J9" s="36"/>
      <c r="K9" s="29">
        <f>H9+I9+J9</f>
        <v>14</v>
      </c>
      <c r="L9" s="54" t="s">
        <v>78</v>
      </c>
      <c r="M9" s="54">
        <v>14</v>
      </c>
      <c r="N9" s="54"/>
      <c r="O9" s="54"/>
      <c r="P9" s="54">
        <f>M9+N9+O9</f>
        <v>14</v>
      </c>
      <c r="Q9" s="132" t="s">
        <v>78</v>
      </c>
      <c r="R9" s="23" t="e">
        <f>M9+#REF!</f>
        <v>#REF!</v>
      </c>
      <c r="S9" s="23" t="e">
        <f>N9+#REF!</f>
        <v>#REF!</v>
      </c>
      <c r="T9" s="23" t="e">
        <f>O9+#REF!</f>
        <v>#REF!</v>
      </c>
      <c r="U9" s="23" t="e">
        <f>P9+#REF!</f>
        <v>#REF!</v>
      </c>
      <c r="V9" s="366" t="s">
        <v>78</v>
      </c>
      <c r="W9" s="36">
        <v>13</v>
      </c>
      <c r="X9" s="36"/>
      <c r="Y9" s="36"/>
      <c r="Z9" s="29">
        <f>W9+X9+Y9</f>
        <v>13</v>
      </c>
      <c r="AA9" s="54" t="s">
        <v>78</v>
      </c>
      <c r="AB9" s="62">
        <v>14</v>
      </c>
      <c r="AC9" s="62"/>
      <c r="AD9" s="62"/>
      <c r="AE9" s="54">
        <f>AB9+AC9+AD9</f>
        <v>14</v>
      </c>
      <c r="AF9" s="373"/>
      <c r="AG9" s="37"/>
      <c r="AH9" s="514"/>
      <c r="AI9" s="514"/>
      <c r="AJ9" s="37"/>
      <c r="AL9" s="72">
        <f>H9-M9</f>
        <v>0</v>
      </c>
      <c r="AM9" s="54" t="s">
        <v>78</v>
      </c>
      <c r="AN9" s="54" t="e">
        <f>M9+#REF!</f>
        <v>#REF!</v>
      </c>
      <c r="AO9" s="54"/>
      <c r="AP9" s="54"/>
      <c r="AQ9" s="54" t="e">
        <f>AN9+AO9+AP9</f>
        <v>#REF!</v>
      </c>
    </row>
    <row r="10" spans="1:43" s="9" customFormat="1" x14ac:dyDescent="0.25">
      <c r="A10" s="45"/>
      <c r="B10" s="14" t="s">
        <v>6</v>
      </c>
      <c r="C10" s="38"/>
      <c r="D10" s="128"/>
      <c r="E10" s="132"/>
      <c r="F10" s="128"/>
      <c r="G10" s="132"/>
      <c r="H10" s="39"/>
      <c r="I10" s="39"/>
      <c r="J10" s="39"/>
      <c r="K10" s="39"/>
      <c r="L10" s="82"/>
      <c r="M10" s="55"/>
      <c r="N10" s="55"/>
      <c r="O10" s="55"/>
      <c r="P10" s="55"/>
      <c r="Q10" s="132"/>
      <c r="R10" s="132"/>
      <c r="S10" s="2"/>
      <c r="T10" s="2"/>
      <c r="U10" s="2"/>
      <c r="V10" s="366"/>
      <c r="W10" s="39"/>
      <c r="X10" s="39"/>
      <c r="Y10" s="39"/>
      <c r="Z10" s="39"/>
      <c r="AA10" s="365"/>
      <c r="AB10" s="377"/>
      <c r="AC10" s="377"/>
      <c r="AD10" s="377"/>
      <c r="AE10" s="55"/>
      <c r="AF10" s="105"/>
      <c r="AG10" s="37"/>
      <c r="AJ10" s="37"/>
      <c r="AM10" s="82"/>
      <c r="AN10" s="55"/>
      <c r="AO10" s="55"/>
      <c r="AP10" s="55"/>
      <c r="AQ10" s="55"/>
    </row>
    <row r="11" spans="1:43" s="9" customFormat="1" x14ac:dyDescent="0.25">
      <c r="A11" s="130">
        <v>3241101</v>
      </c>
      <c r="B11" s="11" t="s">
        <v>7</v>
      </c>
      <c r="C11" s="17">
        <v>100</v>
      </c>
      <c r="D11" s="17"/>
      <c r="E11" s="35"/>
      <c r="F11" s="17">
        <f t="shared" si="0"/>
        <v>100</v>
      </c>
      <c r="G11" s="132" t="s">
        <v>78</v>
      </c>
      <c r="H11" s="22">
        <v>15</v>
      </c>
      <c r="I11" s="22"/>
      <c r="J11" s="22"/>
      <c r="K11" s="29">
        <f t="shared" ref="K11:K25" si="1">H11+I11+J11</f>
        <v>15</v>
      </c>
      <c r="L11" s="82" t="s">
        <v>78</v>
      </c>
      <c r="M11" s="54">
        <v>14.98</v>
      </c>
      <c r="N11" s="54"/>
      <c r="O11" s="54"/>
      <c r="P11" s="54">
        <f t="shared" ref="P11:P25" si="2">M11+N11+O11</f>
        <v>14.98</v>
      </c>
      <c r="Q11" s="132" t="s">
        <v>78</v>
      </c>
      <c r="R11" s="23" t="e">
        <f>M11+#REF!</f>
        <v>#REF!</v>
      </c>
      <c r="S11" s="23" t="e">
        <f>N11+#REF!</f>
        <v>#REF!</v>
      </c>
      <c r="T11" s="23" t="e">
        <f>O11+#REF!</f>
        <v>#REF!</v>
      </c>
      <c r="U11" s="23" t="e">
        <f>P11+#REF!</f>
        <v>#REF!</v>
      </c>
      <c r="V11" s="366" t="s">
        <v>78</v>
      </c>
      <c r="W11" s="22">
        <v>6</v>
      </c>
      <c r="X11" s="22"/>
      <c r="Y11" s="22"/>
      <c r="Z11" s="29">
        <f t="shared" ref="Z11:Z25" si="3">W11+X11+Y11</f>
        <v>6</v>
      </c>
      <c r="AA11" s="365" t="s">
        <v>78</v>
      </c>
      <c r="AB11" s="62">
        <v>14.98</v>
      </c>
      <c r="AC11" s="62"/>
      <c r="AD11" s="62"/>
      <c r="AE11" s="54">
        <f t="shared" ref="AE11:AE25" si="4">AB11+AC11+AD11</f>
        <v>14.98</v>
      </c>
      <c r="AF11" s="373"/>
      <c r="AG11" s="37"/>
      <c r="AH11" s="138">
        <f>K11</f>
        <v>15</v>
      </c>
      <c r="AI11" s="138">
        <f>P11</f>
        <v>14.98</v>
      </c>
      <c r="AJ11" s="37"/>
      <c r="AL11" s="72">
        <f t="shared" ref="AL11:AL25" si="5">H11-M11</f>
        <v>1.9999999999999574E-2</v>
      </c>
      <c r="AM11" s="82" t="s">
        <v>78</v>
      </c>
      <c r="AN11" s="54" t="e">
        <f>M11+#REF!</f>
        <v>#REF!</v>
      </c>
      <c r="AO11" s="54"/>
      <c r="AP11" s="54"/>
      <c r="AQ11" s="54" t="e">
        <f t="shared" ref="AQ11:AQ25" si="6">AN11+AO11+AP11</f>
        <v>#REF!</v>
      </c>
    </row>
    <row r="12" spans="1:43" s="9" customFormat="1" ht="22.5" x14ac:dyDescent="0.25">
      <c r="A12" s="130">
        <v>3211129</v>
      </c>
      <c r="B12" s="10" t="s">
        <v>8</v>
      </c>
      <c r="C12" s="17">
        <v>245</v>
      </c>
      <c r="D12" s="17"/>
      <c r="E12" s="35"/>
      <c r="F12" s="17">
        <f t="shared" si="0"/>
        <v>245</v>
      </c>
      <c r="G12" s="132" t="s">
        <v>78</v>
      </c>
      <c r="H12" s="22">
        <v>34.25</v>
      </c>
      <c r="I12" s="22"/>
      <c r="J12" s="22"/>
      <c r="K12" s="29">
        <f t="shared" si="1"/>
        <v>34.25</v>
      </c>
      <c r="L12" s="82" t="s">
        <v>78</v>
      </c>
      <c r="M12" s="54">
        <v>34.21</v>
      </c>
      <c r="N12" s="54"/>
      <c r="O12" s="54"/>
      <c r="P12" s="54">
        <f t="shared" si="2"/>
        <v>34.21</v>
      </c>
      <c r="Q12" s="132" t="s">
        <v>78</v>
      </c>
      <c r="R12" s="23" t="e">
        <f>M12+#REF!</f>
        <v>#REF!</v>
      </c>
      <c r="S12" s="23" t="e">
        <f>N12+#REF!</f>
        <v>#REF!</v>
      </c>
      <c r="T12" s="23" t="e">
        <f>O12+#REF!</f>
        <v>#REF!</v>
      </c>
      <c r="U12" s="23" t="e">
        <f>P12+#REF!</f>
        <v>#REF!</v>
      </c>
      <c r="V12" s="366" t="s">
        <v>78</v>
      </c>
      <c r="W12" s="22">
        <v>34.25</v>
      </c>
      <c r="X12" s="22"/>
      <c r="Y12" s="22"/>
      <c r="Z12" s="29">
        <f t="shared" si="3"/>
        <v>34.25</v>
      </c>
      <c r="AA12" s="365" t="s">
        <v>78</v>
      </c>
      <c r="AB12" s="62">
        <v>34.21</v>
      </c>
      <c r="AC12" s="62"/>
      <c r="AD12" s="62"/>
      <c r="AE12" s="54">
        <f t="shared" si="4"/>
        <v>34.21</v>
      </c>
      <c r="AF12" s="373"/>
      <c r="AG12" s="37"/>
      <c r="AH12" s="138">
        <f>K12</f>
        <v>34.25</v>
      </c>
      <c r="AI12" s="138">
        <f>P12</f>
        <v>34.21</v>
      </c>
      <c r="AJ12" s="37"/>
      <c r="AL12" s="72">
        <f t="shared" si="5"/>
        <v>3.9999999999999147E-2</v>
      </c>
      <c r="AM12" s="82" t="s">
        <v>78</v>
      </c>
      <c r="AN12" s="54" t="e">
        <f>M12+#REF!</f>
        <v>#REF!</v>
      </c>
      <c r="AO12" s="54"/>
      <c r="AP12" s="54"/>
      <c r="AQ12" s="54" t="e">
        <f t="shared" si="6"/>
        <v>#REF!</v>
      </c>
    </row>
    <row r="13" spans="1:43" s="9" customFormat="1" ht="33.75" x14ac:dyDescent="0.25">
      <c r="A13" s="130">
        <v>3821103</v>
      </c>
      <c r="B13" s="46" t="s">
        <v>9</v>
      </c>
      <c r="C13" s="17">
        <v>2596.27</v>
      </c>
      <c r="D13" s="17"/>
      <c r="E13" s="35"/>
      <c r="F13" s="17">
        <f t="shared" si="0"/>
        <v>2596.27</v>
      </c>
      <c r="G13" s="132" t="s">
        <v>78</v>
      </c>
      <c r="H13" s="22">
        <v>179.54</v>
      </c>
      <c r="I13" s="22"/>
      <c r="J13" s="22"/>
      <c r="K13" s="29">
        <v>179.54</v>
      </c>
      <c r="L13" s="82" t="s">
        <v>78</v>
      </c>
      <c r="M13" s="54">
        <v>177.18</v>
      </c>
      <c r="N13" s="54"/>
      <c r="O13" s="54"/>
      <c r="P13" s="54">
        <f t="shared" si="2"/>
        <v>177.18</v>
      </c>
      <c r="Q13" s="132" t="s">
        <v>78</v>
      </c>
      <c r="R13" s="23" t="e">
        <f>M13+#REF!</f>
        <v>#REF!</v>
      </c>
      <c r="S13" s="23" t="e">
        <f>N13+#REF!</f>
        <v>#REF!</v>
      </c>
      <c r="T13" s="23" t="e">
        <f>O13+#REF!</f>
        <v>#REF!</v>
      </c>
      <c r="U13" s="23" t="e">
        <f>P13+#REF!</f>
        <v>#REF!</v>
      </c>
      <c r="V13" s="366" t="s">
        <v>78</v>
      </c>
      <c r="W13" s="22">
        <v>140</v>
      </c>
      <c r="X13" s="22"/>
      <c r="Y13" s="22"/>
      <c r="Z13" s="29">
        <f t="shared" si="3"/>
        <v>140</v>
      </c>
      <c r="AA13" s="365" t="s">
        <v>78</v>
      </c>
      <c r="AB13" s="62">
        <v>177.18</v>
      </c>
      <c r="AC13" s="62"/>
      <c r="AD13" s="62"/>
      <c r="AE13" s="54">
        <f t="shared" si="4"/>
        <v>177.18</v>
      </c>
      <c r="AF13" s="373"/>
      <c r="AG13" s="37"/>
      <c r="AH13" s="138">
        <f>K13</f>
        <v>179.54</v>
      </c>
      <c r="AI13" s="138">
        <f>P13</f>
        <v>177.18</v>
      </c>
      <c r="AJ13" s="37"/>
      <c r="AL13" s="72">
        <f t="shared" si="5"/>
        <v>2.3599999999999852</v>
      </c>
      <c r="AM13" s="82" t="s">
        <v>78</v>
      </c>
      <c r="AN13" s="54" t="e">
        <f>M13+#REF!</f>
        <v>#REF!</v>
      </c>
      <c r="AO13" s="54"/>
      <c r="AP13" s="54"/>
      <c r="AQ13" s="54" t="e">
        <f t="shared" si="6"/>
        <v>#REF!</v>
      </c>
    </row>
    <row r="14" spans="1:43" s="9" customFormat="1" x14ac:dyDescent="0.25">
      <c r="A14" s="130">
        <v>3211119</v>
      </c>
      <c r="B14" s="10" t="s">
        <v>10</v>
      </c>
      <c r="C14" s="17">
        <v>25</v>
      </c>
      <c r="D14" s="17"/>
      <c r="E14" s="35"/>
      <c r="F14" s="17">
        <f t="shared" si="0"/>
        <v>25</v>
      </c>
      <c r="G14" s="132" t="s">
        <v>78</v>
      </c>
      <c r="H14" s="22">
        <v>0.5</v>
      </c>
      <c r="I14" s="22"/>
      <c r="J14" s="22"/>
      <c r="K14" s="29">
        <f t="shared" si="1"/>
        <v>0.5</v>
      </c>
      <c r="L14" s="82" t="s">
        <v>78</v>
      </c>
      <c r="M14" s="54">
        <v>0.48</v>
      </c>
      <c r="N14" s="54"/>
      <c r="O14" s="54"/>
      <c r="P14" s="54">
        <f t="shared" si="2"/>
        <v>0.48</v>
      </c>
      <c r="Q14" s="132" t="s">
        <v>78</v>
      </c>
      <c r="R14" s="23" t="e">
        <f>M14+#REF!</f>
        <v>#REF!</v>
      </c>
      <c r="S14" s="23" t="e">
        <f>N14+#REF!</f>
        <v>#REF!</v>
      </c>
      <c r="T14" s="23" t="e">
        <f>O14+#REF!</f>
        <v>#REF!</v>
      </c>
      <c r="U14" s="23" t="e">
        <f>P14+#REF!</f>
        <v>#REF!</v>
      </c>
      <c r="V14" s="366" t="s">
        <v>78</v>
      </c>
      <c r="W14" s="22">
        <v>0.2</v>
      </c>
      <c r="X14" s="22"/>
      <c r="Y14" s="22"/>
      <c r="Z14" s="29">
        <f t="shared" si="3"/>
        <v>0.2</v>
      </c>
      <c r="AA14" s="365" t="s">
        <v>78</v>
      </c>
      <c r="AB14" s="62">
        <v>0.48</v>
      </c>
      <c r="AC14" s="62"/>
      <c r="AD14" s="62"/>
      <c r="AE14" s="54">
        <f t="shared" si="4"/>
        <v>0.48</v>
      </c>
      <c r="AF14" s="373"/>
      <c r="AG14" s="37"/>
      <c r="AH14" s="513">
        <f>SUM(K14:K16)</f>
        <v>0.7</v>
      </c>
      <c r="AI14" s="513">
        <f>SUM(P14:P16)</f>
        <v>0.65</v>
      </c>
      <c r="AJ14" s="37"/>
      <c r="AL14" s="72">
        <f t="shared" si="5"/>
        <v>2.0000000000000018E-2</v>
      </c>
      <c r="AM14" s="82" t="s">
        <v>78</v>
      </c>
      <c r="AN14" s="54" t="e">
        <f>M14+#REF!</f>
        <v>#REF!</v>
      </c>
      <c r="AO14" s="54"/>
      <c r="AP14" s="54"/>
      <c r="AQ14" s="54" t="e">
        <f t="shared" si="6"/>
        <v>#REF!</v>
      </c>
    </row>
    <row r="15" spans="1:43" s="9" customFormat="1" x14ac:dyDescent="0.25">
      <c r="A15" s="130">
        <v>3211120</v>
      </c>
      <c r="B15" s="11" t="s">
        <v>11</v>
      </c>
      <c r="C15" s="17">
        <v>25</v>
      </c>
      <c r="D15" s="17"/>
      <c r="E15" s="35"/>
      <c r="F15" s="17">
        <f t="shared" si="0"/>
        <v>25</v>
      </c>
      <c r="G15" s="132" t="s">
        <v>78</v>
      </c>
      <c r="H15" s="22">
        <v>0.1</v>
      </c>
      <c r="I15" s="22"/>
      <c r="J15" s="22"/>
      <c r="K15" s="29">
        <f t="shared" si="1"/>
        <v>0.1</v>
      </c>
      <c r="L15" s="82" t="s">
        <v>78</v>
      </c>
      <c r="M15" s="54">
        <v>7.0000000000000007E-2</v>
      </c>
      <c r="N15" s="54"/>
      <c r="O15" s="54"/>
      <c r="P15" s="54">
        <f t="shared" si="2"/>
        <v>7.0000000000000007E-2</v>
      </c>
      <c r="Q15" s="132" t="s">
        <v>78</v>
      </c>
      <c r="R15" s="23" t="e">
        <f>M15+#REF!</f>
        <v>#REF!</v>
      </c>
      <c r="S15" s="23" t="e">
        <f>N15+#REF!</f>
        <v>#REF!</v>
      </c>
      <c r="T15" s="23" t="e">
        <f>O15+#REF!</f>
        <v>#REF!</v>
      </c>
      <c r="U15" s="23" t="e">
        <f>P15+#REF!</f>
        <v>#REF!</v>
      </c>
      <c r="V15" s="366" t="s">
        <v>78</v>
      </c>
      <c r="W15" s="22">
        <v>0.05</v>
      </c>
      <c r="X15" s="22"/>
      <c r="Y15" s="22"/>
      <c r="Z15" s="29">
        <f t="shared" si="3"/>
        <v>0.05</v>
      </c>
      <c r="AA15" s="365" t="s">
        <v>78</v>
      </c>
      <c r="AB15" s="62">
        <v>7.0000000000000007E-2</v>
      </c>
      <c r="AC15" s="62"/>
      <c r="AD15" s="62"/>
      <c r="AE15" s="54">
        <f t="shared" si="4"/>
        <v>7.0000000000000007E-2</v>
      </c>
      <c r="AF15" s="373"/>
      <c r="AG15" s="37"/>
      <c r="AH15" s="514"/>
      <c r="AI15" s="514"/>
      <c r="AJ15" s="37"/>
      <c r="AL15" s="72">
        <f t="shared" si="5"/>
        <v>0.03</v>
      </c>
      <c r="AM15" s="82" t="s">
        <v>78</v>
      </c>
      <c r="AN15" s="54" t="e">
        <f>M15+#REF!</f>
        <v>#REF!</v>
      </c>
      <c r="AO15" s="54"/>
      <c r="AP15" s="54"/>
      <c r="AQ15" s="54" t="e">
        <f t="shared" si="6"/>
        <v>#REF!</v>
      </c>
    </row>
    <row r="16" spans="1:43" s="9" customFormat="1" x14ac:dyDescent="0.25">
      <c r="A16" s="130">
        <v>3211117</v>
      </c>
      <c r="B16" s="11" t="s">
        <v>12</v>
      </c>
      <c r="C16" s="17">
        <v>25</v>
      </c>
      <c r="D16" s="17"/>
      <c r="E16" s="35"/>
      <c r="F16" s="17">
        <f t="shared" si="0"/>
        <v>25</v>
      </c>
      <c r="G16" s="132" t="s">
        <v>78</v>
      </c>
      <c r="H16" s="22">
        <v>0.1</v>
      </c>
      <c r="I16" s="22"/>
      <c r="J16" s="22"/>
      <c r="K16" s="29">
        <f t="shared" si="1"/>
        <v>0.1</v>
      </c>
      <c r="L16" s="82" t="s">
        <v>78</v>
      </c>
      <c r="M16" s="54">
        <v>0.1</v>
      </c>
      <c r="N16" s="54"/>
      <c r="O16" s="54"/>
      <c r="P16" s="54">
        <f t="shared" si="2"/>
        <v>0.1</v>
      </c>
      <c r="Q16" s="132" t="s">
        <v>78</v>
      </c>
      <c r="R16" s="23" t="e">
        <f>M16+#REF!</f>
        <v>#REF!</v>
      </c>
      <c r="S16" s="23" t="e">
        <f>N16+#REF!</f>
        <v>#REF!</v>
      </c>
      <c r="T16" s="23" t="e">
        <f>O16+#REF!</f>
        <v>#REF!</v>
      </c>
      <c r="U16" s="23" t="e">
        <f>P16+#REF!</f>
        <v>#REF!</v>
      </c>
      <c r="V16" s="366" t="s">
        <v>78</v>
      </c>
      <c r="W16" s="22">
        <v>0.05</v>
      </c>
      <c r="X16" s="22"/>
      <c r="Y16" s="22"/>
      <c r="Z16" s="29">
        <f t="shared" si="3"/>
        <v>0.05</v>
      </c>
      <c r="AA16" s="365" t="s">
        <v>78</v>
      </c>
      <c r="AB16" s="62">
        <v>0.1</v>
      </c>
      <c r="AC16" s="62"/>
      <c r="AD16" s="62"/>
      <c r="AE16" s="54">
        <f t="shared" si="4"/>
        <v>0.1</v>
      </c>
      <c r="AF16" s="373"/>
      <c r="AG16" s="37"/>
      <c r="AH16" s="514"/>
      <c r="AI16" s="514"/>
      <c r="AJ16" s="37"/>
      <c r="AL16" s="72">
        <f t="shared" si="5"/>
        <v>0</v>
      </c>
      <c r="AM16" s="82" t="s">
        <v>78</v>
      </c>
      <c r="AN16" s="54" t="e">
        <f>M16+#REF!</f>
        <v>#REF!</v>
      </c>
      <c r="AO16" s="54"/>
      <c r="AP16" s="54"/>
      <c r="AQ16" s="54" t="e">
        <f t="shared" si="6"/>
        <v>#REF!</v>
      </c>
    </row>
    <row r="17" spans="1:43" s="9" customFormat="1" x14ac:dyDescent="0.25">
      <c r="A17" s="130">
        <v>3221104</v>
      </c>
      <c r="B17" s="11" t="s">
        <v>13</v>
      </c>
      <c r="C17" s="17">
        <v>15</v>
      </c>
      <c r="D17" s="17"/>
      <c r="E17" s="35"/>
      <c r="F17" s="17">
        <f t="shared" si="0"/>
        <v>15</v>
      </c>
      <c r="G17" s="132" t="s">
        <v>78</v>
      </c>
      <c r="H17" s="22">
        <v>1</v>
      </c>
      <c r="I17" s="22"/>
      <c r="J17" s="22"/>
      <c r="K17" s="29">
        <f t="shared" si="1"/>
        <v>1</v>
      </c>
      <c r="L17" s="82" t="s">
        <v>78</v>
      </c>
      <c r="M17" s="54">
        <v>0.17</v>
      </c>
      <c r="N17" s="54"/>
      <c r="O17" s="54"/>
      <c r="P17" s="54">
        <f t="shared" si="2"/>
        <v>0.17</v>
      </c>
      <c r="Q17" s="132" t="s">
        <v>78</v>
      </c>
      <c r="R17" s="23" t="e">
        <f>M17+#REF!</f>
        <v>#REF!</v>
      </c>
      <c r="S17" s="23" t="e">
        <f>N17+#REF!</f>
        <v>#REF!</v>
      </c>
      <c r="T17" s="23" t="e">
        <f>O17+#REF!</f>
        <v>#REF!</v>
      </c>
      <c r="U17" s="23" t="e">
        <f>P17+#REF!</f>
        <v>#REF!</v>
      </c>
      <c r="V17" s="366" t="s">
        <v>78</v>
      </c>
      <c r="W17" s="22">
        <v>0.5</v>
      </c>
      <c r="X17" s="22"/>
      <c r="Y17" s="22"/>
      <c r="Z17" s="29">
        <f t="shared" si="3"/>
        <v>0.5</v>
      </c>
      <c r="AA17" s="365" t="s">
        <v>78</v>
      </c>
      <c r="AB17" s="62">
        <v>0.17</v>
      </c>
      <c r="AC17" s="62"/>
      <c r="AD17" s="62"/>
      <c r="AE17" s="54">
        <f t="shared" si="4"/>
        <v>0.17</v>
      </c>
      <c r="AF17" s="373"/>
      <c r="AG17" s="37"/>
      <c r="AH17" s="138">
        <f>K17</f>
        <v>1</v>
      </c>
      <c r="AI17" s="138">
        <f>P17</f>
        <v>0.17</v>
      </c>
      <c r="AJ17" s="37"/>
      <c r="AL17" s="72">
        <f t="shared" si="5"/>
        <v>0.83</v>
      </c>
      <c r="AM17" s="82" t="s">
        <v>78</v>
      </c>
      <c r="AN17" s="54" t="e">
        <f>M17+#REF!</f>
        <v>#REF!</v>
      </c>
      <c r="AO17" s="54"/>
      <c r="AP17" s="54"/>
      <c r="AQ17" s="54" t="e">
        <f t="shared" si="6"/>
        <v>#REF!</v>
      </c>
    </row>
    <row r="18" spans="1:43" s="9" customFormat="1" x14ac:dyDescent="0.25">
      <c r="A18" s="130">
        <v>3211115</v>
      </c>
      <c r="B18" s="11" t="s">
        <v>14</v>
      </c>
      <c r="C18" s="17">
        <v>10</v>
      </c>
      <c r="D18" s="17"/>
      <c r="E18" s="35"/>
      <c r="F18" s="17">
        <f t="shared" si="0"/>
        <v>10</v>
      </c>
      <c r="G18" s="132" t="s">
        <v>78</v>
      </c>
      <c r="H18" s="22">
        <v>0.7</v>
      </c>
      <c r="I18" s="22"/>
      <c r="J18" s="22"/>
      <c r="K18" s="29">
        <f t="shared" si="1"/>
        <v>0.7</v>
      </c>
      <c r="L18" s="82" t="s">
        <v>78</v>
      </c>
      <c r="M18" s="54">
        <v>0.55000000000000004</v>
      </c>
      <c r="N18" s="62"/>
      <c r="O18" s="62"/>
      <c r="P18" s="54">
        <f t="shared" si="2"/>
        <v>0.55000000000000004</v>
      </c>
      <c r="Q18" s="132" t="s">
        <v>78</v>
      </c>
      <c r="R18" s="23" t="e">
        <f>M18+#REF!</f>
        <v>#REF!</v>
      </c>
      <c r="S18" s="23" t="e">
        <f>N18+#REF!</f>
        <v>#REF!</v>
      </c>
      <c r="T18" s="23" t="e">
        <f>O18+#REF!</f>
        <v>#REF!</v>
      </c>
      <c r="U18" s="23" t="e">
        <f>P18+#REF!</f>
        <v>#REF!</v>
      </c>
      <c r="V18" s="366" t="s">
        <v>78</v>
      </c>
      <c r="W18" s="22">
        <v>0.5</v>
      </c>
      <c r="X18" s="22"/>
      <c r="Y18" s="22"/>
      <c r="Z18" s="29">
        <f t="shared" si="3"/>
        <v>0.5</v>
      </c>
      <c r="AA18" s="365" t="s">
        <v>78</v>
      </c>
      <c r="AB18" s="62">
        <v>0.55000000000000004</v>
      </c>
      <c r="AC18" s="62"/>
      <c r="AD18" s="62"/>
      <c r="AE18" s="54">
        <f t="shared" si="4"/>
        <v>0.55000000000000004</v>
      </c>
      <c r="AF18" s="373"/>
      <c r="AG18" s="37"/>
      <c r="AH18" s="513">
        <f>SUM(K18:K19)</f>
        <v>4.7</v>
      </c>
      <c r="AI18" s="513">
        <f>SUM(P18:P19)</f>
        <v>3.4400000000000004</v>
      </c>
      <c r="AJ18" s="37"/>
      <c r="AL18" s="72">
        <f t="shared" si="5"/>
        <v>0.14999999999999991</v>
      </c>
      <c r="AM18" s="82" t="s">
        <v>78</v>
      </c>
      <c r="AN18" s="54" t="e">
        <f>M18+#REF!</f>
        <v>#REF!</v>
      </c>
      <c r="AO18" s="54"/>
      <c r="AP18" s="54"/>
      <c r="AQ18" s="62" t="e">
        <f t="shared" si="6"/>
        <v>#REF!</v>
      </c>
    </row>
    <row r="19" spans="1:43" s="9" customFormat="1" x14ac:dyDescent="0.25">
      <c r="A19" s="130">
        <v>3211113</v>
      </c>
      <c r="B19" s="11" t="s">
        <v>15</v>
      </c>
      <c r="C19" s="17">
        <v>15</v>
      </c>
      <c r="D19" s="17"/>
      <c r="E19" s="35"/>
      <c r="F19" s="17">
        <f t="shared" si="0"/>
        <v>15</v>
      </c>
      <c r="G19" s="132" t="s">
        <v>78</v>
      </c>
      <c r="H19" s="22">
        <v>4</v>
      </c>
      <c r="I19" s="22"/>
      <c r="J19" s="22"/>
      <c r="K19" s="29">
        <f t="shared" si="1"/>
        <v>4</v>
      </c>
      <c r="L19" s="82" t="s">
        <v>78</v>
      </c>
      <c r="M19" s="54">
        <v>2.89</v>
      </c>
      <c r="N19" s="62"/>
      <c r="O19" s="62"/>
      <c r="P19" s="54">
        <f t="shared" si="2"/>
        <v>2.89</v>
      </c>
      <c r="Q19" s="132" t="s">
        <v>78</v>
      </c>
      <c r="R19" s="23" t="e">
        <f>M19+#REF!</f>
        <v>#REF!</v>
      </c>
      <c r="S19" s="23" t="e">
        <f>N19+#REF!</f>
        <v>#REF!</v>
      </c>
      <c r="T19" s="23" t="e">
        <f>O19+#REF!</f>
        <v>#REF!</v>
      </c>
      <c r="U19" s="23" t="e">
        <f>P19+#REF!</f>
        <v>#REF!</v>
      </c>
      <c r="V19" s="366" t="s">
        <v>78</v>
      </c>
      <c r="W19" s="22">
        <v>3</v>
      </c>
      <c r="X19" s="22"/>
      <c r="Y19" s="22"/>
      <c r="Z19" s="29">
        <f t="shared" si="3"/>
        <v>3</v>
      </c>
      <c r="AA19" s="365" t="s">
        <v>78</v>
      </c>
      <c r="AB19" s="62">
        <v>2.89</v>
      </c>
      <c r="AC19" s="62"/>
      <c r="AD19" s="62"/>
      <c r="AE19" s="54">
        <f t="shared" si="4"/>
        <v>2.89</v>
      </c>
      <c r="AF19" s="373"/>
      <c r="AG19" s="37"/>
      <c r="AH19" s="513"/>
      <c r="AI19" s="514"/>
      <c r="AJ19" s="37"/>
      <c r="AL19" s="72">
        <f t="shared" si="5"/>
        <v>1.1099999999999999</v>
      </c>
      <c r="AM19" s="82" t="s">
        <v>78</v>
      </c>
      <c r="AN19" s="54" t="e">
        <f>M19+#REF!</f>
        <v>#REF!</v>
      </c>
      <c r="AO19" s="54"/>
      <c r="AP19" s="54"/>
      <c r="AQ19" s="62" t="e">
        <f t="shared" si="6"/>
        <v>#REF!</v>
      </c>
    </row>
    <row r="20" spans="1:43" s="9" customFormat="1" x14ac:dyDescent="0.25">
      <c r="A20" s="130">
        <v>3243102</v>
      </c>
      <c r="B20" s="8" t="s">
        <v>16</v>
      </c>
      <c r="C20" s="17">
        <v>200</v>
      </c>
      <c r="D20" s="17"/>
      <c r="E20" s="35"/>
      <c r="F20" s="17">
        <f t="shared" si="0"/>
        <v>200</v>
      </c>
      <c r="G20" s="132" t="s">
        <v>78</v>
      </c>
      <c r="H20" s="22">
        <v>6</v>
      </c>
      <c r="I20" s="22"/>
      <c r="J20" s="22"/>
      <c r="K20" s="29">
        <f t="shared" si="1"/>
        <v>6</v>
      </c>
      <c r="L20" s="82" t="s">
        <v>78</v>
      </c>
      <c r="M20" s="54">
        <v>4.0199999999999996</v>
      </c>
      <c r="N20" s="54"/>
      <c r="O20" s="54"/>
      <c r="P20" s="54">
        <f t="shared" si="2"/>
        <v>4.0199999999999996</v>
      </c>
      <c r="Q20" s="132" t="s">
        <v>78</v>
      </c>
      <c r="R20" s="23" t="e">
        <f>M20+#REF!</f>
        <v>#REF!</v>
      </c>
      <c r="S20" s="23" t="e">
        <f>N20+#REF!</f>
        <v>#REF!</v>
      </c>
      <c r="T20" s="23" t="e">
        <f>O20+#REF!</f>
        <v>#REF!</v>
      </c>
      <c r="U20" s="23" t="e">
        <f>P20+#REF!</f>
        <v>#REF!</v>
      </c>
      <c r="V20" s="366" t="s">
        <v>78</v>
      </c>
      <c r="W20" s="22">
        <v>2</v>
      </c>
      <c r="X20" s="22"/>
      <c r="Y20" s="22"/>
      <c r="Z20" s="29">
        <f t="shared" si="3"/>
        <v>2</v>
      </c>
      <c r="AA20" s="365" t="s">
        <v>78</v>
      </c>
      <c r="AB20" s="62">
        <v>4.0199999999999996</v>
      </c>
      <c r="AC20" s="62"/>
      <c r="AD20" s="62"/>
      <c r="AE20" s="54">
        <f t="shared" si="4"/>
        <v>4.0199999999999996</v>
      </c>
      <c r="AF20" s="373"/>
      <c r="AG20" s="37"/>
      <c r="AH20" s="513">
        <f>SUM(K20:K21)</f>
        <v>31</v>
      </c>
      <c r="AI20" s="513">
        <f>SUM(P20:P21)</f>
        <v>28.2</v>
      </c>
      <c r="AJ20" s="37"/>
      <c r="AL20" s="72">
        <f t="shared" si="5"/>
        <v>1.9800000000000004</v>
      </c>
      <c r="AM20" s="82" t="s">
        <v>78</v>
      </c>
      <c r="AN20" s="54" t="e">
        <f>M20+#REF!</f>
        <v>#REF!</v>
      </c>
      <c r="AO20" s="54"/>
      <c r="AP20" s="54"/>
      <c r="AQ20" s="54" t="e">
        <f t="shared" si="6"/>
        <v>#REF!</v>
      </c>
    </row>
    <row r="21" spans="1:43" s="9" customFormat="1" x14ac:dyDescent="0.25">
      <c r="A21" s="130">
        <v>3243101</v>
      </c>
      <c r="B21" s="8" t="s">
        <v>17</v>
      </c>
      <c r="C21" s="17">
        <v>150</v>
      </c>
      <c r="D21" s="17"/>
      <c r="E21" s="35"/>
      <c r="F21" s="17">
        <f t="shared" si="0"/>
        <v>150</v>
      </c>
      <c r="G21" s="132" t="s">
        <v>78</v>
      </c>
      <c r="H21" s="22">
        <v>25</v>
      </c>
      <c r="I21" s="22"/>
      <c r="J21" s="22"/>
      <c r="K21" s="29">
        <f t="shared" si="1"/>
        <v>25</v>
      </c>
      <c r="L21" s="82" t="s">
        <v>78</v>
      </c>
      <c r="M21" s="54">
        <v>24.18</v>
      </c>
      <c r="N21" s="54"/>
      <c r="O21" s="54"/>
      <c r="P21" s="54">
        <f t="shared" si="2"/>
        <v>24.18</v>
      </c>
      <c r="Q21" s="132" t="s">
        <v>78</v>
      </c>
      <c r="R21" s="23" t="e">
        <f>M21+#REF!</f>
        <v>#REF!</v>
      </c>
      <c r="S21" s="23" t="e">
        <f>N21+#REF!</f>
        <v>#REF!</v>
      </c>
      <c r="T21" s="23" t="e">
        <f>O21+#REF!</f>
        <v>#REF!</v>
      </c>
      <c r="U21" s="23" t="e">
        <f>P21+#REF!</f>
        <v>#REF!</v>
      </c>
      <c r="V21" s="366" t="s">
        <v>78</v>
      </c>
      <c r="W21" s="22">
        <v>10</v>
      </c>
      <c r="X21" s="22"/>
      <c r="Y21" s="22"/>
      <c r="Z21" s="29">
        <f t="shared" si="3"/>
        <v>10</v>
      </c>
      <c r="AA21" s="365" t="s">
        <v>78</v>
      </c>
      <c r="AB21" s="62">
        <v>24.18</v>
      </c>
      <c r="AC21" s="62"/>
      <c r="AD21" s="62"/>
      <c r="AE21" s="54">
        <f t="shared" si="4"/>
        <v>24.18</v>
      </c>
      <c r="AF21" s="373"/>
      <c r="AG21" s="37"/>
      <c r="AH21" s="514"/>
      <c r="AI21" s="514"/>
      <c r="AJ21" s="37"/>
      <c r="AL21" s="72">
        <f t="shared" si="5"/>
        <v>0.82000000000000028</v>
      </c>
      <c r="AM21" s="82" t="s">
        <v>78</v>
      </c>
      <c r="AN21" s="54" t="e">
        <f>M21+#REF!</f>
        <v>#REF!</v>
      </c>
      <c r="AO21" s="54"/>
      <c r="AP21" s="54"/>
      <c r="AQ21" s="54" t="e">
        <f t="shared" si="6"/>
        <v>#REF!</v>
      </c>
    </row>
    <row r="22" spans="1:43" s="9" customFormat="1" ht="22.5" x14ac:dyDescent="0.25">
      <c r="A22" s="130">
        <v>3221108</v>
      </c>
      <c r="B22" s="8" t="s">
        <v>18</v>
      </c>
      <c r="C22" s="17">
        <v>3</v>
      </c>
      <c r="D22" s="17"/>
      <c r="E22" s="35"/>
      <c r="F22" s="17">
        <f t="shared" si="0"/>
        <v>3</v>
      </c>
      <c r="G22" s="132" t="s">
        <v>78</v>
      </c>
      <c r="H22" s="22">
        <v>1</v>
      </c>
      <c r="I22" s="22"/>
      <c r="J22" s="22"/>
      <c r="K22" s="29">
        <f t="shared" si="1"/>
        <v>1</v>
      </c>
      <c r="L22" s="82" t="s">
        <v>78</v>
      </c>
      <c r="M22" s="54">
        <v>0.91</v>
      </c>
      <c r="N22" s="54"/>
      <c r="O22" s="54"/>
      <c r="P22" s="54">
        <f t="shared" si="2"/>
        <v>0.91</v>
      </c>
      <c r="Q22" s="132" t="s">
        <v>78</v>
      </c>
      <c r="R22" s="23" t="e">
        <f>M22+#REF!</f>
        <v>#REF!</v>
      </c>
      <c r="S22" s="23" t="e">
        <f>N22+#REF!</f>
        <v>#REF!</v>
      </c>
      <c r="T22" s="23" t="e">
        <f>O22+#REF!</f>
        <v>#REF!</v>
      </c>
      <c r="U22" s="23" t="e">
        <f>P22+#REF!</f>
        <v>#REF!</v>
      </c>
      <c r="V22" s="366" t="s">
        <v>78</v>
      </c>
      <c r="W22" s="22">
        <v>0.5</v>
      </c>
      <c r="X22" s="22"/>
      <c r="Y22" s="22"/>
      <c r="Z22" s="29">
        <f t="shared" si="3"/>
        <v>0.5</v>
      </c>
      <c r="AA22" s="365" t="s">
        <v>78</v>
      </c>
      <c r="AB22" s="62">
        <v>0.91</v>
      </c>
      <c r="AC22" s="62"/>
      <c r="AD22" s="62"/>
      <c r="AE22" s="54">
        <f t="shared" si="4"/>
        <v>0.91</v>
      </c>
      <c r="AF22" s="373"/>
      <c r="AG22" s="37"/>
      <c r="AH22" s="138">
        <f>K22</f>
        <v>1</v>
      </c>
      <c r="AI22" s="138">
        <f>P22</f>
        <v>0.91</v>
      </c>
      <c r="AJ22" s="37"/>
      <c r="AL22" s="72">
        <f t="shared" si="5"/>
        <v>8.9999999999999969E-2</v>
      </c>
      <c r="AM22" s="82" t="s">
        <v>78</v>
      </c>
      <c r="AN22" s="54" t="e">
        <f>M22+#REF!</f>
        <v>#REF!</v>
      </c>
      <c r="AO22" s="54"/>
      <c r="AP22" s="54"/>
      <c r="AQ22" s="54" t="e">
        <f t="shared" si="6"/>
        <v>#REF!</v>
      </c>
    </row>
    <row r="23" spans="1:43" s="9" customFormat="1" x14ac:dyDescent="0.25">
      <c r="A23" s="130">
        <v>3255102</v>
      </c>
      <c r="B23" s="8" t="s">
        <v>19</v>
      </c>
      <c r="C23" s="17">
        <v>35</v>
      </c>
      <c r="D23" s="17"/>
      <c r="E23" s="35"/>
      <c r="F23" s="17">
        <f t="shared" si="0"/>
        <v>35</v>
      </c>
      <c r="G23" s="132" t="s">
        <v>78</v>
      </c>
      <c r="H23" s="22">
        <v>0.5</v>
      </c>
      <c r="I23" s="22"/>
      <c r="J23" s="22"/>
      <c r="K23" s="29">
        <f t="shared" si="1"/>
        <v>0.5</v>
      </c>
      <c r="L23" s="82" t="s">
        <v>78</v>
      </c>
      <c r="M23" s="54">
        <v>0.5</v>
      </c>
      <c r="N23" s="54"/>
      <c r="O23" s="54"/>
      <c r="P23" s="54">
        <f t="shared" si="2"/>
        <v>0.5</v>
      </c>
      <c r="Q23" s="132" t="s">
        <v>78</v>
      </c>
      <c r="R23" s="23" t="e">
        <f>M23+#REF!</f>
        <v>#REF!</v>
      </c>
      <c r="S23" s="23" t="e">
        <f>N23+#REF!</f>
        <v>#REF!</v>
      </c>
      <c r="T23" s="23" t="e">
        <f>O23+#REF!</f>
        <v>#REF!</v>
      </c>
      <c r="U23" s="23" t="e">
        <f>P23+#REF!</f>
        <v>#REF!</v>
      </c>
      <c r="V23" s="366" t="s">
        <v>78</v>
      </c>
      <c r="W23" s="22">
        <v>0</v>
      </c>
      <c r="X23" s="22"/>
      <c r="Y23" s="22"/>
      <c r="Z23" s="29">
        <f t="shared" si="3"/>
        <v>0</v>
      </c>
      <c r="AA23" s="365" t="s">
        <v>78</v>
      </c>
      <c r="AB23" s="62">
        <v>0.5</v>
      </c>
      <c r="AC23" s="62"/>
      <c r="AD23" s="62"/>
      <c r="AE23" s="54">
        <f t="shared" si="4"/>
        <v>0.5</v>
      </c>
      <c r="AF23" s="373"/>
      <c r="AG23" s="37"/>
      <c r="AH23" s="138">
        <f>K23</f>
        <v>0.5</v>
      </c>
      <c r="AI23" s="138">
        <f>P23</f>
        <v>0.5</v>
      </c>
      <c r="AJ23" s="37"/>
      <c r="AL23" s="72">
        <f t="shared" si="5"/>
        <v>0</v>
      </c>
      <c r="AM23" s="82" t="s">
        <v>78</v>
      </c>
      <c r="AN23" s="54" t="e">
        <f>M23+#REF!</f>
        <v>#REF!</v>
      </c>
      <c r="AO23" s="54"/>
      <c r="AP23" s="54"/>
      <c r="AQ23" s="54" t="e">
        <f t="shared" si="6"/>
        <v>#REF!</v>
      </c>
    </row>
    <row r="24" spans="1:43" s="9" customFormat="1" x14ac:dyDescent="0.25">
      <c r="A24" s="130">
        <v>3255104</v>
      </c>
      <c r="B24" s="8" t="s">
        <v>20</v>
      </c>
      <c r="C24" s="17">
        <v>150</v>
      </c>
      <c r="D24" s="17"/>
      <c r="E24" s="35"/>
      <c r="F24" s="17">
        <f t="shared" si="0"/>
        <v>150</v>
      </c>
      <c r="G24" s="132" t="s">
        <v>78</v>
      </c>
      <c r="H24" s="22">
        <v>20</v>
      </c>
      <c r="I24" s="22"/>
      <c r="J24" s="22"/>
      <c r="K24" s="29">
        <f t="shared" si="1"/>
        <v>20</v>
      </c>
      <c r="L24" s="82" t="s">
        <v>78</v>
      </c>
      <c r="M24" s="54">
        <v>19.95</v>
      </c>
      <c r="N24" s="54"/>
      <c r="O24" s="54"/>
      <c r="P24" s="54">
        <f t="shared" si="2"/>
        <v>19.95</v>
      </c>
      <c r="Q24" s="132" t="s">
        <v>78</v>
      </c>
      <c r="R24" s="23" t="e">
        <f>M24+#REF!</f>
        <v>#REF!</v>
      </c>
      <c r="S24" s="23" t="e">
        <f>N24+#REF!</f>
        <v>#REF!</v>
      </c>
      <c r="T24" s="23" t="e">
        <f>O24+#REF!</f>
        <v>#REF!</v>
      </c>
      <c r="U24" s="23" t="e">
        <f>P24+#REF!</f>
        <v>#REF!</v>
      </c>
      <c r="V24" s="366" t="s">
        <v>78</v>
      </c>
      <c r="W24" s="22">
        <v>7</v>
      </c>
      <c r="X24" s="22"/>
      <c r="Y24" s="22"/>
      <c r="Z24" s="29">
        <f t="shared" si="3"/>
        <v>7</v>
      </c>
      <c r="AA24" s="365" t="s">
        <v>78</v>
      </c>
      <c r="AB24" s="62">
        <v>19.95</v>
      </c>
      <c r="AC24" s="62"/>
      <c r="AD24" s="62"/>
      <c r="AE24" s="54">
        <f t="shared" si="4"/>
        <v>19.95</v>
      </c>
      <c r="AF24" s="373"/>
      <c r="AG24" s="37"/>
      <c r="AH24" s="138">
        <f>K24</f>
        <v>20</v>
      </c>
      <c r="AI24" s="138">
        <f>P24</f>
        <v>19.95</v>
      </c>
      <c r="AJ24" s="37"/>
      <c r="AL24" s="72">
        <f t="shared" si="5"/>
        <v>5.0000000000000711E-2</v>
      </c>
      <c r="AM24" s="82" t="s">
        <v>78</v>
      </c>
      <c r="AN24" s="54" t="e">
        <f>M24+#REF!</f>
        <v>#REF!</v>
      </c>
      <c r="AO24" s="54"/>
      <c r="AP24" s="54"/>
      <c r="AQ24" s="54" t="e">
        <f t="shared" si="6"/>
        <v>#REF!</v>
      </c>
    </row>
    <row r="25" spans="1:43" s="9" customFormat="1" x14ac:dyDescent="0.25">
      <c r="A25" s="130">
        <v>3211127</v>
      </c>
      <c r="B25" s="8" t="s">
        <v>21</v>
      </c>
      <c r="C25" s="17">
        <v>2</v>
      </c>
      <c r="D25" s="17"/>
      <c r="E25" s="35"/>
      <c r="F25" s="17">
        <f t="shared" si="0"/>
        <v>2</v>
      </c>
      <c r="G25" s="132" t="s">
        <v>78</v>
      </c>
      <c r="H25" s="22">
        <v>0.2</v>
      </c>
      <c r="I25" s="22"/>
      <c r="J25" s="22"/>
      <c r="K25" s="29">
        <f t="shared" si="1"/>
        <v>0.2</v>
      </c>
      <c r="L25" s="82" t="s">
        <v>78</v>
      </c>
      <c r="M25" s="54">
        <v>0.2</v>
      </c>
      <c r="N25" s="54"/>
      <c r="O25" s="54"/>
      <c r="P25" s="54">
        <f t="shared" si="2"/>
        <v>0.2</v>
      </c>
      <c r="Q25" s="132" t="s">
        <v>78</v>
      </c>
      <c r="R25" s="23" t="e">
        <f>M25+#REF!</f>
        <v>#REF!</v>
      </c>
      <c r="S25" s="23" t="e">
        <f>N25+#REF!</f>
        <v>#REF!</v>
      </c>
      <c r="T25" s="23" t="e">
        <f>O25+#REF!</f>
        <v>#REF!</v>
      </c>
      <c r="U25" s="23" t="e">
        <f>P25+#REF!</f>
        <v>#REF!</v>
      </c>
      <c r="V25" s="366" t="s">
        <v>78</v>
      </c>
      <c r="W25" s="22">
        <v>0.1</v>
      </c>
      <c r="X25" s="22"/>
      <c r="Y25" s="22"/>
      <c r="Z25" s="29">
        <f t="shared" si="3"/>
        <v>0.1</v>
      </c>
      <c r="AA25" s="365" t="s">
        <v>78</v>
      </c>
      <c r="AB25" s="62">
        <v>0.2</v>
      </c>
      <c r="AC25" s="62"/>
      <c r="AD25" s="62"/>
      <c r="AE25" s="54">
        <f t="shared" si="4"/>
        <v>0.2</v>
      </c>
      <c r="AF25" s="373"/>
      <c r="AG25" s="37"/>
      <c r="AH25" s="138">
        <f>K25</f>
        <v>0.2</v>
      </c>
      <c r="AI25" s="138">
        <f>P25</f>
        <v>0.2</v>
      </c>
      <c r="AJ25" s="37"/>
      <c r="AL25" s="72">
        <f t="shared" si="5"/>
        <v>0</v>
      </c>
      <c r="AM25" s="82" t="s">
        <v>78</v>
      </c>
      <c r="AN25" s="54" t="e">
        <f>M25+#REF!</f>
        <v>#REF!</v>
      </c>
      <c r="AO25" s="54"/>
      <c r="AP25" s="54"/>
      <c r="AQ25" s="54" t="e">
        <f t="shared" si="6"/>
        <v>#REF!</v>
      </c>
    </row>
    <row r="26" spans="1:43" s="9" customFormat="1" x14ac:dyDescent="0.25">
      <c r="A26" s="515">
        <v>3231201</v>
      </c>
      <c r="B26" s="14" t="s">
        <v>22</v>
      </c>
      <c r="C26" s="16"/>
      <c r="D26" s="16"/>
      <c r="E26" s="124"/>
      <c r="F26" s="16"/>
      <c r="G26" s="132"/>
      <c r="H26" s="22"/>
      <c r="I26" s="22"/>
      <c r="J26" s="22"/>
      <c r="K26" s="22"/>
      <c r="L26" s="63"/>
      <c r="M26" s="65"/>
      <c r="N26" s="65"/>
      <c r="O26" s="65"/>
      <c r="P26" s="65"/>
      <c r="Q26" s="132"/>
      <c r="R26" s="124"/>
      <c r="S26" s="2"/>
      <c r="T26" s="2"/>
      <c r="U26" s="2"/>
      <c r="V26" s="366"/>
      <c r="W26" s="22"/>
      <c r="X26" s="22"/>
      <c r="Y26" s="22"/>
      <c r="Z26" s="22"/>
      <c r="AA26" s="63"/>
      <c r="AB26" s="66"/>
      <c r="AC26" s="66"/>
      <c r="AD26" s="66"/>
      <c r="AE26" s="65"/>
      <c r="AF26" s="105"/>
      <c r="AG26" s="37"/>
      <c r="AH26" s="37"/>
      <c r="AI26" s="37"/>
      <c r="AJ26" s="37"/>
      <c r="AM26" s="63"/>
      <c r="AN26" s="65" t="e">
        <f>M26+#REF!</f>
        <v>#REF!</v>
      </c>
      <c r="AO26" s="65" t="e">
        <f>N26+#REF!</f>
        <v>#REF!</v>
      </c>
      <c r="AP26" s="65"/>
      <c r="AQ26" s="65"/>
    </row>
    <row r="27" spans="1:43" s="9" customFormat="1" ht="22.5" x14ac:dyDescent="0.25">
      <c r="A27" s="515"/>
      <c r="B27" s="8" t="s">
        <v>23</v>
      </c>
      <c r="C27" s="128"/>
      <c r="D27" s="128">
        <v>238.54</v>
      </c>
      <c r="E27" s="132"/>
      <c r="F27" s="128">
        <f t="shared" si="0"/>
        <v>238.54</v>
      </c>
      <c r="G27" s="132" t="s">
        <v>78</v>
      </c>
      <c r="H27" s="22"/>
      <c r="I27" s="22"/>
      <c r="J27" s="22"/>
      <c r="K27" s="22"/>
      <c r="L27" s="63"/>
      <c r="M27" s="65"/>
      <c r="N27" s="65"/>
      <c r="O27" s="65"/>
      <c r="P27" s="65"/>
      <c r="Q27" s="132" t="s">
        <v>78</v>
      </c>
      <c r="R27" s="132"/>
      <c r="S27" s="2"/>
      <c r="T27" s="2"/>
      <c r="U27" s="2"/>
      <c r="V27" s="366"/>
      <c r="W27" s="22"/>
      <c r="X27" s="22"/>
      <c r="Y27" s="22"/>
      <c r="Z27" s="22"/>
      <c r="AA27" s="63"/>
      <c r="AB27" s="66"/>
      <c r="AC27" s="66"/>
      <c r="AD27" s="66"/>
      <c r="AE27" s="65"/>
      <c r="AF27" s="105"/>
      <c r="AG27" s="37"/>
      <c r="AH27" s="37"/>
      <c r="AI27" s="37"/>
      <c r="AJ27" s="37"/>
      <c r="AM27" s="63"/>
      <c r="AN27" s="65" t="e">
        <f>M27+#REF!</f>
        <v>#REF!</v>
      </c>
      <c r="AO27" s="65" t="e">
        <f>N27+#REF!</f>
        <v>#REF!</v>
      </c>
      <c r="AP27" s="65"/>
      <c r="AQ27" s="65"/>
    </row>
    <row r="28" spans="1:43" s="9" customFormat="1" ht="33.75" x14ac:dyDescent="0.25">
      <c r="A28" s="515"/>
      <c r="B28" s="46" t="s">
        <v>24</v>
      </c>
      <c r="C28" s="128">
        <v>47.81</v>
      </c>
      <c r="D28" s="128">
        <v>350.6</v>
      </c>
      <c r="E28" s="132"/>
      <c r="F28" s="128">
        <f t="shared" si="0"/>
        <v>398.41</v>
      </c>
      <c r="G28" s="132" t="s">
        <v>78</v>
      </c>
      <c r="H28" s="29">
        <v>10.52</v>
      </c>
      <c r="I28" s="29">
        <v>125.15</v>
      </c>
      <c r="J28" s="29"/>
      <c r="K28" s="29">
        <f>H28+I28+J28</f>
        <v>135.67000000000002</v>
      </c>
      <c r="L28" s="63" t="s">
        <v>78</v>
      </c>
      <c r="M28" s="65">
        <v>2.71</v>
      </c>
      <c r="N28" s="65">
        <v>19.5</v>
      </c>
      <c r="O28" s="64"/>
      <c r="P28" s="65">
        <f t="shared" ref="P28:P39" si="7">M28+N28+O28</f>
        <v>22.21</v>
      </c>
      <c r="Q28" s="132" t="s">
        <v>78</v>
      </c>
      <c r="R28" s="23" t="e">
        <f>M28+#REF!</f>
        <v>#REF!</v>
      </c>
      <c r="S28" s="23" t="e">
        <f>N28+#REF!</f>
        <v>#REF!</v>
      </c>
      <c r="T28" s="23" t="e">
        <f>O28+#REF!</f>
        <v>#REF!</v>
      </c>
      <c r="U28" s="23" t="e">
        <f>P28+#REF!</f>
        <v>#REF!</v>
      </c>
      <c r="V28" s="366" t="s">
        <v>78</v>
      </c>
      <c r="W28" s="29">
        <v>3</v>
      </c>
      <c r="X28" s="29">
        <v>30</v>
      </c>
      <c r="Y28" s="29"/>
      <c r="Z28" s="29">
        <f t="shared" ref="Z28:Z39" si="8">W28+X28+Y28</f>
        <v>33</v>
      </c>
      <c r="AA28" s="63" t="s">
        <v>78</v>
      </c>
      <c r="AB28" s="66">
        <v>2.71</v>
      </c>
      <c r="AC28" s="66">
        <v>19.5</v>
      </c>
      <c r="AD28" s="378"/>
      <c r="AE28" s="65">
        <f t="shared" ref="AE28:AE39" si="9">AB28+AC28+AD28</f>
        <v>22.21</v>
      </c>
      <c r="AF28" s="373"/>
      <c r="AG28" s="37"/>
      <c r="AH28" s="516">
        <f>SUM(K28:K30)</f>
        <v>810</v>
      </c>
      <c r="AI28" s="516">
        <f>SUM(P28:P30)</f>
        <v>443.29999999999995</v>
      </c>
      <c r="AJ28" s="522">
        <f>SUM(N28:N30)</f>
        <v>398.15999999999997</v>
      </c>
      <c r="AL28" s="72">
        <f>H28-M28</f>
        <v>7.81</v>
      </c>
      <c r="AM28" s="63" t="s">
        <v>78</v>
      </c>
      <c r="AN28" s="65" t="e">
        <f>M28+#REF!</f>
        <v>#REF!</v>
      </c>
      <c r="AO28" s="65" t="e">
        <f>N28+#REF!</f>
        <v>#REF!</v>
      </c>
      <c r="AP28" s="65"/>
      <c r="AQ28" s="65" t="e">
        <f t="shared" ref="AQ28:AQ39" si="10">AN28+AO28+AP28</f>
        <v>#REF!</v>
      </c>
    </row>
    <row r="29" spans="1:43" s="9" customFormat="1" ht="78.75" x14ac:dyDescent="0.25">
      <c r="A29" s="515"/>
      <c r="B29" s="46" t="s">
        <v>25</v>
      </c>
      <c r="C29" s="128">
        <v>304</v>
      </c>
      <c r="D29" s="128">
        <v>2229.34</v>
      </c>
      <c r="E29" s="132"/>
      <c r="F29" s="128">
        <f t="shared" si="0"/>
        <v>2533.34</v>
      </c>
      <c r="G29" s="132" t="s">
        <v>78</v>
      </c>
      <c r="H29" s="22">
        <v>36.28</v>
      </c>
      <c r="I29" s="22">
        <v>504.59</v>
      </c>
      <c r="J29" s="22"/>
      <c r="K29" s="29">
        <f t="shared" ref="K29:K50" si="11">H29+I29+J29</f>
        <v>540.87</v>
      </c>
      <c r="L29" s="63" t="s">
        <v>78</v>
      </c>
      <c r="M29" s="64">
        <v>34.46</v>
      </c>
      <c r="N29" s="64">
        <v>303.64999999999998</v>
      </c>
      <c r="O29" s="65"/>
      <c r="P29" s="65">
        <f t="shared" si="7"/>
        <v>338.10999999999996</v>
      </c>
      <c r="Q29" s="132" t="s">
        <v>78</v>
      </c>
      <c r="R29" s="23" t="e">
        <f>M29+#REF!</f>
        <v>#REF!</v>
      </c>
      <c r="S29" s="23" t="e">
        <f>N29+#REF!</f>
        <v>#REF!</v>
      </c>
      <c r="T29" s="23" t="e">
        <f>O29+#REF!</f>
        <v>#REF!</v>
      </c>
      <c r="U29" s="23" t="e">
        <f>P29+#REF!</f>
        <v>#REF!</v>
      </c>
      <c r="V29" s="366" t="s">
        <v>78</v>
      </c>
      <c r="W29" s="22">
        <v>9</v>
      </c>
      <c r="X29" s="22">
        <v>90</v>
      </c>
      <c r="Y29" s="22"/>
      <c r="Z29" s="29">
        <f t="shared" si="8"/>
        <v>99</v>
      </c>
      <c r="AA29" s="63" t="s">
        <v>78</v>
      </c>
      <c r="AB29" s="378">
        <v>34.46</v>
      </c>
      <c r="AC29" s="378">
        <v>303.64999999999998</v>
      </c>
      <c r="AD29" s="66"/>
      <c r="AE29" s="65">
        <f t="shared" si="9"/>
        <v>338.10999999999996</v>
      </c>
      <c r="AF29" s="373"/>
      <c r="AG29" s="37"/>
      <c r="AH29" s="517"/>
      <c r="AI29" s="517"/>
      <c r="AJ29" s="523"/>
      <c r="AL29" s="72">
        <f>H29-M29</f>
        <v>1.8200000000000003</v>
      </c>
      <c r="AM29" s="63" t="s">
        <v>78</v>
      </c>
      <c r="AN29" s="65" t="e">
        <f>M29+#REF!</f>
        <v>#REF!</v>
      </c>
      <c r="AO29" s="65" t="e">
        <f>N29+#REF!</f>
        <v>#REF!</v>
      </c>
      <c r="AP29" s="65"/>
      <c r="AQ29" s="65" t="e">
        <f t="shared" si="10"/>
        <v>#REF!</v>
      </c>
    </row>
    <row r="30" spans="1:43" s="9" customFormat="1" ht="78.75" x14ac:dyDescent="0.25">
      <c r="A30" s="515"/>
      <c r="B30" s="46" t="s">
        <v>26</v>
      </c>
      <c r="C30" s="128">
        <v>158.6</v>
      </c>
      <c r="D30" s="128">
        <v>1163.08</v>
      </c>
      <c r="E30" s="132"/>
      <c r="F30" s="128">
        <f t="shared" si="0"/>
        <v>1321.6799999999998</v>
      </c>
      <c r="G30" s="132" t="s">
        <v>78</v>
      </c>
      <c r="H30" s="30">
        <v>13.2</v>
      </c>
      <c r="I30" s="30">
        <v>120.26</v>
      </c>
      <c r="J30" s="30"/>
      <c r="K30" s="29">
        <f t="shared" si="11"/>
        <v>133.46</v>
      </c>
      <c r="L30" s="81" t="s">
        <v>78</v>
      </c>
      <c r="M30" s="65">
        <v>7.97</v>
      </c>
      <c r="N30" s="65">
        <v>75.010000000000005</v>
      </c>
      <c r="O30" s="78"/>
      <c r="P30" s="65">
        <f t="shared" si="7"/>
        <v>82.98</v>
      </c>
      <c r="Q30" s="132" t="s">
        <v>78</v>
      </c>
      <c r="R30" s="23" t="e">
        <f>M30+#REF!</f>
        <v>#REF!</v>
      </c>
      <c r="S30" s="23" t="e">
        <f>N30+#REF!</f>
        <v>#REF!</v>
      </c>
      <c r="T30" s="23" t="e">
        <f>O30+#REF!</f>
        <v>#REF!</v>
      </c>
      <c r="U30" s="23" t="e">
        <f>P30+#REF!</f>
        <v>#REF!</v>
      </c>
      <c r="V30" s="366" t="s">
        <v>78</v>
      </c>
      <c r="W30" s="30">
        <v>3</v>
      </c>
      <c r="X30" s="30">
        <v>30</v>
      </c>
      <c r="Y30" s="30"/>
      <c r="Z30" s="29">
        <f t="shared" si="8"/>
        <v>33</v>
      </c>
      <c r="AA30" s="81" t="s">
        <v>78</v>
      </c>
      <c r="AB30" s="66">
        <v>7.97</v>
      </c>
      <c r="AC30" s="66">
        <v>75.010000000000005</v>
      </c>
      <c r="AD30" s="78"/>
      <c r="AE30" s="65">
        <f t="shared" si="9"/>
        <v>82.98</v>
      </c>
      <c r="AF30" s="373"/>
      <c r="AG30" s="37"/>
      <c r="AH30" s="517"/>
      <c r="AI30" s="517"/>
      <c r="AJ30" s="523"/>
      <c r="AL30" s="72">
        <f>H30-M30</f>
        <v>5.2299999999999995</v>
      </c>
      <c r="AM30" s="81" t="s">
        <v>78</v>
      </c>
      <c r="AN30" s="65" t="e">
        <f>M30+#REF!</f>
        <v>#REF!</v>
      </c>
      <c r="AO30" s="65" t="e">
        <f>N30+#REF!</f>
        <v>#REF!</v>
      </c>
      <c r="AP30" s="65"/>
      <c r="AQ30" s="65" t="e">
        <f t="shared" si="10"/>
        <v>#REF!</v>
      </c>
    </row>
    <row r="31" spans="1:43" s="9" customFormat="1" x14ac:dyDescent="0.25">
      <c r="A31" s="130">
        <v>3211109</v>
      </c>
      <c r="B31" s="8" t="s">
        <v>27</v>
      </c>
      <c r="C31" s="17">
        <v>15</v>
      </c>
      <c r="D31" s="17"/>
      <c r="E31" s="35"/>
      <c r="F31" s="17">
        <f t="shared" si="0"/>
        <v>15</v>
      </c>
      <c r="G31" s="132" t="s">
        <v>78</v>
      </c>
      <c r="H31" s="22">
        <v>3.5</v>
      </c>
      <c r="I31" s="22"/>
      <c r="J31" s="22"/>
      <c r="K31" s="29">
        <f t="shared" si="11"/>
        <v>3.5</v>
      </c>
      <c r="L31" s="82" t="s">
        <v>78</v>
      </c>
      <c r="M31" s="54">
        <v>3.49</v>
      </c>
      <c r="N31" s="54"/>
      <c r="O31" s="54"/>
      <c r="P31" s="54">
        <f t="shared" si="7"/>
        <v>3.49</v>
      </c>
      <c r="Q31" s="132" t="s">
        <v>78</v>
      </c>
      <c r="R31" s="23" t="e">
        <f>M31+#REF!</f>
        <v>#REF!</v>
      </c>
      <c r="S31" s="23" t="e">
        <f>N31+#REF!</f>
        <v>#REF!</v>
      </c>
      <c r="T31" s="23" t="e">
        <f>O31+#REF!</f>
        <v>#REF!</v>
      </c>
      <c r="U31" s="23" t="e">
        <f>P31+#REF!</f>
        <v>#REF!</v>
      </c>
      <c r="V31" s="366" t="s">
        <v>78</v>
      </c>
      <c r="W31" s="22">
        <v>1.5</v>
      </c>
      <c r="X31" s="22"/>
      <c r="Y31" s="22"/>
      <c r="Z31" s="29">
        <f t="shared" si="8"/>
        <v>1.5</v>
      </c>
      <c r="AA31" s="365" t="s">
        <v>78</v>
      </c>
      <c r="AB31" s="62">
        <v>3.49</v>
      </c>
      <c r="AC31" s="62"/>
      <c r="AD31" s="62"/>
      <c r="AE31" s="54">
        <f t="shared" si="9"/>
        <v>3.49</v>
      </c>
      <c r="AF31" s="373"/>
      <c r="AG31" s="37"/>
      <c r="AH31" s="138">
        <f>K31</f>
        <v>3.5</v>
      </c>
      <c r="AI31" s="138">
        <f>P31</f>
        <v>3.49</v>
      </c>
      <c r="AJ31" s="37"/>
      <c r="AL31" s="72">
        <f>H31-M31</f>
        <v>9.9999999999997868E-3</v>
      </c>
      <c r="AM31" s="82" t="s">
        <v>78</v>
      </c>
      <c r="AN31" s="54" t="e">
        <f>M31+#REF!</f>
        <v>#REF!</v>
      </c>
      <c r="AO31" s="54" t="e">
        <f>N31+#REF!</f>
        <v>#REF!</v>
      </c>
      <c r="AP31" s="54" t="e">
        <f>O31+#REF!</f>
        <v>#REF!</v>
      </c>
      <c r="AQ31" s="54" t="e">
        <f t="shared" si="10"/>
        <v>#REF!</v>
      </c>
    </row>
    <row r="32" spans="1:43" s="9" customFormat="1" x14ac:dyDescent="0.25">
      <c r="A32" s="130">
        <v>3256103</v>
      </c>
      <c r="B32" s="8" t="s">
        <v>28</v>
      </c>
      <c r="C32" s="17">
        <v>25</v>
      </c>
      <c r="D32" s="17"/>
      <c r="E32" s="35"/>
      <c r="F32" s="17">
        <f t="shared" si="0"/>
        <v>25</v>
      </c>
      <c r="G32" s="132" t="s">
        <v>78</v>
      </c>
      <c r="H32" s="22">
        <v>3</v>
      </c>
      <c r="I32" s="22"/>
      <c r="J32" s="22"/>
      <c r="K32" s="29">
        <f t="shared" si="11"/>
        <v>3</v>
      </c>
      <c r="L32" s="82" t="s">
        <v>78</v>
      </c>
      <c r="M32" s="54">
        <v>3</v>
      </c>
      <c r="N32" s="54"/>
      <c r="O32" s="54"/>
      <c r="P32" s="54">
        <f t="shared" si="7"/>
        <v>3</v>
      </c>
      <c r="Q32" s="132" t="s">
        <v>78</v>
      </c>
      <c r="R32" s="23" t="e">
        <f>M32+#REF!</f>
        <v>#REF!</v>
      </c>
      <c r="S32" s="23" t="e">
        <f>N32+#REF!</f>
        <v>#REF!</v>
      </c>
      <c r="T32" s="23" t="e">
        <f>O32+#REF!</f>
        <v>#REF!</v>
      </c>
      <c r="U32" s="23" t="e">
        <f>P32+#REF!</f>
        <v>#REF!</v>
      </c>
      <c r="V32" s="366" t="s">
        <v>78</v>
      </c>
      <c r="W32" s="22">
        <v>1</v>
      </c>
      <c r="X32" s="22"/>
      <c r="Y32" s="22"/>
      <c r="Z32" s="29">
        <f t="shared" si="8"/>
        <v>1</v>
      </c>
      <c r="AA32" s="365" t="s">
        <v>78</v>
      </c>
      <c r="AB32" s="62">
        <v>3</v>
      </c>
      <c r="AC32" s="62"/>
      <c r="AD32" s="62"/>
      <c r="AE32" s="54">
        <f t="shared" si="9"/>
        <v>3</v>
      </c>
      <c r="AF32" s="373"/>
      <c r="AG32" s="37"/>
      <c r="AH32" s="138">
        <f>K32</f>
        <v>3</v>
      </c>
      <c r="AI32" s="138">
        <f>P32</f>
        <v>3</v>
      </c>
      <c r="AJ32" s="37"/>
      <c r="AL32" s="72">
        <f>H32-M32</f>
        <v>0</v>
      </c>
      <c r="AM32" s="82" t="s">
        <v>78</v>
      </c>
      <c r="AN32" s="54" t="e">
        <f>M32+#REF!</f>
        <v>#REF!</v>
      </c>
      <c r="AO32" s="54" t="e">
        <f>N32+#REF!</f>
        <v>#REF!</v>
      </c>
      <c r="AP32" s="54" t="e">
        <f>O32+#REF!</f>
        <v>#REF!</v>
      </c>
      <c r="AQ32" s="54" t="e">
        <f t="shared" si="10"/>
        <v>#REF!</v>
      </c>
    </row>
    <row r="33" spans="1:43" s="9" customFormat="1" ht="22.5" x14ac:dyDescent="0.25">
      <c r="A33" s="130">
        <v>3257101</v>
      </c>
      <c r="B33" s="8" t="s">
        <v>95</v>
      </c>
      <c r="C33" s="17"/>
      <c r="D33" s="17"/>
      <c r="E33" s="35">
        <v>7901.4</v>
      </c>
      <c r="F33" s="17">
        <f t="shared" si="0"/>
        <v>7901.4</v>
      </c>
      <c r="G33" s="132" t="s">
        <v>78</v>
      </c>
      <c r="H33" s="22"/>
      <c r="I33" s="22"/>
      <c r="J33" s="22">
        <v>700</v>
      </c>
      <c r="K33" s="29">
        <f t="shared" si="11"/>
        <v>700</v>
      </c>
      <c r="L33" s="108" t="s">
        <v>78</v>
      </c>
      <c r="M33" s="109"/>
      <c r="N33" s="70"/>
      <c r="O33" s="70">
        <v>450</v>
      </c>
      <c r="P33" s="70">
        <f t="shared" si="7"/>
        <v>450</v>
      </c>
      <c r="Q33" s="132" t="s">
        <v>78</v>
      </c>
      <c r="R33" s="23" t="e">
        <f>M33+#REF!</f>
        <v>#REF!</v>
      </c>
      <c r="S33" s="23" t="e">
        <f>N33+#REF!</f>
        <v>#REF!</v>
      </c>
      <c r="T33" s="23" t="e">
        <f>O33+#REF!</f>
        <v>#REF!</v>
      </c>
      <c r="U33" s="23" t="e">
        <f>P33+#REF!</f>
        <v>#REF!</v>
      </c>
      <c r="V33" s="366" t="s">
        <v>78</v>
      </c>
      <c r="W33" s="22"/>
      <c r="X33" s="22"/>
      <c r="Y33" s="22">
        <v>558</v>
      </c>
      <c r="Z33" s="29">
        <f t="shared" si="8"/>
        <v>558</v>
      </c>
      <c r="AA33" s="108" t="s">
        <v>78</v>
      </c>
      <c r="AB33" s="379"/>
      <c r="AC33" s="380"/>
      <c r="AD33" s="380">
        <v>450</v>
      </c>
      <c r="AE33" s="70">
        <f t="shared" si="9"/>
        <v>450</v>
      </c>
      <c r="AF33" s="373"/>
      <c r="AG33" s="37"/>
      <c r="AH33" s="138">
        <f>K33</f>
        <v>700</v>
      </c>
      <c r="AI33" s="138">
        <f>P33</f>
        <v>450</v>
      </c>
      <c r="AJ33" s="37"/>
      <c r="AK33" s="72">
        <f>O33</f>
        <v>450</v>
      </c>
      <c r="AM33" s="108" t="s">
        <v>78</v>
      </c>
      <c r="AN33" s="70"/>
      <c r="AO33" s="70"/>
      <c r="AP33" s="70" t="e">
        <f>O33+#REF!</f>
        <v>#REF!</v>
      </c>
      <c r="AQ33" s="70" t="e">
        <f t="shared" si="10"/>
        <v>#REF!</v>
      </c>
    </row>
    <row r="34" spans="1:43" s="9" customFormat="1" ht="22.5" x14ac:dyDescent="0.25">
      <c r="A34" s="518">
        <v>3111332</v>
      </c>
      <c r="B34" s="46" t="s">
        <v>29</v>
      </c>
      <c r="C34" s="17">
        <v>25</v>
      </c>
      <c r="D34" s="17"/>
      <c r="E34" s="35"/>
      <c r="F34" s="17">
        <f t="shared" si="0"/>
        <v>25</v>
      </c>
      <c r="G34" s="132" t="s">
        <v>78</v>
      </c>
      <c r="H34" s="22">
        <v>5.5</v>
      </c>
      <c r="I34" s="22"/>
      <c r="J34" s="22"/>
      <c r="K34" s="29">
        <f t="shared" si="11"/>
        <v>5.5</v>
      </c>
      <c r="L34" s="82" t="s">
        <v>78</v>
      </c>
      <c r="M34" s="54">
        <v>3</v>
      </c>
      <c r="N34" s="54"/>
      <c r="O34" s="54"/>
      <c r="P34" s="54">
        <f t="shared" si="7"/>
        <v>3</v>
      </c>
      <c r="Q34" s="132" t="s">
        <v>78</v>
      </c>
      <c r="R34" s="23" t="e">
        <f>M34+#REF!</f>
        <v>#REF!</v>
      </c>
      <c r="S34" s="23" t="e">
        <f>N34+#REF!</f>
        <v>#REF!</v>
      </c>
      <c r="T34" s="23" t="e">
        <f>O34+#REF!</f>
        <v>#REF!</v>
      </c>
      <c r="U34" s="23" t="e">
        <f>P34+#REF!</f>
        <v>#REF!</v>
      </c>
      <c r="V34" s="366" t="s">
        <v>78</v>
      </c>
      <c r="W34" s="22">
        <v>3</v>
      </c>
      <c r="X34" s="22"/>
      <c r="Y34" s="22"/>
      <c r="Z34" s="29">
        <f t="shared" si="8"/>
        <v>3</v>
      </c>
      <c r="AA34" s="365" t="s">
        <v>78</v>
      </c>
      <c r="AB34" s="62">
        <v>3</v>
      </c>
      <c r="AC34" s="62"/>
      <c r="AD34" s="62"/>
      <c r="AE34" s="54">
        <f t="shared" si="9"/>
        <v>3</v>
      </c>
      <c r="AF34" s="373"/>
      <c r="AG34" s="37"/>
      <c r="AH34" s="516">
        <f>SUM(K34:K36)</f>
        <v>7</v>
      </c>
      <c r="AI34" s="516">
        <f>SUM(P34:P36)</f>
        <v>3.8200000000000003</v>
      </c>
      <c r="AJ34" s="37"/>
      <c r="AL34" s="72">
        <f t="shared" ref="AL34:AL39" si="12">H34-M34</f>
        <v>2.5</v>
      </c>
      <c r="AM34" s="82" t="s">
        <v>78</v>
      </c>
      <c r="AN34" s="54" t="e">
        <f>M34+#REF!</f>
        <v>#REF!</v>
      </c>
      <c r="AO34" s="54"/>
      <c r="AP34" s="54"/>
      <c r="AQ34" s="54" t="e">
        <f t="shared" si="10"/>
        <v>#REF!</v>
      </c>
    </row>
    <row r="35" spans="1:43" s="9" customFormat="1" x14ac:dyDescent="0.25">
      <c r="A35" s="519"/>
      <c r="B35" s="46" t="s">
        <v>30</v>
      </c>
      <c r="C35" s="17">
        <v>10</v>
      </c>
      <c r="D35" s="17"/>
      <c r="E35" s="35"/>
      <c r="F35" s="17">
        <f t="shared" si="0"/>
        <v>10</v>
      </c>
      <c r="G35" s="132" t="s">
        <v>78</v>
      </c>
      <c r="H35" s="22">
        <v>0.75</v>
      </c>
      <c r="I35" s="22"/>
      <c r="J35" s="22"/>
      <c r="K35" s="29">
        <f t="shared" si="11"/>
        <v>0.75</v>
      </c>
      <c r="L35" s="82" t="s">
        <v>78</v>
      </c>
      <c r="M35" s="54">
        <v>0.41</v>
      </c>
      <c r="N35" s="54"/>
      <c r="O35" s="54"/>
      <c r="P35" s="54">
        <f t="shared" si="7"/>
        <v>0.41</v>
      </c>
      <c r="Q35" s="132" t="s">
        <v>78</v>
      </c>
      <c r="R35" s="23" t="e">
        <f>M35+#REF!</f>
        <v>#REF!</v>
      </c>
      <c r="S35" s="23" t="e">
        <f>N35+#REF!</f>
        <v>#REF!</v>
      </c>
      <c r="T35" s="23" t="e">
        <f>O35+#REF!</f>
        <v>#REF!</v>
      </c>
      <c r="U35" s="23" t="e">
        <f>P35+#REF!</f>
        <v>#REF!</v>
      </c>
      <c r="V35" s="366" t="s">
        <v>78</v>
      </c>
      <c r="W35" s="22">
        <v>0.25</v>
      </c>
      <c r="X35" s="22"/>
      <c r="Y35" s="22"/>
      <c r="Z35" s="29">
        <f t="shared" si="8"/>
        <v>0.25</v>
      </c>
      <c r="AA35" s="365" t="s">
        <v>78</v>
      </c>
      <c r="AB35" s="62">
        <v>0.41</v>
      </c>
      <c r="AC35" s="62"/>
      <c r="AD35" s="62"/>
      <c r="AE35" s="54">
        <f t="shared" si="9"/>
        <v>0.41</v>
      </c>
      <c r="AF35" s="373"/>
      <c r="AG35" s="37"/>
      <c r="AH35" s="517"/>
      <c r="AI35" s="517"/>
      <c r="AJ35" s="37"/>
      <c r="AL35" s="72">
        <f t="shared" si="12"/>
        <v>0.34</v>
      </c>
      <c r="AM35" s="82" t="s">
        <v>78</v>
      </c>
      <c r="AN35" s="54" t="e">
        <f>M35+#REF!</f>
        <v>#REF!</v>
      </c>
      <c r="AO35" s="54"/>
      <c r="AP35" s="54"/>
      <c r="AQ35" s="54" t="e">
        <f t="shared" si="10"/>
        <v>#REF!</v>
      </c>
    </row>
    <row r="36" spans="1:43" s="9" customFormat="1" x14ac:dyDescent="0.25">
      <c r="A36" s="520"/>
      <c r="B36" s="46" t="s">
        <v>31</v>
      </c>
      <c r="C36" s="17">
        <v>10</v>
      </c>
      <c r="D36" s="17"/>
      <c r="E36" s="35"/>
      <c r="F36" s="17">
        <f t="shared" si="0"/>
        <v>10</v>
      </c>
      <c r="G36" s="132" t="s">
        <v>78</v>
      </c>
      <c r="H36" s="22">
        <v>0.75</v>
      </c>
      <c r="I36" s="22"/>
      <c r="J36" s="22"/>
      <c r="K36" s="29">
        <f t="shared" si="11"/>
        <v>0.75</v>
      </c>
      <c r="L36" s="82" t="s">
        <v>78</v>
      </c>
      <c r="M36" s="54">
        <v>0.41</v>
      </c>
      <c r="N36" s="54"/>
      <c r="O36" s="54"/>
      <c r="P36" s="54">
        <f t="shared" si="7"/>
        <v>0.41</v>
      </c>
      <c r="Q36" s="132" t="s">
        <v>78</v>
      </c>
      <c r="R36" s="23" t="e">
        <f>M36+#REF!</f>
        <v>#REF!</v>
      </c>
      <c r="S36" s="23" t="e">
        <f>N36+#REF!</f>
        <v>#REF!</v>
      </c>
      <c r="T36" s="23" t="e">
        <f>O36+#REF!</f>
        <v>#REF!</v>
      </c>
      <c r="U36" s="23" t="e">
        <f>P36+#REF!</f>
        <v>#REF!</v>
      </c>
      <c r="V36" s="366" t="s">
        <v>78</v>
      </c>
      <c r="W36" s="22">
        <v>0.25</v>
      </c>
      <c r="X36" s="22"/>
      <c r="Y36" s="22"/>
      <c r="Z36" s="29">
        <f t="shared" si="8"/>
        <v>0.25</v>
      </c>
      <c r="AA36" s="365" t="s">
        <v>78</v>
      </c>
      <c r="AB36" s="62">
        <v>0.41</v>
      </c>
      <c r="AC36" s="62"/>
      <c r="AD36" s="62"/>
      <c r="AE36" s="54">
        <f t="shared" si="9"/>
        <v>0.41</v>
      </c>
      <c r="AF36" s="373"/>
      <c r="AG36" s="37"/>
      <c r="AH36" s="517"/>
      <c r="AI36" s="517"/>
      <c r="AJ36" s="37"/>
      <c r="AL36" s="72">
        <f t="shared" si="12"/>
        <v>0.34</v>
      </c>
      <c r="AM36" s="82" t="s">
        <v>78</v>
      </c>
      <c r="AN36" s="54" t="e">
        <f>M36+#REF!</f>
        <v>#REF!</v>
      </c>
      <c r="AO36" s="54"/>
      <c r="AP36" s="54"/>
      <c r="AQ36" s="54" t="e">
        <f t="shared" si="10"/>
        <v>#REF!</v>
      </c>
    </row>
    <row r="37" spans="1:43" s="9" customFormat="1" x14ac:dyDescent="0.25">
      <c r="A37" s="130">
        <v>3257104</v>
      </c>
      <c r="B37" s="10" t="s">
        <v>32</v>
      </c>
      <c r="C37" s="17">
        <v>162</v>
      </c>
      <c r="D37" s="17"/>
      <c r="E37" s="35"/>
      <c r="F37" s="17">
        <f t="shared" si="0"/>
        <v>162</v>
      </c>
      <c r="G37" s="132" t="s">
        <v>78</v>
      </c>
      <c r="H37" s="22">
        <v>30</v>
      </c>
      <c r="I37" s="22"/>
      <c r="J37" s="22"/>
      <c r="K37" s="29">
        <f t="shared" si="11"/>
        <v>30</v>
      </c>
      <c r="L37" s="82" t="s">
        <v>78</v>
      </c>
      <c r="M37" s="54">
        <v>30</v>
      </c>
      <c r="N37" s="54"/>
      <c r="O37" s="54"/>
      <c r="P37" s="54">
        <f t="shared" si="7"/>
        <v>30</v>
      </c>
      <c r="Q37" s="132" t="s">
        <v>78</v>
      </c>
      <c r="R37" s="23" t="e">
        <f>M37+#REF!</f>
        <v>#REF!</v>
      </c>
      <c r="S37" s="23" t="e">
        <f>N37+#REF!</f>
        <v>#REF!</v>
      </c>
      <c r="T37" s="23" t="e">
        <f>O37+#REF!</f>
        <v>#REF!</v>
      </c>
      <c r="U37" s="23" t="e">
        <f>P37+#REF!</f>
        <v>#REF!</v>
      </c>
      <c r="V37" s="366" t="s">
        <v>78</v>
      </c>
      <c r="W37" s="22">
        <v>10</v>
      </c>
      <c r="X37" s="22"/>
      <c r="Y37" s="22"/>
      <c r="Z37" s="29">
        <f t="shared" si="8"/>
        <v>10</v>
      </c>
      <c r="AA37" s="365" t="s">
        <v>78</v>
      </c>
      <c r="AB37" s="62">
        <v>30</v>
      </c>
      <c r="AC37" s="62"/>
      <c r="AD37" s="62"/>
      <c r="AE37" s="54">
        <f t="shared" si="9"/>
        <v>30</v>
      </c>
      <c r="AF37" s="373"/>
      <c r="AG37" s="37"/>
      <c r="AH37" s="138">
        <f>K37</f>
        <v>30</v>
      </c>
      <c r="AI37" s="138">
        <f>P37</f>
        <v>30</v>
      </c>
      <c r="AJ37" s="37"/>
      <c r="AL37" s="72">
        <f t="shared" si="12"/>
        <v>0</v>
      </c>
      <c r="AM37" s="82" t="s">
        <v>78</v>
      </c>
      <c r="AN37" s="54" t="e">
        <f>M37+#REF!</f>
        <v>#REF!</v>
      </c>
      <c r="AO37" s="54"/>
      <c r="AP37" s="54"/>
      <c r="AQ37" s="54" t="e">
        <f t="shared" si="10"/>
        <v>#REF!</v>
      </c>
    </row>
    <row r="38" spans="1:43" s="9" customFormat="1" x14ac:dyDescent="0.25">
      <c r="A38" s="130">
        <v>3255101</v>
      </c>
      <c r="B38" s="8" t="s">
        <v>33</v>
      </c>
      <c r="C38" s="17">
        <v>50</v>
      </c>
      <c r="D38" s="17"/>
      <c r="E38" s="35"/>
      <c r="F38" s="17">
        <f t="shared" si="0"/>
        <v>50</v>
      </c>
      <c r="G38" s="132" t="s">
        <v>78</v>
      </c>
      <c r="H38" s="22">
        <v>10</v>
      </c>
      <c r="I38" s="22"/>
      <c r="J38" s="22"/>
      <c r="K38" s="29">
        <f t="shared" si="11"/>
        <v>10</v>
      </c>
      <c r="L38" s="82" t="s">
        <v>78</v>
      </c>
      <c r="M38" s="54">
        <v>10</v>
      </c>
      <c r="N38" s="54"/>
      <c r="O38" s="54"/>
      <c r="P38" s="54">
        <f t="shared" si="7"/>
        <v>10</v>
      </c>
      <c r="Q38" s="132" t="s">
        <v>78</v>
      </c>
      <c r="R38" s="23" t="e">
        <f>M38+#REF!</f>
        <v>#REF!</v>
      </c>
      <c r="S38" s="23" t="e">
        <f>N38+#REF!</f>
        <v>#REF!</v>
      </c>
      <c r="T38" s="23" t="e">
        <f>O38+#REF!</f>
        <v>#REF!</v>
      </c>
      <c r="U38" s="23" t="e">
        <f>P38+#REF!</f>
        <v>#REF!</v>
      </c>
      <c r="V38" s="366" t="s">
        <v>78</v>
      </c>
      <c r="W38" s="22">
        <v>5</v>
      </c>
      <c r="X38" s="22"/>
      <c r="Y38" s="22"/>
      <c r="Z38" s="29">
        <f t="shared" si="8"/>
        <v>5</v>
      </c>
      <c r="AA38" s="365" t="s">
        <v>78</v>
      </c>
      <c r="AB38" s="62">
        <v>10</v>
      </c>
      <c r="AC38" s="62"/>
      <c r="AD38" s="62"/>
      <c r="AE38" s="54">
        <f t="shared" si="9"/>
        <v>10</v>
      </c>
      <c r="AF38" s="373"/>
      <c r="AG38" s="37"/>
      <c r="AH38" s="138">
        <f>K38</f>
        <v>10</v>
      </c>
      <c r="AI38" s="138">
        <f>P38</f>
        <v>10</v>
      </c>
      <c r="AJ38" s="37"/>
      <c r="AL38" s="72">
        <f t="shared" si="12"/>
        <v>0</v>
      </c>
      <c r="AM38" s="82" t="s">
        <v>78</v>
      </c>
      <c r="AN38" s="54" t="e">
        <f>M38+#REF!</f>
        <v>#REF!</v>
      </c>
      <c r="AO38" s="54"/>
      <c r="AP38" s="54"/>
      <c r="AQ38" s="62" t="e">
        <f t="shared" si="10"/>
        <v>#REF!</v>
      </c>
    </row>
    <row r="39" spans="1:43" s="9" customFormat="1" ht="22.5" x14ac:dyDescent="0.25">
      <c r="A39" s="130">
        <v>3256101</v>
      </c>
      <c r="B39" s="8" t="s">
        <v>34</v>
      </c>
      <c r="C39" s="17">
        <v>1700</v>
      </c>
      <c r="D39" s="17"/>
      <c r="E39" s="35"/>
      <c r="F39" s="17">
        <f t="shared" si="0"/>
        <v>1700</v>
      </c>
      <c r="G39" s="132" t="s">
        <v>78</v>
      </c>
      <c r="H39" s="22">
        <v>250</v>
      </c>
      <c r="I39" s="22"/>
      <c r="J39" s="22"/>
      <c r="K39" s="22">
        <f t="shared" si="11"/>
        <v>250</v>
      </c>
      <c r="L39" s="82" t="s">
        <v>78</v>
      </c>
      <c r="M39" s="54">
        <v>299.95999999999998</v>
      </c>
      <c r="N39" s="54"/>
      <c r="O39" s="54"/>
      <c r="P39" s="54">
        <f t="shared" si="7"/>
        <v>299.95999999999998</v>
      </c>
      <c r="Q39" s="132" t="s">
        <v>78</v>
      </c>
      <c r="R39" s="23" t="e">
        <f>M39+#REF!</f>
        <v>#REF!</v>
      </c>
      <c r="S39" s="23" t="e">
        <f>N39+#REF!</f>
        <v>#REF!</v>
      </c>
      <c r="T39" s="23" t="e">
        <f>O39+#REF!</f>
        <v>#REF!</v>
      </c>
      <c r="U39" s="23" t="e">
        <f>P39+#REF!</f>
        <v>#REF!</v>
      </c>
      <c r="V39" s="366" t="s">
        <v>78</v>
      </c>
      <c r="W39" s="22">
        <v>230</v>
      </c>
      <c r="X39" s="22"/>
      <c r="Y39" s="22"/>
      <c r="Z39" s="29">
        <f t="shared" si="8"/>
        <v>230</v>
      </c>
      <c r="AA39" s="365" t="s">
        <v>78</v>
      </c>
      <c r="AB39" s="62">
        <v>299.95999999999998</v>
      </c>
      <c r="AC39" s="62"/>
      <c r="AD39" s="62"/>
      <c r="AE39" s="54">
        <f t="shared" si="9"/>
        <v>299.95999999999998</v>
      </c>
      <c r="AF39" s="373"/>
      <c r="AG39" s="37"/>
      <c r="AH39" s="138">
        <f>K39</f>
        <v>250</v>
      </c>
      <c r="AI39" s="138">
        <f>P39</f>
        <v>299.95999999999998</v>
      </c>
      <c r="AJ39" s="37"/>
      <c r="AL39" s="72">
        <f t="shared" si="12"/>
        <v>-49.95999999999998</v>
      </c>
      <c r="AM39" s="82" t="s">
        <v>78</v>
      </c>
      <c r="AN39" s="54" t="e">
        <f>M39+#REF!</f>
        <v>#REF!</v>
      </c>
      <c r="AO39" s="54"/>
      <c r="AP39" s="54"/>
      <c r="AQ39" s="54" t="e">
        <f t="shared" si="10"/>
        <v>#REF!</v>
      </c>
    </row>
    <row r="40" spans="1:43" s="9" customFormat="1" x14ac:dyDescent="0.25">
      <c r="A40" s="45"/>
      <c r="B40" s="14" t="s">
        <v>35</v>
      </c>
      <c r="C40" s="38"/>
      <c r="D40" s="128"/>
      <c r="E40" s="132"/>
      <c r="F40" s="128"/>
      <c r="G40" s="132"/>
      <c r="H40" s="33"/>
      <c r="I40" s="33"/>
      <c r="J40" s="33"/>
      <c r="K40" s="33"/>
      <c r="L40" s="82"/>
      <c r="M40" s="110"/>
      <c r="N40" s="111"/>
      <c r="O40" s="112"/>
      <c r="P40" s="111"/>
      <c r="Q40" s="132"/>
      <c r="R40" s="132"/>
      <c r="S40" s="2"/>
      <c r="T40" s="2"/>
      <c r="U40" s="2"/>
      <c r="V40" s="366"/>
      <c r="W40" s="33"/>
      <c r="X40" s="33"/>
      <c r="Y40" s="33"/>
      <c r="Z40" s="33"/>
      <c r="AA40" s="365"/>
      <c r="AB40" s="381"/>
      <c r="AC40" s="382"/>
      <c r="AD40" s="383"/>
      <c r="AE40" s="111"/>
      <c r="AF40" s="105"/>
      <c r="AG40" s="37"/>
      <c r="AH40" s="37"/>
      <c r="AI40" s="37"/>
      <c r="AJ40" s="37"/>
      <c r="AM40" s="82"/>
      <c r="AN40" s="110"/>
      <c r="AO40" s="110"/>
      <c r="AP40" s="110"/>
      <c r="AQ40" s="111"/>
    </row>
    <row r="41" spans="1:43" s="9" customFormat="1" x14ac:dyDescent="0.25">
      <c r="A41" s="130">
        <v>3258101</v>
      </c>
      <c r="B41" s="8" t="s">
        <v>36</v>
      </c>
      <c r="C41" s="17">
        <v>100</v>
      </c>
      <c r="D41" s="17"/>
      <c r="E41" s="35"/>
      <c r="F41" s="17">
        <f t="shared" si="0"/>
        <v>100</v>
      </c>
      <c r="G41" s="132" t="s">
        <v>78</v>
      </c>
      <c r="H41" s="22">
        <v>15</v>
      </c>
      <c r="I41" s="22"/>
      <c r="J41" s="22"/>
      <c r="K41" s="29">
        <f t="shared" si="11"/>
        <v>15</v>
      </c>
      <c r="L41" s="82" t="s">
        <v>78</v>
      </c>
      <c r="M41" s="54">
        <v>14.97</v>
      </c>
      <c r="N41" s="54"/>
      <c r="O41" s="54"/>
      <c r="P41" s="54">
        <f t="shared" ref="P41:P50" si="13">M41+N41+O41</f>
        <v>14.97</v>
      </c>
      <c r="Q41" s="132" t="s">
        <v>78</v>
      </c>
      <c r="R41" s="23" t="e">
        <f>M41+#REF!</f>
        <v>#REF!</v>
      </c>
      <c r="S41" s="23" t="e">
        <f>N41+#REF!</f>
        <v>#REF!</v>
      </c>
      <c r="T41" s="23" t="e">
        <f>O41+#REF!</f>
        <v>#REF!</v>
      </c>
      <c r="U41" s="23" t="e">
        <f>P41+#REF!</f>
        <v>#REF!</v>
      </c>
      <c r="V41" s="366" t="s">
        <v>78</v>
      </c>
      <c r="W41" s="22">
        <v>7</v>
      </c>
      <c r="X41" s="22"/>
      <c r="Y41" s="22"/>
      <c r="Z41" s="29">
        <f t="shared" ref="Z41:Z50" si="14">W41+X41+Y41</f>
        <v>7</v>
      </c>
      <c r="AA41" s="365" t="s">
        <v>78</v>
      </c>
      <c r="AB41" s="62">
        <v>14.97</v>
      </c>
      <c r="AC41" s="62"/>
      <c r="AD41" s="62"/>
      <c r="AE41" s="54">
        <f t="shared" ref="AE41:AE50" si="15">AB41+AC41+AD41</f>
        <v>14.97</v>
      </c>
      <c r="AF41" s="373"/>
      <c r="AG41" s="37"/>
      <c r="AH41" s="516">
        <f>SUM(K41:K50)</f>
        <v>84.109999999999985</v>
      </c>
      <c r="AI41" s="516">
        <f>SUM(P41:P50)</f>
        <v>63.06</v>
      </c>
      <c r="AJ41" s="37"/>
      <c r="AL41" s="72">
        <f t="shared" ref="AL41:AL50" si="16">H41-M41</f>
        <v>2.9999999999999361E-2</v>
      </c>
      <c r="AM41" s="82" t="s">
        <v>78</v>
      </c>
      <c r="AN41" s="54" t="e">
        <f>M41+#REF!</f>
        <v>#REF!</v>
      </c>
      <c r="AO41" s="54"/>
      <c r="AP41" s="54"/>
      <c r="AQ41" s="54" t="e">
        <f t="shared" ref="AQ41:AQ50" si="17">AN41+AO41+AP41</f>
        <v>#REF!</v>
      </c>
    </row>
    <row r="42" spans="1:43" s="9" customFormat="1" x14ac:dyDescent="0.25">
      <c r="A42" s="130">
        <v>3258102</v>
      </c>
      <c r="B42" s="8" t="s">
        <v>37</v>
      </c>
      <c r="C42" s="17">
        <v>15</v>
      </c>
      <c r="D42" s="17"/>
      <c r="E42" s="35"/>
      <c r="F42" s="17">
        <f t="shared" si="0"/>
        <v>15</v>
      </c>
      <c r="G42" s="132" t="s">
        <v>78</v>
      </c>
      <c r="H42" s="22">
        <v>1.1100000000000001</v>
      </c>
      <c r="I42" s="22"/>
      <c r="J42" s="22"/>
      <c r="K42" s="29">
        <f t="shared" si="11"/>
        <v>1.1100000000000001</v>
      </c>
      <c r="L42" s="82" t="s">
        <v>78</v>
      </c>
      <c r="M42" s="54">
        <v>1.1100000000000001</v>
      </c>
      <c r="N42" s="54"/>
      <c r="O42" s="54"/>
      <c r="P42" s="54">
        <f t="shared" si="13"/>
        <v>1.1100000000000001</v>
      </c>
      <c r="Q42" s="132" t="s">
        <v>78</v>
      </c>
      <c r="R42" s="23" t="e">
        <f>M42+#REF!</f>
        <v>#REF!</v>
      </c>
      <c r="S42" s="23" t="e">
        <f>N42+#REF!</f>
        <v>#REF!</v>
      </c>
      <c r="T42" s="23" t="e">
        <f>O42+#REF!</f>
        <v>#REF!</v>
      </c>
      <c r="U42" s="23" t="e">
        <f>P42+#REF!</f>
        <v>#REF!</v>
      </c>
      <c r="V42" s="366" t="s">
        <v>78</v>
      </c>
      <c r="W42" s="22">
        <v>0</v>
      </c>
      <c r="X42" s="22"/>
      <c r="Y42" s="22"/>
      <c r="Z42" s="29">
        <f t="shared" si="14"/>
        <v>0</v>
      </c>
      <c r="AA42" s="365" t="s">
        <v>78</v>
      </c>
      <c r="AB42" s="62">
        <v>1.1100000000000001</v>
      </c>
      <c r="AC42" s="62"/>
      <c r="AD42" s="62"/>
      <c r="AE42" s="54">
        <f t="shared" si="15"/>
        <v>1.1100000000000001</v>
      </c>
      <c r="AF42" s="373"/>
      <c r="AG42" s="37"/>
      <c r="AH42" s="517"/>
      <c r="AI42" s="517"/>
      <c r="AJ42" s="37"/>
      <c r="AL42" s="72">
        <f t="shared" si="16"/>
        <v>0</v>
      </c>
      <c r="AM42" s="82" t="s">
        <v>78</v>
      </c>
      <c r="AN42" s="54" t="e">
        <f>M42+#REF!</f>
        <v>#REF!</v>
      </c>
      <c r="AO42" s="54"/>
      <c r="AP42" s="54"/>
      <c r="AQ42" s="54" t="e">
        <f t="shared" si="17"/>
        <v>#REF!</v>
      </c>
    </row>
    <row r="43" spans="1:43" s="9" customFormat="1" x14ac:dyDescent="0.25">
      <c r="A43" s="130">
        <v>3258103</v>
      </c>
      <c r="B43" s="8" t="s">
        <v>38</v>
      </c>
      <c r="C43" s="17">
        <v>25</v>
      </c>
      <c r="D43" s="17"/>
      <c r="E43" s="35"/>
      <c r="F43" s="17">
        <f t="shared" si="0"/>
        <v>25</v>
      </c>
      <c r="G43" s="132" t="s">
        <v>78</v>
      </c>
      <c r="H43" s="22">
        <v>3</v>
      </c>
      <c r="I43" s="22"/>
      <c r="J43" s="22"/>
      <c r="K43" s="29">
        <f t="shared" si="11"/>
        <v>3</v>
      </c>
      <c r="L43" s="82" t="s">
        <v>78</v>
      </c>
      <c r="M43" s="54">
        <v>3</v>
      </c>
      <c r="N43" s="54"/>
      <c r="O43" s="54"/>
      <c r="P43" s="54">
        <f t="shared" si="13"/>
        <v>3</v>
      </c>
      <c r="Q43" s="132" t="s">
        <v>78</v>
      </c>
      <c r="R43" s="23" t="e">
        <f>M43+#REF!</f>
        <v>#REF!</v>
      </c>
      <c r="S43" s="23" t="e">
        <f>N43+#REF!</f>
        <v>#REF!</v>
      </c>
      <c r="T43" s="23" t="e">
        <f>O43+#REF!</f>
        <v>#REF!</v>
      </c>
      <c r="U43" s="23" t="e">
        <f>P43+#REF!</f>
        <v>#REF!</v>
      </c>
      <c r="V43" s="366" t="s">
        <v>78</v>
      </c>
      <c r="W43" s="22">
        <v>1.5</v>
      </c>
      <c r="X43" s="22"/>
      <c r="Y43" s="22"/>
      <c r="Z43" s="29">
        <f t="shared" si="14"/>
        <v>1.5</v>
      </c>
      <c r="AA43" s="365" t="s">
        <v>78</v>
      </c>
      <c r="AB43" s="62">
        <v>3</v>
      </c>
      <c r="AC43" s="62"/>
      <c r="AD43" s="62"/>
      <c r="AE43" s="54">
        <f t="shared" si="15"/>
        <v>3</v>
      </c>
      <c r="AF43" s="373"/>
      <c r="AG43" s="37"/>
      <c r="AH43" s="517"/>
      <c r="AI43" s="517"/>
      <c r="AJ43" s="37"/>
      <c r="AL43" s="72">
        <f t="shared" si="16"/>
        <v>0</v>
      </c>
      <c r="AM43" s="82" t="s">
        <v>78</v>
      </c>
      <c r="AN43" s="54" t="e">
        <f>M43+#REF!</f>
        <v>#REF!</v>
      </c>
      <c r="AO43" s="54"/>
      <c r="AP43" s="54"/>
      <c r="AQ43" s="54" t="e">
        <f t="shared" si="17"/>
        <v>#REF!</v>
      </c>
    </row>
    <row r="44" spans="1:43" s="9" customFormat="1" x14ac:dyDescent="0.25">
      <c r="A44" s="130">
        <v>3258105</v>
      </c>
      <c r="B44" s="8" t="s">
        <v>39</v>
      </c>
      <c r="C44" s="17">
        <v>25</v>
      </c>
      <c r="D44" s="17"/>
      <c r="E44" s="35"/>
      <c r="F44" s="17">
        <f t="shared" si="0"/>
        <v>25</v>
      </c>
      <c r="G44" s="132" t="s">
        <v>78</v>
      </c>
      <c r="H44" s="22">
        <v>2</v>
      </c>
      <c r="I44" s="22"/>
      <c r="J44" s="22"/>
      <c r="K44" s="29">
        <f t="shared" si="11"/>
        <v>2</v>
      </c>
      <c r="L44" s="82" t="s">
        <v>78</v>
      </c>
      <c r="M44" s="54">
        <v>1.99</v>
      </c>
      <c r="N44" s="54"/>
      <c r="O44" s="54"/>
      <c r="P44" s="54">
        <f t="shared" si="13"/>
        <v>1.99</v>
      </c>
      <c r="Q44" s="132" t="s">
        <v>78</v>
      </c>
      <c r="R44" s="23" t="e">
        <f>M44+#REF!</f>
        <v>#REF!</v>
      </c>
      <c r="S44" s="23" t="e">
        <f>N44+#REF!</f>
        <v>#REF!</v>
      </c>
      <c r="T44" s="23" t="e">
        <f>O44+#REF!</f>
        <v>#REF!</v>
      </c>
      <c r="U44" s="23" t="e">
        <f>P44+#REF!</f>
        <v>#REF!</v>
      </c>
      <c r="V44" s="366" t="s">
        <v>78</v>
      </c>
      <c r="W44" s="22">
        <v>1</v>
      </c>
      <c r="X44" s="22"/>
      <c r="Y44" s="22"/>
      <c r="Z44" s="29">
        <f t="shared" si="14"/>
        <v>1</v>
      </c>
      <c r="AA44" s="365" t="s">
        <v>78</v>
      </c>
      <c r="AB44" s="62">
        <v>1.99</v>
      </c>
      <c r="AC44" s="62"/>
      <c r="AD44" s="62"/>
      <c r="AE44" s="54">
        <f t="shared" si="15"/>
        <v>1.99</v>
      </c>
      <c r="AF44" s="373"/>
      <c r="AG44" s="37"/>
      <c r="AH44" s="517"/>
      <c r="AI44" s="517"/>
      <c r="AJ44" s="37"/>
      <c r="AL44" s="72">
        <f t="shared" si="16"/>
        <v>1.0000000000000009E-2</v>
      </c>
      <c r="AM44" s="82" t="s">
        <v>78</v>
      </c>
      <c r="AN44" s="54" t="e">
        <f>M44+#REF!</f>
        <v>#REF!</v>
      </c>
      <c r="AO44" s="54"/>
      <c r="AP44" s="54"/>
      <c r="AQ44" s="54" t="e">
        <f t="shared" si="17"/>
        <v>#REF!</v>
      </c>
    </row>
    <row r="45" spans="1:43" s="9" customFormat="1" x14ac:dyDescent="0.25">
      <c r="A45" s="130">
        <v>3258107</v>
      </c>
      <c r="B45" s="8" t="s">
        <v>40</v>
      </c>
      <c r="C45" s="17">
        <v>20</v>
      </c>
      <c r="D45" s="17"/>
      <c r="E45" s="35"/>
      <c r="F45" s="17">
        <f t="shared" si="0"/>
        <v>20</v>
      </c>
      <c r="G45" s="132" t="s">
        <v>78</v>
      </c>
      <c r="H45" s="22">
        <v>0</v>
      </c>
      <c r="I45" s="22"/>
      <c r="J45" s="22"/>
      <c r="K45" s="29">
        <f t="shared" si="11"/>
        <v>0</v>
      </c>
      <c r="L45" s="82" t="s">
        <v>78</v>
      </c>
      <c r="M45" s="54"/>
      <c r="N45" s="54"/>
      <c r="O45" s="54"/>
      <c r="P45" s="54">
        <f t="shared" si="13"/>
        <v>0</v>
      </c>
      <c r="Q45" s="132" t="s">
        <v>78</v>
      </c>
      <c r="R45" s="23" t="e">
        <f>M45+#REF!</f>
        <v>#REF!</v>
      </c>
      <c r="S45" s="23" t="e">
        <f>N45+#REF!</f>
        <v>#REF!</v>
      </c>
      <c r="T45" s="23" t="e">
        <f>O45+#REF!</f>
        <v>#REF!</v>
      </c>
      <c r="U45" s="23" t="e">
        <f>P45+#REF!</f>
        <v>#REF!</v>
      </c>
      <c r="V45" s="366" t="s">
        <v>78</v>
      </c>
      <c r="W45" s="22">
        <v>0</v>
      </c>
      <c r="X45" s="22"/>
      <c r="Y45" s="22"/>
      <c r="Z45" s="29">
        <f t="shared" si="14"/>
        <v>0</v>
      </c>
      <c r="AA45" s="365" t="s">
        <v>78</v>
      </c>
      <c r="AB45" s="62"/>
      <c r="AC45" s="62"/>
      <c r="AD45" s="62"/>
      <c r="AE45" s="54">
        <f t="shared" si="15"/>
        <v>0</v>
      </c>
      <c r="AF45" s="373"/>
      <c r="AG45" s="37"/>
      <c r="AH45" s="517"/>
      <c r="AI45" s="517"/>
      <c r="AJ45" s="37"/>
      <c r="AL45" s="72">
        <f t="shared" si="16"/>
        <v>0</v>
      </c>
      <c r="AM45" s="82" t="s">
        <v>78</v>
      </c>
      <c r="AN45" s="54" t="e">
        <f>M45+#REF!</f>
        <v>#REF!</v>
      </c>
      <c r="AO45" s="54"/>
      <c r="AP45" s="54"/>
      <c r="AQ45" s="54" t="e">
        <f t="shared" si="17"/>
        <v>#REF!</v>
      </c>
    </row>
    <row r="46" spans="1:43" s="9" customFormat="1" ht="22.5" x14ac:dyDescent="0.25">
      <c r="A46" s="130">
        <v>3258106</v>
      </c>
      <c r="B46" s="8" t="s">
        <v>41</v>
      </c>
      <c r="C46" s="17">
        <v>20</v>
      </c>
      <c r="D46" s="17"/>
      <c r="E46" s="35"/>
      <c r="F46" s="17">
        <f t="shared" si="0"/>
        <v>20</v>
      </c>
      <c r="G46" s="132" t="s">
        <v>78</v>
      </c>
      <c r="H46" s="22">
        <v>5</v>
      </c>
      <c r="I46" s="22"/>
      <c r="J46" s="22"/>
      <c r="K46" s="29">
        <f t="shared" si="11"/>
        <v>5</v>
      </c>
      <c r="L46" s="82" t="s">
        <v>78</v>
      </c>
      <c r="M46" s="54">
        <v>4.95</v>
      </c>
      <c r="N46" s="54"/>
      <c r="O46" s="54"/>
      <c r="P46" s="54">
        <f t="shared" si="13"/>
        <v>4.95</v>
      </c>
      <c r="Q46" s="132" t="s">
        <v>78</v>
      </c>
      <c r="R46" s="23" t="e">
        <f>M46+#REF!</f>
        <v>#REF!</v>
      </c>
      <c r="S46" s="23" t="e">
        <f>N46+#REF!</f>
        <v>#REF!</v>
      </c>
      <c r="T46" s="23" t="e">
        <f>O46+#REF!</f>
        <v>#REF!</v>
      </c>
      <c r="U46" s="23" t="e">
        <f>P46+#REF!</f>
        <v>#REF!</v>
      </c>
      <c r="V46" s="366" t="s">
        <v>78</v>
      </c>
      <c r="W46" s="22">
        <v>0</v>
      </c>
      <c r="X46" s="22"/>
      <c r="Y46" s="22"/>
      <c r="Z46" s="29">
        <f t="shared" si="14"/>
        <v>0</v>
      </c>
      <c r="AA46" s="365" t="s">
        <v>78</v>
      </c>
      <c r="AB46" s="62">
        <v>4.95</v>
      </c>
      <c r="AC46" s="62"/>
      <c r="AD46" s="62"/>
      <c r="AE46" s="54">
        <f t="shared" si="15"/>
        <v>4.95</v>
      </c>
      <c r="AF46" s="373"/>
      <c r="AG46" s="37"/>
      <c r="AH46" s="517"/>
      <c r="AI46" s="517"/>
      <c r="AJ46" s="37"/>
      <c r="AL46" s="72">
        <f t="shared" si="16"/>
        <v>4.9999999999999822E-2</v>
      </c>
      <c r="AM46" s="82" t="s">
        <v>78</v>
      </c>
      <c r="AN46" s="54" t="e">
        <f>M46+#REF!</f>
        <v>#REF!</v>
      </c>
      <c r="AO46" s="54"/>
      <c r="AP46" s="54"/>
      <c r="AQ46" s="54" t="e">
        <f t="shared" si="17"/>
        <v>#REF!</v>
      </c>
    </row>
    <row r="47" spans="1:43" s="9" customFormat="1" x14ac:dyDescent="0.25">
      <c r="A47" s="130">
        <v>3258105</v>
      </c>
      <c r="B47" s="8" t="s">
        <v>42</v>
      </c>
      <c r="C47" s="17">
        <v>25</v>
      </c>
      <c r="D47" s="17"/>
      <c r="E47" s="35"/>
      <c r="F47" s="17">
        <f t="shared" si="0"/>
        <v>25</v>
      </c>
      <c r="G47" s="132" t="s">
        <v>78</v>
      </c>
      <c r="H47" s="22">
        <v>2</v>
      </c>
      <c r="I47" s="22"/>
      <c r="J47" s="22"/>
      <c r="K47" s="29">
        <f t="shared" si="11"/>
        <v>2</v>
      </c>
      <c r="L47" s="82" t="s">
        <v>78</v>
      </c>
      <c r="M47" s="54">
        <v>2</v>
      </c>
      <c r="N47" s="54"/>
      <c r="O47" s="54"/>
      <c r="P47" s="54">
        <f t="shared" si="13"/>
        <v>2</v>
      </c>
      <c r="Q47" s="132" t="s">
        <v>78</v>
      </c>
      <c r="R47" s="23" t="e">
        <f>M47+#REF!</f>
        <v>#REF!</v>
      </c>
      <c r="S47" s="23" t="e">
        <f>N47+#REF!</f>
        <v>#REF!</v>
      </c>
      <c r="T47" s="23" t="e">
        <f>O47+#REF!</f>
        <v>#REF!</v>
      </c>
      <c r="U47" s="23" t="e">
        <f>P47+#REF!</f>
        <v>#REF!</v>
      </c>
      <c r="V47" s="366" t="s">
        <v>78</v>
      </c>
      <c r="W47" s="22">
        <v>0</v>
      </c>
      <c r="X47" s="22"/>
      <c r="Y47" s="22"/>
      <c r="Z47" s="29">
        <f t="shared" si="14"/>
        <v>0</v>
      </c>
      <c r="AA47" s="365" t="s">
        <v>78</v>
      </c>
      <c r="AB47" s="62">
        <v>2</v>
      </c>
      <c r="AC47" s="62"/>
      <c r="AD47" s="62"/>
      <c r="AE47" s="54">
        <f t="shared" si="15"/>
        <v>2</v>
      </c>
      <c r="AF47" s="373"/>
      <c r="AG47" s="37"/>
      <c r="AH47" s="517"/>
      <c r="AI47" s="517"/>
      <c r="AJ47" s="37"/>
      <c r="AL47" s="72">
        <f t="shared" si="16"/>
        <v>0</v>
      </c>
      <c r="AM47" s="82" t="s">
        <v>78</v>
      </c>
      <c r="AN47" s="54" t="e">
        <f>M47+#REF!</f>
        <v>#REF!</v>
      </c>
      <c r="AO47" s="54"/>
      <c r="AP47" s="54"/>
      <c r="AQ47" s="54" t="e">
        <f t="shared" si="17"/>
        <v>#REF!</v>
      </c>
    </row>
    <row r="48" spans="1:43" s="9" customFormat="1" ht="33.75" x14ac:dyDescent="0.25">
      <c r="A48" s="130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0"/>
        <v>362.5</v>
      </c>
      <c r="G48" s="132" t="s">
        <v>78</v>
      </c>
      <c r="H48" s="147">
        <v>4.12</v>
      </c>
      <c r="I48" s="147">
        <v>50</v>
      </c>
      <c r="J48" s="147"/>
      <c r="K48" s="29">
        <f t="shared" si="11"/>
        <v>54.12</v>
      </c>
      <c r="L48" s="81" t="s">
        <v>78</v>
      </c>
      <c r="M48" s="65">
        <v>3.71</v>
      </c>
      <c r="N48" s="65">
        <v>29.46</v>
      </c>
      <c r="O48" s="65"/>
      <c r="P48" s="65">
        <f t="shared" si="13"/>
        <v>33.17</v>
      </c>
      <c r="Q48" s="132" t="s">
        <v>78</v>
      </c>
      <c r="R48" s="23" t="e">
        <f>M48+#REF!</f>
        <v>#REF!</v>
      </c>
      <c r="S48" s="23" t="e">
        <f>N48+#REF!</f>
        <v>#REF!</v>
      </c>
      <c r="T48" s="23" t="e">
        <f>O48+#REF!</f>
        <v>#REF!</v>
      </c>
      <c r="U48" s="23" t="e">
        <f>P48+#REF!</f>
        <v>#REF!</v>
      </c>
      <c r="V48" s="81" t="s">
        <v>78</v>
      </c>
      <c r="W48" s="81">
        <v>6.1</v>
      </c>
      <c r="X48" s="81">
        <v>50</v>
      </c>
      <c r="Y48" s="81"/>
      <c r="Z48" s="81">
        <f t="shared" si="14"/>
        <v>56.1</v>
      </c>
      <c r="AA48" s="81" t="s">
        <v>78</v>
      </c>
      <c r="AB48" s="66">
        <v>3.71</v>
      </c>
      <c r="AC48" s="66">
        <v>29.46</v>
      </c>
      <c r="AD48" s="66"/>
      <c r="AE48" s="65">
        <f t="shared" si="15"/>
        <v>33.17</v>
      </c>
      <c r="AF48" s="373"/>
      <c r="AG48" s="37"/>
      <c r="AH48" s="517"/>
      <c r="AI48" s="517"/>
      <c r="AJ48" s="71">
        <f>N48</f>
        <v>29.46</v>
      </c>
      <c r="AL48" s="72">
        <f t="shared" si="16"/>
        <v>0.41000000000000014</v>
      </c>
      <c r="AM48" s="81" t="s">
        <v>78</v>
      </c>
      <c r="AN48" s="65" t="e">
        <f>M48+#REF!</f>
        <v>#REF!</v>
      </c>
      <c r="AO48" s="65" t="e">
        <f>N48+#REF!</f>
        <v>#REF!</v>
      </c>
      <c r="AP48" s="65" t="e">
        <f>O48+#REF!</f>
        <v>#REF!</v>
      </c>
      <c r="AQ48" s="65" t="e">
        <f t="shared" si="17"/>
        <v>#REF!</v>
      </c>
    </row>
    <row r="49" spans="1:43" s="9" customFormat="1" x14ac:dyDescent="0.25">
      <c r="A49" s="130">
        <v>3258128</v>
      </c>
      <c r="B49" s="8" t="s">
        <v>45</v>
      </c>
      <c r="C49" s="17">
        <v>10</v>
      </c>
      <c r="D49" s="17"/>
      <c r="E49" s="35"/>
      <c r="F49" s="17">
        <f t="shared" si="0"/>
        <v>10</v>
      </c>
      <c r="G49" s="132" t="s">
        <v>78</v>
      </c>
      <c r="H49" s="22">
        <v>0.38</v>
      </c>
      <c r="I49" s="22"/>
      <c r="J49" s="22"/>
      <c r="K49" s="29">
        <f t="shared" si="11"/>
        <v>0.38</v>
      </c>
      <c r="L49" s="134" t="s">
        <v>78</v>
      </c>
      <c r="M49" s="54">
        <v>0.38</v>
      </c>
      <c r="N49" s="54"/>
      <c r="O49" s="54"/>
      <c r="P49" s="54">
        <f t="shared" si="13"/>
        <v>0.38</v>
      </c>
      <c r="Q49" s="132" t="s">
        <v>78</v>
      </c>
      <c r="R49" s="23" t="e">
        <f>M49+#REF!</f>
        <v>#REF!</v>
      </c>
      <c r="S49" s="23" t="e">
        <f>N49+#REF!</f>
        <v>#REF!</v>
      </c>
      <c r="T49" s="23" t="e">
        <f>O49+#REF!</f>
        <v>#REF!</v>
      </c>
      <c r="U49" s="23" t="e">
        <f>P49+#REF!</f>
        <v>#REF!</v>
      </c>
      <c r="V49" s="366" t="s">
        <v>78</v>
      </c>
      <c r="W49" s="22">
        <v>0</v>
      </c>
      <c r="X49" s="22"/>
      <c r="Y49" s="22"/>
      <c r="Z49" s="29">
        <f t="shared" si="14"/>
        <v>0</v>
      </c>
      <c r="AA49" s="196" t="s">
        <v>78</v>
      </c>
      <c r="AB49" s="62">
        <v>0.38</v>
      </c>
      <c r="AC49" s="62"/>
      <c r="AD49" s="62"/>
      <c r="AE49" s="54">
        <f t="shared" si="15"/>
        <v>0.38</v>
      </c>
      <c r="AF49" s="373"/>
      <c r="AG49" s="37"/>
      <c r="AH49" s="517"/>
      <c r="AI49" s="517"/>
      <c r="AJ49" s="37"/>
      <c r="AL49" s="72">
        <f t="shared" si="16"/>
        <v>0</v>
      </c>
      <c r="AM49" s="144" t="s">
        <v>78</v>
      </c>
      <c r="AN49" s="54" t="e">
        <f>M49+#REF!</f>
        <v>#REF!</v>
      </c>
      <c r="AO49" s="54"/>
      <c r="AP49" s="54"/>
      <c r="AQ49" s="54" t="e">
        <f t="shared" si="17"/>
        <v>#REF!</v>
      </c>
    </row>
    <row r="50" spans="1:43" s="9" customFormat="1" x14ac:dyDescent="0.25">
      <c r="A50" s="130">
        <v>3258107</v>
      </c>
      <c r="B50" s="11" t="s">
        <v>46</v>
      </c>
      <c r="C50" s="17">
        <v>25</v>
      </c>
      <c r="D50" s="17"/>
      <c r="E50" s="35"/>
      <c r="F50" s="17">
        <f t="shared" si="0"/>
        <v>25</v>
      </c>
      <c r="G50" s="132" t="s">
        <v>78</v>
      </c>
      <c r="H50" s="22">
        <v>1.5</v>
      </c>
      <c r="I50" s="22"/>
      <c r="J50" s="22"/>
      <c r="K50" s="29">
        <f t="shared" si="11"/>
        <v>1.5</v>
      </c>
      <c r="L50" s="134" t="s">
        <v>78</v>
      </c>
      <c r="M50" s="54">
        <v>1.49</v>
      </c>
      <c r="N50" s="54"/>
      <c r="O50" s="54"/>
      <c r="P50" s="54">
        <f t="shared" si="13"/>
        <v>1.49</v>
      </c>
      <c r="Q50" s="132" t="s">
        <v>78</v>
      </c>
      <c r="R50" s="23" t="e">
        <f>M50+#REF!</f>
        <v>#REF!</v>
      </c>
      <c r="S50" s="23" t="e">
        <f>N50+#REF!</f>
        <v>#REF!</v>
      </c>
      <c r="T50" s="23" t="e">
        <f>O50+#REF!</f>
        <v>#REF!</v>
      </c>
      <c r="U50" s="23" t="e">
        <f>P50+#REF!</f>
        <v>#REF!</v>
      </c>
      <c r="V50" s="366" t="s">
        <v>78</v>
      </c>
      <c r="W50" s="22">
        <v>1</v>
      </c>
      <c r="X50" s="22"/>
      <c r="Y50" s="22"/>
      <c r="Z50" s="29">
        <f t="shared" si="14"/>
        <v>1</v>
      </c>
      <c r="AA50" s="196" t="s">
        <v>78</v>
      </c>
      <c r="AB50" s="62">
        <v>1.49</v>
      </c>
      <c r="AC50" s="62"/>
      <c r="AD50" s="62"/>
      <c r="AE50" s="54">
        <f t="shared" si="15"/>
        <v>1.49</v>
      </c>
      <c r="AF50" s="373"/>
      <c r="AG50" s="37"/>
      <c r="AH50" s="517"/>
      <c r="AI50" s="517"/>
      <c r="AJ50" s="37"/>
      <c r="AL50" s="72">
        <f t="shared" si="16"/>
        <v>1.0000000000000009E-2</v>
      </c>
      <c r="AM50" s="144" t="s">
        <v>78</v>
      </c>
      <c r="AN50" s="54" t="e">
        <f>M50+#REF!</f>
        <v>#REF!</v>
      </c>
      <c r="AO50" s="54"/>
      <c r="AP50" s="54"/>
      <c r="AQ50" s="54" t="e">
        <f t="shared" si="17"/>
        <v>#REF!</v>
      </c>
    </row>
    <row r="51" spans="1:43" s="9" customFormat="1" x14ac:dyDescent="0.25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132"/>
      <c r="H51" s="39">
        <f>SUM(H7:H50)</f>
        <v>699.99999999999989</v>
      </c>
      <c r="I51" s="39">
        <f>SUM(I7:I50)</f>
        <v>800</v>
      </c>
      <c r="J51" s="39">
        <f>SUM(J7:J50)</f>
        <v>700</v>
      </c>
      <c r="K51" s="39">
        <f>SUM(K7:K50)</f>
        <v>2200</v>
      </c>
      <c r="L51" s="134"/>
      <c r="M51" s="55">
        <f>SUM(M7:M50)</f>
        <v>723.90000000000009</v>
      </c>
      <c r="N51" s="55">
        <f>SUM(N7:N50)</f>
        <v>427.61999999999995</v>
      </c>
      <c r="O51" s="55">
        <f>SUM(O7:O50)</f>
        <v>450</v>
      </c>
      <c r="P51" s="55">
        <f>SUM(P7:P50)</f>
        <v>1601.5200000000002</v>
      </c>
      <c r="Q51" s="132"/>
      <c r="R51" s="34" t="e">
        <f>M51+#REF!</f>
        <v>#REF!</v>
      </c>
      <c r="S51" s="34" t="e">
        <f>N51+#REF!</f>
        <v>#REF!</v>
      </c>
      <c r="T51" s="34" t="e">
        <f>O51+#REF!</f>
        <v>#REF!</v>
      </c>
      <c r="U51" s="34" t="e">
        <f>P51+#REF!</f>
        <v>#REF!</v>
      </c>
      <c r="V51" s="366"/>
      <c r="W51" s="39">
        <f>SUM(W7:W50)</f>
        <v>500</v>
      </c>
      <c r="X51" s="39">
        <f>SUM(X7:X50)</f>
        <v>200</v>
      </c>
      <c r="Y51" s="39">
        <f>SUM(Y7:Y50)</f>
        <v>558</v>
      </c>
      <c r="Z51" s="39">
        <f>SUM(Z7:Z50)</f>
        <v>1258</v>
      </c>
      <c r="AA51" s="196"/>
      <c r="AB51" s="55">
        <f>SUM(AB7:AB50)</f>
        <v>723.90000000000009</v>
      </c>
      <c r="AC51" s="55">
        <f>SUM(AC7:AC50)</f>
        <v>427.61999999999995</v>
      </c>
      <c r="AD51" s="55">
        <f>SUM(AD7:AD50)</f>
        <v>450</v>
      </c>
      <c r="AE51" s="55">
        <f>SUM(AE7:AE50)</f>
        <v>1601.5200000000002</v>
      </c>
      <c r="AF51" s="374"/>
      <c r="AG51" s="37"/>
      <c r="AH51" s="73">
        <f>SUM(AH6:AH50)</f>
        <v>2200</v>
      </c>
      <c r="AI51" s="73">
        <f>SUM(AI6:AI50)</f>
        <v>1601.5199999999998</v>
      </c>
      <c r="AJ51" s="73">
        <f>SUM(AJ6:AJ50)</f>
        <v>427.61999999999995</v>
      </c>
      <c r="AK51" s="73">
        <f>SUM(AK6:AK50)</f>
        <v>450</v>
      </c>
      <c r="AL51" s="120">
        <f>SUM(AL7:AL50)</f>
        <v>-23.899999999999991</v>
      </c>
      <c r="AM51" s="144"/>
      <c r="AN51" s="55" t="e">
        <f>SUM(AN7:AN50)</f>
        <v>#REF!</v>
      </c>
      <c r="AO51" s="55" t="e">
        <f>SUM(AO7:AO50)</f>
        <v>#REF!</v>
      </c>
      <c r="AP51" s="55" t="e">
        <f>SUM(AP7:AP50)</f>
        <v>#REF!</v>
      </c>
      <c r="AQ51" s="55" t="e">
        <f>SUM(AQ7:AQ50)</f>
        <v>#REF!</v>
      </c>
    </row>
    <row r="52" spans="1:43" s="106" customFormat="1" x14ac:dyDescent="0.25">
      <c r="A52" s="104"/>
      <c r="B52" s="104"/>
      <c r="C52" s="524"/>
      <c r="D52" s="524"/>
      <c r="E52" s="521"/>
      <c r="F52" s="524"/>
      <c r="G52" s="542"/>
      <c r="H52" s="540"/>
      <c r="I52" s="542"/>
      <c r="J52" s="540"/>
      <c r="K52" s="542"/>
      <c r="L52" s="544"/>
      <c r="M52" s="544"/>
      <c r="N52" s="544"/>
      <c r="O52" s="544"/>
      <c r="P52" s="544"/>
      <c r="Q52" s="521"/>
      <c r="R52" s="521"/>
      <c r="S52" s="521"/>
      <c r="T52" s="521"/>
      <c r="U52" s="521"/>
      <c r="V52" s="542"/>
      <c r="W52" s="540"/>
      <c r="X52" s="542"/>
      <c r="Y52" s="540"/>
      <c r="Z52" s="542"/>
      <c r="AA52" s="477"/>
      <c r="AB52" s="477"/>
      <c r="AC52" s="477"/>
      <c r="AD52" s="477"/>
      <c r="AE52" s="477"/>
      <c r="AF52" s="375"/>
      <c r="AG52" s="105"/>
      <c r="AH52" s="105"/>
      <c r="AI52" s="105"/>
      <c r="AJ52" s="105"/>
      <c r="AM52" s="477"/>
      <c r="AN52" s="477"/>
      <c r="AO52" s="477"/>
      <c r="AP52" s="477"/>
      <c r="AQ52" s="477"/>
    </row>
    <row r="53" spans="1:43" x14ac:dyDescent="0.25">
      <c r="A53" s="102" t="s">
        <v>79</v>
      </c>
      <c r="B53" s="107"/>
      <c r="C53" s="524"/>
      <c r="D53" s="524"/>
      <c r="E53" s="521"/>
      <c r="F53" s="524"/>
      <c r="G53" s="543"/>
      <c r="H53" s="541"/>
      <c r="I53" s="543"/>
      <c r="J53" s="541"/>
      <c r="K53" s="543"/>
      <c r="L53" s="545"/>
      <c r="M53" s="545"/>
      <c r="N53" s="545"/>
      <c r="O53" s="545"/>
      <c r="P53" s="545"/>
      <c r="Q53" s="521"/>
      <c r="R53" s="521"/>
      <c r="S53" s="521"/>
      <c r="T53" s="521"/>
      <c r="U53" s="521"/>
      <c r="V53" s="543"/>
      <c r="W53" s="541"/>
      <c r="X53" s="543"/>
      <c r="Y53" s="541"/>
      <c r="Z53" s="543"/>
      <c r="AA53" s="477"/>
      <c r="AB53" s="477"/>
      <c r="AC53" s="477"/>
      <c r="AD53" s="477"/>
      <c r="AE53" s="477"/>
      <c r="AF53" s="375"/>
      <c r="AG53" s="37"/>
      <c r="AH53" s="37"/>
      <c r="AI53" s="37"/>
      <c r="AJ53" s="37"/>
      <c r="AM53" s="477"/>
      <c r="AN53" s="477"/>
      <c r="AO53" s="477"/>
      <c r="AP53" s="477"/>
      <c r="AQ53" s="477"/>
    </row>
    <row r="54" spans="1:43" x14ac:dyDescent="0.25">
      <c r="A54" s="48"/>
      <c r="B54" s="135" t="s">
        <v>80</v>
      </c>
      <c r="C54" s="16"/>
      <c r="D54" s="16"/>
      <c r="E54" s="124"/>
      <c r="F54" s="16"/>
      <c r="G54" s="132"/>
      <c r="H54" s="40"/>
      <c r="I54" s="40"/>
      <c r="J54" s="40"/>
      <c r="K54" s="40"/>
      <c r="L54" s="134"/>
      <c r="M54" s="57"/>
      <c r="N54" s="57"/>
      <c r="O54" s="57"/>
      <c r="P54" s="57"/>
      <c r="Q54" s="132"/>
      <c r="R54" s="124"/>
      <c r="S54" s="2"/>
      <c r="T54" s="2"/>
      <c r="U54" s="2"/>
      <c r="V54" s="366"/>
      <c r="W54" s="40"/>
      <c r="X54" s="40"/>
      <c r="Y54" s="40"/>
      <c r="Z54" s="40"/>
      <c r="AA54" s="196"/>
      <c r="AB54" s="57"/>
      <c r="AC54" s="57"/>
      <c r="AD54" s="57"/>
      <c r="AE54" s="57"/>
      <c r="AF54" s="105"/>
      <c r="AG54" s="37"/>
      <c r="AH54" s="37"/>
      <c r="AI54" s="37"/>
      <c r="AJ54" s="37"/>
      <c r="AM54" s="144"/>
      <c r="AN54" s="57"/>
      <c r="AO54" s="57"/>
      <c r="AP54" s="57"/>
      <c r="AQ54" s="57"/>
    </row>
    <row r="55" spans="1:43" ht="72.75" customHeight="1" x14ac:dyDescent="0.25">
      <c r="A55" s="525">
        <v>4112101</v>
      </c>
      <c r="B55" s="103" t="s">
        <v>88</v>
      </c>
      <c r="C55" s="17">
        <v>702.5</v>
      </c>
      <c r="D55" s="128"/>
      <c r="E55" s="132"/>
      <c r="F55" s="17">
        <f t="shared" ref="F55:F70" si="18">C55+D55+E55</f>
        <v>702.5</v>
      </c>
      <c r="G55" s="132" t="s">
        <v>101</v>
      </c>
      <c r="H55" s="22">
        <v>0</v>
      </c>
      <c r="I55" s="22"/>
      <c r="J55" s="22"/>
      <c r="K55" s="29">
        <f t="shared" ref="K55:K68" si="19">H55+I55+J55</f>
        <v>0</v>
      </c>
      <c r="L55" s="82"/>
      <c r="M55" s="54"/>
      <c r="N55" s="54"/>
      <c r="O55" s="54"/>
      <c r="P55" s="54">
        <f t="shared" ref="P55:P68" si="20">M55+N55+O55</f>
        <v>0</v>
      </c>
      <c r="Q55" s="132" t="s">
        <v>96</v>
      </c>
      <c r="R55" s="23" t="e">
        <f>M55+#REF!</f>
        <v>#REF!</v>
      </c>
      <c r="S55" s="23" t="e">
        <f>N55+#REF!</f>
        <v>#REF!</v>
      </c>
      <c r="T55" s="23" t="e">
        <f>O55+#REF!</f>
        <v>#REF!</v>
      </c>
      <c r="U55" s="23" t="e">
        <f>P55+#REF!</f>
        <v>#REF!</v>
      </c>
      <c r="V55" s="366"/>
      <c r="W55" s="22"/>
      <c r="X55" s="22"/>
      <c r="Y55" s="22"/>
      <c r="Z55" s="29">
        <f t="shared" ref="Z55:Z68" si="21">W55+X55+Y55</f>
        <v>0</v>
      </c>
      <c r="AA55" s="365"/>
      <c r="AB55" s="62"/>
      <c r="AC55" s="62"/>
      <c r="AD55" s="62"/>
      <c r="AE55" s="54">
        <f t="shared" ref="AE55:AE68" si="22">AB55+AC55+AD55</f>
        <v>0</v>
      </c>
      <c r="AF55" s="373"/>
      <c r="AG55" s="37"/>
      <c r="AH55" s="516">
        <f>SUM(K55:K56)</f>
        <v>0</v>
      </c>
      <c r="AI55" s="516">
        <f>SUM(P55:P56)</f>
        <v>0</v>
      </c>
      <c r="AJ55" s="37"/>
      <c r="AM55" s="82" t="s">
        <v>101</v>
      </c>
      <c r="AN55" s="54" t="e">
        <f>M55+#REF!</f>
        <v>#REF!</v>
      </c>
      <c r="AO55" s="54"/>
      <c r="AP55" s="54"/>
      <c r="AQ55" s="54" t="e">
        <f t="shared" ref="AQ55:AQ68" si="23">AN55+AO55+AP55</f>
        <v>#REF!</v>
      </c>
    </row>
    <row r="56" spans="1:43" ht="45" x14ac:dyDescent="0.25">
      <c r="A56" s="525"/>
      <c r="B56" s="46" t="s">
        <v>47</v>
      </c>
      <c r="C56" s="17">
        <v>68.25</v>
      </c>
      <c r="D56" s="128"/>
      <c r="E56" s="132"/>
      <c r="F56" s="17">
        <f t="shared" si="18"/>
        <v>68.25</v>
      </c>
      <c r="G56" s="132"/>
      <c r="H56" s="22"/>
      <c r="I56" s="22"/>
      <c r="J56" s="22"/>
      <c r="K56" s="29">
        <f t="shared" si="19"/>
        <v>0</v>
      </c>
      <c r="L56" s="134"/>
      <c r="M56" s="54"/>
      <c r="N56" s="54"/>
      <c r="O56" s="54"/>
      <c r="P56" s="54">
        <f t="shared" si="20"/>
        <v>0</v>
      </c>
      <c r="Q56" s="132" t="s">
        <v>97</v>
      </c>
      <c r="R56" s="23" t="e">
        <f>M56+#REF!</f>
        <v>#REF!</v>
      </c>
      <c r="S56" s="23" t="e">
        <f>N56+#REF!</f>
        <v>#REF!</v>
      </c>
      <c r="T56" s="23" t="e">
        <f>O56+#REF!</f>
        <v>#REF!</v>
      </c>
      <c r="U56" s="23" t="e">
        <f>P56+#REF!</f>
        <v>#REF!</v>
      </c>
      <c r="V56" s="366"/>
      <c r="W56" s="22"/>
      <c r="X56" s="22"/>
      <c r="Y56" s="22"/>
      <c r="Z56" s="29">
        <f t="shared" si="21"/>
        <v>0</v>
      </c>
      <c r="AA56" s="196"/>
      <c r="AB56" s="62"/>
      <c r="AC56" s="62"/>
      <c r="AD56" s="62"/>
      <c r="AE56" s="54">
        <f t="shared" si="22"/>
        <v>0</v>
      </c>
      <c r="AF56" s="373"/>
      <c r="AG56" s="37"/>
      <c r="AH56" s="517"/>
      <c r="AI56" s="517"/>
      <c r="AJ56" s="37"/>
      <c r="AM56" s="144"/>
      <c r="AN56" s="54" t="e">
        <f>M56+#REF!</f>
        <v>#REF!</v>
      </c>
      <c r="AO56" s="54"/>
      <c r="AP56" s="54"/>
      <c r="AQ56" s="54" t="e">
        <f t="shared" si="23"/>
        <v>#REF!</v>
      </c>
    </row>
    <row r="57" spans="1:43" ht="22.5" x14ac:dyDescent="0.25">
      <c r="A57" s="127">
        <v>4112102</v>
      </c>
      <c r="B57" s="46" t="s">
        <v>48</v>
      </c>
      <c r="C57" s="17">
        <v>100</v>
      </c>
      <c r="D57" s="128"/>
      <c r="E57" s="132"/>
      <c r="F57" s="17">
        <f t="shared" si="18"/>
        <v>100</v>
      </c>
      <c r="G57" s="132"/>
      <c r="H57" s="22"/>
      <c r="I57" s="22"/>
      <c r="J57" s="22"/>
      <c r="K57" s="29">
        <f t="shared" si="19"/>
        <v>0</v>
      </c>
      <c r="L57" s="62"/>
      <c r="M57" s="62"/>
      <c r="N57" s="62"/>
      <c r="O57" s="62"/>
      <c r="P57" s="54">
        <f t="shared" si="20"/>
        <v>0</v>
      </c>
      <c r="Q57" s="132" t="s">
        <v>98</v>
      </c>
      <c r="R57" s="23" t="e">
        <f>M57+#REF!</f>
        <v>#REF!</v>
      </c>
      <c r="S57" s="23" t="e">
        <f>N57+#REF!</f>
        <v>#REF!</v>
      </c>
      <c r="T57" s="23" t="e">
        <f>O57+#REF!</f>
        <v>#REF!</v>
      </c>
      <c r="U57" s="23" t="e">
        <f>P57+#REF!</f>
        <v>#REF!</v>
      </c>
      <c r="V57" s="366"/>
      <c r="W57" s="22"/>
      <c r="X57" s="22"/>
      <c r="Y57" s="22"/>
      <c r="Z57" s="29">
        <f t="shared" si="21"/>
        <v>0</v>
      </c>
      <c r="AA57" s="62"/>
      <c r="AB57" s="62"/>
      <c r="AC57" s="62"/>
      <c r="AD57" s="62"/>
      <c r="AE57" s="54">
        <f t="shared" si="22"/>
        <v>0</v>
      </c>
      <c r="AF57" s="373"/>
      <c r="AG57" s="37"/>
      <c r="AH57" s="140">
        <f>M57</f>
        <v>0</v>
      </c>
      <c r="AI57" s="140">
        <f>P57</f>
        <v>0</v>
      </c>
      <c r="AJ57" s="37"/>
      <c r="AM57" s="62"/>
      <c r="AN57" s="54" t="e">
        <f>M57+#REF!</f>
        <v>#REF!</v>
      </c>
      <c r="AO57" s="54"/>
      <c r="AP57" s="54"/>
      <c r="AQ57" s="54" t="e">
        <f t="shared" si="23"/>
        <v>#REF!</v>
      </c>
    </row>
    <row r="58" spans="1:43" ht="45" x14ac:dyDescent="0.25">
      <c r="A58" s="528">
        <v>4112316</v>
      </c>
      <c r="B58" s="46" t="s">
        <v>49</v>
      </c>
      <c r="C58" s="17">
        <v>8.9700000000000006</v>
      </c>
      <c r="D58" s="128"/>
      <c r="E58" s="132"/>
      <c r="F58" s="17">
        <f t="shared" si="18"/>
        <v>8.9700000000000006</v>
      </c>
      <c r="G58" s="132"/>
      <c r="H58" s="22"/>
      <c r="I58" s="22"/>
      <c r="J58" s="22"/>
      <c r="K58" s="29">
        <f t="shared" si="19"/>
        <v>0</v>
      </c>
      <c r="L58" s="134"/>
      <c r="M58" s="54"/>
      <c r="N58" s="54"/>
      <c r="O58" s="54"/>
      <c r="P58" s="54">
        <f t="shared" si="20"/>
        <v>0</v>
      </c>
      <c r="Q58" s="132" t="s">
        <v>96</v>
      </c>
      <c r="R58" s="23" t="e">
        <f>M58+#REF!</f>
        <v>#REF!</v>
      </c>
      <c r="S58" s="23" t="e">
        <f>N58+#REF!</f>
        <v>#REF!</v>
      </c>
      <c r="T58" s="23" t="e">
        <f>O58+#REF!</f>
        <v>#REF!</v>
      </c>
      <c r="U58" s="23" t="e">
        <f>P58+#REF!</f>
        <v>#REF!</v>
      </c>
      <c r="V58" s="366"/>
      <c r="W58" s="22"/>
      <c r="X58" s="22"/>
      <c r="Y58" s="22"/>
      <c r="Z58" s="29">
        <f t="shared" si="21"/>
        <v>0</v>
      </c>
      <c r="AA58" s="196"/>
      <c r="AB58" s="62"/>
      <c r="AC58" s="62"/>
      <c r="AD58" s="62"/>
      <c r="AE58" s="54">
        <f t="shared" si="22"/>
        <v>0</v>
      </c>
      <c r="AF58" s="373"/>
      <c r="AG58" s="37"/>
      <c r="AH58" s="516">
        <f>SUM(K58:K59)</f>
        <v>0</v>
      </c>
      <c r="AI58" s="516">
        <f>SUM(P58:P59)</f>
        <v>0</v>
      </c>
      <c r="AJ58" s="37"/>
      <c r="AM58" s="144"/>
      <c r="AN58" s="54" t="e">
        <f>M58+#REF!</f>
        <v>#REF!</v>
      </c>
      <c r="AO58" s="54"/>
      <c r="AP58" s="54"/>
      <c r="AQ58" s="54" t="e">
        <f t="shared" si="23"/>
        <v>#REF!</v>
      </c>
    </row>
    <row r="59" spans="1:43" ht="33.75" x14ac:dyDescent="0.25">
      <c r="A59" s="528"/>
      <c r="B59" s="46" t="s">
        <v>50</v>
      </c>
      <c r="C59" s="17">
        <v>5</v>
      </c>
      <c r="D59" s="128"/>
      <c r="E59" s="132"/>
      <c r="F59" s="17">
        <f t="shared" si="18"/>
        <v>5</v>
      </c>
      <c r="G59" s="132"/>
      <c r="H59" s="22"/>
      <c r="I59" s="22"/>
      <c r="J59" s="22"/>
      <c r="K59" s="29">
        <f t="shared" si="19"/>
        <v>0</v>
      </c>
      <c r="L59" s="134"/>
      <c r="M59" s="54"/>
      <c r="N59" s="54"/>
      <c r="O59" s="54"/>
      <c r="P59" s="54">
        <f t="shared" si="20"/>
        <v>0</v>
      </c>
      <c r="Q59" s="132" t="s">
        <v>99</v>
      </c>
      <c r="R59" s="23" t="e">
        <f>M59+#REF!</f>
        <v>#REF!</v>
      </c>
      <c r="S59" s="23" t="e">
        <f>N59+#REF!</f>
        <v>#REF!</v>
      </c>
      <c r="T59" s="23" t="e">
        <f>O59+#REF!</f>
        <v>#REF!</v>
      </c>
      <c r="U59" s="23" t="e">
        <f>P59+#REF!</f>
        <v>#REF!</v>
      </c>
      <c r="V59" s="366"/>
      <c r="W59" s="22"/>
      <c r="X59" s="22"/>
      <c r="Y59" s="22"/>
      <c r="Z59" s="29">
        <f t="shared" si="21"/>
        <v>0</v>
      </c>
      <c r="AA59" s="196"/>
      <c r="AB59" s="62"/>
      <c r="AC59" s="62"/>
      <c r="AD59" s="62"/>
      <c r="AE59" s="54">
        <f t="shared" si="22"/>
        <v>0</v>
      </c>
      <c r="AF59" s="373"/>
      <c r="AG59" s="37"/>
      <c r="AH59" s="517"/>
      <c r="AI59" s="517"/>
      <c r="AJ59" s="37"/>
      <c r="AM59" s="144"/>
      <c r="AN59" s="54" t="e">
        <f>M59+#REF!</f>
        <v>#REF!</v>
      </c>
      <c r="AO59" s="54"/>
      <c r="AP59" s="54"/>
      <c r="AQ59" s="54" t="e">
        <f t="shared" si="23"/>
        <v>#REF!</v>
      </c>
    </row>
    <row r="60" spans="1:43" ht="33.75" x14ac:dyDescent="0.25">
      <c r="A60" s="528">
        <v>4112304</v>
      </c>
      <c r="B60" s="46" t="s">
        <v>51</v>
      </c>
      <c r="C60" s="17">
        <v>20.5</v>
      </c>
      <c r="D60" s="128"/>
      <c r="E60" s="132"/>
      <c r="F60" s="17">
        <f t="shared" si="18"/>
        <v>20.5</v>
      </c>
      <c r="G60" s="132"/>
      <c r="H60" s="22"/>
      <c r="I60" s="22"/>
      <c r="J60" s="22"/>
      <c r="K60" s="29">
        <f t="shared" si="19"/>
        <v>0</v>
      </c>
      <c r="L60" s="134"/>
      <c r="M60" s="54"/>
      <c r="N60" s="54"/>
      <c r="O60" s="54"/>
      <c r="P60" s="54">
        <f t="shared" si="20"/>
        <v>0</v>
      </c>
      <c r="Q60" s="132" t="s">
        <v>100</v>
      </c>
      <c r="R60" s="23" t="e">
        <f>M60+#REF!</f>
        <v>#REF!</v>
      </c>
      <c r="S60" s="23" t="e">
        <f>N60+#REF!</f>
        <v>#REF!</v>
      </c>
      <c r="T60" s="23" t="e">
        <f>O60+#REF!</f>
        <v>#REF!</v>
      </c>
      <c r="U60" s="23" t="e">
        <f>P60+#REF!</f>
        <v>#REF!</v>
      </c>
      <c r="V60" s="366"/>
      <c r="W60" s="22"/>
      <c r="X60" s="22"/>
      <c r="Y60" s="22"/>
      <c r="Z60" s="29">
        <f t="shared" si="21"/>
        <v>0</v>
      </c>
      <c r="AA60" s="196"/>
      <c r="AB60" s="62"/>
      <c r="AC60" s="62"/>
      <c r="AD60" s="62"/>
      <c r="AE60" s="54">
        <f t="shared" si="22"/>
        <v>0</v>
      </c>
      <c r="AF60" s="373"/>
      <c r="AG60" s="37"/>
      <c r="AH60" s="516">
        <f>SUM(K60:K62)</f>
        <v>5</v>
      </c>
      <c r="AI60" s="516">
        <f>SUM(P60:P62)</f>
        <v>5</v>
      </c>
      <c r="AJ60" s="37"/>
      <c r="AM60" s="144"/>
      <c r="AN60" s="54" t="e">
        <f>M60+#REF!</f>
        <v>#REF!</v>
      </c>
      <c r="AO60" s="54"/>
      <c r="AP60" s="54"/>
      <c r="AQ60" s="54" t="e">
        <f t="shared" si="23"/>
        <v>#REF!</v>
      </c>
    </row>
    <row r="61" spans="1:43" ht="45" x14ac:dyDescent="0.25">
      <c r="A61" s="528"/>
      <c r="B61" s="46" t="s">
        <v>52</v>
      </c>
      <c r="C61" s="17">
        <v>6</v>
      </c>
      <c r="D61" s="128"/>
      <c r="E61" s="132"/>
      <c r="F61" s="17">
        <f t="shared" si="18"/>
        <v>6</v>
      </c>
      <c r="G61" s="132"/>
      <c r="H61" s="22"/>
      <c r="I61" s="22"/>
      <c r="J61" s="22"/>
      <c r="K61" s="29">
        <f t="shared" si="19"/>
        <v>0</v>
      </c>
      <c r="L61" s="134"/>
      <c r="M61" s="54"/>
      <c r="N61" s="54"/>
      <c r="O61" s="54"/>
      <c r="P61" s="54">
        <f t="shared" si="20"/>
        <v>0</v>
      </c>
      <c r="Q61" s="132" t="s">
        <v>101</v>
      </c>
      <c r="R61" s="23" t="e">
        <f>M61+#REF!</f>
        <v>#REF!</v>
      </c>
      <c r="S61" s="23" t="e">
        <f>N61+#REF!</f>
        <v>#REF!</v>
      </c>
      <c r="T61" s="23" t="e">
        <f>O61+#REF!</f>
        <v>#REF!</v>
      </c>
      <c r="U61" s="23" t="e">
        <f>P61+#REF!</f>
        <v>#REF!</v>
      </c>
      <c r="V61" s="366"/>
      <c r="W61" s="22"/>
      <c r="X61" s="22"/>
      <c r="Y61" s="22"/>
      <c r="Z61" s="29">
        <f t="shared" si="21"/>
        <v>0</v>
      </c>
      <c r="AA61" s="196"/>
      <c r="AB61" s="62"/>
      <c r="AC61" s="62"/>
      <c r="AD61" s="62"/>
      <c r="AE61" s="54">
        <f t="shared" si="22"/>
        <v>0</v>
      </c>
      <c r="AF61" s="373"/>
      <c r="AG61" s="37"/>
      <c r="AH61" s="517"/>
      <c r="AI61" s="517"/>
      <c r="AJ61" s="37"/>
      <c r="AM61" s="144"/>
      <c r="AN61" s="54" t="e">
        <f>M61+#REF!</f>
        <v>#REF!</v>
      </c>
      <c r="AO61" s="54"/>
      <c r="AP61" s="54"/>
      <c r="AQ61" s="54" t="e">
        <f t="shared" si="23"/>
        <v>#REF!</v>
      </c>
    </row>
    <row r="62" spans="1:43" ht="22.5" x14ac:dyDescent="0.25">
      <c r="A62" s="528"/>
      <c r="B62" s="46" t="s">
        <v>53</v>
      </c>
      <c r="C62" s="17">
        <v>50</v>
      </c>
      <c r="D62" s="128"/>
      <c r="E62" s="132"/>
      <c r="F62" s="17">
        <f t="shared" si="18"/>
        <v>50</v>
      </c>
      <c r="G62" s="132" t="s">
        <v>78</v>
      </c>
      <c r="H62" s="22">
        <v>5</v>
      </c>
      <c r="I62" s="22"/>
      <c r="J62" s="22"/>
      <c r="K62" s="29">
        <f t="shared" si="19"/>
        <v>5</v>
      </c>
      <c r="L62" s="134" t="s">
        <v>78</v>
      </c>
      <c r="M62" s="54">
        <v>5</v>
      </c>
      <c r="N62" s="54"/>
      <c r="O62" s="54"/>
      <c r="P62" s="54">
        <f t="shared" si="20"/>
        <v>5</v>
      </c>
      <c r="Q62" s="132" t="s">
        <v>78</v>
      </c>
      <c r="R62" s="23" t="e">
        <f>M62+#REF!</f>
        <v>#REF!</v>
      </c>
      <c r="S62" s="23" t="e">
        <f>N62+#REF!</f>
        <v>#REF!</v>
      </c>
      <c r="T62" s="23" t="e">
        <f>O62+#REF!</f>
        <v>#REF!</v>
      </c>
      <c r="U62" s="23" t="e">
        <f>P62+#REF!</f>
        <v>#REF!</v>
      </c>
      <c r="V62" s="366"/>
      <c r="W62" s="22"/>
      <c r="X62" s="22"/>
      <c r="Y62" s="22"/>
      <c r="Z62" s="29">
        <f t="shared" si="21"/>
        <v>0</v>
      </c>
      <c r="AA62" s="196" t="s">
        <v>78</v>
      </c>
      <c r="AB62" s="62">
        <v>5</v>
      </c>
      <c r="AC62" s="62"/>
      <c r="AD62" s="62"/>
      <c r="AE62" s="54">
        <f t="shared" si="22"/>
        <v>5</v>
      </c>
      <c r="AF62" s="373"/>
      <c r="AG62" s="37"/>
      <c r="AH62" s="517"/>
      <c r="AI62" s="517"/>
      <c r="AJ62" s="37"/>
      <c r="AM62" s="144" t="s">
        <v>78</v>
      </c>
      <c r="AN62" s="54" t="e">
        <f>M62+#REF!</f>
        <v>#REF!</v>
      </c>
      <c r="AO62" s="54"/>
      <c r="AP62" s="54"/>
      <c r="AQ62" s="54" t="e">
        <f t="shared" si="23"/>
        <v>#REF!</v>
      </c>
    </row>
    <row r="63" spans="1:43" ht="63" x14ac:dyDescent="0.25">
      <c r="A63" s="528">
        <v>4112202</v>
      </c>
      <c r="B63" s="103" t="s">
        <v>54</v>
      </c>
      <c r="C63" s="17">
        <v>19.5</v>
      </c>
      <c r="D63" s="128"/>
      <c r="E63" s="132"/>
      <c r="F63" s="17">
        <f t="shared" si="18"/>
        <v>19.5</v>
      </c>
      <c r="G63" s="132"/>
      <c r="H63" s="22"/>
      <c r="I63" s="22"/>
      <c r="J63" s="22"/>
      <c r="K63" s="29">
        <f t="shared" si="19"/>
        <v>0</v>
      </c>
      <c r="L63" s="134"/>
      <c r="M63" s="54"/>
      <c r="N63" s="54"/>
      <c r="O63" s="54"/>
      <c r="P63" s="54">
        <f t="shared" si="20"/>
        <v>0</v>
      </c>
      <c r="Q63" s="132" t="s">
        <v>103</v>
      </c>
      <c r="R63" s="23" t="e">
        <f>M63+#REF!</f>
        <v>#REF!</v>
      </c>
      <c r="S63" s="23" t="e">
        <f>N63+#REF!</f>
        <v>#REF!</v>
      </c>
      <c r="T63" s="23" t="e">
        <f>O63+#REF!</f>
        <v>#REF!</v>
      </c>
      <c r="U63" s="23" t="e">
        <f>P63+#REF!</f>
        <v>#REF!</v>
      </c>
      <c r="V63" s="366"/>
      <c r="W63" s="22"/>
      <c r="X63" s="22"/>
      <c r="Y63" s="22"/>
      <c r="Z63" s="29">
        <f t="shared" si="21"/>
        <v>0</v>
      </c>
      <c r="AA63" s="196"/>
      <c r="AB63" s="62"/>
      <c r="AC63" s="62"/>
      <c r="AD63" s="62"/>
      <c r="AE63" s="54">
        <f t="shared" si="22"/>
        <v>0</v>
      </c>
      <c r="AF63" s="373"/>
      <c r="AG63" s="37"/>
      <c r="AH63" s="516">
        <f>SUM(K63:K66)</f>
        <v>0</v>
      </c>
      <c r="AI63" s="516">
        <f>SUM(P63:P66)</f>
        <v>0</v>
      </c>
      <c r="AJ63" s="37"/>
      <c r="AM63" s="144"/>
      <c r="AN63" s="54" t="e">
        <f>M63+#REF!</f>
        <v>#REF!</v>
      </c>
      <c r="AO63" s="54"/>
      <c r="AP63" s="54"/>
      <c r="AQ63" s="54" t="e">
        <f t="shared" si="23"/>
        <v>#REF!</v>
      </c>
    </row>
    <row r="64" spans="1:43" ht="45" x14ac:dyDescent="0.25">
      <c r="A64" s="528"/>
      <c r="B64" s="46" t="s">
        <v>55</v>
      </c>
      <c r="C64" s="17">
        <v>13.75</v>
      </c>
      <c r="D64" s="128"/>
      <c r="E64" s="132"/>
      <c r="F64" s="17">
        <f t="shared" si="18"/>
        <v>13.75</v>
      </c>
      <c r="G64" s="132"/>
      <c r="H64" s="22"/>
      <c r="I64" s="22"/>
      <c r="J64" s="22"/>
      <c r="K64" s="29">
        <f t="shared" si="19"/>
        <v>0</v>
      </c>
      <c r="L64" s="134"/>
      <c r="M64" s="54"/>
      <c r="N64" s="54"/>
      <c r="O64" s="54"/>
      <c r="P64" s="54">
        <f t="shared" si="20"/>
        <v>0</v>
      </c>
      <c r="Q64" s="132" t="s">
        <v>100</v>
      </c>
      <c r="R64" s="23" t="e">
        <f>M64+#REF!</f>
        <v>#REF!</v>
      </c>
      <c r="S64" s="23" t="e">
        <f>N64+#REF!</f>
        <v>#REF!</v>
      </c>
      <c r="T64" s="23" t="e">
        <f>O64+#REF!</f>
        <v>#REF!</v>
      </c>
      <c r="U64" s="23" t="e">
        <f>P64+#REF!</f>
        <v>#REF!</v>
      </c>
      <c r="V64" s="366"/>
      <c r="W64" s="22"/>
      <c r="X64" s="22"/>
      <c r="Y64" s="22"/>
      <c r="Z64" s="29">
        <f t="shared" si="21"/>
        <v>0</v>
      </c>
      <c r="AA64" s="196"/>
      <c r="AB64" s="62"/>
      <c r="AC64" s="62"/>
      <c r="AD64" s="62"/>
      <c r="AE64" s="54">
        <f t="shared" si="22"/>
        <v>0</v>
      </c>
      <c r="AF64" s="373"/>
      <c r="AG64" s="37"/>
      <c r="AH64" s="517"/>
      <c r="AI64" s="517"/>
      <c r="AJ64" s="37"/>
      <c r="AM64" s="144"/>
      <c r="AN64" s="54" t="e">
        <f>M64+#REF!</f>
        <v>#REF!</v>
      </c>
      <c r="AO64" s="54"/>
      <c r="AP64" s="54"/>
      <c r="AQ64" s="54" t="e">
        <f t="shared" si="23"/>
        <v>#REF!</v>
      </c>
    </row>
    <row r="65" spans="1:43" x14ac:dyDescent="0.25">
      <c r="A65" s="528"/>
      <c r="B65" s="46" t="s">
        <v>56</v>
      </c>
      <c r="C65" s="17">
        <v>1.5</v>
      </c>
      <c r="D65" s="128"/>
      <c r="E65" s="132"/>
      <c r="F65" s="17">
        <f t="shared" si="18"/>
        <v>1.5</v>
      </c>
      <c r="G65" s="132"/>
      <c r="H65" s="22"/>
      <c r="I65" s="22"/>
      <c r="J65" s="22"/>
      <c r="K65" s="29">
        <f t="shared" si="19"/>
        <v>0</v>
      </c>
      <c r="L65" s="134"/>
      <c r="M65" s="54"/>
      <c r="N65" s="54"/>
      <c r="O65" s="54"/>
      <c r="P65" s="54">
        <f t="shared" si="20"/>
        <v>0</v>
      </c>
      <c r="Q65" s="132" t="s">
        <v>101</v>
      </c>
      <c r="R65" s="23" t="e">
        <f>M65+#REF!</f>
        <v>#REF!</v>
      </c>
      <c r="S65" s="23" t="e">
        <f>N65+#REF!</f>
        <v>#REF!</v>
      </c>
      <c r="T65" s="23" t="e">
        <f>O65+#REF!</f>
        <v>#REF!</v>
      </c>
      <c r="U65" s="23" t="e">
        <f>P65+#REF!</f>
        <v>#REF!</v>
      </c>
      <c r="V65" s="366"/>
      <c r="W65" s="22"/>
      <c r="X65" s="22"/>
      <c r="Y65" s="22"/>
      <c r="Z65" s="29">
        <f t="shared" si="21"/>
        <v>0</v>
      </c>
      <c r="AA65" s="196"/>
      <c r="AB65" s="62"/>
      <c r="AC65" s="62"/>
      <c r="AD65" s="62"/>
      <c r="AE65" s="54">
        <f t="shared" si="22"/>
        <v>0</v>
      </c>
      <c r="AF65" s="373"/>
      <c r="AG65" s="37"/>
      <c r="AH65" s="517"/>
      <c r="AI65" s="517"/>
      <c r="AJ65" s="37"/>
      <c r="AM65" s="144"/>
      <c r="AN65" s="54" t="e">
        <f>M65+#REF!</f>
        <v>#REF!</v>
      </c>
      <c r="AO65" s="54"/>
      <c r="AP65" s="54"/>
      <c r="AQ65" s="54" t="e">
        <f t="shared" si="23"/>
        <v>#REF!</v>
      </c>
    </row>
    <row r="66" spans="1:43" ht="45" x14ac:dyDescent="0.25">
      <c r="A66" s="528"/>
      <c r="B66" s="46" t="s">
        <v>57</v>
      </c>
      <c r="C66" s="17">
        <v>5.25</v>
      </c>
      <c r="D66" s="128"/>
      <c r="E66" s="132"/>
      <c r="F66" s="17">
        <f t="shared" si="18"/>
        <v>5.25</v>
      </c>
      <c r="G66" s="132"/>
      <c r="H66" s="22"/>
      <c r="I66" s="22"/>
      <c r="J66" s="22"/>
      <c r="K66" s="29">
        <f t="shared" si="19"/>
        <v>0</v>
      </c>
      <c r="L66" s="134"/>
      <c r="M66" s="54"/>
      <c r="N66" s="54"/>
      <c r="O66" s="54"/>
      <c r="P66" s="54">
        <f t="shared" si="20"/>
        <v>0</v>
      </c>
      <c r="Q66" s="132" t="s">
        <v>100</v>
      </c>
      <c r="R66" s="23" t="e">
        <f>M66+#REF!</f>
        <v>#REF!</v>
      </c>
      <c r="S66" s="23" t="e">
        <f>N66+#REF!</f>
        <v>#REF!</v>
      </c>
      <c r="T66" s="23" t="e">
        <f>O66+#REF!</f>
        <v>#REF!</v>
      </c>
      <c r="U66" s="23" t="e">
        <f>P66+#REF!</f>
        <v>#REF!</v>
      </c>
      <c r="V66" s="366"/>
      <c r="W66" s="22"/>
      <c r="X66" s="22"/>
      <c r="Y66" s="22"/>
      <c r="Z66" s="29">
        <f t="shared" si="21"/>
        <v>0</v>
      </c>
      <c r="AA66" s="196"/>
      <c r="AB66" s="62"/>
      <c r="AC66" s="62"/>
      <c r="AD66" s="62"/>
      <c r="AE66" s="54">
        <f t="shared" si="22"/>
        <v>0</v>
      </c>
      <c r="AF66" s="373"/>
      <c r="AG66" s="37"/>
      <c r="AH66" s="517"/>
      <c r="AI66" s="517"/>
      <c r="AJ66" s="37"/>
      <c r="AM66" s="144"/>
      <c r="AN66" s="54" t="e">
        <f>M66+#REF!</f>
        <v>#REF!</v>
      </c>
      <c r="AO66" s="54"/>
      <c r="AP66" s="54"/>
      <c r="AQ66" s="54" t="e">
        <f t="shared" si="23"/>
        <v>#REF!</v>
      </c>
    </row>
    <row r="67" spans="1:43" x14ac:dyDescent="0.25">
      <c r="A67" s="133">
        <v>4112314</v>
      </c>
      <c r="B67" s="8" t="s">
        <v>37</v>
      </c>
      <c r="C67" s="17">
        <v>50</v>
      </c>
      <c r="D67" s="128"/>
      <c r="E67" s="132"/>
      <c r="F67" s="17">
        <f t="shared" si="18"/>
        <v>50</v>
      </c>
      <c r="G67" s="132" t="s">
        <v>78</v>
      </c>
      <c r="H67" s="22">
        <v>0</v>
      </c>
      <c r="I67" s="22"/>
      <c r="J67" s="22"/>
      <c r="K67" s="29">
        <f t="shared" si="19"/>
        <v>0</v>
      </c>
      <c r="L67" s="134" t="s">
        <v>78</v>
      </c>
      <c r="M67" s="54"/>
      <c r="N67" s="54"/>
      <c r="O67" s="54"/>
      <c r="P67" s="54">
        <f t="shared" si="20"/>
        <v>0</v>
      </c>
      <c r="Q67" s="132" t="s">
        <v>78</v>
      </c>
      <c r="R67" s="23" t="e">
        <f>M67+#REF!</f>
        <v>#REF!</v>
      </c>
      <c r="S67" s="23" t="e">
        <f>N67+#REF!</f>
        <v>#REF!</v>
      </c>
      <c r="T67" s="23" t="e">
        <f>O67+#REF!</f>
        <v>#REF!</v>
      </c>
      <c r="U67" s="23" t="e">
        <f>P67+#REF!</f>
        <v>#REF!</v>
      </c>
      <c r="V67" s="366"/>
      <c r="W67" s="22"/>
      <c r="X67" s="22"/>
      <c r="Y67" s="22"/>
      <c r="Z67" s="29">
        <f t="shared" si="21"/>
        <v>0</v>
      </c>
      <c r="AA67" s="196" t="s">
        <v>78</v>
      </c>
      <c r="AB67" s="62"/>
      <c r="AC67" s="62"/>
      <c r="AD67" s="62"/>
      <c r="AE67" s="54">
        <f t="shared" si="22"/>
        <v>0</v>
      </c>
      <c r="AF67" s="373"/>
      <c r="AG67" s="37"/>
      <c r="AH67" s="526">
        <f>SUM(K67:K68)</f>
        <v>4</v>
      </c>
      <c r="AI67" s="526">
        <f>SUM(P67:P68)</f>
        <v>2.99</v>
      </c>
      <c r="AJ67" s="37"/>
      <c r="AM67" s="144" t="s">
        <v>78</v>
      </c>
      <c r="AN67" s="54" t="e">
        <f>M67+#REF!</f>
        <v>#REF!</v>
      </c>
      <c r="AO67" s="54"/>
      <c r="AP67" s="54"/>
      <c r="AQ67" s="54" t="e">
        <f t="shared" si="23"/>
        <v>#REF!</v>
      </c>
    </row>
    <row r="68" spans="1:43" x14ac:dyDescent="0.25">
      <c r="A68" s="133">
        <v>4112303</v>
      </c>
      <c r="B68" s="8" t="s">
        <v>58</v>
      </c>
      <c r="C68" s="17">
        <v>15</v>
      </c>
      <c r="D68" s="128"/>
      <c r="E68" s="132"/>
      <c r="F68" s="17">
        <f t="shared" si="18"/>
        <v>15</v>
      </c>
      <c r="G68" s="132" t="s">
        <v>98</v>
      </c>
      <c r="H68" s="22">
        <v>4</v>
      </c>
      <c r="I68" s="22"/>
      <c r="J68" s="22"/>
      <c r="K68" s="29">
        <f t="shared" si="19"/>
        <v>4</v>
      </c>
      <c r="L68" s="134" t="s">
        <v>78</v>
      </c>
      <c r="M68" s="54">
        <v>2.99</v>
      </c>
      <c r="N68" s="54"/>
      <c r="O68" s="54"/>
      <c r="P68" s="54">
        <f t="shared" si="20"/>
        <v>2.99</v>
      </c>
      <c r="Q68" s="132" t="s">
        <v>98</v>
      </c>
      <c r="R68" s="23" t="e">
        <f>M68+#REF!</f>
        <v>#REF!</v>
      </c>
      <c r="S68" s="23" t="e">
        <f>N68+#REF!</f>
        <v>#REF!</v>
      </c>
      <c r="T68" s="23" t="e">
        <f>O68+#REF!</f>
        <v>#REF!</v>
      </c>
      <c r="U68" s="23" t="e">
        <f>P68+#REF!</f>
        <v>#REF!</v>
      </c>
      <c r="V68" s="366"/>
      <c r="W68" s="22"/>
      <c r="X68" s="22"/>
      <c r="Y68" s="22"/>
      <c r="Z68" s="29">
        <f t="shared" si="21"/>
        <v>0</v>
      </c>
      <c r="AA68" s="196" t="s">
        <v>78</v>
      </c>
      <c r="AB68" s="62">
        <v>2.99</v>
      </c>
      <c r="AC68" s="62"/>
      <c r="AD68" s="62"/>
      <c r="AE68" s="54">
        <f t="shared" si="22"/>
        <v>2.99</v>
      </c>
      <c r="AF68" s="373"/>
      <c r="AG68" s="37"/>
      <c r="AH68" s="527"/>
      <c r="AI68" s="527"/>
      <c r="AJ68" s="37"/>
      <c r="AM68" s="144" t="s">
        <v>78</v>
      </c>
      <c r="AN68" s="54" t="e">
        <f>M68+#REF!</f>
        <v>#REF!</v>
      </c>
      <c r="AO68" s="54"/>
      <c r="AP68" s="54"/>
      <c r="AQ68" s="54" t="e">
        <f t="shared" si="23"/>
        <v>#REF!</v>
      </c>
    </row>
    <row r="69" spans="1:43" ht="22.5" x14ac:dyDescent="0.25">
      <c r="A69" s="49"/>
      <c r="B69" s="7" t="s">
        <v>81</v>
      </c>
      <c r="C69" s="128"/>
      <c r="D69" s="128"/>
      <c r="E69" s="132"/>
      <c r="F69" s="128"/>
      <c r="G69" s="132"/>
      <c r="H69" s="141"/>
      <c r="I69" s="141"/>
      <c r="J69" s="141"/>
      <c r="K69" s="141"/>
      <c r="L69" s="134"/>
      <c r="M69" s="56"/>
      <c r="N69" s="56"/>
      <c r="O69" s="56"/>
      <c r="P69" s="56"/>
      <c r="Q69" s="132"/>
      <c r="R69" s="132"/>
      <c r="S69" s="2"/>
      <c r="T69" s="2"/>
      <c r="U69" s="2"/>
      <c r="V69" s="366"/>
      <c r="W69" s="368"/>
      <c r="X69" s="368"/>
      <c r="Y69" s="368"/>
      <c r="Z69" s="368"/>
      <c r="AA69" s="196"/>
      <c r="AB69" s="381"/>
      <c r="AC69" s="381"/>
      <c r="AD69" s="381"/>
      <c r="AE69" s="56"/>
      <c r="AF69" s="105"/>
      <c r="AG69" s="37"/>
      <c r="AH69" s="71"/>
      <c r="AI69" s="71"/>
      <c r="AJ69" s="37"/>
      <c r="AM69" s="144"/>
      <c r="AN69" s="56"/>
      <c r="AO69" s="56"/>
      <c r="AP69" s="56"/>
      <c r="AQ69" s="56"/>
    </row>
    <row r="70" spans="1:43" x14ac:dyDescent="0.25">
      <c r="A70" s="49">
        <v>4141101</v>
      </c>
      <c r="B70" s="7" t="s">
        <v>123</v>
      </c>
      <c r="C70" s="128">
        <v>24000</v>
      </c>
      <c r="D70" s="128"/>
      <c r="E70" s="132"/>
      <c r="F70" s="17">
        <f t="shared" si="18"/>
        <v>24000</v>
      </c>
      <c r="G70" s="132" t="s">
        <v>78</v>
      </c>
      <c r="H70" s="33">
        <v>1000</v>
      </c>
      <c r="I70" s="33"/>
      <c r="J70" s="33"/>
      <c r="K70" s="29">
        <f>H70+I70+J70</f>
        <v>1000</v>
      </c>
      <c r="L70" s="82" t="s">
        <v>78</v>
      </c>
      <c r="M70" s="54">
        <v>1000</v>
      </c>
      <c r="N70" s="62"/>
      <c r="O70" s="62"/>
      <c r="P70" s="54">
        <f>M70+N70+O70</f>
        <v>1000</v>
      </c>
      <c r="Q70" s="132" t="s">
        <v>78</v>
      </c>
      <c r="R70" s="23" t="e">
        <f>M70+#REF!</f>
        <v>#REF!</v>
      </c>
      <c r="S70" s="23" t="e">
        <f>N70+#REF!</f>
        <v>#REF!</v>
      </c>
      <c r="T70" s="23" t="e">
        <f>O70+#REF!</f>
        <v>#REF!</v>
      </c>
      <c r="U70" s="23" t="e">
        <f>P70+#REF!</f>
        <v>#REF!</v>
      </c>
      <c r="V70" s="366"/>
      <c r="W70" s="33"/>
      <c r="X70" s="33"/>
      <c r="Y70" s="33"/>
      <c r="Z70" s="29">
        <f>W70+X70+Y70</f>
        <v>0</v>
      </c>
      <c r="AA70" s="365" t="s">
        <v>78</v>
      </c>
      <c r="AB70" s="62">
        <v>1000</v>
      </c>
      <c r="AC70" s="62"/>
      <c r="AD70" s="62"/>
      <c r="AE70" s="54">
        <f>AB70+AC70+AD70</f>
        <v>1000</v>
      </c>
      <c r="AF70" s="373"/>
      <c r="AG70" s="37"/>
      <c r="AH70" s="71">
        <f>K70</f>
        <v>1000</v>
      </c>
      <c r="AI70" s="71">
        <f>P70</f>
        <v>1000</v>
      </c>
      <c r="AJ70" s="37"/>
      <c r="AM70" s="82" t="s">
        <v>78</v>
      </c>
      <c r="AN70" s="54" t="e">
        <f>M70+#REF!</f>
        <v>#REF!</v>
      </c>
      <c r="AO70" s="54"/>
      <c r="AP70" s="54"/>
      <c r="AQ70" s="54" t="e">
        <f>AN70+AO70+AP70</f>
        <v>#REF!</v>
      </c>
    </row>
    <row r="71" spans="1:43" x14ac:dyDescent="0.25">
      <c r="A71" s="50"/>
      <c r="B71" s="135" t="s">
        <v>82</v>
      </c>
      <c r="C71" s="16"/>
      <c r="D71" s="16"/>
      <c r="E71" s="124"/>
      <c r="F71" s="16"/>
      <c r="G71" s="132"/>
      <c r="H71" s="22"/>
      <c r="I71" s="22"/>
      <c r="J71" s="22"/>
      <c r="K71" s="22"/>
      <c r="L71" s="82"/>
      <c r="M71" s="54"/>
      <c r="N71" s="54"/>
      <c r="O71" s="54"/>
      <c r="P71" s="54"/>
      <c r="Q71" s="132"/>
      <c r="R71" s="124"/>
      <c r="S71" s="2"/>
      <c r="T71" s="2"/>
      <c r="U71" s="2"/>
      <c r="V71" s="366"/>
      <c r="W71" s="22"/>
      <c r="X71" s="22"/>
      <c r="Y71" s="22"/>
      <c r="Z71" s="22"/>
      <c r="AA71" s="365"/>
      <c r="AB71" s="62"/>
      <c r="AC71" s="62"/>
      <c r="AD71" s="62"/>
      <c r="AE71" s="54"/>
      <c r="AF71" s="105"/>
      <c r="AG71" s="37"/>
      <c r="AH71" s="37"/>
      <c r="AI71" s="37"/>
      <c r="AJ71" s="37"/>
      <c r="AM71" s="82"/>
      <c r="AN71" s="54"/>
      <c r="AO71" s="54"/>
      <c r="AP71" s="54"/>
      <c r="AQ71" s="54"/>
    </row>
    <row r="72" spans="1:43" ht="18" x14ac:dyDescent="0.25">
      <c r="A72" s="50">
        <v>4111306</v>
      </c>
      <c r="B72" s="14" t="s">
        <v>60</v>
      </c>
      <c r="C72" s="128"/>
      <c r="D72" s="128"/>
      <c r="E72" s="132"/>
      <c r="F72" s="128"/>
      <c r="G72" s="21" t="s">
        <v>124</v>
      </c>
      <c r="H72" s="33"/>
      <c r="I72" s="33"/>
      <c r="J72" s="33"/>
      <c r="K72" s="33"/>
      <c r="L72" s="81"/>
      <c r="M72" s="69"/>
      <c r="N72" s="69"/>
      <c r="O72" s="69"/>
      <c r="P72" s="69"/>
      <c r="Q72" s="132"/>
      <c r="R72" s="132"/>
      <c r="S72" s="2"/>
      <c r="T72" s="2"/>
      <c r="U72" s="2"/>
      <c r="W72" s="33"/>
      <c r="X72" s="33"/>
      <c r="Y72" s="33"/>
      <c r="Z72" s="33"/>
      <c r="AA72" s="81"/>
      <c r="AB72" s="384"/>
      <c r="AC72" s="384"/>
      <c r="AD72" s="384"/>
      <c r="AE72" s="69"/>
      <c r="AF72" s="105"/>
      <c r="AG72" s="37"/>
      <c r="AH72" s="516">
        <f>SUM(K72:K85)</f>
        <v>16186.000000000002</v>
      </c>
      <c r="AI72" s="516">
        <f>SUM(P72:P85)</f>
        <v>11111.429999999998</v>
      </c>
      <c r="AJ72" s="516">
        <f>SUM(N72:N85)</f>
        <v>9722.4999999999982</v>
      </c>
      <c r="AM72" s="81"/>
      <c r="AN72" s="69"/>
      <c r="AO72" s="69"/>
      <c r="AP72" s="69"/>
      <c r="AQ72" s="69"/>
    </row>
    <row r="73" spans="1:43" ht="18" customHeight="1" x14ac:dyDescent="0.25">
      <c r="A73" s="50">
        <v>4111306</v>
      </c>
      <c r="B73" s="46" t="s">
        <v>61</v>
      </c>
      <c r="C73" s="128">
        <v>151.32</v>
      </c>
      <c r="D73" s="128">
        <v>1109.68</v>
      </c>
      <c r="E73" s="132"/>
      <c r="F73" s="17">
        <f t="shared" ref="F73:F85" si="24">C73+D73+E73</f>
        <v>1261</v>
      </c>
      <c r="H73" s="22">
        <v>30.93</v>
      </c>
      <c r="I73" s="22">
        <v>354</v>
      </c>
      <c r="J73" s="22"/>
      <c r="K73" s="29">
        <f>H73+I73+J73</f>
        <v>384.93</v>
      </c>
      <c r="L73" s="79" t="s">
        <v>136</v>
      </c>
      <c r="M73" s="65">
        <v>24.030000000000005</v>
      </c>
      <c r="N73" s="65">
        <v>168.19</v>
      </c>
      <c r="O73" s="65"/>
      <c r="P73" s="65">
        <f>M73+N73+O73</f>
        <v>192.22</v>
      </c>
      <c r="Q73" s="132"/>
      <c r="R73" s="132"/>
      <c r="S73" s="2"/>
      <c r="T73" s="2"/>
      <c r="U73" s="2"/>
      <c r="V73" s="21" t="s">
        <v>124</v>
      </c>
      <c r="W73" s="22">
        <v>30.93</v>
      </c>
      <c r="X73" s="22">
        <v>354</v>
      </c>
      <c r="Y73" s="22"/>
      <c r="Z73" s="29">
        <f>W73+X73+Y73</f>
        <v>384.93</v>
      </c>
      <c r="AA73" s="79" t="s">
        <v>136</v>
      </c>
      <c r="AB73" s="66">
        <v>24.030000000000005</v>
      </c>
      <c r="AC73" s="66">
        <v>168.19</v>
      </c>
      <c r="AD73" s="66"/>
      <c r="AE73" s="65">
        <f>AB73+AC73+AD73</f>
        <v>192.22</v>
      </c>
      <c r="AF73" s="105"/>
      <c r="AG73" s="37"/>
      <c r="AH73" s="517"/>
      <c r="AI73" s="517"/>
      <c r="AJ73" s="517"/>
      <c r="AM73" s="79" t="s">
        <v>136</v>
      </c>
      <c r="AN73" s="65" t="e">
        <f>M73+#REF!</f>
        <v>#REF!</v>
      </c>
      <c r="AO73" s="65" t="e">
        <f>N73+#REF!</f>
        <v>#REF!</v>
      </c>
      <c r="AP73" s="65"/>
      <c r="AQ73" s="65" t="e">
        <f>AN73+AO73+AP73</f>
        <v>#REF!</v>
      </c>
    </row>
    <row r="74" spans="1:43" x14ac:dyDescent="0.25">
      <c r="A74" s="50">
        <v>4111307</v>
      </c>
      <c r="B74" s="46" t="s">
        <v>43</v>
      </c>
      <c r="C74" s="128"/>
      <c r="D74" s="128"/>
      <c r="E74" s="132"/>
      <c r="F74" s="128"/>
      <c r="G74" s="132"/>
      <c r="H74" s="22"/>
      <c r="I74" s="22"/>
      <c r="J74" s="22"/>
      <c r="K74" s="22"/>
      <c r="L74" s="81"/>
      <c r="M74" s="65"/>
      <c r="N74" s="65"/>
      <c r="O74" s="65"/>
      <c r="P74" s="65"/>
      <c r="Q74" s="132"/>
      <c r="R74" s="132"/>
      <c r="S74" s="2"/>
      <c r="T74" s="2"/>
      <c r="U74" s="2"/>
      <c r="V74" s="366"/>
      <c r="W74" s="22"/>
      <c r="X74" s="22"/>
      <c r="Y74" s="22"/>
      <c r="Z74" s="22"/>
      <c r="AA74" s="81"/>
      <c r="AB74" s="66"/>
      <c r="AC74" s="66"/>
      <c r="AD74" s="66"/>
      <c r="AE74" s="65"/>
      <c r="AF74" s="105"/>
      <c r="AG74" s="37"/>
      <c r="AH74" s="517"/>
      <c r="AI74" s="517"/>
      <c r="AJ74" s="517"/>
      <c r="AM74" s="81"/>
      <c r="AN74" s="65"/>
      <c r="AO74" s="65"/>
      <c r="AP74" s="65"/>
      <c r="AQ74" s="65"/>
    </row>
    <row r="75" spans="1:43" ht="26.25" customHeight="1" x14ac:dyDescent="0.25">
      <c r="A75" s="50">
        <v>4111307</v>
      </c>
      <c r="B75" s="7" t="s">
        <v>89</v>
      </c>
      <c r="C75" s="17">
        <v>181.8</v>
      </c>
      <c r="D75" s="17">
        <v>1333.2</v>
      </c>
      <c r="E75" s="132"/>
      <c r="F75" s="17">
        <f t="shared" si="24"/>
        <v>1515</v>
      </c>
      <c r="G75" s="21" t="s">
        <v>105</v>
      </c>
      <c r="H75" s="22">
        <v>0</v>
      </c>
      <c r="I75" s="22">
        <v>0</v>
      </c>
      <c r="J75" s="22"/>
      <c r="K75" s="29">
        <f>H75+I75+J75</f>
        <v>0</v>
      </c>
      <c r="L75" s="79" t="s">
        <v>137</v>
      </c>
      <c r="M75" s="65"/>
      <c r="N75" s="65"/>
      <c r="O75" s="65"/>
      <c r="P75" s="65">
        <f>M75+N75+O75</f>
        <v>0</v>
      </c>
      <c r="Q75" s="132"/>
      <c r="R75" s="132"/>
      <c r="S75" s="2"/>
      <c r="T75" s="2"/>
      <c r="U75" s="2"/>
      <c r="V75" s="21" t="s">
        <v>105</v>
      </c>
      <c r="W75" s="22">
        <v>0</v>
      </c>
      <c r="X75" s="22">
        <v>0</v>
      </c>
      <c r="Y75" s="22"/>
      <c r="Z75" s="29">
        <f>W75+X75+Y75</f>
        <v>0</v>
      </c>
      <c r="AA75" s="79" t="s">
        <v>137</v>
      </c>
      <c r="AB75" s="66"/>
      <c r="AC75" s="66"/>
      <c r="AD75" s="66"/>
      <c r="AE75" s="65">
        <f>AB75+AC75+AD75</f>
        <v>0</v>
      </c>
      <c r="AF75" s="105"/>
      <c r="AG75" s="37"/>
      <c r="AH75" s="517"/>
      <c r="AI75" s="517"/>
      <c r="AJ75" s="517"/>
      <c r="AM75" s="79" t="s">
        <v>137</v>
      </c>
      <c r="AN75" s="65" t="e">
        <f>M75+#REF!</f>
        <v>#REF!</v>
      </c>
      <c r="AO75" s="65" t="e">
        <f>N75+#REF!</f>
        <v>#REF!</v>
      </c>
      <c r="AP75" s="65"/>
      <c r="AQ75" s="65" t="e">
        <f>AN75+AO75+AP75</f>
        <v>#REF!</v>
      </c>
    </row>
    <row r="76" spans="1:43" ht="33.75" x14ac:dyDescent="0.25">
      <c r="A76" s="50">
        <v>4111307</v>
      </c>
      <c r="B76" s="7" t="s">
        <v>90</v>
      </c>
      <c r="C76" s="128">
        <v>2437.3200000000002</v>
      </c>
      <c r="D76" s="128">
        <v>17873.68</v>
      </c>
      <c r="E76" s="132"/>
      <c r="F76" s="17">
        <f t="shared" si="24"/>
        <v>20311</v>
      </c>
      <c r="G76" s="21" t="s">
        <v>125</v>
      </c>
      <c r="H76" s="22">
        <v>523.12</v>
      </c>
      <c r="I76" s="22">
        <v>5857</v>
      </c>
      <c r="J76" s="22"/>
      <c r="K76" s="29">
        <f>H76+I76+J76</f>
        <v>6380.12</v>
      </c>
      <c r="L76" s="79" t="s">
        <v>110</v>
      </c>
      <c r="M76" s="65">
        <v>512.08999999999992</v>
      </c>
      <c r="N76" s="65">
        <v>3563.1299999999992</v>
      </c>
      <c r="O76" s="65"/>
      <c r="P76" s="65">
        <f>M76+N76+O76</f>
        <v>4075.2199999999993</v>
      </c>
      <c r="Q76" s="21" t="s">
        <v>119</v>
      </c>
      <c r="R76" s="23" t="e">
        <f>M76+#REF!</f>
        <v>#REF!</v>
      </c>
      <c r="S76" s="23" t="e">
        <f>N76+#REF!</f>
        <v>#REF!</v>
      </c>
      <c r="T76" s="23" t="e">
        <f>O76+#REF!</f>
        <v>#REF!</v>
      </c>
      <c r="U76" s="23" t="e">
        <f>P76+#REF!</f>
        <v>#REF!</v>
      </c>
      <c r="V76" s="21" t="s">
        <v>125</v>
      </c>
      <c r="W76" s="22">
        <v>523.12</v>
      </c>
      <c r="X76" s="22">
        <v>5857</v>
      </c>
      <c r="Y76" s="22"/>
      <c r="Z76" s="29">
        <f>W76+X76+Y76</f>
        <v>6380.12</v>
      </c>
      <c r="AA76" s="79" t="s">
        <v>110</v>
      </c>
      <c r="AB76" s="66">
        <v>512.08999999999992</v>
      </c>
      <c r="AC76" s="66">
        <v>3563.1299999999992</v>
      </c>
      <c r="AD76" s="66"/>
      <c r="AE76" s="65">
        <f>AB76+AC76+AD76</f>
        <v>4075.2199999999993</v>
      </c>
      <c r="AF76" s="373"/>
      <c r="AG76" s="37"/>
      <c r="AH76" s="517"/>
      <c r="AI76" s="517"/>
      <c r="AJ76" s="517"/>
      <c r="AM76" s="79" t="s">
        <v>110</v>
      </c>
      <c r="AN76" s="65" t="e">
        <f>M76+#REF!</f>
        <v>#REF!</v>
      </c>
      <c r="AO76" s="65" t="e">
        <f>N76+#REF!</f>
        <v>#REF!</v>
      </c>
      <c r="AP76" s="65"/>
      <c r="AQ76" s="65" t="e">
        <f>AN76+AO76+AP76</f>
        <v>#REF!</v>
      </c>
    </row>
    <row r="77" spans="1:43" ht="18" x14ac:dyDescent="0.25">
      <c r="A77" s="50">
        <v>4111307</v>
      </c>
      <c r="B77" s="46" t="s">
        <v>91</v>
      </c>
      <c r="C77" s="128">
        <v>1167.48</v>
      </c>
      <c r="D77" s="128">
        <v>8561.52</v>
      </c>
      <c r="E77" s="132"/>
      <c r="F77" s="17">
        <f t="shared" si="24"/>
        <v>9729</v>
      </c>
      <c r="G77" s="21" t="s">
        <v>126</v>
      </c>
      <c r="H77" s="22">
        <v>322.33</v>
      </c>
      <c r="I77" s="22">
        <v>2858</v>
      </c>
      <c r="J77" s="22"/>
      <c r="K77" s="29">
        <f>H77+I77+J77</f>
        <v>3180.33</v>
      </c>
      <c r="L77" s="79" t="s">
        <v>109</v>
      </c>
      <c r="M77" s="65">
        <v>319.56</v>
      </c>
      <c r="N77" s="65">
        <v>2347.62</v>
      </c>
      <c r="O77" s="66"/>
      <c r="P77" s="65">
        <f>M77+N77+O77</f>
        <v>2667.18</v>
      </c>
      <c r="Q77" s="21" t="s">
        <v>120</v>
      </c>
      <c r="R77" s="23" t="e">
        <f>M77+#REF!</f>
        <v>#REF!</v>
      </c>
      <c r="S77" s="23" t="e">
        <f>N77+#REF!</f>
        <v>#REF!</v>
      </c>
      <c r="T77" s="23" t="e">
        <f>O77+#REF!</f>
        <v>#REF!</v>
      </c>
      <c r="U77" s="23" t="e">
        <f>P77+#REF!</f>
        <v>#REF!</v>
      </c>
      <c r="V77" s="21" t="s">
        <v>126</v>
      </c>
      <c r="W77" s="22">
        <v>322.33</v>
      </c>
      <c r="X77" s="22">
        <v>2858</v>
      </c>
      <c r="Y77" s="22"/>
      <c r="Z77" s="29">
        <f>W77+X77+Y77</f>
        <v>3180.33</v>
      </c>
      <c r="AA77" s="79" t="s">
        <v>109</v>
      </c>
      <c r="AB77" s="66">
        <v>319.56</v>
      </c>
      <c r="AC77" s="66">
        <v>2347.62</v>
      </c>
      <c r="AD77" s="66"/>
      <c r="AE77" s="65">
        <f>AB77+AC77+AD77</f>
        <v>2667.18</v>
      </c>
      <c r="AF77" s="373"/>
      <c r="AG77" s="37"/>
      <c r="AH77" s="517"/>
      <c r="AI77" s="517"/>
      <c r="AJ77" s="517"/>
      <c r="AL77" s="116"/>
      <c r="AM77" s="79" t="s">
        <v>109</v>
      </c>
      <c r="AN77" s="65" t="e">
        <f>M77+#REF!</f>
        <v>#REF!</v>
      </c>
      <c r="AO77" s="65" t="e">
        <f>N77+#REF!</f>
        <v>#REF!</v>
      </c>
      <c r="AP77" s="65"/>
      <c r="AQ77" s="65" t="e">
        <f>AN77+AO77+AP77</f>
        <v>#REF!</v>
      </c>
    </row>
    <row r="78" spans="1:43" x14ac:dyDescent="0.25">
      <c r="A78" s="127"/>
      <c r="B78" s="14" t="s">
        <v>62</v>
      </c>
      <c r="C78" s="128"/>
      <c r="D78" s="128"/>
      <c r="E78" s="132"/>
      <c r="F78" s="128"/>
      <c r="G78" s="132"/>
      <c r="H78" s="42"/>
      <c r="I78" s="42"/>
      <c r="J78" s="42"/>
      <c r="K78" s="42"/>
      <c r="L78" s="81"/>
      <c r="M78" s="67"/>
      <c r="N78" s="67"/>
      <c r="O78" s="67"/>
      <c r="P78" s="67"/>
      <c r="Q78" s="132"/>
      <c r="R78" s="132"/>
      <c r="S78" s="2"/>
      <c r="T78" s="2"/>
      <c r="U78" s="2"/>
      <c r="V78" s="366"/>
      <c r="W78" s="42"/>
      <c r="X78" s="42"/>
      <c r="Y78" s="42"/>
      <c r="Z78" s="42"/>
      <c r="AA78" s="81"/>
      <c r="AB78" s="385"/>
      <c r="AC78" s="385"/>
      <c r="AD78" s="385"/>
      <c r="AE78" s="67"/>
      <c r="AF78" s="105"/>
      <c r="AG78" s="37"/>
      <c r="AH78" s="517"/>
      <c r="AI78" s="517"/>
      <c r="AJ78" s="517"/>
      <c r="AL78" s="116"/>
      <c r="AM78" s="81"/>
      <c r="AN78" s="67"/>
      <c r="AO78" s="67"/>
      <c r="AP78" s="67"/>
      <c r="AQ78" s="67"/>
    </row>
    <row r="79" spans="1:43" ht="22.5" x14ac:dyDescent="0.25">
      <c r="A79" s="127">
        <v>4111201</v>
      </c>
      <c r="B79" s="7" t="s">
        <v>92</v>
      </c>
      <c r="C79" s="17">
        <v>301.8</v>
      </c>
      <c r="D79" s="17">
        <v>2213.1999999999998</v>
      </c>
      <c r="E79" s="132"/>
      <c r="F79" s="17">
        <f t="shared" si="24"/>
        <v>2515</v>
      </c>
      <c r="G79" s="21" t="s">
        <v>127</v>
      </c>
      <c r="H79" s="22">
        <v>150.74</v>
      </c>
      <c r="I79" s="22">
        <v>650</v>
      </c>
      <c r="J79" s="22"/>
      <c r="K79" s="29">
        <f t="shared" ref="K79:K84" si="25">H79+I79+J79</f>
        <v>800.74</v>
      </c>
      <c r="L79" s="79" t="s">
        <v>138</v>
      </c>
      <c r="M79" s="65">
        <v>94.320000000000007</v>
      </c>
      <c r="N79" s="65">
        <v>632.22</v>
      </c>
      <c r="O79" s="65"/>
      <c r="P79" s="65">
        <f t="shared" ref="P79:P84" si="26">M79+N79+O79</f>
        <v>726.54000000000008</v>
      </c>
      <c r="Q79" s="132"/>
      <c r="R79" s="132"/>
      <c r="S79" s="2"/>
      <c r="T79" s="2"/>
      <c r="U79" s="2"/>
      <c r="V79" s="21" t="s">
        <v>127</v>
      </c>
      <c r="W79" s="22">
        <v>150.74</v>
      </c>
      <c r="X79" s="22">
        <v>650</v>
      </c>
      <c r="Y79" s="22"/>
      <c r="Z79" s="29">
        <f t="shared" ref="Z79:Z84" si="27">W79+X79+Y79</f>
        <v>800.74</v>
      </c>
      <c r="AA79" s="79" t="s">
        <v>138</v>
      </c>
      <c r="AB79" s="66">
        <v>94.320000000000007</v>
      </c>
      <c r="AC79" s="66">
        <v>632.22</v>
      </c>
      <c r="AD79" s="66"/>
      <c r="AE79" s="65">
        <f t="shared" ref="AE79:AE84" si="28">AB79+AC79+AD79</f>
        <v>726.54000000000008</v>
      </c>
      <c r="AF79" s="105"/>
      <c r="AG79" s="37"/>
      <c r="AH79" s="517"/>
      <c r="AI79" s="517"/>
      <c r="AJ79" s="517"/>
      <c r="AL79" s="116"/>
      <c r="AM79" s="79" t="s">
        <v>138</v>
      </c>
      <c r="AN79" s="65" t="e">
        <f>M79+#REF!</f>
        <v>#REF!</v>
      </c>
      <c r="AO79" s="65" t="e">
        <f>N79+#REF!</f>
        <v>#REF!</v>
      </c>
      <c r="AP79" s="65"/>
      <c r="AQ79" s="65" t="e">
        <f t="shared" ref="AQ79:AQ84" si="29">AN79+AO79+AP79</f>
        <v>#REF!</v>
      </c>
    </row>
    <row r="80" spans="1:43" ht="33.75" x14ac:dyDescent="0.25">
      <c r="A80" s="127">
        <v>4111201</v>
      </c>
      <c r="B80" s="7" t="s">
        <v>94</v>
      </c>
      <c r="C80" s="17">
        <v>306</v>
      </c>
      <c r="D80" s="17">
        <v>2244</v>
      </c>
      <c r="E80" s="132"/>
      <c r="F80" s="17">
        <f t="shared" si="24"/>
        <v>2550</v>
      </c>
      <c r="G80" s="21" t="s">
        <v>128</v>
      </c>
      <c r="H80" s="22">
        <v>36.79</v>
      </c>
      <c r="I80" s="22">
        <v>660</v>
      </c>
      <c r="J80" s="22"/>
      <c r="K80" s="29">
        <f t="shared" si="25"/>
        <v>696.79</v>
      </c>
      <c r="L80" s="79" t="s">
        <v>135</v>
      </c>
      <c r="M80" s="65">
        <v>35.79</v>
      </c>
      <c r="N80" s="65">
        <v>217.86</v>
      </c>
      <c r="O80" s="65"/>
      <c r="P80" s="65">
        <f t="shared" si="26"/>
        <v>253.65</v>
      </c>
      <c r="Q80" s="132"/>
      <c r="R80" s="132"/>
      <c r="S80" s="2"/>
      <c r="T80" s="2"/>
      <c r="U80" s="2"/>
      <c r="V80" s="21" t="s">
        <v>128</v>
      </c>
      <c r="W80" s="22">
        <v>36.79</v>
      </c>
      <c r="X80" s="22">
        <v>660</v>
      </c>
      <c r="Y80" s="22"/>
      <c r="Z80" s="29">
        <f t="shared" si="27"/>
        <v>696.79</v>
      </c>
      <c r="AA80" s="79" t="s">
        <v>135</v>
      </c>
      <c r="AB80" s="66">
        <v>35.79</v>
      </c>
      <c r="AC80" s="66">
        <v>217.86</v>
      </c>
      <c r="AD80" s="66"/>
      <c r="AE80" s="65">
        <f t="shared" si="28"/>
        <v>253.65</v>
      </c>
      <c r="AF80" s="105"/>
      <c r="AG80" s="37"/>
      <c r="AH80" s="517"/>
      <c r="AI80" s="517"/>
      <c r="AJ80" s="517"/>
      <c r="AL80" s="116"/>
      <c r="AM80" s="79" t="s">
        <v>135</v>
      </c>
      <c r="AN80" s="65" t="e">
        <f>M80+#REF!</f>
        <v>#REF!</v>
      </c>
      <c r="AO80" s="65" t="e">
        <f>N80+#REF!</f>
        <v>#REF!</v>
      </c>
      <c r="AP80" s="65"/>
      <c r="AQ80" s="65" t="e">
        <f t="shared" si="29"/>
        <v>#REF!</v>
      </c>
    </row>
    <row r="81" spans="1:44" ht="33.75" x14ac:dyDescent="0.25">
      <c r="A81" s="127">
        <v>4111201</v>
      </c>
      <c r="B81" s="7" t="s">
        <v>93</v>
      </c>
      <c r="C81" s="17">
        <v>214.2</v>
      </c>
      <c r="D81" s="17">
        <v>1570.8</v>
      </c>
      <c r="E81" s="132"/>
      <c r="F81" s="17">
        <f t="shared" si="24"/>
        <v>1785</v>
      </c>
      <c r="G81" s="21" t="s">
        <v>129</v>
      </c>
      <c r="H81" s="22">
        <v>27.02</v>
      </c>
      <c r="I81" s="22">
        <v>475</v>
      </c>
      <c r="J81" s="22"/>
      <c r="K81" s="29">
        <f t="shared" si="25"/>
        <v>502.02</v>
      </c>
      <c r="L81" s="79" t="s">
        <v>139</v>
      </c>
      <c r="M81" s="65">
        <v>26.019999999999996</v>
      </c>
      <c r="N81" s="65">
        <v>153.65999999999997</v>
      </c>
      <c r="O81" s="65"/>
      <c r="P81" s="65">
        <f t="shared" si="26"/>
        <v>179.67999999999995</v>
      </c>
      <c r="Q81" s="132"/>
      <c r="R81" s="132"/>
      <c r="S81" s="2"/>
      <c r="T81" s="2"/>
      <c r="U81" s="2"/>
      <c r="V81" s="21" t="s">
        <v>129</v>
      </c>
      <c r="W81" s="22">
        <v>27.02</v>
      </c>
      <c r="X81" s="22">
        <v>475</v>
      </c>
      <c r="Y81" s="22"/>
      <c r="Z81" s="29">
        <f t="shared" si="27"/>
        <v>502.02</v>
      </c>
      <c r="AA81" s="79" t="s">
        <v>139</v>
      </c>
      <c r="AB81" s="66">
        <v>26.019999999999996</v>
      </c>
      <c r="AC81" s="66">
        <v>153.65999999999997</v>
      </c>
      <c r="AD81" s="66"/>
      <c r="AE81" s="65">
        <f t="shared" si="28"/>
        <v>179.67999999999995</v>
      </c>
      <c r="AF81" s="105"/>
      <c r="AG81" s="37"/>
      <c r="AH81" s="517"/>
      <c r="AI81" s="517"/>
      <c r="AJ81" s="517"/>
      <c r="AK81" s="116"/>
      <c r="AL81" s="116"/>
      <c r="AM81" s="79" t="s">
        <v>139</v>
      </c>
      <c r="AN81" s="65" t="e">
        <f>M81+#REF!</f>
        <v>#REF!</v>
      </c>
      <c r="AO81" s="65" t="e">
        <f>N81+#REF!</f>
        <v>#REF!</v>
      </c>
      <c r="AP81" s="65"/>
      <c r="AQ81" s="65" t="e">
        <f t="shared" si="29"/>
        <v>#REF!</v>
      </c>
    </row>
    <row r="82" spans="1:44" ht="33.75" x14ac:dyDescent="0.25">
      <c r="A82" s="127">
        <v>4111201</v>
      </c>
      <c r="B82" s="46" t="s">
        <v>63</v>
      </c>
      <c r="C82" s="17">
        <v>1434.3</v>
      </c>
      <c r="D82" s="17">
        <v>10518.2</v>
      </c>
      <c r="E82" s="132"/>
      <c r="F82" s="17">
        <f t="shared" si="24"/>
        <v>11952.5</v>
      </c>
      <c r="G82" s="21" t="s">
        <v>130</v>
      </c>
      <c r="H82" s="22">
        <v>378.79</v>
      </c>
      <c r="I82" s="22">
        <v>3591</v>
      </c>
      <c r="J82" s="22"/>
      <c r="K82" s="29">
        <f t="shared" si="25"/>
        <v>3969.79</v>
      </c>
      <c r="L82" s="79" t="s">
        <v>108</v>
      </c>
      <c r="M82" s="65">
        <v>365.45000000000005</v>
      </c>
      <c r="N82" s="65">
        <v>2558.16</v>
      </c>
      <c r="O82" s="65"/>
      <c r="P82" s="65">
        <f t="shared" si="26"/>
        <v>2923.6099999999997</v>
      </c>
      <c r="Q82" s="21" t="s">
        <v>108</v>
      </c>
      <c r="R82" s="23" t="e">
        <f>M82+#REF!</f>
        <v>#REF!</v>
      </c>
      <c r="S82" s="23" t="e">
        <f>N82+#REF!</f>
        <v>#REF!</v>
      </c>
      <c r="T82" s="23" t="e">
        <f>O82+#REF!</f>
        <v>#REF!</v>
      </c>
      <c r="U82" s="23" t="e">
        <f>P82+#REF!</f>
        <v>#REF!</v>
      </c>
      <c r="V82" s="21" t="s">
        <v>130</v>
      </c>
      <c r="W82" s="22">
        <v>378.79</v>
      </c>
      <c r="X82" s="22">
        <v>3591</v>
      </c>
      <c r="Y82" s="22"/>
      <c r="Z82" s="29">
        <f t="shared" si="27"/>
        <v>3969.79</v>
      </c>
      <c r="AA82" s="79" t="s">
        <v>108</v>
      </c>
      <c r="AB82" s="66">
        <v>365.45000000000005</v>
      </c>
      <c r="AC82" s="66">
        <v>2558.16</v>
      </c>
      <c r="AD82" s="66"/>
      <c r="AE82" s="65">
        <f t="shared" si="28"/>
        <v>2923.6099999999997</v>
      </c>
      <c r="AF82" s="373"/>
      <c r="AG82" s="37"/>
      <c r="AH82" s="517"/>
      <c r="AI82" s="517"/>
      <c r="AJ82" s="517"/>
      <c r="AL82" s="118"/>
      <c r="AM82" s="79" t="s">
        <v>108</v>
      </c>
      <c r="AN82" s="65" t="e">
        <f>M82+#REF!</f>
        <v>#REF!</v>
      </c>
      <c r="AO82" s="65" t="e">
        <f>N82+#REF!</f>
        <v>#REF!</v>
      </c>
      <c r="AP82" s="65"/>
      <c r="AQ82" s="65" t="e">
        <f t="shared" si="29"/>
        <v>#REF!</v>
      </c>
    </row>
    <row r="83" spans="1:44" ht="18" x14ac:dyDescent="0.25">
      <c r="A83" s="127">
        <v>4111201</v>
      </c>
      <c r="B83" s="46" t="s">
        <v>64</v>
      </c>
      <c r="C83" s="17">
        <v>19.920000000000002</v>
      </c>
      <c r="D83" s="17">
        <v>146.08000000000001</v>
      </c>
      <c r="E83" s="132"/>
      <c r="F83" s="17">
        <f t="shared" si="24"/>
        <v>166</v>
      </c>
      <c r="G83" s="21" t="s">
        <v>131</v>
      </c>
      <c r="H83" s="22">
        <v>0</v>
      </c>
      <c r="I83" s="22">
        <v>0</v>
      </c>
      <c r="J83" s="22"/>
      <c r="K83" s="29">
        <f t="shared" si="25"/>
        <v>0</v>
      </c>
      <c r="L83" s="79" t="s">
        <v>140</v>
      </c>
      <c r="M83" s="65">
        <v>0</v>
      </c>
      <c r="N83" s="65">
        <v>0</v>
      </c>
      <c r="O83" s="65"/>
      <c r="P83" s="65">
        <f t="shared" si="26"/>
        <v>0</v>
      </c>
      <c r="Q83" s="132"/>
      <c r="R83" s="132"/>
      <c r="S83" s="2"/>
      <c r="T83" s="2"/>
      <c r="U83" s="2"/>
      <c r="V83" s="21" t="s">
        <v>131</v>
      </c>
      <c r="W83" s="22">
        <v>0</v>
      </c>
      <c r="X83" s="22">
        <v>0</v>
      </c>
      <c r="Y83" s="22"/>
      <c r="Z83" s="29">
        <f t="shared" si="27"/>
        <v>0</v>
      </c>
      <c r="AA83" s="79" t="s">
        <v>140</v>
      </c>
      <c r="AB83" s="66">
        <v>0</v>
      </c>
      <c r="AC83" s="66">
        <v>0</v>
      </c>
      <c r="AD83" s="66"/>
      <c r="AE83" s="65">
        <f t="shared" si="28"/>
        <v>0</v>
      </c>
      <c r="AF83" s="105"/>
      <c r="AG83" s="37"/>
      <c r="AH83" s="517"/>
      <c r="AI83" s="517"/>
      <c r="AJ83" s="517"/>
      <c r="AM83" s="79" t="s">
        <v>140</v>
      </c>
      <c r="AN83" s="65" t="e">
        <f>M83+#REF!</f>
        <v>#REF!</v>
      </c>
      <c r="AO83" s="65" t="e">
        <f>N83+#REF!</f>
        <v>#REF!</v>
      </c>
      <c r="AP83" s="65"/>
      <c r="AQ83" s="65" t="e">
        <f t="shared" si="29"/>
        <v>#REF!</v>
      </c>
    </row>
    <row r="84" spans="1:44" ht="18" x14ac:dyDescent="0.25">
      <c r="A84" s="127">
        <v>4111201</v>
      </c>
      <c r="B84" s="46" t="s">
        <v>65</v>
      </c>
      <c r="C84" s="17">
        <v>165.6</v>
      </c>
      <c r="D84" s="17">
        <v>1214.4000000000001</v>
      </c>
      <c r="E84" s="132"/>
      <c r="F84" s="17">
        <f t="shared" si="24"/>
        <v>1380</v>
      </c>
      <c r="G84" s="21" t="s">
        <v>132</v>
      </c>
      <c r="H84" s="22">
        <v>16.28</v>
      </c>
      <c r="I84" s="22">
        <v>255</v>
      </c>
      <c r="J84" s="22"/>
      <c r="K84" s="29">
        <f t="shared" si="25"/>
        <v>271.27999999999997</v>
      </c>
      <c r="L84" s="79" t="s">
        <v>105</v>
      </c>
      <c r="M84" s="65">
        <v>11.670000000000002</v>
      </c>
      <c r="N84" s="65">
        <v>81.66</v>
      </c>
      <c r="O84" s="65"/>
      <c r="P84" s="65">
        <f t="shared" si="26"/>
        <v>93.33</v>
      </c>
      <c r="Q84" s="132"/>
      <c r="R84" s="132"/>
      <c r="S84" s="2"/>
      <c r="T84" s="2"/>
      <c r="U84" s="2"/>
      <c r="V84" s="21" t="s">
        <v>132</v>
      </c>
      <c r="W84" s="22">
        <v>16.28</v>
      </c>
      <c r="X84" s="22">
        <v>255</v>
      </c>
      <c r="Y84" s="22"/>
      <c r="Z84" s="29">
        <f t="shared" si="27"/>
        <v>271.27999999999997</v>
      </c>
      <c r="AA84" s="79" t="s">
        <v>105</v>
      </c>
      <c r="AB84" s="66">
        <v>11.670000000000002</v>
      </c>
      <c r="AC84" s="66">
        <v>81.66</v>
      </c>
      <c r="AD84" s="66"/>
      <c r="AE84" s="65">
        <f t="shared" si="28"/>
        <v>93.33</v>
      </c>
      <c r="AF84" s="105"/>
      <c r="AG84" s="37"/>
      <c r="AH84" s="517"/>
      <c r="AI84" s="517"/>
      <c r="AJ84" s="517"/>
      <c r="AM84" s="79" t="s">
        <v>105</v>
      </c>
      <c r="AN84" s="65" t="e">
        <f>M84+#REF!</f>
        <v>#REF!</v>
      </c>
      <c r="AO84" s="65" t="e">
        <f>N84+#REF!</f>
        <v>#REF!</v>
      </c>
      <c r="AP84" s="65"/>
      <c r="AQ84" s="65" t="e">
        <f t="shared" si="29"/>
        <v>#REF!</v>
      </c>
    </row>
    <row r="85" spans="1:44" x14ac:dyDescent="0.25">
      <c r="A85" s="127">
        <v>4111201</v>
      </c>
      <c r="B85" s="46" t="s">
        <v>66</v>
      </c>
      <c r="C85" s="17">
        <v>200</v>
      </c>
      <c r="D85" s="17"/>
      <c r="E85" s="132"/>
      <c r="F85" s="17">
        <f t="shared" si="24"/>
        <v>200</v>
      </c>
      <c r="G85" s="132"/>
      <c r="H85" s="22"/>
      <c r="I85" s="22"/>
      <c r="J85" s="22"/>
      <c r="K85" s="22"/>
      <c r="L85" s="63"/>
      <c r="M85" s="65"/>
      <c r="N85" s="65"/>
      <c r="O85" s="65"/>
      <c r="P85" s="65"/>
      <c r="Q85" s="132"/>
      <c r="R85" s="132"/>
      <c r="S85" s="2"/>
      <c r="T85" s="2"/>
      <c r="U85" s="2"/>
      <c r="V85" s="366"/>
      <c r="W85" s="22"/>
      <c r="X85" s="22"/>
      <c r="Y85" s="22"/>
      <c r="Z85" s="22"/>
      <c r="AA85" s="63"/>
      <c r="AB85" s="66"/>
      <c r="AC85" s="66"/>
      <c r="AD85" s="66"/>
      <c r="AE85" s="65"/>
      <c r="AF85" s="105"/>
      <c r="AG85" s="37"/>
      <c r="AH85" s="517"/>
      <c r="AI85" s="517"/>
      <c r="AJ85" s="517"/>
      <c r="AK85" s="75"/>
      <c r="AM85" s="63"/>
      <c r="AN85" s="65"/>
      <c r="AO85" s="65"/>
      <c r="AP85" s="65"/>
      <c r="AQ85" s="65"/>
    </row>
    <row r="86" spans="1:44" x14ac:dyDescent="0.25">
      <c r="A86" s="129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2495.0000000000005</v>
      </c>
      <c r="I86" s="25">
        <f>SUM(I55:I85)</f>
        <v>14700</v>
      </c>
      <c r="J86" s="25">
        <f>SUM(J55:J85)</f>
        <v>0</v>
      </c>
      <c r="K86" s="25">
        <f>SUM(K55:K85)</f>
        <v>17195</v>
      </c>
      <c r="L86" s="58"/>
      <c r="M86" s="59">
        <f>SUM(M55:M85)</f>
        <v>2396.92</v>
      </c>
      <c r="N86" s="59">
        <f>SUM(N55:N85)</f>
        <v>9722.4999999999982</v>
      </c>
      <c r="O86" s="59">
        <f>SUM(O55:O85)</f>
        <v>0</v>
      </c>
      <c r="P86" s="59">
        <f>SUM(P55:P85)</f>
        <v>12119.42</v>
      </c>
      <c r="Q86" s="31"/>
      <c r="R86" s="34" t="e">
        <f>M86+#REF!</f>
        <v>#REF!</v>
      </c>
      <c r="S86" s="34" t="e">
        <f>N86+#REF!</f>
        <v>#REF!</v>
      </c>
      <c r="T86" s="34" t="e">
        <f>O86+#REF!</f>
        <v>#REF!</v>
      </c>
      <c r="U86" s="34" t="e">
        <f>P86+#REF!</f>
        <v>#REF!</v>
      </c>
      <c r="V86" s="31"/>
      <c r="W86" s="25">
        <f>SUM(W55:W85)</f>
        <v>1485.9999999999998</v>
      </c>
      <c r="X86" s="25">
        <f>SUM(X55:X85)</f>
        <v>14700</v>
      </c>
      <c r="Y86" s="25">
        <f>SUM(Y55:Y85)</f>
        <v>0</v>
      </c>
      <c r="Z86" s="25">
        <f>SUM(Z55:Z85)</f>
        <v>16186.000000000002</v>
      </c>
      <c r="AA86" s="58"/>
      <c r="AB86" s="59">
        <f>SUM(AB55:AB85)</f>
        <v>2396.92</v>
      </c>
      <c r="AC86" s="59">
        <f>SUM(AC55:AC85)</f>
        <v>9722.4999999999982</v>
      </c>
      <c r="AD86" s="59">
        <f>SUM(AD55:AD85)</f>
        <v>0</v>
      </c>
      <c r="AE86" s="59">
        <f>SUM(AE55:AE85)</f>
        <v>12119.42</v>
      </c>
      <c r="AF86" s="374"/>
      <c r="AG86" s="37"/>
      <c r="AH86" s="74">
        <f>SUM(AH55:AH85)</f>
        <v>17195</v>
      </c>
      <c r="AI86" s="74">
        <f>SUM(AI55:AI85)</f>
        <v>12119.419999999998</v>
      </c>
      <c r="AJ86" s="74">
        <f>SUM(AJ55:AJ85)</f>
        <v>9722.4999999999982</v>
      </c>
      <c r="AK86" s="74">
        <f>SUM(AK55:AK85)</f>
        <v>0</v>
      </c>
      <c r="AM86" s="58"/>
      <c r="AN86" s="59" t="e">
        <f>SUM(AN55:AN85)</f>
        <v>#REF!</v>
      </c>
      <c r="AO86" s="59" t="e">
        <f>SUM(AO55:AO85)</f>
        <v>#REF!</v>
      </c>
      <c r="AP86" s="59">
        <f>SUM(AP55:AP85)</f>
        <v>0</v>
      </c>
      <c r="AQ86" s="59" t="e">
        <f>SUM(AQ55:AQ85)</f>
        <v>#REF!</v>
      </c>
      <c r="AR86" s="362"/>
    </row>
    <row r="87" spans="1:44" x14ac:dyDescent="0.25">
      <c r="A87" s="129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3195.0000000000005</v>
      </c>
      <c r="I87" s="25">
        <f>I86+I51</f>
        <v>15500</v>
      </c>
      <c r="J87" s="25">
        <f>J86+J51</f>
        <v>700</v>
      </c>
      <c r="K87" s="25">
        <f>K86+K51</f>
        <v>19395</v>
      </c>
      <c r="L87" s="58"/>
      <c r="M87" s="59">
        <f>M86+M51</f>
        <v>3120.82</v>
      </c>
      <c r="N87" s="59">
        <f>N86+N51</f>
        <v>10150.119999999999</v>
      </c>
      <c r="O87" s="59">
        <f>O86+O51</f>
        <v>450</v>
      </c>
      <c r="P87" s="59">
        <f>P86+P51</f>
        <v>13720.94</v>
      </c>
      <c r="Q87" s="31"/>
      <c r="R87" s="34" t="e">
        <f>M87+#REF!</f>
        <v>#REF!</v>
      </c>
      <c r="S87" s="34" t="e">
        <f>N87+#REF!</f>
        <v>#REF!</v>
      </c>
      <c r="T87" s="34" t="e">
        <f>O87+#REF!</f>
        <v>#REF!</v>
      </c>
      <c r="U87" s="34" t="e">
        <f>P87+#REF!</f>
        <v>#REF!</v>
      </c>
      <c r="V87" s="31"/>
      <c r="W87" s="25">
        <f>W86+W51</f>
        <v>1985.9999999999998</v>
      </c>
      <c r="X87" s="25">
        <f>X86+X51</f>
        <v>14900</v>
      </c>
      <c r="Y87" s="25">
        <f>Y86+Y51</f>
        <v>558</v>
      </c>
      <c r="Z87" s="25">
        <f>Z86+Z51</f>
        <v>17444</v>
      </c>
      <c r="AA87" s="58"/>
      <c r="AB87" s="59">
        <f>AB86+AB51</f>
        <v>3120.82</v>
      </c>
      <c r="AC87" s="59">
        <f>AC86+AC51</f>
        <v>10150.119999999999</v>
      </c>
      <c r="AD87" s="59">
        <f>AD86+AD51</f>
        <v>450</v>
      </c>
      <c r="AE87" s="59">
        <f>AE86+AE51</f>
        <v>13720.94</v>
      </c>
      <c r="AF87" s="374"/>
      <c r="AG87" s="37"/>
      <c r="AH87" s="71">
        <f>AH51+AH86</f>
        <v>19395</v>
      </c>
      <c r="AI87" s="71">
        <f>AI51+AI86</f>
        <v>13720.939999999999</v>
      </c>
      <c r="AJ87" s="71">
        <f>AJ51+AJ86</f>
        <v>10150.119999999999</v>
      </c>
      <c r="AK87" s="71">
        <f>AK51+AK86</f>
        <v>450</v>
      </c>
      <c r="AM87" s="58"/>
      <c r="AN87" s="59" t="e">
        <f>AN86+AN51</f>
        <v>#REF!</v>
      </c>
      <c r="AO87" s="59" t="e">
        <f>AO86+AO51</f>
        <v>#REF!</v>
      </c>
      <c r="AP87" s="59" t="e">
        <f>AP86+AP51</f>
        <v>#REF!</v>
      </c>
      <c r="AQ87" s="59" t="e">
        <f>AQ86+AQ51</f>
        <v>#REF!</v>
      </c>
    </row>
    <row r="88" spans="1:44" x14ac:dyDescent="0.25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43"/>
      <c r="I88" s="43"/>
      <c r="J88" s="43"/>
      <c r="K88" s="43"/>
      <c r="L88" s="58"/>
      <c r="M88" s="60"/>
      <c r="N88" s="60"/>
      <c r="O88" s="60"/>
      <c r="P88" s="60"/>
      <c r="Q88" s="31"/>
      <c r="R88" s="31"/>
      <c r="S88" s="2"/>
      <c r="T88" s="2"/>
      <c r="U88" s="44"/>
      <c r="V88" s="31"/>
      <c r="W88" s="43"/>
      <c r="X88" s="43"/>
      <c r="Y88" s="43"/>
      <c r="Z88" s="43"/>
      <c r="AA88" s="58"/>
      <c r="AB88" s="60"/>
      <c r="AC88" s="60"/>
      <c r="AD88" s="60"/>
      <c r="AE88" s="60"/>
      <c r="AF88" s="376"/>
      <c r="AG88" s="37"/>
      <c r="AH88" s="37"/>
      <c r="AI88" s="37"/>
      <c r="AJ88" s="37"/>
      <c r="AM88" s="58"/>
      <c r="AN88" s="60"/>
      <c r="AO88" s="60"/>
      <c r="AP88" s="60"/>
      <c r="AQ88" s="60"/>
    </row>
    <row r="89" spans="1:44" x14ac:dyDescent="0.25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43"/>
      <c r="I89" s="43"/>
      <c r="J89" s="43"/>
      <c r="K89" s="43"/>
      <c r="L89" s="61"/>
      <c r="M89" s="60"/>
      <c r="N89" s="60"/>
      <c r="O89" s="60"/>
      <c r="P89" s="60"/>
      <c r="Q89" s="32"/>
      <c r="R89" s="32"/>
      <c r="S89" s="2"/>
      <c r="T89" s="2"/>
      <c r="U89" s="2"/>
      <c r="V89" s="32"/>
      <c r="W89" s="43"/>
      <c r="X89" s="43"/>
      <c r="Y89" s="43"/>
      <c r="Z89" s="43"/>
      <c r="AA89" s="61"/>
      <c r="AB89" s="60"/>
      <c r="AC89" s="60"/>
      <c r="AD89" s="60"/>
      <c r="AE89" s="60"/>
      <c r="AF89" s="105"/>
      <c r="AG89" s="37"/>
      <c r="AH89" s="37"/>
      <c r="AI89" s="37"/>
      <c r="AJ89" s="522">
        <f>AJ87+AK87</f>
        <v>10600.119999999999</v>
      </c>
      <c r="AK89" s="523"/>
      <c r="AM89" s="61"/>
      <c r="AN89" s="60"/>
      <c r="AO89" s="60"/>
      <c r="AP89" s="60"/>
      <c r="AQ89" s="60"/>
    </row>
    <row r="90" spans="1:44" x14ac:dyDescent="0.25">
      <c r="A90" s="129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3195.0000000000005</v>
      </c>
      <c r="I90" s="25">
        <f>SUM(I87:I89)</f>
        <v>15500</v>
      </c>
      <c r="J90" s="25">
        <f>SUM(J87:J89)</f>
        <v>700</v>
      </c>
      <c r="K90" s="25">
        <f>SUM(K87:K89)</f>
        <v>19395</v>
      </c>
      <c r="L90" s="61"/>
      <c r="M90" s="59">
        <f>SUM(M87:M89)</f>
        <v>3120.82</v>
      </c>
      <c r="N90" s="59">
        <f>SUM(N87:N89)</f>
        <v>10150.119999999999</v>
      </c>
      <c r="O90" s="59">
        <f>SUM(O87:O89)</f>
        <v>450</v>
      </c>
      <c r="P90" s="59">
        <f>SUM(P87:P89)</f>
        <v>13720.94</v>
      </c>
      <c r="Q90" s="32"/>
      <c r="R90" s="34" t="e">
        <f>M90+#REF!</f>
        <v>#REF!</v>
      </c>
      <c r="S90" s="34" t="e">
        <f>N90+#REF!</f>
        <v>#REF!</v>
      </c>
      <c r="T90" s="34" t="e">
        <f>O90+#REF!</f>
        <v>#REF!</v>
      </c>
      <c r="U90" s="34" t="e">
        <f>P90+#REF!</f>
        <v>#REF!</v>
      </c>
      <c r="V90" s="32"/>
      <c r="W90" s="25">
        <f>SUM(W87:W89)</f>
        <v>1985.9999999999998</v>
      </c>
      <c r="X90" s="25">
        <f>SUM(X87:X89)</f>
        <v>14900</v>
      </c>
      <c r="Y90" s="25">
        <f>SUM(Y87:Y89)</f>
        <v>558</v>
      </c>
      <c r="Z90" s="25">
        <f>SUM(Z87:Z89)</f>
        <v>17444</v>
      </c>
      <c r="AA90" s="61"/>
      <c r="AB90" s="59">
        <f>SUM(AB87:AB89)</f>
        <v>3120.82</v>
      </c>
      <c r="AC90" s="59">
        <f>SUM(AC87:AC89)</f>
        <v>10150.119999999999</v>
      </c>
      <c r="AD90" s="59">
        <f>SUM(AD87:AD89)</f>
        <v>450</v>
      </c>
      <c r="AE90" s="59">
        <f>SUM(AE87:AE89)</f>
        <v>13720.94</v>
      </c>
      <c r="AF90" s="374"/>
      <c r="AG90" s="37"/>
      <c r="AH90" s="37"/>
      <c r="AI90" s="37"/>
      <c r="AJ90" s="37"/>
      <c r="AM90" s="61"/>
      <c r="AN90" s="59" t="e">
        <f>SUM(AN87:AN89)</f>
        <v>#REF!</v>
      </c>
      <c r="AO90" s="59" t="e">
        <f>SUM(AO87:AO89)</f>
        <v>#REF!</v>
      </c>
      <c r="AP90" s="59" t="e">
        <f>SUM(AP87:AP89)</f>
        <v>#REF!</v>
      </c>
      <c r="AQ90" s="59" t="e">
        <f>SUM(AQ87:AQ89)</f>
        <v>#REF!</v>
      </c>
    </row>
    <row r="91" spans="1:44" x14ac:dyDescent="0.25">
      <c r="H91" s="77"/>
      <c r="L91" s="51"/>
      <c r="M91" s="83">
        <f>M90/H90</f>
        <v>0.97678247261345841</v>
      </c>
      <c r="N91" s="83">
        <f>N90/I90</f>
        <v>0.65484645161290311</v>
      </c>
      <c r="O91" s="83">
        <f>O90/J90</f>
        <v>0.6428571428571429</v>
      </c>
      <c r="P91" s="83">
        <f>P90/K90</f>
        <v>0.70744728022686265</v>
      </c>
      <c r="W91" s="77"/>
      <c r="AA91" s="51"/>
      <c r="AB91" s="83">
        <f>AB90/W90</f>
        <v>1.5714098690835854</v>
      </c>
      <c r="AC91" s="83">
        <f>AC90/X90</f>
        <v>0.68121610738255023</v>
      </c>
      <c r="AD91" s="83">
        <f>AD90/Y90</f>
        <v>0.80645161290322576</v>
      </c>
      <c r="AE91" s="83">
        <f>AE90/Z90</f>
        <v>0.78657074065581289</v>
      </c>
      <c r="AM91" s="51"/>
      <c r="AN91" s="83"/>
      <c r="AO91" s="83"/>
      <c r="AP91" s="83"/>
      <c r="AQ91" s="83"/>
    </row>
    <row r="92" spans="1:44" x14ac:dyDescent="0.25">
      <c r="L92" s="159" t="s">
        <v>149</v>
      </c>
      <c r="M92" s="158">
        <f>SUM(M27:M30)</f>
        <v>45.14</v>
      </c>
      <c r="N92" s="158">
        <f>SUM(N27:N30)</f>
        <v>398.15999999999997</v>
      </c>
      <c r="O92" s="158">
        <f>SUM(O27:O30)</f>
        <v>0</v>
      </c>
      <c r="P92" s="158">
        <f>SUM(P27:P30)</f>
        <v>443.29999999999995</v>
      </c>
      <c r="AA92" s="159" t="s">
        <v>149</v>
      </c>
      <c r="AB92" s="158">
        <f>SUM(AB27:AB30)</f>
        <v>45.14</v>
      </c>
      <c r="AC92" s="158">
        <f>SUM(AC27:AC30)</f>
        <v>398.15999999999997</v>
      </c>
      <c r="AD92" s="158">
        <f>SUM(AD27:AD30)</f>
        <v>0</v>
      </c>
      <c r="AE92" s="158">
        <f>SUM(AE27:AE30)</f>
        <v>443.29999999999995</v>
      </c>
    </row>
    <row r="93" spans="1:44" ht="25.5" x14ac:dyDescent="0.25">
      <c r="L93" s="28" t="s">
        <v>162</v>
      </c>
      <c r="M93" s="158">
        <f>SUM(M73:M85)+M48</f>
        <v>1392.6399999999999</v>
      </c>
      <c r="N93" s="158">
        <f>SUM(N73:N85)+N48</f>
        <v>9751.9599999999973</v>
      </c>
      <c r="O93" s="158">
        <f>SUM(O73:O85)+O48</f>
        <v>0</v>
      </c>
      <c r="P93" s="158">
        <f>SUM(P73:P85)+P48</f>
        <v>11144.599999999999</v>
      </c>
      <c r="AA93" s="28" t="s">
        <v>162</v>
      </c>
      <c r="AB93" s="158">
        <f>SUM(AB73:AB85)+AB48</f>
        <v>1392.6399999999999</v>
      </c>
      <c r="AC93" s="158">
        <f>SUM(AC73:AC85)+AC48</f>
        <v>9751.9599999999973</v>
      </c>
      <c r="AD93" s="158">
        <f>SUM(AD73:AD85)+AD48</f>
        <v>0</v>
      </c>
      <c r="AE93" s="158">
        <f>SUM(AE73:AE85)+AE48</f>
        <v>11144.599999999999</v>
      </c>
      <c r="AP93" s="503"/>
      <c r="AQ93" s="504"/>
    </row>
    <row r="94" spans="1:44" x14ac:dyDescent="0.25">
      <c r="L94" s="4" t="s">
        <v>163</v>
      </c>
      <c r="M94" s="158">
        <f>SUM(M55:M68)</f>
        <v>7.99</v>
      </c>
      <c r="N94" s="5"/>
      <c r="O94" s="5"/>
      <c r="P94" s="158">
        <f>SUM(M94:O94)</f>
        <v>7.99</v>
      </c>
      <c r="AA94" s="4" t="s">
        <v>163</v>
      </c>
      <c r="AB94" s="158">
        <f>SUM(AB55:AB68)</f>
        <v>7.99</v>
      </c>
      <c r="AC94" s="5"/>
      <c r="AD94" s="5"/>
      <c r="AE94" s="158">
        <f>SUM(AB94:AD94)</f>
        <v>7.99</v>
      </c>
    </row>
    <row r="96" spans="1:44" x14ac:dyDescent="0.25"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M96" s="4"/>
      <c r="AN96" s="4"/>
      <c r="AO96" s="4"/>
      <c r="AP96" s="4"/>
      <c r="AQ96" s="4"/>
    </row>
    <row r="97" spans="7:43" x14ac:dyDescent="0.25"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M97" s="4"/>
      <c r="AN97" s="4"/>
      <c r="AO97" s="4"/>
      <c r="AP97" s="4"/>
      <c r="AQ97" s="4"/>
    </row>
    <row r="98" spans="7:43" x14ac:dyDescent="0.25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M98" s="4"/>
      <c r="AN98" s="4"/>
      <c r="AO98" s="4"/>
      <c r="AP98" s="4"/>
      <c r="AQ98" s="4"/>
    </row>
    <row r="99" spans="7:43" x14ac:dyDescent="0.25"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M99" s="4"/>
      <c r="AN99" s="4"/>
      <c r="AO99" s="4"/>
      <c r="AP99" s="4"/>
      <c r="AQ99" s="4"/>
    </row>
    <row r="100" spans="7:43" x14ac:dyDescent="0.25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M100" s="4"/>
      <c r="AN100" s="4"/>
      <c r="AO100" s="4"/>
      <c r="AP100" s="4"/>
      <c r="AQ100" s="4"/>
    </row>
    <row r="101" spans="7:43" x14ac:dyDescent="0.25"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M101" s="4"/>
      <c r="AN101" s="4"/>
      <c r="AO101" s="4"/>
      <c r="AP101" s="4"/>
      <c r="AQ101" s="4"/>
    </row>
    <row r="102" spans="7:43" x14ac:dyDescent="0.25"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M102" s="4"/>
      <c r="AN102" s="4"/>
      <c r="AO102" s="4"/>
      <c r="AP102" s="4"/>
      <c r="AQ102" s="4"/>
    </row>
    <row r="103" spans="7:43" x14ac:dyDescent="0.25"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M103" s="4"/>
      <c r="AN103" s="4"/>
      <c r="AO103" s="4"/>
      <c r="AP103" s="4"/>
      <c r="AQ103" s="4"/>
    </row>
    <row r="104" spans="7:43" x14ac:dyDescent="0.25"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M104" s="4"/>
      <c r="AN104" s="4"/>
      <c r="AO104" s="4"/>
      <c r="AP104" s="4"/>
      <c r="AQ104" s="4"/>
    </row>
    <row r="105" spans="7:43" x14ac:dyDescent="0.25"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M105" s="4"/>
      <c r="AN105" s="4"/>
      <c r="AO105" s="4"/>
      <c r="AP105" s="4"/>
      <c r="AQ105" s="4"/>
    </row>
    <row r="106" spans="7:43" x14ac:dyDescent="0.25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M106" s="4"/>
      <c r="AN106" s="4"/>
      <c r="AO106" s="4"/>
      <c r="AP106" s="4"/>
      <c r="AQ106" s="4"/>
    </row>
    <row r="107" spans="7:43" x14ac:dyDescent="0.25"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M107" s="4"/>
      <c r="AN107" s="4"/>
      <c r="AO107" s="4"/>
      <c r="AP107" s="4"/>
      <c r="AQ107" s="4"/>
    </row>
    <row r="108" spans="7:43" x14ac:dyDescent="0.25"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M108" s="4"/>
      <c r="AN108" s="4"/>
      <c r="AO108" s="4"/>
      <c r="AP108" s="4"/>
      <c r="AQ108" s="4"/>
    </row>
    <row r="109" spans="7:43" x14ac:dyDescent="0.25"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M109" s="4"/>
      <c r="AN109" s="4"/>
      <c r="AO109" s="4"/>
      <c r="AP109" s="4"/>
      <c r="AQ109" s="4"/>
    </row>
    <row r="110" spans="7:43" x14ac:dyDescent="0.25"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M110" s="4"/>
      <c r="AN110" s="4"/>
      <c r="AO110" s="4"/>
      <c r="AP110" s="4"/>
      <c r="AQ110" s="4"/>
    </row>
    <row r="111" spans="7:43" x14ac:dyDescent="0.25"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M111" s="4"/>
      <c r="AN111" s="4"/>
      <c r="AO111" s="4"/>
      <c r="AP111" s="4"/>
      <c r="AQ111" s="4"/>
    </row>
    <row r="112" spans="7:43" x14ac:dyDescent="0.25"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M112" s="4"/>
      <c r="AN112" s="4"/>
      <c r="AO112" s="4"/>
      <c r="AP112" s="4"/>
      <c r="AQ112" s="4"/>
    </row>
    <row r="113" spans="7:43" x14ac:dyDescent="0.25"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M113" s="4"/>
      <c r="AN113" s="4"/>
      <c r="AO113" s="4"/>
      <c r="AP113" s="4"/>
      <c r="AQ113" s="4"/>
    </row>
  </sheetData>
  <mergeCells count="96">
    <mergeCell ref="L3:L4"/>
    <mergeCell ref="M3:P3"/>
    <mergeCell ref="M52:M53"/>
    <mergeCell ref="N52:N53"/>
    <mergeCell ref="O52:O53"/>
    <mergeCell ref="P52:P53"/>
    <mergeCell ref="AJ89:AK89"/>
    <mergeCell ref="AH72:AH85"/>
    <mergeCell ref="AI72:AI85"/>
    <mergeCell ref="AH55:AH56"/>
    <mergeCell ref="AI55:AI56"/>
    <mergeCell ref="AJ72:AJ85"/>
    <mergeCell ref="AH67:AH68"/>
    <mergeCell ref="AI67:AI68"/>
    <mergeCell ref="A58:A59"/>
    <mergeCell ref="AH58:AH59"/>
    <mergeCell ref="AI58:AI59"/>
    <mergeCell ref="A60:A62"/>
    <mergeCell ref="AH60:AH62"/>
    <mergeCell ref="AI60:AI62"/>
    <mergeCell ref="A55:A56"/>
    <mergeCell ref="K52:K53"/>
    <mergeCell ref="A63:A66"/>
    <mergeCell ref="AH63:AH66"/>
    <mergeCell ref="AI63:AI66"/>
    <mergeCell ref="Q52:Q53"/>
    <mergeCell ref="R52:R53"/>
    <mergeCell ref="S52:S53"/>
    <mergeCell ref="U52:U53"/>
    <mergeCell ref="T52:T53"/>
    <mergeCell ref="AA52:AA53"/>
    <mergeCell ref="AB52:AB53"/>
    <mergeCell ref="AC52:AC53"/>
    <mergeCell ref="AD52:AD53"/>
    <mergeCell ref="H52:H53"/>
    <mergeCell ref="I52:I53"/>
    <mergeCell ref="AH28:AH30"/>
    <mergeCell ref="AI28:AI30"/>
    <mergeCell ref="AJ28:AJ30"/>
    <mergeCell ref="A34:A36"/>
    <mergeCell ref="AH34:AH36"/>
    <mergeCell ref="AI34:AI36"/>
    <mergeCell ref="A26:A30"/>
    <mergeCell ref="Y52:Y53"/>
    <mergeCell ref="Z52:Z53"/>
    <mergeCell ref="C52:C53"/>
    <mergeCell ref="D52:D53"/>
    <mergeCell ref="E52:E53"/>
    <mergeCell ref="F52:F53"/>
    <mergeCell ref="G52:G53"/>
    <mergeCell ref="J52:J53"/>
    <mergeCell ref="L52:L53"/>
    <mergeCell ref="V52:V53"/>
    <mergeCell ref="W52:W53"/>
    <mergeCell ref="X52:X53"/>
    <mergeCell ref="Q3:Q4"/>
    <mergeCell ref="R3:U3"/>
    <mergeCell ref="AI6:AI9"/>
    <mergeCell ref="AH14:AH16"/>
    <mergeCell ref="AI14:AI16"/>
    <mergeCell ref="V3:V4"/>
    <mergeCell ref="W3:Z3"/>
    <mergeCell ref="AA3:AA4"/>
    <mergeCell ref="AB3:AE3"/>
    <mergeCell ref="A5:B5"/>
    <mergeCell ref="AH6:AH9"/>
    <mergeCell ref="L2:P2"/>
    <mergeCell ref="Q2:U2"/>
    <mergeCell ref="AH2:AI2"/>
    <mergeCell ref="C3:C4"/>
    <mergeCell ref="D3:E3"/>
    <mergeCell ref="F3:F4"/>
    <mergeCell ref="G3:G4"/>
    <mergeCell ref="H3:K3"/>
    <mergeCell ref="A2:A4"/>
    <mergeCell ref="B2:B4"/>
    <mergeCell ref="C2:F2"/>
    <mergeCell ref="G2:K2"/>
    <mergeCell ref="V2:Z2"/>
    <mergeCell ref="AA2:AE2"/>
    <mergeCell ref="AE52:AE53"/>
    <mergeCell ref="AP93:AQ93"/>
    <mergeCell ref="AM2:AQ2"/>
    <mergeCell ref="AM3:AM4"/>
    <mergeCell ref="AN3:AQ3"/>
    <mergeCell ref="AM52:AM53"/>
    <mergeCell ref="AN52:AN53"/>
    <mergeCell ref="AO52:AO53"/>
    <mergeCell ref="AP52:AP53"/>
    <mergeCell ref="AQ52:AQ53"/>
    <mergeCell ref="AH20:AH21"/>
    <mergeCell ref="AI20:AI21"/>
    <mergeCell ref="AH18:AH19"/>
    <mergeCell ref="AI18:AI19"/>
    <mergeCell ref="AH41:AH50"/>
    <mergeCell ref="AI41:AI50"/>
  </mergeCells>
  <pageMargins left="0.15" right="0.1" top="0.2" bottom="0.1" header="0.3" footer="0.3"/>
  <pageSetup paperSize="9" scale="55" orientation="landscape" r:id="rId1"/>
  <rowBreaks count="1" manualBreakCount="1">
    <brk id="51" max="3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22"/>
  <sheetViews>
    <sheetView workbookViewId="0">
      <selection activeCell="B20" sqref="B20"/>
    </sheetView>
  </sheetViews>
  <sheetFormatPr defaultColWidth="9.140625" defaultRowHeight="15.75" x14ac:dyDescent="0.25"/>
  <cols>
    <col min="1" max="1" width="4.85546875" style="300" customWidth="1"/>
    <col min="2" max="2" width="38.140625" style="300" customWidth="1"/>
    <col min="3" max="3" width="10.85546875" style="300" customWidth="1"/>
    <col min="4" max="4" width="10" style="300" customWidth="1"/>
    <col min="5" max="5" width="10.28515625" style="300" hidden="1" customWidth="1"/>
    <col min="6" max="6" width="8.85546875" style="300" hidden="1" customWidth="1"/>
    <col min="7" max="7" width="9.28515625" style="300" hidden="1" customWidth="1"/>
    <col min="8" max="8" width="9.85546875" style="300" hidden="1" customWidth="1"/>
    <col min="9" max="9" width="10.85546875" style="300" hidden="1" customWidth="1"/>
    <col min="10" max="10" width="0" style="300" hidden="1" customWidth="1"/>
    <col min="11" max="11" width="9.5703125" style="300" customWidth="1"/>
    <col min="12" max="12" width="9.140625" style="300" customWidth="1"/>
    <col min="13" max="13" width="10.7109375" style="300" customWidth="1"/>
    <col min="14" max="14" width="9.5703125" style="300" customWidth="1"/>
    <col min="15" max="15" width="9.140625" style="300" customWidth="1"/>
    <col min="16" max="16" width="10.7109375" style="300" customWidth="1"/>
    <col min="17" max="17" width="11.140625" style="300" customWidth="1"/>
    <col min="18" max="18" width="9.140625" style="300" customWidth="1"/>
    <col min="19" max="19" width="10.7109375" style="300" customWidth="1"/>
    <col min="20" max="20" width="9.140625" style="300"/>
    <col min="21" max="21" width="12.140625" style="300" customWidth="1"/>
    <col min="22" max="16384" width="9.140625" style="300"/>
  </cols>
  <sheetData>
    <row r="2" spans="1:22" s="301" customFormat="1" x14ac:dyDescent="0.25">
      <c r="A2" s="553" t="s">
        <v>182</v>
      </c>
      <c r="B2" s="553"/>
      <c r="C2" s="553"/>
      <c r="D2" s="553"/>
      <c r="E2" s="553"/>
      <c r="F2" s="553"/>
      <c r="G2" s="553"/>
      <c r="H2" s="553"/>
      <c r="I2" s="553"/>
      <c r="J2" s="553"/>
      <c r="K2" s="553"/>
      <c r="L2" s="553"/>
      <c r="M2" s="553"/>
      <c r="N2" s="553"/>
      <c r="O2" s="553"/>
      <c r="P2" s="553"/>
      <c r="Q2" s="553"/>
      <c r="R2" s="553"/>
      <c r="S2" s="553"/>
    </row>
    <row r="3" spans="1:22" s="301" customFormat="1" ht="33" customHeight="1" x14ac:dyDescent="0.25">
      <c r="A3" s="554" t="s">
        <v>183</v>
      </c>
      <c r="B3" s="555" t="s">
        <v>184</v>
      </c>
      <c r="C3" s="556" t="s">
        <v>185</v>
      </c>
      <c r="D3" s="557"/>
      <c r="E3" s="556" t="s">
        <v>186</v>
      </c>
      <c r="F3" s="557"/>
      <c r="G3" s="558"/>
      <c r="H3" s="556" t="s">
        <v>187</v>
      </c>
      <c r="I3" s="557"/>
      <c r="J3" s="557"/>
      <c r="K3" s="559" t="s">
        <v>188</v>
      </c>
      <c r="L3" s="554"/>
      <c r="M3" s="554"/>
      <c r="N3" s="559" t="s">
        <v>189</v>
      </c>
      <c r="O3" s="554"/>
      <c r="P3" s="554"/>
      <c r="Q3" s="559" t="s">
        <v>190</v>
      </c>
      <c r="R3" s="554"/>
      <c r="S3" s="554"/>
    </row>
    <row r="4" spans="1:22" s="301" customFormat="1" ht="18.75" customHeight="1" x14ac:dyDescent="0.25">
      <c r="A4" s="554"/>
      <c r="B4" s="555"/>
      <c r="C4" s="302" t="s">
        <v>191</v>
      </c>
      <c r="D4" s="350" t="s">
        <v>192</v>
      </c>
      <c r="E4" s="302" t="s">
        <v>75</v>
      </c>
      <c r="F4" s="350" t="s">
        <v>159</v>
      </c>
      <c r="G4" s="350" t="s">
        <v>76</v>
      </c>
      <c r="H4" s="302" t="s">
        <v>75</v>
      </c>
      <c r="I4" s="350" t="s">
        <v>159</v>
      </c>
      <c r="J4" s="351" t="s">
        <v>76</v>
      </c>
      <c r="K4" s="303" t="s">
        <v>75</v>
      </c>
      <c r="L4" s="350" t="s">
        <v>159</v>
      </c>
      <c r="M4" s="350" t="s">
        <v>76</v>
      </c>
      <c r="N4" s="303" t="s">
        <v>75</v>
      </c>
      <c r="O4" s="350" t="s">
        <v>159</v>
      </c>
      <c r="P4" s="350" t="s">
        <v>76</v>
      </c>
      <c r="Q4" s="303" t="s">
        <v>75</v>
      </c>
      <c r="R4" s="350" t="s">
        <v>159</v>
      </c>
      <c r="S4" s="350" t="s">
        <v>76</v>
      </c>
    </row>
    <row r="5" spans="1:22" s="301" customFormat="1" ht="18.75" customHeight="1" x14ac:dyDescent="0.25">
      <c r="A5" s="348"/>
      <c r="B5" s="349" t="s">
        <v>217</v>
      </c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04"/>
      <c r="O5" s="304"/>
      <c r="P5" s="304"/>
      <c r="Q5" s="304"/>
      <c r="R5" s="304"/>
      <c r="S5" s="305"/>
    </row>
    <row r="6" spans="1:22" s="301" customFormat="1" x14ac:dyDescent="0.25">
      <c r="A6" s="306">
        <v>1</v>
      </c>
      <c r="B6" s="307" t="s">
        <v>193</v>
      </c>
      <c r="C6" s="308" t="s">
        <v>194</v>
      </c>
      <c r="D6" s="309">
        <v>1261</v>
      </c>
      <c r="E6" s="308">
        <v>5.27</v>
      </c>
      <c r="F6" s="309">
        <f>E6*13.04%</f>
        <v>0.68720799999999993</v>
      </c>
      <c r="G6" s="309">
        <f>E6*86.96%</f>
        <v>4.5827919999999995</v>
      </c>
      <c r="H6" s="308">
        <v>116.72</v>
      </c>
      <c r="I6" s="309">
        <f>H6*0.14</f>
        <v>16.340800000000002</v>
      </c>
      <c r="J6" s="310">
        <f>H6*0.86</f>
        <v>100.3792</v>
      </c>
      <c r="K6" s="311">
        <f>L6+M6</f>
        <v>116.72</v>
      </c>
      <c r="L6" s="309">
        <v>16.34</v>
      </c>
      <c r="M6" s="309">
        <v>100.38</v>
      </c>
      <c r="N6" s="311">
        <v>151.90999999999997</v>
      </c>
      <c r="O6" s="309">
        <v>30.93</v>
      </c>
      <c r="P6" s="309">
        <f>N6*87.5%</f>
        <v>132.92124999999999</v>
      </c>
      <c r="Q6" s="311">
        <v>273.89999999999998</v>
      </c>
      <c r="R6" s="309">
        <f>L6+O6</f>
        <v>47.269999999999996</v>
      </c>
      <c r="S6" s="309">
        <f>M6+P6</f>
        <v>233.30124999999998</v>
      </c>
      <c r="U6" s="361">
        <f>(O6/0.125)-O6</f>
        <v>216.51</v>
      </c>
      <c r="V6" s="312">
        <f>O6+U6</f>
        <v>247.44</v>
      </c>
    </row>
    <row r="7" spans="1:22" s="301" customFormat="1" ht="19.5" customHeight="1" x14ac:dyDescent="0.25">
      <c r="A7" s="306"/>
      <c r="B7" s="349" t="s">
        <v>218</v>
      </c>
      <c r="C7" s="308"/>
      <c r="D7" s="309"/>
      <c r="E7" s="308"/>
      <c r="F7" s="309"/>
      <c r="G7" s="309"/>
      <c r="H7" s="308"/>
      <c r="I7" s="309"/>
      <c r="J7" s="310"/>
      <c r="K7" s="311"/>
      <c r="L7" s="309"/>
      <c r="M7" s="309"/>
      <c r="N7" s="311"/>
      <c r="O7" s="309"/>
      <c r="P7" s="309"/>
      <c r="Q7" s="311"/>
      <c r="R7" s="309"/>
      <c r="S7" s="309"/>
      <c r="U7" s="312"/>
    </row>
    <row r="8" spans="1:22" ht="31.5" x14ac:dyDescent="0.25">
      <c r="A8" s="327">
        <v>7</v>
      </c>
      <c r="B8" s="313" t="s">
        <v>205</v>
      </c>
      <c r="C8" s="325" t="s">
        <v>206</v>
      </c>
      <c r="D8" s="328">
        <v>1515</v>
      </c>
      <c r="E8" s="329">
        <v>0</v>
      </c>
      <c r="F8" s="330">
        <v>0</v>
      </c>
      <c r="G8" s="330">
        <v>0</v>
      </c>
      <c r="H8" s="329">
        <v>0</v>
      </c>
      <c r="I8" s="330">
        <v>0</v>
      </c>
      <c r="J8" s="331">
        <v>0</v>
      </c>
      <c r="K8" s="332">
        <v>0</v>
      </c>
      <c r="L8" s="309">
        <f>F8+I8</f>
        <v>0</v>
      </c>
      <c r="M8" s="309">
        <f>G8+J8</f>
        <v>0</v>
      </c>
      <c r="N8" s="332">
        <v>0</v>
      </c>
      <c r="O8" s="309">
        <v>0</v>
      </c>
      <c r="P8" s="309">
        <v>0</v>
      </c>
      <c r="Q8" s="332">
        <v>733.34</v>
      </c>
      <c r="R8" s="309">
        <f t="shared" ref="R8:S10" si="0">L8+O8</f>
        <v>0</v>
      </c>
      <c r="S8" s="309">
        <f t="shared" si="0"/>
        <v>0</v>
      </c>
      <c r="U8" s="312"/>
    </row>
    <row r="9" spans="1:22" s="301" customFormat="1" ht="31.5" x14ac:dyDescent="0.25">
      <c r="A9" s="306">
        <v>3</v>
      </c>
      <c r="B9" s="307" t="s">
        <v>197</v>
      </c>
      <c r="C9" s="308" t="s">
        <v>198</v>
      </c>
      <c r="D9" s="309">
        <v>20311</v>
      </c>
      <c r="E9" s="308">
        <v>2581.71</v>
      </c>
      <c r="F9" s="309">
        <v>332.56</v>
      </c>
      <c r="G9" s="309">
        <v>2249.15</v>
      </c>
      <c r="H9" s="308">
        <v>3413.2</v>
      </c>
      <c r="I9" s="309">
        <v>471.78</v>
      </c>
      <c r="J9" s="310">
        <v>2941.42</v>
      </c>
      <c r="K9" s="311">
        <f>E9+H9</f>
        <v>5994.91</v>
      </c>
      <c r="L9" s="309">
        <v>889.49</v>
      </c>
      <c r="M9" s="309">
        <v>5254.17</v>
      </c>
      <c r="N9" s="311">
        <f>V9</f>
        <v>4182.88</v>
      </c>
      <c r="O9" s="309">
        <v>522.86</v>
      </c>
      <c r="P9" s="309">
        <v>3660.02</v>
      </c>
      <c r="Q9" s="311">
        <v>10324.48</v>
      </c>
      <c r="R9" s="309">
        <f t="shared" si="0"/>
        <v>1412.35</v>
      </c>
      <c r="S9" s="309">
        <f t="shared" si="0"/>
        <v>8914.19</v>
      </c>
      <c r="U9" s="361">
        <f>(O9/0.125)-O9</f>
        <v>3660.02</v>
      </c>
      <c r="V9" s="361">
        <f t="shared" ref="V9:V10" si="1">O9+U9</f>
        <v>4182.88</v>
      </c>
    </row>
    <row r="10" spans="1:22" s="301" customFormat="1" x14ac:dyDescent="0.25">
      <c r="A10" s="306">
        <v>4</v>
      </c>
      <c r="B10" s="307" t="s">
        <v>199</v>
      </c>
      <c r="C10" s="308" t="s">
        <v>200</v>
      </c>
      <c r="D10" s="309">
        <v>9729</v>
      </c>
      <c r="E10" s="308">
        <v>1958.04</v>
      </c>
      <c r="F10" s="309">
        <v>252.78</v>
      </c>
      <c r="G10" s="309">
        <v>1705.26</v>
      </c>
      <c r="H10" s="308">
        <v>2875.01</v>
      </c>
      <c r="I10" s="309">
        <f>H10*0.14</f>
        <v>402.50140000000005</v>
      </c>
      <c r="J10" s="310">
        <f>H10*0.86</f>
        <v>2472.5086000000001</v>
      </c>
      <c r="K10" s="311">
        <f>E10+H10</f>
        <v>4833.05</v>
      </c>
      <c r="L10" s="309">
        <v>791.08</v>
      </c>
      <c r="M10" s="309">
        <v>5220.3999999999996</v>
      </c>
      <c r="N10" s="311">
        <v>1805.2399999999998</v>
      </c>
      <c r="O10" s="309">
        <v>322.33</v>
      </c>
      <c r="P10" s="309">
        <f>N10*87.5%</f>
        <v>1579.5849999999998</v>
      </c>
      <c r="Q10" s="311">
        <v>6638.29</v>
      </c>
      <c r="R10" s="309">
        <f t="shared" si="0"/>
        <v>1113.4100000000001</v>
      </c>
      <c r="S10" s="309">
        <f t="shared" si="0"/>
        <v>6799.9849999999997</v>
      </c>
      <c r="U10" s="361">
        <f>(O10/0.125)-O10</f>
        <v>2256.31</v>
      </c>
      <c r="V10" s="312">
        <f t="shared" si="1"/>
        <v>2578.64</v>
      </c>
    </row>
    <row r="11" spans="1:22" s="301" customFormat="1" x14ac:dyDescent="0.25">
      <c r="A11" s="321"/>
      <c r="B11" s="322" t="s">
        <v>219</v>
      </c>
      <c r="C11" s="322"/>
      <c r="D11" s="322"/>
      <c r="E11" s="322"/>
      <c r="F11" s="322"/>
      <c r="G11" s="322"/>
      <c r="H11" s="322"/>
      <c r="I11" s="322"/>
      <c r="J11" s="322"/>
      <c r="K11" s="322"/>
      <c r="L11" s="322"/>
      <c r="M11" s="322"/>
      <c r="N11" s="322"/>
      <c r="O11" s="323"/>
      <c r="P11" s="323"/>
      <c r="Q11" s="322"/>
      <c r="R11" s="323"/>
      <c r="S11" s="324"/>
      <c r="U11" s="312"/>
    </row>
    <row r="12" spans="1:22" s="301" customFormat="1" x14ac:dyDescent="0.25">
      <c r="A12" s="306">
        <v>6</v>
      </c>
      <c r="B12" s="307" t="s">
        <v>203</v>
      </c>
      <c r="C12" s="325" t="s">
        <v>204</v>
      </c>
      <c r="D12" s="309">
        <v>2515</v>
      </c>
      <c r="E12" s="325">
        <v>0</v>
      </c>
      <c r="F12" s="326">
        <f>E12*13.04%</f>
        <v>0</v>
      </c>
      <c r="G12" s="326">
        <f>E12*86.96%</f>
        <v>0</v>
      </c>
      <c r="H12" s="308">
        <v>1517.6</v>
      </c>
      <c r="I12" s="309">
        <f>H12*0.14</f>
        <v>212.464</v>
      </c>
      <c r="J12" s="310">
        <f>H12*0.86</f>
        <v>1305.136</v>
      </c>
      <c r="K12" s="311">
        <f>E12+H12</f>
        <v>1517.6</v>
      </c>
      <c r="L12" s="309">
        <v>64.36</v>
      </c>
      <c r="M12" s="309">
        <v>390.68</v>
      </c>
      <c r="N12" s="311">
        <v>365.52</v>
      </c>
      <c r="O12" s="309">
        <f t="shared" ref="O12:O17" si="2">N12*12.5%</f>
        <v>45.69</v>
      </c>
      <c r="P12" s="309">
        <f t="shared" ref="P12:P18" si="3">N12*87.5%</f>
        <v>319.83</v>
      </c>
      <c r="Q12" s="311">
        <v>1883.12</v>
      </c>
      <c r="R12" s="309">
        <f t="shared" ref="R12:S17" si="4">L12+O12</f>
        <v>110.05</v>
      </c>
      <c r="S12" s="309">
        <f t="shared" si="4"/>
        <v>710.51</v>
      </c>
      <c r="U12" s="361">
        <f t="shared" ref="U12:U17" si="5">(O12/0.125)-O12</f>
        <v>319.83</v>
      </c>
      <c r="V12" s="312">
        <f t="shared" ref="V12:V17" si="6">O12+U12</f>
        <v>365.52</v>
      </c>
    </row>
    <row r="13" spans="1:22" s="301" customFormat="1" ht="32.25" customHeight="1" x14ac:dyDescent="0.25">
      <c r="A13" s="306">
        <v>8</v>
      </c>
      <c r="B13" s="307" t="s">
        <v>207</v>
      </c>
      <c r="C13" s="308" t="s">
        <v>208</v>
      </c>
      <c r="D13" s="309">
        <v>2550</v>
      </c>
      <c r="E13" s="308">
        <v>62.18</v>
      </c>
      <c r="F13" s="309">
        <v>8.85</v>
      </c>
      <c r="G13" s="309">
        <v>53.33</v>
      </c>
      <c r="H13" s="308">
        <v>477.32</v>
      </c>
      <c r="I13" s="309">
        <f>H13*0.14</f>
        <v>66.82480000000001</v>
      </c>
      <c r="J13" s="310">
        <f>H13*0.86</f>
        <v>410.49520000000001</v>
      </c>
      <c r="K13" s="311">
        <f>E13+H13</f>
        <v>539.5</v>
      </c>
      <c r="L13" s="309">
        <v>63.49</v>
      </c>
      <c r="M13" s="309">
        <v>388.97</v>
      </c>
      <c r="N13" s="311">
        <v>361.19000000000005</v>
      </c>
      <c r="O13" s="309">
        <f t="shared" si="2"/>
        <v>45.148750000000007</v>
      </c>
      <c r="P13" s="309">
        <f t="shared" si="3"/>
        <v>316.04125000000005</v>
      </c>
      <c r="Q13" s="311">
        <v>900.69</v>
      </c>
      <c r="R13" s="309">
        <f t="shared" si="4"/>
        <v>108.63875000000002</v>
      </c>
      <c r="S13" s="309">
        <f t="shared" si="4"/>
        <v>705.01125000000002</v>
      </c>
      <c r="U13" s="361">
        <f t="shared" si="5"/>
        <v>316.04125000000005</v>
      </c>
      <c r="V13" s="312">
        <f t="shared" si="6"/>
        <v>361.19000000000005</v>
      </c>
    </row>
    <row r="14" spans="1:22" s="301" customFormat="1" ht="31.5" x14ac:dyDescent="0.25">
      <c r="A14" s="306">
        <v>9</v>
      </c>
      <c r="B14" s="313" t="s">
        <v>209</v>
      </c>
      <c r="C14" s="308" t="s">
        <v>210</v>
      </c>
      <c r="D14" s="309">
        <v>1785</v>
      </c>
      <c r="E14" s="325">
        <v>0</v>
      </c>
      <c r="F14" s="326">
        <f>E14*13.04%</f>
        <v>0</v>
      </c>
      <c r="G14" s="326">
        <f>E14*86.96%</f>
        <v>0</v>
      </c>
      <c r="H14" s="308">
        <v>633.05999999999995</v>
      </c>
      <c r="I14" s="309">
        <v>85.63</v>
      </c>
      <c r="J14" s="310">
        <v>547.42999999999995</v>
      </c>
      <c r="K14" s="311">
        <f>E14+H14</f>
        <v>633.05999999999995</v>
      </c>
      <c r="L14" s="309">
        <v>48.84</v>
      </c>
      <c r="M14" s="309">
        <v>293.01</v>
      </c>
      <c r="N14" s="311">
        <v>738.02</v>
      </c>
      <c r="O14" s="309">
        <f t="shared" si="2"/>
        <v>92.252499999999998</v>
      </c>
      <c r="P14" s="309">
        <f t="shared" si="3"/>
        <v>645.76749999999993</v>
      </c>
      <c r="Q14" s="311">
        <v>1371.08</v>
      </c>
      <c r="R14" s="309">
        <f t="shared" si="4"/>
        <v>141.0925</v>
      </c>
      <c r="S14" s="309">
        <f t="shared" si="4"/>
        <v>938.77749999999992</v>
      </c>
      <c r="U14" s="361">
        <f t="shared" si="5"/>
        <v>645.76749999999993</v>
      </c>
      <c r="V14" s="312">
        <f t="shared" si="6"/>
        <v>738.02</v>
      </c>
    </row>
    <row r="15" spans="1:22" s="301" customFormat="1" ht="33" customHeight="1" x14ac:dyDescent="0.25">
      <c r="A15" s="306">
        <v>2</v>
      </c>
      <c r="B15" s="313" t="s">
        <v>195</v>
      </c>
      <c r="C15" s="308" t="s">
        <v>196</v>
      </c>
      <c r="D15" s="309">
        <v>11952.5</v>
      </c>
      <c r="E15" s="308">
        <v>3895.91</v>
      </c>
      <c r="F15" s="309">
        <v>506.01</v>
      </c>
      <c r="G15" s="309">
        <v>3389.9</v>
      </c>
      <c r="H15" s="308">
        <v>2007.04</v>
      </c>
      <c r="I15" s="309">
        <f>H15*0.14</f>
        <v>280.98560000000003</v>
      </c>
      <c r="J15" s="310">
        <f>H15*0.86</f>
        <v>1726.0544</v>
      </c>
      <c r="K15" s="311">
        <f>E15+H15</f>
        <v>5902.95</v>
      </c>
      <c r="L15" s="309">
        <v>779.02</v>
      </c>
      <c r="M15" s="309">
        <v>5348.04</v>
      </c>
      <c r="N15" s="311">
        <v>1932</v>
      </c>
      <c r="O15" s="309">
        <f t="shared" si="2"/>
        <v>241.5</v>
      </c>
      <c r="P15" s="309">
        <f t="shared" si="3"/>
        <v>1690.5</v>
      </c>
      <c r="Q15" s="311">
        <v>7834.95</v>
      </c>
      <c r="R15" s="309">
        <f t="shared" si="4"/>
        <v>1020.52</v>
      </c>
      <c r="S15" s="309">
        <f t="shared" si="4"/>
        <v>7038.54</v>
      </c>
      <c r="U15" s="361">
        <f t="shared" si="5"/>
        <v>1690.5</v>
      </c>
      <c r="V15" s="312">
        <f t="shared" si="6"/>
        <v>1932</v>
      </c>
    </row>
    <row r="16" spans="1:22" x14ac:dyDescent="0.25">
      <c r="A16" s="314">
        <v>5</v>
      </c>
      <c r="B16" s="315" t="s">
        <v>201</v>
      </c>
      <c r="C16" s="316" t="s">
        <v>202</v>
      </c>
      <c r="D16" s="317">
        <v>166</v>
      </c>
      <c r="E16" s="318">
        <v>0</v>
      </c>
      <c r="F16" s="319">
        <v>0</v>
      </c>
      <c r="G16" s="319">
        <v>0</v>
      </c>
      <c r="H16" s="320">
        <v>178.46</v>
      </c>
      <c r="I16" s="309">
        <f>H16*0.14</f>
        <v>24.984400000000004</v>
      </c>
      <c r="J16" s="310">
        <f>H16*0.86</f>
        <v>153.47560000000001</v>
      </c>
      <c r="K16" s="311">
        <f t="shared" ref="K16" si="7">E16+H16</f>
        <v>178.46</v>
      </c>
      <c r="L16" s="309">
        <v>9.77</v>
      </c>
      <c r="M16" s="309">
        <v>63.49</v>
      </c>
      <c r="N16" s="311">
        <v>12.47999999999999</v>
      </c>
      <c r="O16" s="309">
        <f t="shared" si="2"/>
        <v>1.5599999999999987</v>
      </c>
      <c r="P16" s="309">
        <f t="shared" si="3"/>
        <v>10.919999999999991</v>
      </c>
      <c r="Q16" s="311">
        <v>190.94</v>
      </c>
      <c r="R16" s="309">
        <f t="shared" si="4"/>
        <v>11.329999999999998</v>
      </c>
      <c r="S16" s="309">
        <f t="shared" si="4"/>
        <v>74.41</v>
      </c>
      <c r="U16" s="361">
        <f t="shared" si="5"/>
        <v>10.919999999999991</v>
      </c>
      <c r="V16" s="312">
        <f t="shared" si="6"/>
        <v>12.47999999999999</v>
      </c>
    </row>
    <row r="17" spans="1:80" ht="15" customHeight="1" x14ac:dyDescent="0.25">
      <c r="A17" s="314">
        <v>11</v>
      </c>
      <c r="B17" s="315" t="s">
        <v>213</v>
      </c>
      <c r="C17" s="338" t="s">
        <v>214</v>
      </c>
      <c r="D17" s="317">
        <v>1380</v>
      </c>
      <c r="E17" s="318">
        <v>0</v>
      </c>
      <c r="F17" s="319">
        <v>0</v>
      </c>
      <c r="G17" s="319">
        <v>0</v>
      </c>
      <c r="H17" s="320">
        <v>42.09</v>
      </c>
      <c r="I17" s="309">
        <f>H17*0.13</f>
        <v>5.4717000000000002</v>
      </c>
      <c r="J17" s="310">
        <f>H17*0.87</f>
        <v>36.618300000000005</v>
      </c>
      <c r="K17" s="339">
        <f>E17+H17</f>
        <v>42.09</v>
      </c>
      <c r="L17" s="309">
        <v>5.47</v>
      </c>
      <c r="M17" s="309">
        <v>36.619999999999997</v>
      </c>
      <c r="N17" s="339">
        <v>93.32</v>
      </c>
      <c r="O17" s="309">
        <f t="shared" si="2"/>
        <v>11.664999999999999</v>
      </c>
      <c r="P17" s="309">
        <f t="shared" si="3"/>
        <v>81.655000000000001</v>
      </c>
      <c r="Q17" s="339">
        <v>135.41</v>
      </c>
      <c r="R17" s="309">
        <f t="shared" si="4"/>
        <v>17.134999999999998</v>
      </c>
      <c r="S17" s="309">
        <f t="shared" si="4"/>
        <v>118.27500000000001</v>
      </c>
      <c r="U17" s="361">
        <f t="shared" si="5"/>
        <v>81.655000000000001</v>
      </c>
      <c r="V17" s="312">
        <f t="shared" si="6"/>
        <v>93.32</v>
      </c>
    </row>
    <row r="18" spans="1:80" x14ac:dyDescent="0.25">
      <c r="A18" s="314">
        <v>12</v>
      </c>
      <c r="B18" s="315" t="s">
        <v>215</v>
      </c>
      <c r="C18" s="338" t="s">
        <v>216</v>
      </c>
      <c r="D18" s="317">
        <v>200</v>
      </c>
      <c r="E18" s="318">
        <v>0</v>
      </c>
      <c r="F18" s="319">
        <v>0</v>
      </c>
      <c r="G18" s="319">
        <v>0</v>
      </c>
      <c r="H18" s="318">
        <v>0</v>
      </c>
      <c r="I18" s="319">
        <v>0</v>
      </c>
      <c r="J18" s="340">
        <v>0</v>
      </c>
      <c r="K18" s="339">
        <v>0</v>
      </c>
      <c r="L18" s="319">
        <v>0</v>
      </c>
      <c r="M18" s="319">
        <v>0</v>
      </c>
      <c r="N18" s="339">
        <v>0</v>
      </c>
      <c r="O18" s="319">
        <v>0</v>
      </c>
      <c r="P18" s="319">
        <f t="shared" si="3"/>
        <v>0</v>
      </c>
      <c r="Q18" s="339">
        <v>0</v>
      </c>
      <c r="R18" s="319">
        <v>0</v>
      </c>
      <c r="S18" s="319">
        <v>0</v>
      </c>
      <c r="U18" s="312"/>
    </row>
    <row r="19" spans="1:80" x14ac:dyDescent="0.25">
      <c r="A19" s="551" t="s">
        <v>220</v>
      </c>
      <c r="B19" s="552"/>
      <c r="C19" s="338"/>
      <c r="D19" s="352">
        <f>SUM(D6:D18)</f>
        <v>53364.5</v>
      </c>
      <c r="E19" s="318"/>
      <c r="F19" s="319"/>
      <c r="G19" s="319"/>
      <c r="H19" s="318"/>
      <c r="I19" s="319"/>
      <c r="J19" s="340"/>
      <c r="K19" s="339">
        <f t="shared" ref="K19:S19" si="8">SUM(K6:K18)</f>
        <v>19758.34</v>
      </c>
      <c r="L19" s="319">
        <f t="shared" si="8"/>
        <v>2667.8599999999997</v>
      </c>
      <c r="M19" s="319">
        <f t="shared" si="8"/>
        <v>17095.760000000002</v>
      </c>
      <c r="N19" s="339">
        <f t="shared" si="8"/>
        <v>9642.56</v>
      </c>
      <c r="O19" s="319">
        <f t="shared" si="8"/>
        <v>1313.93625</v>
      </c>
      <c r="P19" s="319">
        <f t="shared" si="8"/>
        <v>8437.2400000000016</v>
      </c>
      <c r="Q19" s="339">
        <f t="shared" si="8"/>
        <v>30286.199999999993</v>
      </c>
      <c r="R19" s="319">
        <f t="shared" si="8"/>
        <v>3981.7962500000003</v>
      </c>
      <c r="S19" s="319">
        <f t="shared" si="8"/>
        <v>25533</v>
      </c>
      <c r="U19" s="312"/>
    </row>
    <row r="20" spans="1:80" x14ac:dyDescent="0.25">
      <c r="A20" s="314"/>
      <c r="B20" s="349" t="s">
        <v>221</v>
      </c>
      <c r="C20" s="338"/>
      <c r="D20" s="317"/>
      <c r="E20" s="318"/>
      <c r="F20" s="319"/>
      <c r="G20" s="319"/>
      <c r="H20" s="318"/>
      <c r="I20" s="319"/>
      <c r="J20" s="340"/>
      <c r="K20" s="339"/>
      <c r="L20" s="319"/>
      <c r="M20" s="319"/>
      <c r="N20" s="339"/>
      <c r="O20" s="319"/>
      <c r="P20" s="319"/>
      <c r="Q20" s="339"/>
      <c r="R20" s="319"/>
      <c r="S20" s="319"/>
      <c r="U20" s="312"/>
    </row>
    <row r="21" spans="1:80" s="337" customFormat="1" ht="32.25" x14ac:dyDescent="0.3">
      <c r="A21" s="333">
        <v>10</v>
      </c>
      <c r="B21" s="307" t="s">
        <v>211</v>
      </c>
      <c r="C21" s="353" t="s">
        <v>212</v>
      </c>
      <c r="D21" s="354">
        <v>362.5</v>
      </c>
      <c r="E21" s="334">
        <v>84.04</v>
      </c>
      <c r="F21" s="335">
        <v>9.84</v>
      </c>
      <c r="G21" s="335">
        <v>74.2</v>
      </c>
      <c r="H21" s="334">
        <v>10.99</v>
      </c>
      <c r="I21" s="335">
        <v>0.99</v>
      </c>
      <c r="J21" s="336">
        <v>10</v>
      </c>
      <c r="K21" s="311">
        <f t="shared" ref="K21:M21" si="9">E21+H21</f>
        <v>95.03</v>
      </c>
      <c r="L21" s="309">
        <f t="shared" si="9"/>
        <v>10.83</v>
      </c>
      <c r="M21" s="309">
        <f t="shared" si="9"/>
        <v>84.2</v>
      </c>
      <c r="N21" s="311">
        <v>33.169999999999987</v>
      </c>
      <c r="O21" s="309">
        <f t="shared" ref="O21" si="10">N21*12.5%</f>
        <v>4.1462499999999984</v>
      </c>
      <c r="P21" s="309">
        <f t="shared" ref="P21" si="11">N21*87.5%</f>
        <v>29.023749999999989</v>
      </c>
      <c r="Q21" s="311">
        <v>128.19999999999999</v>
      </c>
      <c r="R21" s="309">
        <f t="shared" ref="R21:S21" si="12">L21+O21</f>
        <v>14.976249999999999</v>
      </c>
      <c r="S21" s="309">
        <f t="shared" si="12"/>
        <v>113.22375</v>
      </c>
      <c r="U21" s="312"/>
    </row>
    <row r="22" spans="1:80" s="345" customFormat="1" x14ac:dyDescent="0.25">
      <c r="A22" s="551" t="s">
        <v>222</v>
      </c>
      <c r="B22" s="552"/>
      <c r="C22" s="341"/>
      <c r="D22" s="341">
        <f>D19+D21</f>
        <v>53727</v>
      </c>
      <c r="E22" s="341">
        <f t="shared" ref="E22:J22" si="13">SUM(E6:E21)</f>
        <v>8587.1500000000015</v>
      </c>
      <c r="F22" s="341">
        <f t="shared" si="13"/>
        <v>1110.727208</v>
      </c>
      <c r="G22" s="341">
        <f t="shared" si="13"/>
        <v>7476.4227920000003</v>
      </c>
      <c r="H22" s="341">
        <f t="shared" si="13"/>
        <v>11271.49</v>
      </c>
      <c r="I22" s="341">
        <f t="shared" si="13"/>
        <v>1567.9727000000003</v>
      </c>
      <c r="J22" s="342">
        <f t="shared" si="13"/>
        <v>9703.5173000000013</v>
      </c>
      <c r="K22" s="343">
        <f t="shared" ref="K22:S22" si="14">K19+K21</f>
        <v>19853.37</v>
      </c>
      <c r="L22" s="344">
        <f t="shared" si="14"/>
        <v>2678.6899999999996</v>
      </c>
      <c r="M22" s="344">
        <f t="shared" si="14"/>
        <v>17179.960000000003</v>
      </c>
      <c r="N22" s="343">
        <f t="shared" si="14"/>
        <v>9675.73</v>
      </c>
      <c r="O22" s="344">
        <f t="shared" si="14"/>
        <v>1318.0825</v>
      </c>
      <c r="P22" s="344">
        <f t="shared" si="14"/>
        <v>8466.2637500000019</v>
      </c>
      <c r="Q22" s="343">
        <f t="shared" si="14"/>
        <v>30414.399999999994</v>
      </c>
      <c r="R22" s="344">
        <f t="shared" si="14"/>
        <v>3996.7725000000005</v>
      </c>
      <c r="S22" s="344">
        <f t="shared" si="14"/>
        <v>25646.223750000001</v>
      </c>
      <c r="T22" s="347"/>
      <c r="U22" s="346"/>
      <c r="V22" s="347"/>
      <c r="W22" s="347"/>
      <c r="X22" s="347"/>
      <c r="Y22" s="347"/>
      <c r="Z22" s="347"/>
      <c r="AA22" s="347"/>
      <c r="AB22" s="347"/>
      <c r="AC22" s="347"/>
      <c r="AD22" s="347"/>
      <c r="AE22" s="347"/>
      <c r="AF22" s="347"/>
      <c r="AG22" s="347"/>
      <c r="AH22" s="347"/>
      <c r="AI22" s="347"/>
      <c r="AJ22" s="347"/>
      <c r="AK22" s="347"/>
      <c r="AL22" s="347"/>
      <c r="AM22" s="347"/>
      <c r="AN22" s="347"/>
      <c r="AO22" s="347"/>
      <c r="AP22" s="347"/>
      <c r="AQ22" s="347"/>
      <c r="AR22" s="347"/>
      <c r="AS22" s="347"/>
      <c r="AT22" s="347"/>
      <c r="AU22" s="347"/>
      <c r="AV22" s="347"/>
      <c r="AW22" s="347"/>
      <c r="AX22" s="347"/>
      <c r="AY22" s="347"/>
      <c r="AZ22" s="347"/>
      <c r="BA22" s="347"/>
      <c r="BB22" s="347"/>
      <c r="BC22" s="347"/>
      <c r="BD22" s="347"/>
      <c r="BE22" s="347"/>
      <c r="BF22" s="347"/>
      <c r="BG22" s="347"/>
      <c r="BH22" s="347"/>
      <c r="BI22" s="347"/>
      <c r="BJ22" s="347"/>
      <c r="BK22" s="347"/>
      <c r="BL22" s="347"/>
      <c r="BM22" s="347"/>
      <c r="BN22" s="347"/>
      <c r="BO22" s="347"/>
      <c r="BP22" s="347"/>
      <c r="BQ22" s="347"/>
      <c r="BR22" s="347"/>
      <c r="BS22" s="347"/>
      <c r="BT22" s="347"/>
      <c r="BU22" s="347"/>
      <c r="BV22" s="347"/>
      <c r="BW22" s="347"/>
      <c r="BX22" s="347"/>
      <c r="BY22" s="347"/>
      <c r="BZ22" s="347"/>
      <c r="CA22" s="347"/>
      <c r="CB22" s="347"/>
    </row>
  </sheetData>
  <mergeCells count="11">
    <mergeCell ref="A19:B19"/>
    <mergeCell ref="A22:B22"/>
    <mergeCell ref="A2:S2"/>
    <mergeCell ref="A3:A4"/>
    <mergeCell ref="B3:B4"/>
    <mergeCell ref="C3:D3"/>
    <mergeCell ref="E3:G3"/>
    <mergeCell ref="H3:J3"/>
    <mergeCell ref="K3:M3"/>
    <mergeCell ref="N3:P3"/>
    <mergeCell ref="Q3:S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workbookViewId="0">
      <selection activeCell="Q11" sqref="Q11"/>
    </sheetView>
  </sheetViews>
  <sheetFormatPr defaultRowHeight="15" x14ac:dyDescent="0.25"/>
  <cols>
    <col min="1" max="1" width="4.28515625" customWidth="1"/>
    <col min="2" max="2" width="19.85546875" customWidth="1"/>
    <col min="3" max="3" width="10" customWidth="1"/>
    <col min="4" max="14" width="10.7109375" customWidth="1"/>
  </cols>
  <sheetData>
    <row r="2" spans="1:14" x14ac:dyDescent="0.25">
      <c r="B2" t="s">
        <v>165</v>
      </c>
      <c r="E2">
        <v>0.77880000000000005</v>
      </c>
    </row>
    <row r="4" spans="1:14" x14ac:dyDescent="0.25">
      <c r="A4" s="562" t="s">
        <v>161</v>
      </c>
      <c r="B4" s="562" t="s">
        <v>0</v>
      </c>
      <c r="C4" s="560" t="s">
        <v>155</v>
      </c>
      <c r="D4" s="561"/>
      <c r="E4" s="561"/>
      <c r="F4" s="561" t="s">
        <v>168</v>
      </c>
      <c r="G4" s="561"/>
      <c r="H4" s="561"/>
      <c r="I4" s="561" t="s">
        <v>156</v>
      </c>
      <c r="J4" s="561"/>
      <c r="K4" s="561"/>
      <c r="L4" s="561" t="s">
        <v>166</v>
      </c>
      <c r="M4" s="561"/>
      <c r="N4" s="561"/>
    </row>
    <row r="5" spans="1:14" x14ac:dyDescent="0.25">
      <c r="A5" s="562"/>
      <c r="B5" s="562"/>
      <c r="C5" s="148" t="s">
        <v>159</v>
      </c>
      <c r="D5" s="148" t="s">
        <v>164</v>
      </c>
      <c r="E5" s="177" t="s">
        <v>75</v>
      </c>
      <c r="F5" s="178" t="s">
        <v>159</v>
      </c>
      <c r="G5" s="148" t="s">
        <v>160</v>
      </c>
      <c r="H5" s="177" t="s">
        <v>75</v>
      </c>
      <c r="I5" s="178" t="s">
        <v>159</v>
      </c>
      <c r="J5" s="148" t="s">
        <v>160</v>
      </c>
      <c r="K5" s="177" t="s">
        <v>75</v>
      </c>
      <c r="L5" s="178" t="s">
        <v>159</v>
      </c>
      <c r="M5" s="148" t="s">
        <v>160</v>
      </c>
      <c r="N5" s="177" t="s">
        <v>75</v>
      </c>
    </row>
    <row r="6" spans="1:14" x14ac:dyDescent="0.25">
      <c r="A6" s="562"/>
      <c r="B6" s="562"/>
      <c r="C6" s="149" t="s">
        <v>157</v>
      </c>
      <c r="D6" s="149" t="s">
        <v>157</v>
      </c>
      <c r="E6" s="177" t="s">
        <v>157</v>
      </c>
      <c r="F6" s="179" t="s">
        <v>157</v>
      </c>
      <c r="G6" s="149" t="s">
        <v>157</v>
      </c>
      <c r="H6" s="177" t="s">
        <v>157</v>
      </c>
      <c r="I6" s="179" t="s">
        <v>157</v>
      </c>
      <c r="J6" s="149" t="s">
        <v>157</v>
      </c>
      <c r="K6" s="177" t="s">
        <v>157</v>
      </c>
      <c r="L6" s="179" t="s">
        <v>158</v>
      </c>
      <c r="M6" s="149" t="s">
        <v>158</v>
      </c>
      <c r="N6" s="177" t="s">
        <v>158</v>
      </c>
    </row>
    <row r="7" spans="1:14" ht="33" customHeight="1" x14ac:dyDescent="0.25">
      <c r="A7" s="150">
        <v>1</v>
      </c>
      <c r="B7" s="151" t="s">
        <v>147</v>
      </c>
      <c r="C7" s="171">
        <v>0</v>
      </c>
      <c r="D7" s="172" t="e">
        <f>'19-20'!#REF!</f>
        <v>#REF!</v>
      </c>
      <c r="E7" s="173" t="e">
        <f>SUM(C7:D7)</f>
        <v>#REF!</v>
      </c>
      <c r="F7" s="174">
        <v>0</v>
      </c>
      <c r="G7" s="175">
        <f>'19-20'!O33</f>
        <v>450</v>
      </c>
      <c r="H7" s="161">
        <f>SUM(F7:G7)</f>
        <v>450</v>
      </c>
      <c r="I7" s="174">
        <f>C7+F7</f>
        <v>0</v>
      </c>
      <c r="J7" s="176" t="e">
        <f>D7+G7</f>
        <v>#REF!</v>
      </c>
      <c r="K7" s="180" t="e">
        <f>SUM(I7:J7)</f>
        <v>#REF!</v>
      </c>
      <c r="L7" s="181">
        <f>I7/E2/10</f>
        <v>0</v>
      </c>
      <c r="M7" s="152" t="e">
        <f>J7/E2/10</f>
        <v>#REF!</v>
      </c>
      <c r="N7" s="180" t="e">
        <f>SUM(L7:M7)</f>
        <v>#REF!</v>
      </c>
    </row>
    <row r="8" spans="1:14" ht="33" customHeight="1" x14ac:dyDescent="0.25">
      <c r="A8" s="153">
        <v>2</v>
      </c>
      <c r="B8" s="154" t="s">
        <v>148</v>
      </c>
      <c r="C8" s="155" t="e">
        <f>'19-20'!#REF!</f>
        <v>#REF!</v>
      </c>
      <c r="D8" s="160" t="e">
        <f>'19-20'!#REF!</f>
        <v>#REF!</v>
      </c>
      <c r="E8" s="161" t="e">
        <f t="shared" ref="E8:E14" si="0">SUM(C8:D8)</f>
        <v>#REF!</v>
      </c>
      <c r="F8" s="162">
        <f>'19-20'!M93</f>
        <v>1392.6399999999999</v>
      </c>
      <c r="G8" s="163">
        <f>'19-20'!N93</f>
        <v>9751.9599999999973</v>
      </c>
      <c r="H8" s="161">
        <f>SUM(F8:G8)</f>
        <v>11144.599999999997</v>
      </c>
      <c r="I8" s="162" t="e">
        <f t="shared" ref="I8:I14" si="1">C8+F8</f>
        <v>#REF!</v>
      </c>
      <c r="J8" s="176" t="e">
        <f t="shared" ref="J8:J14" si="2">D8+G8</f>
        <v>#REF!</v>
      </c>
      <c r="K8" s="173" t="e">
        <f t="shared" ref="K8:K14" si="3">SUM(I8:J8)</f>
        <v>#REF!</v>
      </c>
      <c r="L8" s="162" t="e">
        <f>I8/10/E2</f>
        <v>#REF!</v>
      </c>
      <c r="M8" s="155" t="e">
        <f>J8/E2/10</f>
        <v>#REF!</v>
      </c>
      <c r="N8" s="161" t="e">
        <f>SUM(L8:M8)</f>
        <v>#REF!</v>
      </c>
    </row>
    <row r="9" spans="1:14" ht="33" customHeight="1" x14ac:dyDescent="0.25">
      <c r="A9" s="153">
        <v>3</v>
      </c>
      <c r="B9" s="154" t="s">
        <v>149</v>
      </c>
      <c r="C9" s="155" t="e">
        <f>'19-20'!#REF!</f>
        <v>#REF!</v>
      </c>
      <c r="D9" s="160" t="e">
        <f>'19-20'!#REF!</f>
        <v>#REF!</v>
      </c>
      <c r="E9" s="161" t="e">
        <f t="shared" si="0"/>
        <v>#REF!</v>
      </c>
      <c r="F9" s="162">
        <f>'19-20'!M92</f>
        <v>45.14</v>
      </c>
      <c r="G9" s="163">
        <f>'19-20'!N92</f>
        <v>398.15999999999997</v>
      </c>
      <c r="H9" s="161">
        <f t="shared" ref="H9:H14" si="4">SUM(F9:G9)</f>
        <v>443.29999999999995</v>
      </c>
      <c r="I9" s="174" t="e">
        <f t="shared" si="1"/>
        <v>#REF!</v>
      </c>
      <c r="J9" s="176" t="e">
        <f t="shared" si="2"/>
        <v>#REF!</v>
      </c>
      <c r="K9" s="173" t="e">
        <f t="shared" si="3"/>
        <v>#REF!</v>
      </c>
      <c r="L9" s="162" t="e">
        <f>I9/E2/10</f>
        <v>#REF!</v>
      </c>
      <c r="M9" s="155" t="e">
        <f>J9/E2/10</f>
        <v>#REF!</v>
      </c>
      <c r="N9" s="161" t="e">
        <f t="shared" ref="N9:N14" si="5">SUM(L9:M9)</f>
        <v>#REF!</v>
      </c>
    </row>
    <row r="10" spans="1:14" ht="33" customHeight="1" x14ac:dyDescent="0.25">
      <c r="A10" s="153">
        <v>4</v>
      </c>
      <c r="B10" s="154" t="s">
        <v>150</v>
      </c>
      <c r="C10" s="155" t="e">
        <f>'19-20'!#REF!</f>
        <v>#REF!</v>
      </c>
      <c r="D10" s="160">
        <v>0</v>
      </c>
      <c r="E10" s="161" t="e">
        <f t="shared" si="0"/>
        <v>#REF!</v>
      </c>
      <c r="F10" s="162">
        <f>'19-20'!M70</f>
        <v>1000</v>
      </c>
      <c r="G10" s="163">
        <v>0</v>
      </c>
      <c r="H10" s="161">
        <f t="shared" si="4"/>
        <v>1000</v>
      </c>
      <c r="I10" s="174" t="e">
        <f t="shared" si="1"/>
        <v>#REF!</v>
      </c>
      <c r="J10" s="176">
        <f t="shared" si="2"/>
        <v>0</v>
      </c>
      <c r="K10" s="173" t="e">
        <f t="shared" si="3"/>
        <v>#REF!</v>
      </c>
      <c r="L10" s="162" t="e">
        <f>I10/E2/10</f>
        <v>#REF!</v>
      </c>
      <c r="M10" s="155">
        <f>J10/E2/10</f>
        <v>0</v>
      </c>
      <c r="N10" s="161" t="e">
        <f t="shared" si="5"/>
        <v>#REF!</v>
      </c>
    </row>
    <row r="11" spans="1:14" ht="33" customHeight="1" x14ac:dyDescent="0.25">
      <c r="A11" s="153">
        <v>5</v>
      </c>
      <c r="B11" s="154" t="s">
        <v>151</v>
      </c>
      <c r="C11" s="155" t="e">
        <f>'19-20'!#REF!</f>
        <v>#REF!</v>
      </c>
      <c r="D11" s="160">
        <v>0</v>
      </c>
      <c r="E11" s="161" t="e">
        <f t="shared" si="0"/>
        <v>#REF!</v>
      </c>
      <c r="F11" s="162">
        <f>'19-20'!M13</f>
        <v>177.18</v>
      </c>
      <c r="G11" s="163">
        <v>0</v>
      </c>
      <c r="H11" s="161">
        <f t="shared" si="4"/>
        <v>177.18</v>
      </c>
      <c r="I11" s="174" t="e">
        <f t="shared" si="1"/>
        <v>#REF!</v>
      </c>
      <c r="J11" s="176">
        <f t="shared" si="2"/>
        <v>0</v>
      </c>
      <c r="K11" s="173" t="e">
        <f t="shared" si="3"/>
        <v>#REF!</v>
      </c>
      <c r="L11" s="162" t="e">
        <f>I11/E2/10</f>
        <v>#REF!</v>
      </c>
      <c r="M11" s="155">
        <f>J11/E2/10</f>
        <v>0</v>
      </c>
      <c r="N11" s="161" t="e">
        <f t="shared" si="5"/>
        <v>#REF!</v>
      </c>
    </row>
    <row r="12" spans="1:14" ht="33" customHeight="1" x14ac:dyDescent="0.25">
      <c r="A12" s="153">
        <v>6</v>
      </c>
      <c r="B12" s="154" t="s">
        <v>153</v>
      </c>
      <c r="C12" s="155" t="e">
        <f>'19-20'!#REF!</f>
        <v>#REF!</v>
      </c>
      <c r="D12" s="160">
        <v>0</v>
      </c>
      <c r="E12" s="161" t="e">
        <f t="shared" si="0"/>
        <v>#REF!</v>
      </c>
      <c r="F12" s="162">
        <f>'19-20'!M94</f>
        <v>7.99</v>
      </c>
      <c r="G12" s="163">
        <v>0</v>
      </c>
      <c r="H12" s="161">
        <f t="shared" si="4"/>
        <v>7.99</v>
      </c>
      <c r="I12" s="174" t="e">
        <f t="shared" si="1"/>
        <v>#REF!</v>
      </c>
      <c r="J12" s="176">
        <f t="shared" si="2"/>
        <v>0</v>
      </c>
      <c r="K12" s="173" t="e">
        <f t="shared" si="3"/>
        <v>#REF!</v>
      </c>
      <c r="L12" s="162" t="e">
        <f>I12/E2/10</f>
        <v>#REF!</v>
      </c>
      <c r="M12" s="155">
        <f>J12/E2/10</f>
        <v>0</v>
      </c>
      <c r="N12" s="161" t="e">
        <f t="shared" si="5"/>
        <v>#REF!</v>
      </c>
    </row>
    <row r="13" spans="1:14" ht="33" customHeight="1" x14ac:dyDescent="0.25">
      <c r="A13" s="153">
        <v>7</v>
      </c>
      <c r="B13" s="154" t="s">
        <v>152</v>
      </c>
      <c r="C13" s="155" t="e">
        <f>'19-20'!#REF!-SUM(C7:C12)</f>
        <v>#REF!</v>
      </c>
      <c r="D13" s="160">
        <v>0</v>
      </c>
      <c r="E13" s="161" t="e">
        <f t="shared" si="0"/>
        <v>#REF!</v>
      </c>
      <c r="F13" s="162">
        <f>'19-20'!M87-SUM(F7:F12)</f>
        <v>497.8700000000008</v>
      </c>
      <c r="G13" s="163"/>
      <c r="H13" s="161">
        <f t="shared" si="4"/>
        <v>497.8700000000008</v>
      </c>
      <c r="I13" s="174" t="e">
        <f t="shared" si="1"/>
        <v>#REF!</v>
      </c>
      <c r="J13" s="176">
        <f t="shared" si="2"/>
        <v>0</v>
      </c>
      <c r="K13" s="173" t="e">
        <f t="shared" si="3"/>
        <v>#REF!</v>
      </c>
      <c r="L13" s="162" t="e">
        <f>I13/E2/10</f>
        <v>#REF!</v>
      </c>
      <c r="M13" s="155">
        <f>J13/E2/10</f>
        <v>0</v>
      </c>
      <c r="N13" s="161" t="e">
        <f t="shared" si="5"/>
        <v>#REF!</v>
      </c>
    </row>
    <row r="14" spans="1:14" ht="33" customHeight="1" x14ac:dyDescent="0.25">
      <c r="A14" s="164">
        <v>8</v>
      </c>
      <c r="B14" s="165" t="s">
        <v>154</v>
      </c>
      <c r="C14" s="166">
        <v>0</v>
      </c>
      <c r="D14" s="167">
        <v>0</v>
      </c>
      <c r="E14" s="168">
        <f t="shared" si="0"/>
        <v>0</v>
      </c>
      <c r="F14" s="169"/>
      <c r="G14" s="170"/>
      <c r="H14" s="168">
        <f t="shared" si="4"/>
        <v>0</v>
      </c>
      <c r="I14" s="183">
        <f t="shared" si="1"/>
        <v>0</v>
      </c>
      <c r="J14" s="184">
        <f t="shared" si="2"/>
        <v>0</v>
      </c>
      <c r="K14" s="185">
        <f t="shared" si="3"/>
        <v>0</v>
      </c>
      <c r="L14" s="169">
        <f>I14/E2/10</f>
        <v>0</v>
      </c>
      <c r="M14" s="166">
        <f>J14/E2/10</f>
        <v>0</v>
      </c>
      <c r="N14" s="168">
        <f t="shared" si="5"/>
        <v>0</v>
      </c>
    </row>
    <row r="15" spans="1:14" ht="24.75" customHeight="1" x14ac:dyDescent="0.25">
      <c r="A15" s="156"/>
      <c r="B15" s="156" t="s">
        <v>75</v>
      </c>
      <c r="C15" s="157" t="e">
        <f>SUM(C7:C13)</f>
        <v>#REF!</v>
      </c>
      <c r="D15" s="157" t="e">
        <f>SUM(D7:D13)</f>
        <v>#REF!</v>
      </c>
      <c r="E15" s="186" t="e">
        <f>SUM(E7:E13)</f>
        <v>#REF!</v>
      </c>
      <c r="F15" s="182">
        <f t="shared" ref="F15:N15" si="6">SUM(F7:F13)</f>
        <v>3120.82</v>
      </c>
      <c r="G15" s="157">
        <f t="shared" si="6"/>
        <v>10600.119999999997</v>
      </c>
      <c r="H15" s="186">
        <f t="shared" si="6"/>
        <v>13720.939999999997</v>
      </c>
      <c r="I15" s="182" t="e">
        <f t="shared" si="6"/>
        <v>#REF!</v>
      </c>
      <c r="J15" s="157" t="e">
        <f t="shared" si="6"/>
        <v>#REF!</v>
      </c>
      <c r="K15" s="186" t="e">
        <f t="shared" si="6"/>
        <v>#REF!</v>
      </c>
      <c r="L15" s="182" t="e">
        <f t="shared" si="6"/>
        <v>#REF!</v>
      </c>
      <c r="M15" s="157" t="e">
        <f t="shared" si="6"/>
        <v>#REF!</v>
      </c>
      <c r="N15" s="186" t="e">
        <f t="shared" si="6"/>
        <v>#REF!</v>
      </c>
    </row>
    <row r="18" spans="8:18" x14ac:dyDescent="0.25">
      <c r="H18" s="123"/>
      <c r="I18" s="123"/>
      <c r="J18" s="123"/>
      <c r="K18" s="123"/>
      <c r="L18" s="123"/>
      <c r="M18" s="123"/>
      <c r="N18" s="123"/>
      <c r="O18" s="123"/>
      <c r="P18" s="123"/>
      <c r="R18" s="123"/>
    </row>
    <row r="19" spans="8:18" x14ac:dyDescent="0.25">
      <c r="K19" s="121"/>
      <c r="L19" s="121"/>
      <c r="M19" s="121"/>
      <c r="P19" s="122"/>
      <c r="R19" s="123"/>
    </row>
    <row r="20" spans="8:18" x14ac:dyDescent="0.25">
      <c r="K20" s="121"/>
      <c r="L20" s="121"/>
      <c r="M20" s="121"/>
      <c r="P20" s="122"/>
      <c r="R20" s="123"/>
    </row>
  </sheetData>
  <mergeCells count="6">
    <mergeCell ref="C4:E4"/>
    <mergeCell ref="F4:H4"/>
    <mergeCell ref="I4:K4"/>
    <mergeCell ref="L4:N4"/>
    <mergeCell ref="A4:A6"/>
    <mergeCell ref="B4:B6"/>
  </mergeCells>
  <pageMargins left="0.45" right="0.2" top="0.75" bottom="0.75" header="0.3" footer="0.3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workbookViewId="0">
      <selection activeCell="T2" sqref="T2:W2"/>
    </sheetView>
  </sheetViews>
  <sheetFormatPr defaultColWidth="9.140625" defaultRowHeight="15" x14ac:dyDescent="0.25"/>
  <cols>
    <col min="1" max="1" width="8.7109375" style="4" customWidth="1"/>
    <col min="2" max="2" width="29.42578125" style="4" customWidth="1"/>
    <col min="3" max="3" width="9.28515625" style="5" customWidth="1"/>
    <col min="4" max="4" width="8.85546875" style="5" customWidth="1"/>
    <col min="5" max="5" width="7.42578125" style="5" customWidth="1"/>
    <col min="6" max="6" width="8.5703125" style="5" customWidth="1"/>
    <col min="7" max="7" width="9.140625" style="5" hidden="1" customWidth="1"/>
    <col min="8" max="8" width="8.140625" style="5" hidden="1" customWidth="1"/>
    <col min="9" max="9" width="8.7109375" style="5" hidden="1" customWidth="1"/>
    <col min="10" max="10" width="6.42578125" style="5" hidden="1" customWidth="1"/>
    <col min="11" max="11" width="8.5703125" style="5" hidden="1" customWidth="1"/>
    <col min="12" max="12" width="8.140625" style="5" customWidth="1"/>
    <col min="13" max="13" width="8.7109375" style="5" customWidth="1"/>
    <col min="14" max="14" width="6.42578125" style="5" bestFit="1" customWidth="1"/>
    <col min="15" max="15" width="8.5703125" style="5" bestFit="1" customWidth="1"/>
    <col min="16" max="16" width="8.140625" style="5" customWidth="1"/>
    <col min="17" max="17" width="8.7109375" style="5" customWidth="1"/>
    <col min="18" max="18" width="6.42578125" style="5" bestFit="1" customWidth="1"/>
    <col min="19" max="19" width="8.5703125" style="5" bestFit="1" customWidth="1"/>
    <col min="20" max="20" width="8.140625" style="5" customWidth="1"/>
    <col min="21" max="21" width="8.7109375" style="5" customWidth="1"/>
    <col min="22" max="22" width="6.42578125" style="5" bestFit="1" customWidth="1"/>
    <col min="23" max="23" width="8.5703125" style="5" bestFit="1" customWidth="1"/>
    <col min="24" max="24" width="8.85546875" style="212" bestFit="1" customWidth="1"/>
    <col min="25" max="25" width="8.42578125" style="212" bestFit="1" customWidth="1"/>
    <col min="26" max="27" width="8.140625" style="212" customWidth="1"/>
    <col min="28" max="28" width="8.5703125" style="212" bestFit="1" customWidth="1"/>
    <col min="29" max="29" width="0" style="5" hidden="1" customWidth="1"/>
    <col min="30" max="30" width="9.28515625" style="5" hidden="1" customWidth="1"/>
    <col min="31" max="32" width="8.28515625" style="4" hidden="1" customWidth="1"/>
    <col min="33" max="33" width="9.28515625" style="4" hidden="1" customWidth="1"/>
    <col min="34" max="34" width="5.7109375" style="4" customWidth="1"/>
    <col min="35" max="37" width="9.140625" style="4"/>
    <col min="38" max="38" width="14" style="4" customWidth="1"/>
    <col min="39" max="39" width="15.28515625" style="4" customWidth="1"/>
    <col min="40" max="40" width="8.85546875" style="212" bestFit="1" customWidth="1"/>
    <col min="41" max="41" width="8.42578125" style="212" bestFit="1" customWidth="1"/>
    <col min="42" max="43" width="8.140625" style="212" customWidth="1"/>
    <col min="44" max="44" width="8.5703125" style="212" bestFit="1" customWidth="1"/>
    <col min="45" max="16384" width="9.140625" style="4"/>
  </cols>
  <sheetData>
    <row r="1" spans="1:44" x14ac:dyDescent="0.25">
      <c r="A1" s="6" t="s">
        <v>83</v>
      </c>
      <c r="X1" s="51"/>
      <c r="Y1" s="51"/>
      <c r="Z1" s="51"/>
      <c r="AA1" s="51"/>
      <c r="AB1" s="51"/>
      <c r="AN1" s="51"/>
      <c r="AO1" s="51"/>
      <c r="AP1" s="51"/>
      <c r="AQ1" s="51"/>
      <c r="AR1" s="51"/>
    </row>
    <row r="2" spans="1:44" ht="15" customHeight="1" x14ac:dyDescent="0.25">
      <c r="A2" s="506" t="s">
        <v>74</v>
      </c>
      <c r="B2" s="506" t="s">
        <v>0</v>
      </c>
      <c r="C2" s="537" t="s">
        <v>176</v>
      </c>
      <c r="D2" s="538"/>
      <c r="E2" s="538"/>
      <c r="F2" s="539"/>
      <c r="G2" s="537" t="s">
        <v>145</v>
      </c>
      <c r="H2" s="538"/>
      <c r="I2" s="538"/>
      <c r="J2" s="538"/>
      <c r="K2" s="539"/>
      <c r="L2" s="537" t="s">
        <v>177</v>
      </c>
      <c r="M2" s="538"/>
      <c r="N2" s="538"/>
      <c r="O2" s="539"/>
      <c r="P2" s="537" t="s">
        <v>178</v>
      </c>
      <c r="Q2" s="538"/>
      <c r="R2" s="538"/>
      <c r="S2" s="539"/>
      <c r="T2" s="537" t="s">
        <v>177</v>
      </c>
      <c r="U2" s="538"/>
      <c r="V2" s="538"/>
      <c r="W2" s="539"/>
      <c r="X2" s="478" t="s">
        <v>167</v>
      </c>
      <c r="Y2" s="479"/>
      <c r="Z2" s="479"/>
      <c r="AA2" s="479"/>
      <c r="AB2" s="480"/>
      <c r="AC2" s="512" t="s">
        <v>133</v>
      </c>
      <c r="AD2" s="512"/>
      <c r="AE2" s="512"/>
      <c r="AF2" s="512"/>
      <c r="AG2" s="512"/>
      <c r="AI2" s="507" t="s">
        <v>113</v>
      </c>
      <c r="AJ2" s="508"/>
      <c r="AK2" s="1"/>
      <c r="AL2" s="1"/>
      <c r="AN2" s="478" t="s">
        <v>146</v>
      </c>
      <c r="AO2" s="479"/>
      <c r="AP2" s="479"/>
      <c r="AQ2" s="479"/>
      <c r="AR2" s="480"/>
    </row>
    <row r="3" spans="1:44" x14ac:dyDescent="0.25">
      <c r="A3" s="506"/>
      <c r="B3" s="506"/>
      <c r="C3" s="511" t="s">
        <v>86</v>
      </c>
      <c r="D3" s="511"/>
      <c r="E3" s="511"/>
      <c r="F3" s="511"/>
      <c r="G3" s="532" t="s">
        <v>87</v>
      </c>
      <c r="H3" s="534" t="s">
        <v>86</v>
      </c>
      <c r="I3" s="535"/>
      <c r="J3" s="535"/>
      <c r="K3" s="536"/>
      <c r="L3" s="534" t="s">
        <v>86</v>
      </c>
      <c r="M3" s="535"/>
      <c r="N3" s="535"/>
      <c r="O3" s="536"/>
      <c r="P3" s="534" t="s">
        <v>86</v>
      </c>
      <c r="Q3" s="535"/>
      <c r="R3" s="535"/>
      <c r="S3" s="536"/>
      <c r="T3" s="534" t="s">
        <v>86</v>
      </c>
      <c r="U3" s="535"/>
      <c r="V3" s="535"/>
      <c r="W3" s="536"/>
      <c r="X3" s="481" t="s">
        <v>87</v>
      </c>
      <c r="Y3" s="482" t="s">
        <v>86</v>
      </c>
      <c r="Z3" s="482"/>
      <c r="AA3" s="482"/>
      <c r="AB3" s="482"/>
      <c r="AC3" s="510" t="s">
        <v>87</v>
      </c>
      <c r="AD3" s="511" t="s">
        <v>86</v>
      </c>
      <c r="AE3" s="511"/>
      <c r="AF3" s="511"/>
      <c r="AG3" s="511"/>
      <c r="AI3" s="204" t="s">
        <v>114</v>
      </c>
      <c r="AJ3" s="204" t="s">
        <v>115</v>
      </c>
      <c r="AK3" s="204" t="s">
        <v>76</v>
      </c>
      <c r="AL3" s="204" t="s">
        <v>77</v>
      </c>
      <c r="AM3" s="119" t="s">
        <v>141</v>
      </c>
      <c r="AN3" s="481" t="s">
        <v>87</v>
      </c>
      <c r="AO3" s="482" t="s">
        <v>86</v>
      </c>
      <c r="AP3" s="482"/>
      <c r="AQ3" s="482"/>
      <c r="AR3" s="482"/>
    </row>
    <row r="4" spans="1:44" x14ac:dyDescent="0.25">
      <c r="A4" s="506"/>
      <c r="B4" s="506"/>
      <c r="C4" s="205" t="s">
        <v>111</v>
      </c>
      <c r="D4" s="205" t="s">
        <v>76</v>
      </c>
      <c r="E4" s="205" t="s">
        <v>77</v>
      </c>
      <c r="F4" s="205" t="s">
        <v>75</v>
      </c>
      <c r="G4" s="533"/>
      <c r="H4" s="205" t="s">
        <v>111</v>
      </c>
      <c r="I4" s="205" t="s">
        <v>76</v>
      </c>
      <c r="J4" s="205" t="s">
        <v>77</v>
      </c>
      <c r="K4" s="205" t="s">
        <v>75</v>
      </c>
      <c r="L4" s="205" t="s">
        <v>111</v>
      </c>
      <c r="M4" s="205" t="s">
        <v>76</v>
      </c>
      <c r="N4" s="205" t="s">
        <v>77</v>
      </c>
      <c r="O4" s="205" t="s">
        <v>75</v>
      </c>
      <c r="P4" s="205" t="s">
        <v>111</v>
      </c>
      <c r="Q4" s="205" t="s">
        <v>76</v>
      </c>
      <c r="R4" s="205" t="s">
        <v>77</v>
      </c>
      <c r="S4" s="205" t="s">
        <v>75</v>
      </c>
      <c r="T4" s="205" t="s">
        <v>111</v>
      </c>
      <c r="U4" s="205" t="s">
        <v>76</v>
      </c>
      <c r="V4" s="205" t="s">
        <v>77</v>
      </c>
      <c r="W4" s="205" t="s">
        <v>75</v>
      </c>
      <c r="X4" s="481"/>
      <c r="Y4" s="198" t="s">
        <v>111</v>
      </c>
      <c r="Z4" s="198" t="s">
        <v>76</v>
      </c>
      <c r="AA4" s="198" t="s">
        <v>77</v>
      </c>
      <c r="AB4" s="198" t="s">
        <v>75</v>
      </c>
      <c r="AC4" s="510"/>
      <c r="AD4" s="205" t="s">
        <v>111</v>
      </c>
      <c r="AE4" s="205" t="s">
        <v>76</v>
      </c>
      <c r="AF4" s="205" t="s">
        <v>77</v>
      </c>
      <c r="AG4" s="205" t="s">
        <v>75</v>
      </c>
      <c r="AI4" s="1"/>
      <c r="AJ4" s="1"/>
      <c r="AK4" s="1"/>
      <c r="AL4" s="1"/>
      <c r="AN4" s="481"/>
      <c r="AO4" s="198" t="s">
        <v>111</v>
      </c>
      <c r="AP4" s="198" t="s">
        <v>76</v>
      </c>
      <c r="AQ4" s="198" t="s">
        <v>77</v>
      </c>
      <c r="AR4" s="198" t="s">
        <v>75</v>
      </c>
    </row>
    <row r="5" spans="1:44" x14ac:dyDescent="0.25">
      <c r="A5" s="505" t="s">
        <v>73</v>
      </c>
      <c r="B5" s="50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52"/>
      <c r="Y5" s="52"/>
      <c r="Z5" s="52"/>
      <c r="AA5" s="52"/>
      <c r="AB5" s="52"/>
      <c r="AC5" s="206"/>
      <c r="AD5" s="206"/>
      <c r="AE5" s="1"/>
      <c r="AF5" s="1"/>
      <c r="AG5" s="1"/>
      <c r="AN5" s="52"/>
      <c r="AO5" s="52"/>
      <c r="AP5" s="52"/>
      <c r="AQ5" s="52"/>
      <c r="AR5" s="52"/>
    </row>
    <row r="6" spans="1:44" s="9" customFormat="1" x14ac:dyDescent="0.25">
      <c r="A6" s="45"/>
      <c r="B6" s="8" t="s">
        <v>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53"/>
      <c r="Y6" s="53"/>
      <c r="Z6" s="53"/>
      <c r="AA6" s="53"/>
      <c r="AB6" s="53"/>
      <c r="AC6" s="205"/>
      <c r="AD6" s="205"/>
      <c r="AE6" s="203"/>
      <c r="AF6" s="203"/>
      <c r="AG6" s="203"/>
      <c r="AI6" s="513">
        <f>SUM(W7:W9)</f>
        <v>14.5</v>
      </c>
      <c r="AJ6" s="513">
        <f>SUM(AB7:AB9)</f>
        <v>9.1000000000000014</v>
      </c>
      <c r="AN6" s="53"/>
      <c r="AO6" s="53"/>
      <c r="AP6" s="53"/>
      <c r="AQ6" s="53"/>
      <c r="AR6" s="53"/>
    </row>
    <row r="7" spans="1:44" s="9" customFormat="1" x14ac:dyDescent="0.25">
      <c r="A7" s="211">
        <v>3111302</v>
      </c>
      <c r="B7" s="8" t="s">
        <v>2</v>
      </c>
      <c r="C7" s="36">
        <v>1.01</v>
      </c>
      <c r="D7" s="36">
        <v>0</v>
      </c>
      <c r="E7" s="36">
        <v>0</v>
      </c>
      <c r="F7" s="36">
        <f>C7+D7+E7</f>
        <v>1.01</v>
      </c>
      <c r="G7" s="207" t="s">
        <v>78</v>
      </c>
      <c r="H7" s="36">
        <v>0.5</v>
      </c>
      <c r="I7" s="36"/>
      <c r="J7" s="36"/>
      <c r="K7" s="29">
        <f>H7+I7+J7</f>
        <v>0.5</v>
      </c>
      <c r="L7" s="36">
        <v>0.5</v>
      </c>
      <c r="M7" s="36"/>
      <c r="N7" s="36"/>
      <c r="O7" s="29">
        <f>L7+M7+N7</f>
        <v>0.5</v>
      </c>
      <c r="P7" s="36">
        <v>0.5</v>
      </c>
      <c r="Q7" s="36"/>
      <c r="R7" s="36"/>
      <c r="S7" s="29">
        <f>P7+Q7+R7</f>
        <v>0.5</v>
      </c>
      <c r="T7" s="36">
        <v>0.5</v>
      </c>
      <c r="U7" s="36"/>
      <c r="V7" s="36"/>
      <c r="W7" s="29">
        <f>T7+U7+V7</f>
        <v>0.5</v>
      </c>
      <c r="X7" s="54" t="s">
        <v>78</v>
      </c>
      <c r="Y7" s="54">
        <v>0.3</v>
      </c>
      <c r="Z7" s="54"/>
      <c r="AA7" s="54"/>
      <c r="AB7" s="54">
        <f>Y7+Z7+AA7</f>
        <v>0.3</v>
      </c>
      <c r="AC7" s="207" t="s">
        <v>78</v>
      </c>
      <c r="AD7" s="23">
        <f t="shared" ref="AD7:AG9" si="0">Y7+C7</f>
        <v>1.31</v>
      </c>
      <c r="AE7" s="23">
        <f t="shared" si="0"/>
        <v>0</v>
      </c>
      <c r="AF7" s="23">
        <f t="shared" si="0"/>
        <v>0</v>
      </c>
      <c r="AG7" s="23">
        <f t="shared" si="0"/>
        <v>1.31</v>
      </c>
      <c r="AH7" s="37"/>
      <c r="AI7" s="514"/>
      <c r="AJ7" s="514"/>
      <c r="AK7" s="37"/>
      <c r="AM7" s="72">
        <f>T7-Y7</f>
        <v>0.2</v>
      </c>
      <c r="AN7" s="54" t="s">
        <v>78</v>
      </c>
      <c r="AO7" s="54">
        <f>Y7+C7</f>
        <v>1.31</v>
      </c>
      <c r="AP7" s="54"/>
      <c r="AQ7" s="54"/>
      <c r="AR7" s="54">
        <f>AO7+AP7+AQ7</f>
        <v>1.31</v>
      </c>
    </row>
    <row r="8" spans="1:44" s="9" customFormat="1" x14ac:dyDescent="0.25">
      <c r="A8" s="211">
        <v>3111327</v>
      </c>
      <c r="B8" s="8" t="s">
        <v>3</v>
      </c>
      <c r="C8" s="36"/>
      <c r="D8" s="36"/>
      <c r="E8" s="36"/>
      <c r="F8" s="36"/>
      <c r="G8" s="207" t="s">
        <v>78</v>
      </c>
      <c r="H8" s="146"/>
      <c r="I8" s="36"/>
      <c r="J8" s="36"/>
      <c r="K8" s="29"/>
      <c r="L8" s="146"/>
      <c r="M8" s="36"/>
      <c r="N8" s="36"/>
      <c r="O8" s="29"/>
      <c r="P8" s="146"/>
      <c r="Q8" s="36"/>
      <c r="R8" s="36"/>
      <c r="S8" s="29"/>
      <c r="T8" s="146"/>
      <c r="U8" s="36"/>
      <c r="V8" s="36"/>
      <c r="W8" s="29"/>
      <c r="X8" s="54" t="s">
        <v>78</v>
      </c>
      <c r="Y8" s="54"/>
      <c r="Z8" s="54"/>
      <c r="AA8" s="54"/>
      <c r="AB8" s="54">
        <f>Y8+Z8+AA8</f>
        <v>0</v>
      </c>
      <c r="AC8" s="207" t="s">
        <v>78</v>
      </c>
      <c r="AD8" s="23">
        <f t="shared" si="0"/>
        <v>0</v>
      </c>
      <c r="AE8" s="23">
        <f t="shared" si="0"/>
        <v>0</v>
      </c>
      <c r="AF8" s="23">
        <f t="shared" si="0"/>
        <v>0</v>
      </c>
      <c r="AG8" s="23">
        <f t="shared" si="0"/>
        <v>0</v>
      </c>
      <c r="AH8" s="37"/>
      <c r="AI8" s="514"/>
      <c r="AJ8" s="514"/>
      <c r="AK8" s="37"/>
      <c r="AN8" s="54" t="s">
        <v>78</v>
      </c>
      <c r="AO8" s="54">
        <f>Y8+C8</f>
        <v>0</v>
      </c>
      <c r="AP8" s="54"/>
      <c r="AQ8" s="54"/>
      <c r="AR8" s="54">
        <f>AO8+AP8+AQ8</f>
        <v>0</v>
      </c>
    </row>
    <row r="9" spans="1:44" s="9" customFormat="1" x14ac:dyDescent="0.25">
      <c r="A9" s="211">
        <v>3111338</v>
      </c>
      <c r="B9" s="8" t="s">
        <v>4</v>
      </c>
      <c r="C9" s="36">
        <v>36.61</v>
      </c>
      <c r="D9" s="36">
        <v>0</v>
      </c>
      <c r="E9" s="36">
        <v>0</v>
      </c>
      <c r="F9" s="36">
        <f>C9+D9+E9</f>
        <v>36.61</v>
      </c>
      <c r="G9" s="207" t="s">
        <v>78</v>
      </c>
      <c r="H9" s="36">
        <v>14</v>
      </c>
      <c r="I9" s="36"/>
      <c r="J9" s="36"/>
      <c r="K9" s="29">
        <f>H9+I9+J9</f>
        <v>14</v>
      </c>
      <c r="L9" s="36">
        <v>14</v>
      </c>
      <c r="M9" s="36"/>
      <c r="N9" s="36"/>
      <c r="O9" s="29">
        <f>L9+M9+N9</f>
        <v>14</v>
      </c>
      <c r="P9" s="36">
        <v>14</v>
      </c>
      <c r="Q9" s="36"/>
      <c r="R9" s="36"/>
      <c r="S9" s="29">
        <f>P9+Q9+R9</f>
        <v>14</v>
      </c>
      <c r="T9" s="36">
        <v>14</v>
      </c>
      <c r="U9" s="36"/>
      <c r="V9" s="36"/>
      <c r="W9" s="29">
        <f>T9+U9+V9</f>
        <v>14</v>
      </c>
      <c r="X9" s="54" t="s">
        <v>78</v>
      </c>
      <c r="Y9" s="54">
        <v>8.8000000000000007</v>
      </c>
      <c r="Z9" s="54"/>
      <c r="AA9" s="54"/>
      <c r="AB9" s="54">
        <f>Y9+Z9+AA9</f>
        <v>8.8000000000000007</v>
      </c>
      <c r="AC9" s="207" t="s">
        <v>78</v>
      </c>
      <c r="AD9" s="23">
        <f t="shared" si="0"/>
        <v>45.41</v>
      </c>
      <c r="AE9" s="23">
        <f t="shared" si="0"/>
        <v>0</v>
      </c>
      <c r="AF9" s="23">
        <f t="shared" si="0"/>
        <v>0</v>
      </c>
      <c r="AG9" s="23">
        <f t="shared" si="0"/>
        <v>45.41</v>
      </c>
      <c r="AH9" s="37"/>
      <c r="AI9" s="514"/>
      <c r="AJ9" s="514"/>
      <c r="AK9" s="37"/>
      <c r="AM9" s="72">
        <f>T9-Y9</f>
        <v>5.1999999999999993</v>
      </c>
      <c r="AN9" s="54" t="s">
        <v>78</v>
      </c>
      <c r="AO9" s="54">
        <f>Y9+C9</f>
        <v>45.41</v>
      </c>
      <c r="AP9" s="54"/>
      <c r="AQ9" s="54"/>
      <c r="AR9" s="54">
        <f>AO9+AP9+AQ9</f>
        <v>45.41</v>
      </c>
    </row>
    <row r="10" spans="1:44" s="9" customFormat="1" x14ac:dyDescent="0.25">
      <c r="A10" s="45"/>
      <c r="B10" s="14" t="s">
        <v>6</v>
      </c>
      <c r="C10" s="33"/>
      <c r="D10" s="33"/>
      <c r="E10" s="33"/>
      <c r="F10" s="33"/>
      <c r="G10" s="207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251"/>
      <c r="Y10" s="55"/>
      <c r="Z10" s="55"/>
      <c r="AA10" s="55"/>
      <c r="AB10" s="55"/>
      <c r="AC10" s="207"/>
      <c r="AD10" s="207"/>
      <c r="AE10" s="2"/>
      <c r="AF10" s="2"/>
      <c r="AG10" s="2"/>
      <c r="AH10" s="37"/>
      <c r="AK10" s="37"/>
      <c r="AN10" s="251"/>
      <c r="AO10" s="55"/>
      <c r="AP10" s="55"/>
      <c r="AQ10" s="55"/>
      <c r="AR10" s="55"/>
    </row>
    <row r="11" spans="1:44" s="9" customFormat="1" x14ac:dyDescent="0.25">
      <c r="A11" s="211">
        <v>3241101</v>
      </c>
      <c r="B11" s="11" t="s">
        <v>7</v>
      </c>
      <c r="C11" s="22">
        <v>58.540000000000006</v>
      </c>
      <c r="D11" s="22">
        <v>0</v>
      </c>
      <c r="E11" s="22">
        <v>0</v>
      </c>
      <c r="F11" s="36">
        <f t="shared" ref="F11:F25" si="1">C11+D11+E11</f>
        <v>58.540000000000006</v>
      </c>
      <c r="G11" s="207" t="s">
        <v>78</v>
      </c>
      <c r="H11" s="22">
        <v>15</v>
      </c>
      <c r="I11" s="22"/>
      <c r="J11" s="22"/>
      <c r="K11" s="29">
        <f t="shared" ref="K11:K25" si="2">H11+I11+J11</f>
        <v>15</v>
      </c>
      <c r="L11" s="22">
        <v>15</v>
      </c>
      <c r="M11" s="22"/>
      <c r="N11" s="22"/>
      <c r="O11" s="29">
        <f t="shared" ref="O11:O25" si="3">L11+M11+N11</f>
        <v>15</v>
      </c>
      <c r="P11" s="22">
        <v>15</v>
      </c>
      <c r="Q11" s="22"/>
      <c r="R11" s="22"/>
      <c r="S11" s="29">
        <f t="shared" ref="S11:S25" si="4">P11+Q11+R11</f>
        <v>15</v>
      </c>
      <c r="T11" s="22">
        <v>15</v>
      </c>
      <c r="U11" s="22"/>
      <c r="V11" s="22"/>
      <c r="W11" s="29">
        <f t="shared" ref="W11:W25" si="5">T11+U11+V11</f>
        <v>15</v>
      </c>
      <c r="X11" s="251" t="s">
        <v>78</v>
      </c>
      <c r="Y11" s="54">
        <v>7.42</v>
      </c>
      <c r="Z11" s="54"/>
      <c r="AA11" s="54"/>
      <c r="AB11" s="54">
        <f t="shared" ref="AB11:AB25" si="6">Y11+Z11+AA11</f>
        <v>7.42</v>
      </c>
      <c r="AC11" s="207" t="s">
        <v>78</v>
      </c>
      <c r="AD11" s="23">
        <f t="shared" ref="AD11:AD25" si="7">Y11+C11</f>
        <v>65.960000000000008</v>
      </c>
      <c r="AE11" s="23">
        <f t="shared" ref="AE11:AE25" si="8">Z11+D11</f>
        <v>0</v>
      </c>
      <c r="AF11" s="23">
        <f t="shared" ref="AF11:AF25" si="9">AA11+E11</f>
        <v>0</v>
      </c>
      <c r="AG11" s="23">
        <f t="shared" ref="AG11:AG25" si="10">AB11+F11</f>
        <v>65.960000000000008</v>
      </c>
      <c r="AH11" s="37"/>
      <c r="AI11" s="202">
        <f>W11</f>
        <v>15</v>
      </c>
      <c r="AJ11" s="202">
        <f>AB11</f>
        <v>7.42</v>
      </c>
      <c r="AK11" s="37"/>
      <c r="AM11" s="72">
        <f t="shared" ref="AM11:AM25" si="11">T11-Y11</f>
        <v>7.58</v>
      </c>
      <c r="AN11" s="251" t="s">
        <v>78</v>
      </c>
      <c r="AO11" s="54">
        <f t="shared" ref="AO11:AO32" si="12">Y11+C11</f>
        <v>65.960000000000008</v>
      </c>
      <c r="AP11" s="54"/>
      <c r="AQ11" s="54"/>
      <c r="AR11" s="54">
        <f t="shared" ref="AR11:AR25" si="13">AO11+AP11+AQ11</f>
        <v>65.960000000000008</v>
      </c>
    </row>
    <row r="12" spans="1:44" s="9" customFormat="1" ht="22.5" x14ac:dyDescent="0.25">
      <c r="A12" s="211">
        <v>3211129</v>
      </c>
      <c r="B12" s="10" t="s">
        <v>8</v>
      </c>
      <c r="C12" s="22">
        <v>116.67000000000002</v>
      </c>
      <c r="D12" s="22">
        <v>0</v>
      </c>
      <c r="E12" s="22">
        <v>0</v>
      </c>
      <c r="F12" s="36">
        <f t="shared" si="1"/>
        <v>116.67000000000002</v>
      </c>
      <c r="G12" s="207" t="s">
        <v>78</v>
      </c>
      <c r="H12" s="22">
        <v>34.25</v>
      </c>
      <c r="I12" s="22"/>
      <c r="J12" s="22"/>
      <c r="K12" s="29">
        <f t="shared" si="2"/>
        <v>34.25</v>
      </c>
      <c r="L12" s="22">
        <v>34.25</v>
      </c>
      <c r="M12" s="22"/>
      <c r="N12" s="22"/>
      <c r="O12" s="29">
        <f t="shared" si="3"/>
        <v>34.25</v>
      </c>
      <c r="P12" s="22">
        <v>34.25</v>
      </c>
      <c r="Q12" s="22"/>
      <c r="R12" s="22"/>
      <c r="S12" s="29">
        <f t="shared" si="4"/>
        <v>34.25</v>
      </c>
      <c r="T12" s="22">
        <v>34.25</v>
      </c>
      <c r="U12" s="22"/>
      <c r="V12" s="22"/>
      <c r="W12" s="29">
        <f t="shared" si="5"/>
        <v>34.25</v>
      </c>
      <c r="X12" s="251" t="s">
        <v>78</v>
      </c>
      <c r="Y12" s="54">
        <v>19.96</v>
      </c>
      <c r="Z12" s="54"/>
      <c r="AA12" s="54"/>
      <c r="AB12" s="54">
        <f t="shared" si="6"/>
        <v>19.96</v>
      </c>
      <c r="AC12" s="207" t="s">
        <v>78</v>
      </c>
      <c r="AD12" s="23">
        <f t="shared" si="7"/>
        <v>136.63000000000002</v>
      </c>
      <c r="AE12" s="23">
        <f t="shared" si="8"/>
        <v>0</v>
      </c>
      <c r="AF12" s="23">
        <f t="shared" si="9"/>
        <v>0</v>
      </c>
      <c r="AG12" s="23">
        <f t="shared" si="10"/>
        <v>136.63000000000002</v>
      </c>
      <c r="AH12" s="37"/>
      <c r="AI12" s="202">
        <f>W12</f>
        <v>34.25</v>
      </c>
      <c r="AJ12" s="202">
        <f>AB12</f>
        <v>19.96</v>
      </c>
      <c r="AK12" s="37"/>
      <c r="AM12" s="72">
        <f t="shared" si="11"/>
        <v>14.29</v>
      </c>
      <c r="AN12" s="251" t="s">
        <v>78</v>
      </c>
      <c r="AO12" s="54">
        <f t="shared" si="12"/>
        <v>136.63000000000002</v>
      </c>
      <c r="AP12" s="54"/>
      <c r="AQ12" s="54"/>
      <c r="AR12" s="54">
        <f t="shared" si="13"/>
        <v>136.63000000000002</v>
      </c>
    </row>
    <row r="13" spans="1:44" s="9" customFormat="1" ht="33.75" x14ac:dyDescent="0.25">
      <c r="A13" s="211">
        <v>3821103</v>
      </c>
      <c r="B13" s="46" t="s">
        <v>9</v>
      </c>
      <c r="C13" s="22">
        <v>1603.18</v>
      </c>
      <c r="D13" s="22">
        <v>0</v>
      </c>
      <c r="E13" s="22">
        <v>0</v>
      </c>
      <c r="F13" s="36">
        <f t="shared" si="1"/>
        <v>1603.18</v>
      </c>
      <c r="G13" s="207" t="s">
        <v>78</v>
      </c>
      <c r="H13" s="22">
        <v>359.08</v>
      </c>
      <c r="I13" s="22"/>
      <c r="J13" s="22"/>
      <c r="K13" s="29">
        <f t="shared" si="2"/>
        <v>359.08</v>
      </c>
      <c r="L13" s="22">
        <v>359.08</v>
      </c>
      <c r="M13" s="22"/>
      <c r="N13" s="22"/>
      <c r="O13" s="29">
        <f t="shared" si="3"/>
        <v>359.08</v>
      </c>
      <c r="P13" s="22">
        <v>359.08</v>
      </c>
      <c r="Q13" s="22"/>
      <c r="R13" s="22"/>
      <c r="S13" s="29">
        <f t="shared" si="4"/>
        <v>359.08</v>
      </c>
      <c r="T13" s="22">
        <v>359.08</v>
      </c>
      <c r="U13" s="22"/>
      <c r="V13" s="22"/>
      <c r="W13" s="29">
        <f t="shared" si="5"/>
        <v>359.08</v>
      </c>
      <c r="X13" s="251" t="s">
        <v>78</v>
      </c>
      <c r="Y13" s="54">
        <v>79.14</v>
      </c>
      <c r="Z13" s="54"/>
      <c r="AA13" s="54"/>
      <c r="AB13" s="54">
        <f t="shared" si="6"/>
        <v>79.14</v>
      </c>
      <c r="AC13" s="207" t="s">
        <v>78</v>
      </c>
      <c r="AD13" s="23">
        <f t="shared" si="7"/>
        <v>1682.3200000000002</v>
      </c>
      <c r="AE13" s="23">
        <f t="shared" si="8"/>
        <v>0</v>
      </c>
      <c r="AF13" s="23">
        <f t="shared" si="9"/>
        <v>0</v>
      </c>
      <c r="AG13" s="23">
        <f t="shared" si="10"/>
        <v>1682.3200000000002</v>
      </c>
      <c r="AH13" s="37"/>
      <c r="AI13" s="202">
        <f>W13</f>
        <v>359.08</v>
      </c>
      <c r="AJ13" s="202">
        <f>AB13</f>
        <v>79.14</v>
      </c>
      <c r="AK13" s="37"/>
      <c r="AM13" s="72">
        <f t="shared" si="11"/>
        <v>279.94</v>
      </c>
      <c r="AN13" s="251" t="s">
        <v>78</v>
      </c>
      <c r="AO13" s="54">
        <f t="shared" si="12"/>
        <v>1682.3200000000002</v>
      </c>
      <c r="AP13" s="54"/>
      <c r="AQ13" s="54"/>
      <c r="AR13" s="54">
        <f t="shared" si="13"/>
        <v>1682.3200000000002</v>
      </c>
    </row>
    <row r="14" spans="1:44" s="9" customFormat="1" x14ac:dyDescent="0.25">
      <c r="A14" s="211">
        <v>3211119</v>
      </c>
      <c r="B14" s="10" t="s">
        <v>10</v>
      </c>
      <c r="C14" s="22">
        <v>0.77</v>
      </c>
      <c r="D14" s="22">
        <v>0</v>
      </c>
      <c r="E14" s="22">
        <v>0</v>
      </c>
      <c r="F14" s="36">
        <f t="shared" si="1"/>
        <v>0.77</v>
      </c>
      <c r="G14" s="207" t="s">
        <v>78</v>
      </c>
      <c r="H14" s="22">
        <v>0.5</v>
      </c>
      <c r="I14" s="22"/>
      <c r="J14" s="22"/>
      <c r="K14" s="29">
        <f t="shared" si="2"/>
        <v>0.5</v>
      </c>
      <c r="L14" s="22">
        <v>0.5</v>
      </c>
      <c r="M14" s="22"/>
      <c r="N14" s="22"/>
      <c r="O14" s="29">
        <f t="shared" si="3"/>
        <v>0.5</v>
      </c>
      <c r="P14" s="22">
        <v>0.5</v>
      </c>
      <c r="Q14" s="22"/>
      <c r="R14" s="22"/>
      <c r="S14" s="29">
        <f t="shared" si="4"/>
        <v>0.5</v>
      </c>
      <c r="T14" s="22">
        <v>0.5</v>
      </c>
      <c r="U14" s="22"/>
      <c r="V14" s="22"/>
      <c r="W14" s="29">
        <f t="shared" si="5"/>
        <v>0.5</v>
      </c>
      <c r="X14" s="251" t="s">
        <v>78</v>
      </c>
      <c r="Y14" s="54">
        <v>0.2</v>
      </c>
      <c r="Z14" s="54"/>
      <c r="AA14" s="54"/>
      <c r="AB14" s="54">
        <f t="shared" si="6"/>
        <v>0.2</v>
      </c>
      <c r="AC14" s="207" t="s">
        <v>78</v>
      </c>
      <c r="AD14" s="23">
        <f t="shared" si="7"/>
        <v>0.97</v>
      </c>
      <c r="AE14" s="23">
        <f t="shared" si="8"/>
        <v>0</v>
      </c>
      <c r="AF14" s="23">
        <f t="shared" si="9"/>
        <v>0</v>
      </c>
      <c r="AG14" s="23">
        <f t="shared" si="10"/>
        <v>0.97</v>
      </c>
      <c r="AH14" s="37"/>
      <c r="AI14" s="513">
        <f>SUM(W14:W16)</f>
        <v>0.89999999999999991</v>
      </c>
      <c r="AJ14" s="513">
        <f>SUM(AB14:AB16)</f>
        <v>0.25</v>
      </c>
      <c r="AK14" s="37"/>
      <c r="AM14" s="72">
        <f t="shared" si="11"/>
        <v>0.3</v>
      </c>
      <c r="AN14" s="251" t="s">
        <v>78</v>
      </c>
      <c r="AO14" s="54">
        <f t="shared" si="12"/>
        <v>0.97</v>
      </c>
      <c r="AP14" s="54"/>
      <c r="AQ14" s="54"/>
      <c r="AR14" s="54">
        <f t="shared" si="13"/>
        <v>0.97</v>
      </c>
    </row>
    <row r="15" spans="1:44" s="9" customFormat="1" x14ac:dyDescent="0.25">
      <c r="A15" s="211">
        <v>3211120</v>
      </c>
      <c r="B15" s="11" t="s">
        <v>11</v>
      </c>
      <c r="C15" s="22">
        <v>0.97</v>
      </c>
      <c r="D15" s="22">
        <v>0</v>
      </c>
      <c r="E15" s="22">
        <v>0</v>
      </c>
      <c r="F15" s="36">
        <f t="shared" si="1"/>
        <v>0.97</v>
      </c>
      <c r="G15" s="207" t="s">
        <v>78</v>
      </c>
      <c r="H15" s="22">
        <v>0.2</v>
      </c>
      <c r="I15" s="22"/>
      <c r="J15" s="22"/>
      <c r="K15" s="29">
        <f t="shared" si="2"/>
        <v>0.2</v>
      </c>
      <c r="L15" s="22">
        <v>0.2</v>
      </c>
      <c r="M15" s="22"/>
      <c r="N15" s="22"/>
      <c r="O15" s="29">
        <f t="shared" si="3"/>
        <v>0.2</v>
      </c>
      <c r="P15" s="22">
        <v>0.2</v>
      </c>
      <c r="Q15" s="22"/>
      <c r="R15" s="22"/>
      <c r="S15" s="29">
        <f t="shared" si="4"/>
        <v>0.2</v>
      </c>
      <c r="T15" s="22">
        <v>0.2</v>
      </c>
      <c r="U15" s="22"/>
      <c r="V15" s="22"/>
      <c r="W15" s="29">
        <f t="shared" si="5"/>
        <v>0.2</v>
      </c>
      <c r="X15" s="251" t="s">
        <v>78</v>
      </c>
      <c r="Y15" s="54">
        <v>0.03</v>
      </c>
      <c r="Z15" s="54"/>
      <c r="AA15" s="54"/>
      <c r="AB15" s="54">
        <f t="shared" si="6"/>
        <v>0.03</v>
      </c>
      <c r="AC15" s="207" t="s">
        <v>78</v>
      </c>
      <c r="AD15" s="23">
        <f t="shared" si="7"/>
        <v>1</v>
      </c>
      <c r="AE15" s="23">
        <f t="shared" si="8"/>
        <v>0</v>
      </c>
      <c r="AF15" s="23">
        <f t="shared" si="9"/>
        <v>0</v>
      </c>
      <c r="AG15" s="23">
        <f t="shared" si="10"/>
        <v>1</v>
      </c>
      <c r="AH15" s="37"/>
      <c r="AI15" s="514"/>
      <c r="AJ15" s="514"/>
      <c r="AK15" s="37"/>
      <c r="AM15" s="72">
        <f t="shared" si="11"/>
        <v>0.17</v>
      </c>
      <c r="AN15" s="251" t="s">
        <v>78</v>
      </c>
      <c r="AO15" s="54">
        <f t="shared" si="12"/>
        <v>1</v>
      </c>
      <c r="AP15" s="54"/>
      <c r="AQ15" s="54"/>
      <c r="AR15" s="54">
        <f t="shared" si="13"/>
        <v>1</v>
      </c>
    </row>
    <row r="16" spans="1:44" s="9" customFormat="1" x14ac:dyDescent="0.25">
      <c r="A16" s="211">
        <v>3211117</v>
      </c>
      <c r="B16" s="11" t="s">
        <v>12</v>
      </c>
      <c r="C16" s="22">
        <v>0.44</v>
      </c>
      <c r="D16" s="22">
        <v>0</v>
      </c>
      <c r="E16" s="22">
        <v>0</v>
      </c>
      <c r="F16" s="36">
        <f t="shared" si="1"/>
        <v>0.44</v>
      </c>
      <c r="G16" s="207" t="s">
        <v>78</v>
      </c>
      <c r="H16" s="22">
        <v>0.2</v>
      </c>
      <c r="I16" s="22"/>
      <c r="J16" s="22"/>
      <c r="K16" s="29">
        <f t="shared" si="2"/>
        <v>0.2</v>
      </c>
      <c r="L16" s="22">
        <v>0.2</v>
      </c>
      <c r="M16" s="22"/>
      <c r="N16" s="22"/>
      <c r="O16" s="29">
        <f t="shared" si="3"/>
        <v>0.2</v>
      </c>
      <c r="P16" s="22">
        <v>0.2</v>
      </c>
      <c r="Q16" s="22"/>
      <c r="R16" s="22"/>
      <c r="S16" s="29">
        <f t="shared" si="4"/>
        <v>0.2</v>
      </c>
      <c r="T16" s="22">
        <v>0.2</v>
      </c>
      <c r="U16" s="22"/>
      <c r="V16" s="22"/>
      <c r="W16" s="29">
        <f t="shared" si="5"/>
        <v>0.2</v>
      </c>
      <c r="X16" s="251" t="s">
        <v>78</v>
      </c>
      <c r="Y16" s="54">
        <v>0.02</v>
      </c>
      <c r="Z16" s="54"/>
      <c r="AA16" s="54"/>
      <c r="AB16" s="54">
        <f t="shared" si="6"/>
        <v>0.02</v>
      </c>
      <c r="AC16" s="207" t="s">
        <v>78</v>
      </c>
      <c r="AD16" s="23">
        <f t="shared" si="7"/>
        <v>0.46</v>
      </c>
      <c r="AE16" s="23">
        <f t="shared" si="8"/>
        <v>0</v>
      </c>
      <c r="AF16" s="23">
        <f t="shared" si="9"/>
        <v>0</v>
      </c>
      <c r="AG16" s="23">
        <f t="shared" si="10"/>
        <v>0.46</v>
      </c>
      <c r="AH16" s="37"/>
      <c r="AI16" s="514"/>
      <c r="AJ16" s="514"/>
      <c r="AK16" s="37"/>
      <c r="AM16" s="72">
        <f t="shared" si="11"/>
        <v>0.18000000000000002</v>
      </c>
      <c r="AN16" s="251" t="s">
        <v>78</v>
      </c>
      <c r="AO16" s="54">
        <f t="shared" si="12"/>
        <v>0.46</v>
      </c>
      <c r="AP16" s="54"/>
      <c r="AQ16" s="54"/>
      <c r="AR16" s="54">
        <f t="shared" si="13"/>
        <v>0.46</v>
      </c>
    </row>
    <row r="17" spans="1:44" s="9" customFormat="1" x14ac:dyDescent="0.25">
      <c r="A17" s="211">
        <v>3221104</v>
      </c>
      <c r="B17" s="11" t="s">
        <v>13</v>
      </c>
      <c r="C17" s="22">
        <v>11.920000000000002</v>
      </c>
      <c r="D17" s="22">
        <v>0</v>
      </c>
      <c r="E17" s="22">
        <v>0</v>
      </c>
      <c r="F17" s="36">
        <f t="shared" si="1"/>
        <v>11.920000000000002</v>
      </c>
      <c r="G17" s="207" t="s">
        <v>78</v>
      </c>
      <c r="H17" s="22">
        <v>1</v>
      </c>
      <c r="I17" s="22"/>
      <c r="J17" s="22"/>
      <c r="K17" s="29">
        <f t="shared" si="2"/>
        <v>1</v>
      </c>
      <c r="L17" s="22">
        <v>1</v>
      </c>
      <c r="M17" s="22"/>
      <c r="N17" s="22"/>
      <c r="O17" s="29">
        <f t="shared" si="3"/>
        <v>1</v>
      </c>
      <c r="P17" s="22">
        <v>1</v>
      </c>
      <c r="Q17" s="22"/>
      <c r="R17" s="22"/>
      <c r="S17" s="29">
        <f t="shared" si="4"/>
        <v>1</v>
      </c>
      <c r="T17" s="22">
        <v>1</v>
      </c>
      <c r="U17" s="22"/>
      <c r="V17" s="22"/>
      <c r="W17" s="29">
        <f t="shared" si="5"/>
        <v>1</v>
      </c>
      <c r="X17" s="251" t="s">
        <v>78</v>
      </c>
      <c r="Y17" s="54">
        <v>0.14000000000000001</v>
      </c>
      <c r="Z17" s="54"/>
      <c r="AA17" s="54"/>
      <c r="AB17" s="54">
        <f t="shared" si="6"/>
        <v>0.14000000000000001</v>
      </c>
      <c r="AC17" s="207" t="s">
        <v>78</v>
      </c>
      <c r="AD17" s="23">
        <f t="shared" si="7"/>
        <v>12.060000000000002</v>
      </c>
      <c r="AE17" s="23">
        <f t="shared" si="8"/>
        <v>0</v>
      </c>
      <c r="AF17" s="23">
        <f t="shared" si="9"/>
        <v>0</v>
      </c>
      <c r="AG17" s="23">
        <f t="shared" si="10"/>
        <v>12.060000000000002</v>
      </c>
      <c r="AH17" s="37"/>
      <c r="AI17" s="202">
        <f>W17</f>
        <v>1</v>
      </c>
      <c r="AJ17" s="202">
        <f>AB17</f>
        <v>0.14000000000000001</v>
      </c>
      <c r="AK17" s="37"/>
      <c r="AM17" s="72">
        <f t="shared" si="11"/>
        <v>0.86</v>
      </c>
      <c r="AN17" s="251" t="s">
        <v>78</v>
      </c>
      <c r="AO17" s="54">
        <f t="shared" si="12"/>
        <v>12.060000000000002</v>
      </c>
      <c r="AP17" s="54"/>
      <c r="AQ17" s="54"/>
      <c r="AR17" s="54">
        <f t="shared" si="13"/>
        <v>12.060000000000002</v>
      </c>
    </row>
    <row r="18" spans="1:44" s="9" customFormat="1" x14ac:dyDescent="0.25">
      <c r="A18" s="211">
        <v>3211115</v>
      </c>
      <c r="B18" s="11" t="s">
        <v>14</v>
      </c>
      <c r="C18" s="22">
        <v>1.1099999999999999</v>
      </c>
      <c r="D18" s="22">
        <v>0</v>
      </c>
      <c r="E18" s="22">
        <v>0</v>
      </c>
      <c r="F18" s="36">
        <f t="shared" si="1"/>
        <v>1.1099999999999999</v>
      </c>
      <c r="G18" s="207" t="s">
        <v>78</v>
      </c>
      <c r="H18" s="22">
        <v>0.45</v>
      </c>
      <c r="I18" s="22"/>
      <c r="J18" s="22"/>
      <c r="K18" s="29">
        <f t="shared" si="2"/>
        <v>0.45</v>
      </c>
      <c r="L18" s="22">
        <v>0.7</v>
      </c>
      <c r="M18" s="22"/>
      <c r="N18" s="22"/>
      <c r="O18" s="29">
        <f t="shared" si="3"/>
        <v>0.7</v>
      </c>
      <c r="P18" s="22">
        <v>0.7</v>
      </c>
      <c r="Q18" s="22"/>
      <c r="R18" s="22"/>
      <c r="S18" s="29">
        <f t="shared" si="4"/>
        <v>0.7</v>
      </c>
      <c r="T18" s="22">
        <v>0.7</v>
      </c>
      <c r="U18" s="22"/>
      <c r="V18" s="22"/>
      <c r="W18" s="29">
        <f t="shared" si="5"/>
        <v>0.7</v>
      </c>
      <c r="X18" s="251" t="s">
        <v>78</v>
      </c>
      <c r="Y18" s="62">
        <v>0.33</v>
      </c>
      <c r="Z18" s="62"/>
      <c r="AA18" s="62"/>
      <c r="AB18" s="62">
        <f t="shared" si="6"/>
        <v>0.33</v>
      </c>
      <c r="AC18" s="207" t="s">
        <v>78</v>
      </c>
      <c r="AD18" s="23">
        <f t="shared" si="7"/>
        <v>1.44</v>
      </c>
      <c r="AE18" s="23">
        <f t="shared" si="8"/>
        <v>0</v>
      </c>
      <c r="AF18" s="23">
        <f t="shared" si="9"/>
        <v>0</v>
      </c>
      <c r="AG18" s="23">
        <f t="shared" si="10"/>
        <v>1.44</v>
      </c>
      <c r="AH18" s="37"/>
      <c r="AI18" s="513">
        <f>SUM(W18:W19)</f>
        <v>4.7</v>
      </c>
      <c r="AJ18" s="513">
        <f>SUM(AB18:AB19)</f>
        <v>2.31</v>
      </c>
      <c r="AK18" s="37"/>
      <c r="AM18" s="72">
        <f t="shared" si="11"/>
        <v>0.36999999999999994</v>
      </c>
      <c r="AN18" s="251" t="s">
        <v>78</v>
      </c>
      <c r="AO18" s="54">
        <f t="shared" si="12"/>
        <v>1.44</v>
      </c>
      <c r="AP18" s="54"/>
      <c r="AQ18" s="54"/>
      <c r="AR18" s="62">
        <f t="shared" si="13"/>
        <v>1.44</v>
      </c>
    </row>
    <row r="19" spans="1:44" s="9" customFormat="1" x14ac:dyDescent="0.25">
      <c r="A19" s="211">
        <v>3211113</v>
      </c>
      <c r="B19" s="11" t="s">
        <v>15</v>
      </c>
      <c r="C19" s="22">
        <v>8.74</v>
      </c>
      <c r="D19" s="22">
        <v>0</v>
      </c>
      <c r="E19" s="22">
        <v>0</v>
      </c>
      <c r="F19" s="36">
        <f t="shared" si="1"/>
        <v>8.74</v>
      </c>
      <c r="G19" s="207" t="s">
        <v>78</v>
      </c>
      <c r="H19" s="22">
        <v>3.5</v>
      </c>
      <c r="I19" s="22"/>
      <c r="J19" s="22"/>
      <c r="K19" s="29">
        <f t="shared" si="2"/>
        <v>3.5</v>
      </c>
      <c r="L19" s="22">
        <v>4</v>
      </c>
      <c r="M19" s="22"/>
      <c r="N19" s="22"/>
      <c r="O19" s="29">
        <f t="shared" si="3"/>
        <v>4</v>
      </c>
      <c r="P19" s="22">
        <v>4</v>
      </c>
      <c r="Q19" s="22"/>
      <c r="R19" s="22"/>
      <c r="S19" s="29">
        <f t="shared" si="4"/>
        <v>4</v>
      </c>
      <c r="T19" s="22">
        <v>4</v>
      </c>
      <c r="U19" s="22"/>
      <c r="V19" s="22"/>
      <c r="W19" s="29">
        <f t="shared" si="5"/>
        <v>4</v>
      </c>
      <c r="X19" s="251" t="s">
        <v>78</v>
      </c>
      <c r="Y19" s="62">
        <v>1.98</v>
      </c>
      <c r="Z19" s="62"/>
      <c r="AA19" s="62"/>
      <c r="AB19" s="62">
        <f t="shared" si="6"/>
        <v>1.98</v>
      </c>
      <c r="AC19" s="207" t="s">
        <v>78</v>
      </c>
      <c r="AD19" s="23">
        <f t="shared" si="7"/>
        <v>10.72</v>
      </c>
      <c r="AE19" s="23">
        <f t="shared" si="8"/>
        <v>0</v>
      </c>
      <c r="AF19" s="23">
        <f t="shared" si="9"/>
        <v>0</v>
      </c>
      <c r="AG19" s="23">
        <f t="shared" si="10"/>
        <v>10.72</v>
      </c>
      <c r="AH19" s="37"/>
      <c r="AI19" s="513"/>
      <c r="AJ19" s="514"/>
      <c r="AK19" s="37"/>
      <c r="AM19" s="72">
        <f t="shared" si="11"/>
        <v>2.02</v>
      </c>
      <c r="AN19" s="251" t="s">
        <v>78</v>
      </c>
      <c r="AO19" s="54">
        <f t="shared" si="12"/>
        <v>10.72</v>
      </c>
      <c r="AP19" s="54"/>
      <c r="AQ19" s="54"/>
      <c r="AR19" s="62">
        <f t="shared" si="13"/>
        <v>10.72</v>
      </c>
    </row>
    <row r="20" spans="1:44" s="9" customFormat="1" x14ac:dyDescent="0.25">
      <c r="A20" s="211">
        <v>3243102</v>
      </c>
      <c r="B20" s="8" t="s">
        <v>16</v>
      </c>
      <c r="C20" s="22">
        <v>17.52</v>
      </c>
      <c r="D20" s="22">
        <v>0</v>
      </c>
      <c r="E20" s="22">
        <v>0</v>
      </c>
      <c r="F20" s="36">
        <f t="shared" si="1"/>
        <v>17.52</v>
      </c>
      <c r="G20" s="207" t="s">
        <v>78</v>
      </c>
      <c r="H20" s="22">
        <v>6</v>
      </c>
      <c r="I20" s="22"/>
      <c r="J20" s="22"/>
      <c r="K20" s="29">
        <f t="shared" si="2"/>
        <v>6</v>
      </c>
      <c r="L20" s="22">
        <v>6</v>
      </c>
      <c r="M20" s="22"/>
      <c r="N20" s="22"/>
      <c r="O20" s="29">
        <f t="shared" si="3"/>
        <v>6</v>
      </c>
      <c r="P20" s="22">
        <v>6</v>
      </c>
      <c r="Q20" s="22"/>
      <c r="R20" s="22"/>
      <c r="S20" s="29">
        <f t="shared" si="4"/>
        <v>6</v>
      </c>
      <c r="T20" s="22">
        <v>6</v>
      </c>
      <c r="U20" s="22"/>
      <c r="V20" s="22"/>
      <c r="W20" s="29">
        <f t="shared" si="5"/>
        <v>6</v>
      </c>
      <c r="X20" s="251" t="s">
        <v>78</v>
      </c>
      <c r="Y20" s="54">
        <v>2.41</v>
      </c>
      <c r="Z20" s="54"/>
      <c r="AA20" s="54"/>
      <c r="AB20" s="54">
        <f t="shared" si="6"/>
        <v>2.41</v>
      </c>
      <c r="AC20" s="207" t="s">
        <v>78</v>
      </c>
      <c r="AD20" s="23">
        <f t="shared" si="7"/>
        <v>19.93</v>
      </c>
      <c r="AE20" s="23">
        <f t="shared" si="8"/>
        <v>0</v>
      </c>
      <c r="AF20" s="23">
        <f t="shared" si="9"/>
        <v>0</v>
      </c>
      <c r="AG20" s="23">
        <f t="shared" si="10"/>
        <v>19.93</v>
      </c>
      <c r="AH20" s="37"/>
      <c r="AI20" s="513">
        <f>SUM(W20:W21)</f>
        <v>31</v>
      </c>
      <c r="AJ20" s="513">
        <f>SUM(AB20:AB21)</f>
        <v>17.2</v>
      </c>
      <c r="AK20" s="37"/>
      <c r="AM20" s="72">
        <f t="shared" si="11"/>
        <v>3.59</v>
      </c>
      <c r="AN20" s="251" t="s">
        <v>78</v>
      </c>
      <c r="AO20" s="54">
        <f t="shared" si="12"/>
        <v>19.93</v>
      </c>
      <c r="AP20" s="54"/>
      <c r="AQ20" s="54"/>
      <c r="AR20" s="54">
        <f t="shared" si="13"/>
        <v>19.93</v>
      </c>
    </row>
    <row r="21" spans="1:44" s="9" customFormat="1" x14ac:dyDescent="0.25">
      <c r="A21" s="211">
        <v>3243101</v>
      </c>
      <c r="B21" s="8" t="s">
        <v>17</v>
      </c>
      <c r="C21" s="22">
        <v>64.59</v>
      </c>
      <c r="D21" s="22">
        <v>0</v>
      </c>
      <c r="E21" s="22">
        <v>0</v>
      </c>
      <c r="F21" s="36">
        <f t="shared" si="1"/>
        <v>64.59</v>
      </c>
      <c r="G21" s="207" t="s">
        <v>78</v>
      </c>
      <c r="H21" s="22">
        <v>20</v>
      </c>
      <c r="I21" s="22"/>
      <c r="J21" s="22"/>
      <c r="K21" s="29">
        <f t="shared" si="2"/>
        <v>20</v>
      </c>
      <c r="L21" s="22">
        <v>25</v>
      </c>
      <c r="M21" s="22"/>
      <c r="N21" s="22"/>
      <c r="O21" s="29">
        <f t="shared" si="3"/>
        <v>25</v>
      </c>
      <c r="P21" s="22">
        <v>25</v>
      </c>
      <c r="Q21" s="22"/>
      <c r="R21" s="22"/>
      <c r="S21" s="29">
        <f t="shared" si="4"/>
        <v>25</v>
      </c>
      <c r="T21" s="22">
        <v>25</v>
      </c>
      <c r="U21" s="22"/>
      <c r="V21" s="22"/>
      <c r="W21" s="29">
        <f t="shared" si="5"/>
        <v>25</v>
      </c>
      <c r="X21" s="251" t="s">
        <v>78</v>
      </c>
      <c r="Y21" s="54">
        <v>14.79</v>
      </c>
      <c r="Z21" s="54"/>
      <c r="AA21" s="54"/>
      <c r="AB21" s="54">
        <f t="shared" si="6"/>
        <v>14.79</v>
      </c>
      <c r="AC21" s="207" t="s">
        <v>78</v>
      </c>
      <c r="AD21" s="23">
        <f t="shared" si="7"/>
        <v>79.38</v>
      </c>
      <c r="AE21" s="23">
        <f t="shared" si="8"/>
        <v>0</v>
      </c>
      <c r="AF21" s="23">
        <f t="shared" si="9"/>
        <v>0</v>
      </c>
      <c r="AG21" s="23">
        <f t="shared" si="10"/>
        <v>79.38</v>
      </c>
      <c r="AH21" s="37"/>
      <c r="AI21" s="514"/>
      <c r="AJ21" s="514"/>
      <c r="AK21" s="37"/>
      <c r="AM21" s="72">
        <f t="shared" si="11"/>
        <v>10.210000000000001</v>
      </c>
      <c r="AN21" s="251" t="s">
        <v>78</v>
      </c>
      <c r="AO21" s="54">
        <f t="shared" si="12"/>
        <v>79.38</v>
      </c>
      <c r="AP21" s="54"/>
      <c r="AQ21" s="54"/>
      <c r="AR21" s="54">
        <f t="shared" si="13"/>
        <v>79.38</v>
      </c>
    </row>
    <row r="22" spans="1:44" s="9" customFormat="1" ht="22.5" x14ac:dyDescent="0.25">
      <c r="A22" s="211">
        <v>3221108</v>
      </c>
      <c r="B22" s="8" t="s">
        <v>18</v>
      </c>
      <c r="C22" s="22">
        <v>1.1600000000000001</v>
      </c>
      <c r="D22" s="22">
        <v>0</v>
      </c>
      <c r="E22" s="22">
        <v>0</v>
      </c>
      <c r="F22" s="36">
        <f t="shared" si="1"/>
        <v>1.1600000000000001</v>
      </c>
      <c r="G22" s="207" t="s">
        <v>78</v>
      </c>
      <c r="H22" s="22">
        <v>0.15</v>
      </c>
      <c r="I22" s="22"/>
      <c r="J22" s="22"/>
      <c r="K22" s="29">
        <f t="shared" si="2"/>
        <v>0.15</v>
      </c>
      <c r="L22" s="22">
        <v>0.7</v>
      </c>
      <c r="M22" s="22"/>
      <c r="N22" s="22"/>
      <c r="O22" s="29">
        <f t="shared" si="3"/>
        <v>0.7</v>
      </c>
      <c r="P22" s="22">
        <v>0.7</v>
      </c>
      <c r="Q22" s="22"/>
      <c r="R22" s="22"/>
      <c r="S22" s="29">
        <f t="shared" si="4"/>
        <v>0.7</v>
      </c>
      <c r="T22" s="22">
        <v>0.7</v>
      </c>
      <c r="U22" s="22"/>
      <c r="V22" s="22"/>
      <c r="W22" s="29">
        <f t="shared" si="5"/>
        <v>0.7</v>
      </c>
      <c r="X22" s="251" t="s">
        <v>78</v>
      </c>
      <c r="Y22" s="54">
        <v>0.41</v>
      </c>
      <c r="Z22" s="54"/>
      <c r="AA22" s="54"/>
      <c r="AB22" s="54">
        <f t="shared" si="6"/>
        <v>0.41</v>
      </c>
      <c r="AC22" s="207" t="s">
        <v>78</v>
      </c>
      <c r="AD22" s="23">
        <f t="shared" si="7"/>
        <v>1.57</v>
      </c>
      <c r="AE22" s="23">
        <f t="shared" si="8"/>
        <v>0</v>
      </c>
      <c r="AF22" s="23">
        <f t="shared" si="9"/>
        <v>0</v>
      </c>
      <c r="AG22" s="23">
        <f t="shared" si="10"/>
        <v>1.57</v>
      </c>
      <c r="AH22" s="37"/>
      <c r="AI22" s="202">
        <f>W22</f>
        <v>0.7</v>
      </c>
      <c r="AJ22" s="202">
        <f>AB22</f>
        <v>0.41</v>
      </c>
      <c r="AK22" s="37"/>
      <c r="AM22" s="72">
        <f t="shared" si="11"/>
        <v>0.28999999999999998</v>
      </c>
      <c r="AN22" s="251" t="s">
        <v>78</v>
      </c>
      <c r="AO22" s="54">
        <f t="shared" si="12"/>
        <v>1.57</v>
      </c>
      <c r="AP22" s="54"/>
      <c r="AQ22" s="54"/>
      <c r="AR22" s="54">
        <f t="shared" si="13"/>
        <v>1.57</v>
      </c>
    </row>
    <row r="23" spans="1:44" s="9" customFormat="1" x14ac:dyDescent="0.25">
      <c r="A23" s="211">
        <v>3255102</v>
      </c>
      <c r="B23" s="8" t="s">
        <v>19</v>
      </c>
      <c r="C23" s="22">
        <v>34.159999999999997</v>
      </c>
      <c r="D23" s="22">
        <v>0</v>
      </c>
      <c r="E23" s="22">
        <v>0</v>
      </c>
      <c r="F23" s="36">
        <f t="shared" si="1"/>
        <v>34.159999999999997</v>
      </c>
      <c r="G23" s="207" t="s">
        <v>78</v>
      </c>
      <c r="H23" s="22">
        <v>0.5</v>
      </c>
      <c r="I23" s="22"/>
      <c r="J23" s="22"/>
      <c r="K23" s="29">
        <f t="shared" si="2"/>
        <v>0.5</v>
      </c>
      <c r="L23" s="22">
        <v>0.5</v>
      </c>
      <c r="M23" s="22"/>
      <c r="N23" s="22"/>
      <c r="O23" s="29">
        <f t="shared" si="3"/>
        <v>0.5</v>
      </c>
      <c r="P23" s="22">
        <v>0.5</v>
      </c>
      <c r="Q23" s="22"/>
      <c r="R23" s="22"/>
      <c r="S23" s="29">
        <f t="shared" si="4"/>
        <v>0.5</v>
      </c>
      <c r="T23" s="22">
        <v>0.5</v>
      </c>
      <c r="U23" s="22"/>
      <c r="V23" s="22"/>
      <c r="W23" s="29">
        <f t="shared" si="5"/>
        <v>0.5</v>
      </c>
      <c r="X23" s="251" t="s">
        <v>78</v>
      </c>
      <c r="Y23" s="54">
        <v>0.42</v>
      </c>
      <c r="Z23" s="54"/>
      <c r="AA23" s="54"/>
      <c r="AB23" s="54">
        <f t="shared" si="6"/>
        <v>0.42</v>
      </c>
      <c r="AC23" s="207" t="s">
        <v>78</v>
      </c>
      <c r="AD23" s="23">
        <f t="shared" si="7"/>
        <v>34.58</v>
      </c>
      <c r="AE23" s="23">
        <f t="shared" si="8"/>
        <v>0</v>
      </c>
      <c r="AF23" s="23">
        <f t="shared" si="9"/>
        <v>0</v>
      </c>
      <c r="AG23" s="23">
        <f t="shared" si="10"/>
        <v>34.58</v>
      </c>
      <c r="AH23" s="37"/>
      <c r="AI23" s="202">
        <f>W23</f>
        <v>0.5</v>
      </c>
      <c r="AJ23" s="202">
        <f>AB23</f>
        <v>0.42</v>
      </c>
      <c r="AK23" s="37"/>
      <c r="AM23" s="72">
        <f t="shared" si="11"/>
        <v>8.0000000000000016E-2</v>
      </c>
      <c r="AN23" s="251" t="s">
        <v>78</v>
      </c>
      <c r="AO23" s="54">
        <f t="shared" si="12"/>
        <v>34.58</v>
      </c>
      <c r="AP23" s="54"/>
      <c r="AQ23" s="54"/>
      <c r="AR23" s="54">
        <f t="shared" si="13"/>
        <v>34.58</v>
      </c>
    </row>
    <row r="24" spans="1:44" s="9" customFormat="1" x14ac:dyDescent="0.25">
      <c r="A24" s="211">
        <v>3255104</v>
      </c>
      <c r="B24" s="8" t="s">
        <v>20</v>
      </c>
      <c r="C24" s="22">
        <v>49.91</v>
      </c>
      <c r="D24" s="22">
        <v>0</v>
      </c>
      <c r="E24" s="22">
        <v>0</v>
      </c>
      <c r="F24" s="36">
        <f t="shared" si="1"/>
        <v>49.91</v>
      </c>
      <c r="G24" s="207" t="s">
        <v>78</v>
      </c>
      <c r="H24" s="22">
        <v>20</v>
      </c>
      <c r="I24" s="22"/>
      <c r="J24" s="22"/>
      <c r="K24" s="29">
        <f t="shared" si="2"/>
        <v>20</v>
      </c>
      <c r="L24" s="22">
        <v>20</v>
      </c>
      <c r="M24" s="22"/>
      <c r="N24" s="22"/>
      <c r="O24" s="29">
        <f t="shared" si="3"/>
        <v>20</v>
      </c>
      <c r="P24" s="22">
        <v>20</v>
      </c>
      <c r="Q24" s="22"/>
      <c r="R24" s="22"/>
      <c r="S24" s="29">
        <f t="shared" si="4"/>
        <v>20</v>
      </c>
      <c r="T24" s="22">
        <v>20</v>
      </c>
      <c r="U24" s="22"/>
      <c r="V24" s="22"/>
      <c r="W24" s="29">
        <f t="shared" si="5"/>
        <v>20</v>
      </c>
      <c r="X24" s="251" t="s">
        <v>78</v>
      </c>
      <c r="Y24" s="54">
        <v>11.31</v>
      </c>
      <c r="Z24" s="54"/>
      <c r="AA24" s="54"/>
      <c r="AB24" s="54">
        <f t="shared" si="6"/>
        <v>11.31</v>
      </c>
      <c r="AC24" s="207" t="s">
        <v>78</v>
      </c>
      <c r="AD24" s="23">
        <f t="shared" si="7"/>
        <v>61.22</v>
      </c>
      <c r="AE24" s="23">
        <f t="shared" si="8"/>
        <v>0</v>
      </c>
      <c r="AF24" s="23">
        <f t="shared" si="9"/>
        <v>0</v>
      </c>
      <c r="AG24" s="23">
        <f t="shared" si="10"/>
        <v>61.22</v>
      </c>
      <c r="AH24" s="37"/>
      <c r="AI24" s="202">
        <f>W24</f>
        <v>20</v>
      </c>
      <c r="AJ24" s="202">
        <f>AB24</f>
        <v>11.31</v>
      </c>
      <c r="AK24" s="37"/>
      <c r="AM24" s="72">
        <f t="shared" si="11"/>
        <v>8.69</v>
      </c>
      <c r="AN24" s="251" t="s">
        <v>78</v>
      </c>
      <c r="AO24" s="54">
        <f t="shared" si="12"/>
        <v>61.22</v>
      </c>
      <c r="AP24" s="54"/>
      <c r="AQ24" s="54"/>
      <c r="AR24" s="54">
        <f t="shared" si="13"/>
        <v>61.22</v>
      </c>
    </row>
    <row r="25" spans="1:44" s="9" customFormat="1" x14ac:dyDescent="0.25">
      <c r="A25" s="211">
        <v>3211127</v>
      </c>
      <c r="B25" s="8" t="s">
        <v>21</v>
      </c>
      <c r="C25" s="22">
        <v>0.28000000000000003</v>
      </c>
      <c r="D25" s="22">
        <v>0</v>
      </c>
      <c r="E25" s="22">
        <v>0</v>
      </c>
      <c r="F25" s="36">
        <f t="shared" si="1"/>
        <v>0.28000000000000003</v>
      </c>
      <c r="G25" s="207" t="s">
        <v>78</v>
      </c>
      <c r="H25" s="22">
        <v>0.2</v>
      </c>
      <c r="I25" s="22"/>
      <c r="J25" s="22"/>
      <c r="K25" s="29">
        <f t="shared" si="2"/>
        <v>0.2</v>
      </c>
      <c r="L25" s="22">
        <v>0.2</v>
      </c>
      <c r="M25" s="22"/>
      <c r="N25" s="22"/>
      <c r="O25" s="29">
        <f t="shared" si="3"/>
        <v>0.2</v>
      </c>
      <c r="P25" s="22">
        <v>0.2</v>
      </c>
      <c r="Q25" s="22"/>
      <c r="R25" s="22"/>
      <c r="S25" s="29">
        <f t="shared" si="4"/>
        <v>0.2</v>
      </c>
      <c r="T25" s="22">
        <v>0.2</v>
      </c>
      <c r="U25" s="22"/>
      <c r="V25" s="22"/>
      <c r="W25" s="29">
        <f t="shared" si="5"/>
        <v>0.2</v>
      </c>
      <c r="X25" s="251" t="s">
        <v>78</v>
      </c>
      <c r="Y25" s="54">
        <v>0.03</v>
      </c>
      <c r="Z25" s="54"/>
      <c r="AA25" s="54"/>
      <c r="AB25" s="54">
        <f t="shared" si="6"/>
        <v>0.03</v>
      </c>
      <c r="AC25" s="207" t="s">
        <v>78</v>
      </c>
      <c r="AD25" s="23">
        <f t="shared" si="7"/>
        <v>0.31000000000000005</v>
      </c>
      <c r="AE25" s="23">
        <f t="shared" si="8"/>
        <v>0</v>
      </c>
      <c r="AF25" s="23">
        <f t="shared" si="9"/>
        <v>0</v>
      </c>
      <c r="AG25" s="23">
        <f t="shared" si="10"/>
        <v>0.31000000000000005</v>
      </c>
      <c r="AH25" s="37"/>
      <c r="AI25" s="202">
        <f>W25</f>
        <v>0.2</v>
      </c>
      <c r="AJ25" s="202">
        <f>AB25</f>
        <v>0.03</v>
      </c>
      <c r="AK25" s="37"/>
      <c r="AM25" s="72">
        <f t="shared" si="11"/>
        <v>0.17</v>
      </c>
      <c r="AN25" s="251" t="s">
        <v>78</v>
      </c>
      <c r="AO25" s="54">
        <f t="shared" si="12"/>
        <v>0.31000000000000005</v>
      </c>
      <c r="AP25" s="54"/>
      <c r="AQ25" s="54"/>
      <c r="AR25" s="54">
        <f t="shared" si="13"/>
        <v>0.31000000000000005</v>
      </c>
    </row>
    <row r="26" spans="1:44" s="9" customFormat="1" x14ac:dyDescent="0.25">
      <c r="A26" s="515">
        <v>3231201</v>
      </c>
      <c r="B26" s="14" t="s">
        <v>22</v>
      </c>
      <c r="C26" s="22"/>
      <c r="D26" s="22"/>
      <c r="E26" s="22"/>
      <c r="F26" s="22"/>
      <c r="G26" s="20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63"/>
      <c r="Y26" s="65"/>
      <c r="Z26" s="65"/>
      <c r="AA26" s="65"/>
      <c r="AB26" s="65"/>
      <c r="AC26" s="207"/>
      <c r="AD26" s="199"/>
      <c r="AE26" s="2"/>
      <c r="AF26" s="2"/>
      <c r="AG26" s="2"/>
      <c r="AH26" s="37"/>
      <c r="AI26" s="37"/>
      <c r="AJ26" s="37"/>
      <c r="AK26" s="37"/>
      <c r="AN26" s="63"/>
      <c r="AO26" s="65">
        <f t="shared" si="12"/>
        <v>0</v>
      </c>
      <c r="AP26" s="65">
        <f t="shared" ref="AP26:AP32" si="14">Z26+D26</f>
        <v>0</v>
      </c>
      <c r="AQ26" s="65"/>
      <c r="AR26" s="65"/>
    </row>
    <row r="27" spans="1:44" s="9" customFormat="1" ht="22.5" x14ac:dyDescent="0.25">
      <c r="A27" s="515"/>
      <c r="B27" s="8" t="s">
        <v>23</v>
      </c>
      <c r="C27" s="22"/>
      <c r="D27" s="22"/>
      <c r="E27" s="22"/>
      <c r="F27" s="36">
        <f t="shared" ref="F27:F39" si="15">C27+D27+E27</f>
        <v>0</v>
      </c>
      <c r="G27" s="207" t="s">
        <v>78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63"/>
      <c r="Y27" s="65"/>
      <c r="Z27" s="65"/>
      <c r="AA27" s="65"/>
      <c r="AB27" s="65"/>
      <c r="AC27" s="207" t="s">
        <v>78</v>
      </c>
      <c r="AD27" s="207"/>
      <c r="AE27" s="2"/>
      <c r="AF27" s="2"/>
      <c r="AG27" s="2"/>
      <c r="AH27" s="37"/>
      <c r="AI27" s="37"/>
      <c r="AJ27" s="37"/>
      <c r="AK27" s="37"/>
      <c r="AN27" s="63"/>
      <c r="AO27" s="65">
        <f t="shared" si="12"/>
        <v>0</v>
      </c>
      <c r="AP27" s="65">
        <f t="shared" si="14"/>
        <v>0</v>
      </c>
      <c r="AQ27" s="65"/>
      <c r="AR27" s="65"/>
    </row>
    <row r="28" spans="1:44" s="9" customFormat="1" ht="33.75" x14ac:dyDescent="0.25">
      <c r="A28" s="515"/>
      <c r="B28" s="46" t="s">
        <v>24</v>
      </c>
      <c r="C28" s="2">
        <v>22.54</v>
      </c>
      <c r="D28" s="22">
        <v>278.95999999999998</v>
      </c>
      <c r="E28" s="22">
        <v>0</v>
      </c>
      <c r="F28" s="36">
        <f t="shared" si="15"/>
        <v>301.5</v>
      </c>
      <c r="G28" s="207" t="s">
        <v>78</v>
      </c>
      <c r="H28" s="29">
        <v>17.059999999999999</v>
      </c>
      <c r="I28" s="29">
        <v>125.15</v>
      </c>
      <c r="J28" s="29"/>
      <c r="K28" s="29">
        <f>H28+I28+J28</f>
        <v>142.21</v>
      </c>
      <c r="L28" s="29">
        <v>16.46</v>
      </c>
      <c r="M28" s="29">
        <v>125.15</v>
      </c>
      <c r="N28" s="29"/>
      <c r="O28" s="29">
        <f>L28+M28+N28</f>
        <v>141.61000000000001</v>
      </c>
      <c r="P28" s="29">
        <v>16.46</v>
      </c>
      <c r="Q28" s="29">
        <v>125.15</v>
      </c>
      <c r="R28" s="29"/>
      <c r="S28" s="29">
        <f>P28+Q28+R28</f>
        <v>141.61000000000001</v>
      </c>
      <c r="T28" s="29">
        <v>16.46</v>
      </c>
      <c r="U28" s="29">
        <v>125.15</v>
      </c>
      <c r="V28" s="29"/>
      <c r="W28" s="29">
        <f>T28+U28+V28</f>
        <v>141.61000000000001</v>
      </c>
      <c r="X28" s="63" t="s">
        <v>78</v>
      </c>
      <c r="Y28" s="65">
        <v>2.19</v>
      </c>
      <c r="Z28" s="65">
        <v>23.34</v>
      </c>
      <c r="AA28" s="64"/>
      <c r="AB28" s="65">
        <f t="shared" ref="AB28:AB39" si="16">Y28+Z28+AA28</f>
        <v>25.53</v>
      </c>
      <c r="AC28" s="207" t="s">
        <v>78</v>
      </c>
      <c r="AD28" s="23">
        <f t="shared" ref="AD28:AD39" si="17">Y28+C28</f>
        <v>24.73</v>
      </c>
      <c r="AE28" s="23">
        <f t="shared" ref="AE28:AE39" si="18">Z28+D28</f>
        <v>302.29999999999995</v>
      </c>
      <c r="AF28" s="23">
        <f t="shared" ref="AF28:AF39" si="19">AA28+E28</f>
        <v>0</v>
      </c>
      <c r="AG28" s="23">
        <f t="shared" ref="AG28:AG39" si="20">AB28+F28</f>
        <v>327.02999999999997</v>
      </c>
      <c r="AH28" s="37"/>
      <c r="AI28" s="516">
        <f>SUM(W28:W30)</f>
        <v>848.67000000000007</v>
      </c>
      <c r="AJ28" s="516">
        <f>SUM(AB28:AB30)</f>
        <v>253.55</v>
      </c>
      <c r="AK28" s="522">
        <f>SUM(Z28:Z30)</f>
        <v>219.57</v>
      </c>
      <c r="AM28" s="72">
        <f>T28-Y28</f>
        <v>14.270000000000001</v>
      </c>
      <c r="AN28" s="63" t="s">
        <v>78</v>
      </c>
      <c r="AO28" s="65">
        <f t="shared" si="12"/>
        <v>24.73</v>
      </c>
      <c r="AP28" s="65">
        <f t="shared" si="14"/>
        <v>302.29999999999995</v>
      </c>
      <c r="AQ28" s="65"/>
      <c r="AR28" s="65">
        <f t="shared" ref="AR28:AR39" si="21">AO28+AP28+AQ28</f>
        <v>327.02999999999997</v>
      </c>
    </row>
    <row r="29" spans="1:44" s="9" customFormat="1" ht="67.5" x14ac:dyDescent="0.25">
      <c r="A29" s="515"/>
      <c r="B29" s="46" t="s">
        <v>25</v>
      </c>
      <c r="C29" s="2">
        <v>80.34</v>
      </c>
      <c r="D29" s="22">
        <v>1266.29</v>
      </c>
      <c r="E29" s="22">
        <v>0</v>
      </c>
      <c r="F29" s="36">
        <f t="shared" si="15"/>
        <v>1346.6299999999999</v>
      </c>
      <c r="G29" s="207" t="s">
        <v>78</v>
      </c>
      <c r="H29" s="22">
        <v>68.8</v>
      </c>
      <c r="I29" s="22">
        <v>504.59</v>
      </c>
      <c r="J29" s="22"/>
      <c r="K29" s="29">
        <f t="shared" ref="K29:K39" si="22">H29+I29+J29</f>
        <v>573.39</v>
      </c>
      <c r="L29" s="22">
        <v>66.38</v>
      </c>
      <c r="M29" s="22">
        <v>504.59</v>
      </c>
      <c r="N29" s="22"/>
      <c r="O29" s="29">
        <f t="shared" ref="O29:O39" si="23">L29+M29+N29</f>
        <v>570.97</v>
      </c>
      <c r="P29" s="22">
        <v>66.38</v>
      </c>
      <c r="Q29" s="22">
        <v>504.59</v>
      </c>
      <c r="R29" s="22"/>
      <c r="S29" s="29">
        <f t="shared" ref="S29:S39" si="24">P29+Q29+R29</f>
        <v>570.97</v>
      </c>
      <c r="T29" s="22">
        <v>66.38</v>
      </c>
      <c r="U29" s="22">
        <v>504.59</v>
      </c>
      <c r="V29" s="22"/>
      <c r="W29" s="29">
        <f t="shared" ref="W29:W50" si="25">T29+U29+V29</f>
        <v>570.97</v>
      </c>
      <c r="X29" s="63" t="s">
        <v>78</v>
      </c>
      <c r="Y29" s="64">
        <v>27.68</v>
      </c>
      <c r="Z29" s="64">
        <v>185.87</v>
      </c>
      <c r="AA29" s="65"/>
      <c r="AB29" s="65">
        <f t="shared" si="16"/>
        <v>213.55</v>
      </c>
      <c r="AC29" s="207" t="s">
        <v>78</v>
      </c>
      <c r="AD29" s="23">
        <f t="shared" si="17"/>
        <v>108.02000000000001</v>
      </c>
      <c r="AE29" s="23">
        <f t="shared" si="18"/>
        <v>1452.1599999999999</v>
      </c>
      <c r="AF29" s="23">
        <f t="shared" si="19"/>
        <v>0</v>
      </c>
      <c r="AG29" s="23">
        <f t="shared" si="20"/>
        <v>1560.1799999999998</v>
      </c>
      <c r="AH29" s="37"/>
      <c r="AI29" s="517"/>
      <c r="AJ29" s="517"/>
      <c r="AK29" s="523"/>
      <c r="AM29" s="72">
        <f>T29-Y29</f>
        <v>38.699999999999996</v>
      </c>
      <c r="AN29" s="63" t="s">
        <v>78</v>
      </c>
      <c r="AO29" s="65">
        <f t="shared" si="12"/>
        <v>108.02000000000001</v>
      </c>
      <c r="AP29" s="65">
        <f t="shared" si="14"/>
        <v>1452.1599999999999</v>
      </c>
      <c r="AQ29" s="65"/>
      <c r="AR29" s="65">
        <f t="shared" si="21"/>
        <v>1560.1799999999998</v>
      </c>
    </row>
    <row r="30" spans="1:44" s="9" customFormat="1" ht="78.75" x14ac:dyDescent="0.25">
      <c r="A30" s="515"/>
      <c r="B30" s="46" t="s">
        <v>26</v>
      </c>
      <c r="C30" s="2">
        <v>35.47</v>
      </c>
      <c r="D30" s="22">
        <v>542.73</v>
      </c>
      <c r="E30" s="22">
        <v>0</v>
      </c>
      <c r="F30" s="36">
        <f t="shared" si="15"/>
        <v>578.20000000000005</v>
      </c>
      <c r="G30" s="207" t="s">
        <v>78</v>
      </c>
      <c r="H30" s="30">
        <v>16.399999999999999</v>
      </c>
      <c r="I30" s="30">
        <v>120.26</v>
      </c>
      <c r="J30" s="30"/>
      <c r="K30" s="29">
        <f t="shared" si="22"/>
        <v>136.66</v>
      </c>
      <c r="L30" s="30">
        <v>15.83</v>
      </c>
      <c r="M30" s="30">
        <v>120.26</v>
      </c>
      <c r="N30" s="30"/>
      <c r="O30" s="29">
        <f t="shared" si="23"/>
        <v>136.09</v>
      </c>
      <c r="P30" s="30">
        <v>15.83</v>
      </c>
      <c r="Q30" s="30">
        <v>120.26</v>
      </c>
      <c r="R30" s="30"/>
      <c r="S30" s="29">
        <f t="shared" si="24"/>
        <v>136.09</v>
      </c>
      <c r="T30" s="30">
        <v>15.83</v>
      </c>
      <c r="U30" s="30">
        <v>120.26</v>
      </c>
      <c r="V30" s="30"/>
      <c r="W30" s="29">
        <f t="shared" si="25"/>
        <v>136.09</v>
      </c>
      <c r="X30" s="81" t="s">
        <v>78</v>
      </c>
      <c r="Y30" s="65">
        <v>4.1100000000000003</v>
      </c>
      <c r="Z30" s="65">
        <v>10.36</v>
      </c>
      <c r="AA30" s="78"/>
      <c r="AB30" s="65">
        <f t="shared" si="16"/>
        <v>14.469999999999999</v>
      </c>
      <c r="AC30" s="207" t="s">
        <v>78</v>
      </c>
      <c r="AD30" s="23">
        <f t="shared" si="17"/>
        <v>39.58</v>
      </c>
      <c r="AE30" s="23">
        <f t="shared" si="18"/>
        <v>553.09</v>
      </c>
      <c r="AF30" s="23">
        <f t="shared" si="19"/>
        <v>0</v>
      </c>
      <c r="AG30" s="23">
        <f t="shared" si="20"/>
        <v>592.67000000000007</v>
      </c>
      <c r="AH30" s="37"/>
      <c r="AI30" s="517"/>
      <c r="AJ30" s="517"/>
      <c r="AK30" s="523"/>
      <c r="AM30" s="72">
        <f>T30-Y30</f>
        <v>11.719999999999999</v>
      </c>
      <c r="AN30" s="81" t="s">
        <v>78</v>
      </c>
      <c r="AO30" s="65">
        <f t="shared" si="12"/>
        <v>39.58</v>
      </c>
      <c r="AP30" s="65">
        <f t="shared" si="14"/>
        <v>553.09</v>
      </c>
      <c r="AQ30" s="65"/>
      <c r="AR30" s="65">
        <f t="shared" si="21"/>
        <v>592.67000000000007</v>
      </c>
    </row>
    <row r="31" spans="1:44" s="9" customFormat="1" x14ac:dyDescent="0.25">
      <c r="A31" s="211">
        <v>3211109</v>
      </c>
      <c r="B31" s="8" t="s">
        <v>27</v>
      </c>
      <c r="C31" s="22">
        <v>10.96</v>
      </c>
      <c r="D31" s="22">
        <v>0</v>
      </c>
      <c r="E31" s="22">
        <v>0</v>
      </c>
      <c r="F31" s="36">
        <f t="shared" si="15"/>
        <v>10.96</v>
      </c>
      <c r="G31" s="207" t="s">
        <v>78</v>
      </c>
      <c r="H31" s="22">
        <v>3.5</v>
      </c>
      <c r="I31" s="22"/>
      <c r="J31" s="22"/>
      <c r="K31" s="29">
        <f t="shared" si="22"/>
        <v>3.5</v>
      </c>
      <c r="L31" s="22">
        <v>3.5</v>
      </c>
      <c r="M31" s="22"/>
      <c r="N31" s="22"/>
      <c r="O31" s="29">
        <f t="shared" si="23"/>
        <v>3.5</v>
      </c>
      <c r="P31" s="22">
        <v>3.5</v>
      </c>
      <c r="Q31" s="22"/>
      <c r="R31" s="22"/>
      <c r="S31" s="29">
        <f t="shared" si="24"/>
        <v>3.5</v>
      </c>
      <c r="T31" s="22">
        <v>3.5</v>
      </c>
      <c r="U31" s="22"/>
      <c r="V31" s="22"/>
      <c r="W31" s="29">
        <f t="shared" si="25"/>
        <v>3.5</v>
      </c>
      <c r="X31" s="251" t="s">
        <v>78</v>
      </c>
      <c r="Y31" s="54">
        <v>2.11</v>
      </c>
      <c r="Z31" s="54"/>
      <c r="AA31" s="54"/>
      <c r="AB31" s="54">
        <f t="shared" si="16"/>
        <v>2.11</v>
      </c>
      <c r="AC31" s="207" t="s">
        <v>78</v>
      </c>
      <c r="AD31" s="23">
        <f t="shared" si="17"/>
        <v>13.07</v>
      </c>
      <c r="AE31" s="23">
        <f t="shared" si="18"/>
        <v>0</v>
      </c>
      <c r="AF31" s="23">
        <f t="shared" si="19"/>
        <v>0</v>
      </c>
      <c r="AG31" s="23">
        <f t="shared" si="20"/>
        <v>13.07</v>
      </c>
      <c r="AH31" s="37"/>
      <c r="AI31" s="202">
        <f>W31</f>
        <v>3.5</v>
      </c>
      <c r="AJ31" s="202">
        <f>AB31</f>
        <v>2.11</v>
      </c>
      <c r="AK31" s="37"/>
      <c r="AM31" s="72">
        <f>T31-Y31</f>
        <v>1.3900000000000001</v>
      </c>
      <c r="AN31" s="251" t="s">
        <v>78</v>
      </c>
      <c r="AO31" s="54">
        <f t="shared" si="12"/>
        <v>13.07</v>
      </c>
      <c r="AP31" s="54">
        <f t="shared" si="14"/>
        <v>0</v>
      </c>
      <c r="AQ31" s="54">
        <f>AA31+E31</f>
        <v>0</v>
      </c>
      <c r="AR31" s="54">
        <f t="shared" si="21"/>
        <v>13.07</v>
      </c>
    </row>
    <row r="32" spans="1:44" s="9" customFormat="1" x14ac:dyDescent="0.25">
      <c r="A32" s="211">
        <v>3256103</v>
      </c>
      <c r="B32" s="8" t="s">
        <v>28</v>
      </c>
      <c r="C32" s="22">
        <v>3.74</v>
      </c>
      <c r="D32" s="22">
        <v>0</v>
      </c>
      <c r="E32" s="22">
        <v>0</v>
      </c>
      <c r="F32" s="36">
        <f t="shared" si="15"/>
        <v>3.74</v>
      </c>
      <c r="G32" s="207" t="s">
        <v>78</v>
      </c>
      <c r="H32" s="22">
        <v>3</v>
      </c>
      <c r="I32" s="22"/>
      <c r="J32" s="22"/>
      <c r="K32" s="29">
        <f t="shared" si="22"/>
        <v>3</v>
      </c>
      <c r="L32" s="22">
        <v>3</v>
      </c>
      <c r="M32" s="22"/>
      <c r="N32" s="22"/>
      <c r="O32" s="29">
        <f t="shared" si="23"/>
        <v>3</v>
      </c>
      <c r="P32" s="22">
        <v>3</v>
      </c>
      <c r="Q32" s="22"/>
      <c r="R32" s="22"/>
      <c r="S32" s="29">
        <f t="shared" si="24"/>
        <v>3</v>
      </c>
      <c r="T32" s="22">
        <v>3</v>
      </c>
      <c r="U32" s="22"/>
      <c r="V32" s="22"/>
      <c r="W32" s="29">
        <f t="shared" si="25"/>
        <v>3</v>
      </c>
      <c r="X32" s="251" t="s">
        <v>78</v>
      </c>
      <c r="Y32" s="54"/>
      <c r="Z32" s="54"/>
      <c r="AA32" s="54"/>
      <c r="AB32" s="54">
        <f t="shared" si="16"/>
        <v>0</v>
      </c>
      <c r="AC32" s="207" t="s">
        <v>78</v>
      </c>
      <c r="AD32" s="23">
        <f t="shared" si="17"/>
        <v>3.74</v>
      </c>
      <c r="AE32" s="23">
        <f t="shared" si="18"/>
        <v>0</v>
      </c>
      <c r="AF32" s="23">
        <f t="shared" si="19"/>
        <v>0</v>
      </c>
      <c r="AG32" s="23">
        <f t="shared" si="20"/>
        <v>3.74</v>
      </c>
      <c r="AH32" s="37"/>
      <c r="AI32" s="202">
        <f>W32</f>
        <v>3</v>
      </c>
      <c r="AJ32" s="202">
        <f>AB32</f>
        <v>0</v>
      </c>
      <c r="AK32" s="37"/>
      <c r="AM32" s="72">
        <f>T32-Y32</f>
        <v>3</v>
      </c>
      <c r="AN32" s="251" t="s">
        <v>78</v>
      </c>
      <c r="AO32" s="54">
        <f t="shared" si="12"/>
        <v>3.74</v>
      </c>
      <c r="AP32" s="54">
        <f t="shared" si="14"/>
        <v>0</v>
      </c>
      <c r="AQ32" s="54">
        <f>AA32+E32</f>
        <v>0</v>
      </c>
      <c r="AR32" s="54">
        <f t="shared" si="21"/>
        <v>3.74</v>
      </c>
    </row>
    <row r="33" spans="1:44" s="9" customFormat="1" ht="22.5" x14ac:dyDescent="0.25">
      <c r="A33" s="211">
        <v>3257101</v>
      </c>
      <c r="B33" s="8" t="s">
        <v>95</v>
      </c>
      <c r="C33" s="37">
        <v>0</v>
      </c>
      <c r="D33" s="22">
        <v>0</v>
      </c>
      <c r="E33" s="22">
        <v>5168.01</v>
      </c>
      <c r="F33" s="36">
        <f t="shared" si="15"/>
        <v>5168.01</v>
      </c>
      <c r="G33" s="207" t="s">
        <v>78</v>
      </c>
      <c r="H33" s="22"/>
      <c r="I33" s="22"/>
      <c r="J33" s="22">
        <v>500</v>
      </c>
      <c r="K33" s="29">
        <f t="shared" si="22"/>
        <v>500</v>
      </c>
      <c r="L33" s="22"/>
      <c r="M33" s="22"/>
      <c r="N33" s="22">
        <v>700</v>
      </c>
      <c r="O33" s="29">
        <f t="shared" si="23"/>
        <v>700</v>
      </c>
      <c r="P33" s="22"/>
      <c r="Q33" s="22"/>
      <c r="R33" s="22">
        <v>700</v>
      </c>
      <c r="S33" s="29">
        <f t="shared" si="24"/>
        <v>700</v>
      </c>
      <c r="T33" s="22"/>
      <c r="U33" s="22"/>
      <c r="V33" s="22">
        <v>700</v>
      </c>
      <c r="W33" s="29">
        <f t="shared" si="25"/>
        <v>700</v>
      </c>
      <c r="X33" s="108" t="s">
        <v>78</v>
      </c>
      <c r="Y33" s="109"/>
      <c r="Z33" s="70"/>
      <c r="AA33" s="70">
        <v>262.38</v>
      </c>
      <c r="AB33" s="70">
        <f t="shared" si="16"/>
        <v>262.38</v>
      </c>
      <c r="AC33" s="207" t="s">
        <v>78</v>
      </c>
      <c r="AD33" s="23">
        <f t="shared" si="17"/>
        <v>0</v>
      </c>
      <c r="AE33" s="23">
        <f t="shared" si="18"/>
        <v>0</v>
      </c>
      <c r="AF33" s="23">
        <f t="shared" si="19"/>
        <v>5430.39</v>
      </c>
      <c r="AG33" s="23">
        <f t="shared" si="20"/>
        <v>5430.39</v>
      </c>
      <c r="AH33" s="37"/>
      <c r="AI33" s="202">
        <f>W33</f>
        <v>700</v>
      </c>
      <c r="AJ33" s="202">
        <f>AB33</f>
        <v>262.38</v>
      </c>
      <c r="AK33" s="37"/>
      <c r="AL33" s="72">
        <f>AA33</f>
        <v>262.38</v>
      </c>
      <c r="AN33" s="108" t="s">
        <v>78</v>
      </c>
      <c r="AO33" s="70"/>
      <c r="AP33" s="70"/>
      <c r="AQ33" s="70">
        <f>AA33+E33</f>
        <v>5430.39</v>
      </c>
      <c r="AR33" s="70">
        <f t="shared" si="21"/>
        <v>5430.39</v>
      </c>
    </row>
    <row r="34" spans="1:44" s="9" customFormat="1" ht="22.5" x14ac:dyDescent="0.25">
      <c r="A34" s="518">
        <v>3111332</v>
      </c>
      <c r="B34" s="46" t="s">
        <v>29</v>
      </c>
      <c r="C34" s="22">
        <v>12.73</v>
      </c>
      <c r="D34" s="22">
        <v>0</v>
      </c>
      <c r="E34" s="22">
        <v>0</v>
      </c>
      <c r="F34" s="36">
        <f t="shared" si="15"/>
        <v>12.73</v>
      </c>
      <c r="G34" s="207" t="s">
        <v>78</v>
      </c>
      <c r="H34" s="22">
        <v>5</v>
      </c>
      <c r="I34" s="22"/>
      <c r="J34" s="22"/>
      <c r="K34" s="29">
        <f t="shared" si="22"/>
        <v>5</v>
      </c>
      <c r="L34" s="22">
        <v>5</v>
      </c>
      <c r="M34" s="22"/>
      <c r="N34" s="22"/>
      <c r="O34" s="29">
        <f t="shared" si="23"/>
        <v>5</v>
      </c>
      <c r="P34" s="22">
        <v>5</v>
      </c>
      <c r="Q34" s="22"/>
      <c r="R34" s="22"/>
      <c r="S34" s="29">
        <f t="shared" si="24"/>
        <v>5</v>
      </c>
      <c r="T34" s="22">
        <v>5</v>
      </c>
      <c r="U34" s="22"/>
      <c r="V34" s="22"/>
      <c r="W34" s="29">
        <f t="shared" si="25"/>
        <v>5</v>
      </c>
      <c r="X34" s="251" t="s">
        <v>78</v>
      </c>
      <c r="Y34" s="54">
        <v>2.2000000000000002</v>
      </c>
      <c r="Z34" s="54"/>
      <c r="AA34" s="54"/>
      <c r="AB34" s="54">
        <f t="shared" si="16"/>
        <v>2.2000000000000002</v>
      </c>
      <c r="AC34" s="207" t="s">
        <v>78</v>
      </c>
      <c r="AD34" s="23">
        <f t="shared" si="17"/>
        <v>14.93</v>
      </c>
      <c r="AE34" s="23">
        <f t="shared" si="18"/>
        <v>0</v>
      </c>
      <c r="AF34" s="23">
        <f t="shared" si="19"/>
        <v>0</v>
      </c>
      <c r="AG34" s="23">
        <f t="shared" si="20"/>
        <v>14.93</v>
      </c>
      <c r="AH34" s="37"/>
      <c r="AI34" s="516">
        <f>SUM(W34:W36)</f>
        <v>7</v>
      </c>
      <c r="AJ34" s="516">
        <f>SUM(AB34:AB36)</f>
        <v>2.2000000000000002</v>
      </c>
      <c r="AK34" s="37"/>
      <c r="AM34" s="72">
        <f t="shared" ref="AM34:AM39" si="26">T34-Y34</f>
        <v>2.8</v>
      </c>
      <c r="AN34" s="251" t="s">
        <v>78</v>
      </c>
      <c r="AO34" s="54">
        <f t="shared" ref="AO34:AO39" si="27">Y34+C34</f>
        <v>14.93</v>
      </c>
      <c r="AP34" s="54"/>
      <c r="AQ34" s="54"/>
      <c r="AR34" s="54">
        <f t="shared" si="21"/>
        <v>14.93</v>
      </c>
    </row>
    <row r="35" spans="1:44" s="9" customFormat="1" x14ac:dyDescent="0.25">
      <c r="A35" s="519"/>
      <c r="B35" s="46" t="s">
        <v>30</v>
      </c>
      <c r="C35" s="22">
        <v>1.29</v>
      </c>
      <c r="D35" s="22">
        <v>0</v>
      </c>
      <c r="E35" s="22">
        <v>0</v>
      </c>
      <c r="F35" s="36">
        <f t="shared" si="15"/>
        <v>1.29</v>
      </c>
      <c r="G35" s="207" t="s">
        <v>78</v>
      </c>
      <c r="H35" s="22">
        <v>1</v>
      </c>
      <c r="I35" s="22"/>
      <c r="J35" s="22"/>
      <c r="K35" s="29">
        <f t="shared" si="22"/>
        <v>1</v>
      </c>
      <c r="L35" s="22">
        <v>1</v>
      </c>
      <c r="M35" s="22"/>
      <c r="N35" s="22"/>
      <c r="O35" s="29">
        <f t="shared" si="23"/>
        <v>1</v>
      </c>
      <c r="P35" s="22">
        <v>1</v>
      </c>
      <c r="Q35" s="22"/>
      <c r="R35" s="22"/>
      <c r="S35" s="29">
        <f t="shared" si="24"/>
        <v>1</v>
      </c>
      <c r="T35" s="22">
        <v>1</v>
      </c>
      <c r="U35" s="22"/>
      <c r="V35" s="22"/>
      <c r="W35" s="29">
        <f t="shared" si="25"/>
        <v>1</v>
      </c>
      <c r="X35" s="251" t="s">
        <v>78</v>
      </c>
      <c r="Y35" s="54"/>
      <c r="Z35" s="54"/>
      <c r="AA35" s="54"/>
      <c r="AB35" s="54">
        <f t="shared" si="16"/>
        <v>0</v>
      </c>
      <c r="AC35" s="207" t="s">
        <v>78</v>
      </c>
      <c r="AD35" s="23">
        <f t="shared" si="17"/>
        <v>1.29</v>
      </c>
      <c r="AE35" s="23">
        <f t="shared" si="18"/>
        <v>0</v>
      </c>
      <c r="AF35" s="23">
        <f t="shared" si="19"/>
        <v>0</v>
      </c>
      <c r="AG35" s="23">
        <f t="shared" si="20"/>
        <v>1.29</v>
      </c>
      <c r="AH35" s="37"/>
      <c r="AI35" s="517"/>
      <c r="AJ35" s="517"/>
      <c r="AK35" s="37"/>
      <c r="AM35" s="72">
        <f t="shared" si="26"/>
        <v>1</v>
      </c>
      <c r="AN35" s="251" t="s">
        <v>78</v>
      </c>
      <c r="AO35" s="54">
        <f t="shared" si="27"/>
        <v>1.29</v>
      </c>
      <c r="AP35" s="54"/>
      <c r="AQ35" s="54"/>
      <c r="AR35" s="54">
        <f t="shared" si="21"/>
        <v>1.29</v>
      </c>
    </row>
    <row r="36" spans="1:44" s="9" customFormat="1" x14ac:dyDescent="0.25">
      <c r="A36" s="520"/>
      <c r="B36" s="46" t="s">
        <v>31</v>
      </c>
      <c r="C36" s="22">
        <v>1.3</v>
      </c>
      <c r="D36" s="22">
        <v>0</v>
      </c>
      <c r="E36" s="22">
        <v>0</v>
      </c>
      <c r="F36" s="36">
        <f t="shared" si="15"/>
        <v>1.3</v>
      </c>
      <c r="G36" s="207" t="s">
        <v>78</v>
      </c>
      <c r="H36" s="22">
        <v>1</v>
      </c>
      <c r="I36" s="22"/>
      <c r="J36" s="22"/>
      <c r="K36" s="29">
        <f t="shared" si="22"/>
        <v>1</v>
      </c>
      <c r="L36" s="22">
        <v>1</v>
      </c>
      <c r="M36" s="22"/>
      <c r="N36" s="22"/>
      <c r="O36" s="29">
        <f t="shared" si="23"/>
        <v>1</v>
      </c>
      <c r="P36" s="22">
        <v>1</v>
      </c>
      <c r="Q36" s="22"/>
      <c r="R36" s="22"/>
      <c r="S36" s="29">
        <f t="shared" si="24"/>
        <v>1</v>
      </c>
      <c r="T36" s="22">
        <v>1</v>
      </c>
      <c r="U36" s="22"/>
      <c r="V36" s="22"/>
      <c r="W36" s="29">
        <f t="shared" si="25"/>
        <v>1</v>
      </c>
      <c r="X36" s="251" t="s">
        <v>78</v>
      </c>
      <c r="Y36" s="54"/>
      <c r="Z36" s="54"/>
      <c r="AA36" s="54"/>
      <c r="AB36" s="54">
        <f t="shared" si="16"/>
        <v>0</v>
      </c>
      <c r="AC36" s="207" t="s">
        <v>78</v>
      </c>
      <c r="AD36" s="23">
        <f t="shared" si="17"/>
        <v>1.3</v>
      </c>
      <c r="AE36" s="23">
        <f t="shared" si="18"/>
        <v>0</v>
      </c>
      <c r="AF36" s="23">
        <f t="shared" si="19"/>
        <v>0</v>
      </c>
      <c r="AG36" s="23">
        <f t="shared" si="20"/>
        <v>1.3</v>
      </c>
      <c r="AH36" s="37"/>
      <c r="AI36" s="517"/>
      <c r="AJ36" s="517"/>
      <c r="AK36" s="37"/>
      <c r="AM36" s="72">
        <f t="shared" si="26"/>
        <v>1</v>
      </c>
      <c r="AN36" s="251" t="s">
        <v>78</v>
      </c>
      <c r="AO36" s="54">
        <f t="shared" si="27"/>
        <v>1.3</v>
      </c>
      <c r="AP36" s="54"/>
      <c r="AQ36" s="54"/>
      <c r="AR36" s="54">
        <f t="shared" si="21"/>
        <v>1.3</v>
      </c>
    </row>
    <row r="37" spans="1:44" s="9" customFormat="1" x14ac:dyDescent="0.25">
      <c r="A37" s="211">
        <v>3257104</v>
      </c>
      <c r="B37" s="10" t="s">
        <v>32</v>
      </c>
      <c r="C37" s="22">
        <v>85.02000000000001</v>
      </c>
      <c r="D37" s="22">
        <v>0</v>
      </c>
      <c r="E37" s="22">
        <v>0</v>
      </c>
      <c r="F37" s="36">
        <f t="shared" si="15"/>
        <v>85.02000000000001</v>
      </c>
      <c r="G37" s="207" t="s">
        <v>78</v>
      </c>
      <c r="H37" s="22">
        <v>50</v>
      </c>
      <c r="I37" s="22"/>
      <c r="J37" s="22"/>
      <c r="K37" s="29">
        <f t="shared" si="22"/>
        <v>50</v>
      </c>
      <c r="L37" s="22">
        <v>30</v>
      </c>
      <c r="M37" s="22"/>
      <c r="N37" s="22"/>
      <c r="O37" s="29">
        <f t="shared" si="23"/>
        <v>30</v>
      </c>
      <c r="P37" s="22">
        <v>30</v>
      </c>
      <c r="Q37" s="22"/>
      <c r="R37" s="22"/>
      <c r="S37" s="29">
        <f t="shared" si="24"/>
        <v>30</v>
      </c>
      <c r="T37" s="22">
        <v>30</v>
      </c>
      <c r="U37" s="22"/>
      <c r="V37" s="22"/>
      <c r="W37" s="29">
        <f t="shared" si="25"/>
        <v>30</v>
      </c>
      <c r="X37" s="251" t="s">
        <v>78</v>
      </c>
      <c r="Y37" s="54">
        <v>6.02</v>
      </c>
      <c r="Z37" s="54"/>
      <c r="AA37" s="54"/>
      <c r="AB37" s="54">
        <f t="shared" si="16"/>
        <v>6.02</v>
      </c>
      <c r="AC37" s="207" t="s">
        <v>78</v>
      </c>
      <c r="AD37" s="23">
        <f t="shared" si="17"/>
        <v>91.04</v>
      </c>
      <c r="AE37" s="23">
        <f t="shared" si="18"/>
        <v>0</v>
      </c>
      <c r="AF37" s="23">
        <f t="shared" si="19"/>
        <v>0</v>
      </c>
      <c r="AG37" s="23">
        <f t="shared" si="20"/>
        <v>91.04</v>
      </c>
      <c r="AH37" s="37"/>
      <c r="AI37" s="202">
        <f>W37</f>
        <v>30</v>
      </c>
      <c r="AJ37" s="202">
        <f>AB37</f>
        <v>6.02</v>
      </c>
      <c r="AK37" s="37"/>
      <c r="AM37" s="72">
        <f t="shared" si="26"/>
        <v>23.98</v>
      </c>
      <c r="AN37" s="251" t="s">
        <v>78</v>
      </c>
      <c r="AO37" s="54">
        <f t="shared" si="27"/>
        <v>91.04</v>
      </c>
      <c r="AP37" s="54"/>
      <c r="AQ37" s="54"/>
      <c r="AR37" s="54">
        <f t="shared" si="21"/>
        <v>91.04</v>
      </c>
    </row>
    <row r="38" spans="1:44" s="9" customFormat="1" x14ac:dyDescent="0.25">
      <c r="A38" s="211">
        <v>3255101</v>
      </c>
      <c r="B38" s="8" t="s">
        <v>33</v>
      </c>
      <c r="C38" s="22">
        <v>20.47</v>
      </c>
      <c r="D38" s="22">
        <v>0</v>
      </c>
      <c r="E38" s="22">
        <v>0</v>
      </c>
      <c r="F38" s="36">
        <f t="shared" si="15"/>
        <v>20.47</v>
      </c>
      <c r="G38" s="207" t="s">
        <v>78</v>
      </c>
      <c r="H38" s="22">
        <v>10</v>
      </c>
      <c r="I38" s="22"/>
      <c r="J38" s="22"/>
      <c r="K38" s="29">
        <f t="shared" si="22"/>
        <v>10</v>
      </c>
      <c r="L38" s="22">
        <v>10</v>
      </c>
      <c r="M38" s="22"/>
      <c r="N38" s="22"/>
      <c r="O38" s="29">
        <f t="shared" si="23"/>
        <v>10</v>
      </c>
      <c r="P38" s="22">
        <v>10</v>
      </c>
      <c r="Q38" s="22"/>
      <c r="R38" s="22"/>
      <c r="S38" s="29">
        <f t="shared" si="24"/>
        <v>10</v>
      </c>
      <c r="T38" s="22">
        <v>10</v>
      </c>
      <c r="U38" s="22"/>
      <c r="V38" s="22"/>
      <c r="W38" s="29">
        <f t="shared" si="25"/>
        <v>10</v>
      </c>
      <c r="X38" s="251" t="s">
        <v>78</v>
      </c>
      <c r="Y38" s="62">
        <v>6.14</v>
      </c>
      <c r="Z38" s="62"/>
      <c r="AA38" s="62"/>
      <c r="AB38" s="62">
        <f t="shared" si="16"/>
        <v>6.14</v>
      </c>
      <c r="AC38" s="207" t="s">
        <v>78</v>
      </c>
      <c r="AD38" s="23">
        <f t="shared" si="17"/>
        <v>26.61</v>
      </c>
      <c r="AE38" s="23">
        <f t="shared" si="18"/>
        <v>0</v>
      </c>
      <c r="AF38" s="23">
        <f t="shared" si="19"/>
        <v>0</v>
      </c>
      <c r="AG38" s="23">
        <f t="shared" si="20"/>
        <v>26.61</v>
      </c>
      <c r="AH38" s="37"/>
      <c r="AI38" s="202">
        <f>W38</f>
        <v>10</v>
      </c>
      <c r="AJ38" s="202">
        <f>AB38</f>
        <v>6.14</v>
      </c>
      <c r="AK38" s="37"/>
      <c r="AM38" s="72">
        <f t="shared" si="26"/>
        <v>3.8600000000000003</v>
      </c>
      <c r="AN38" s="251" t="s">
        <v>78</v>
      </c>
      <c r="AO38" s="54">
        <f t="shared" si="27"/>
        <v>26.61</v>
      </c>
      <c r="AP38" s="54"/>
      <c r="AQ38" s="54"/>
      <c r="AR38" s="62">
        <f t="shared" si="21"/>
        <v>26.61</v>
      </c>
    </row>
    <row r="39" spans="1:44" s="9" customFormat="1" ht="22.5" x14ac:dyDescent="0.25">
      <c r="A39" s="211">
        <v>3256101</v>
      </c>
      <c r="B39" s="8" t="s">
        <v>34</v>
      </c>
      <c r="C39" s="22">
        <v>875.46</v>
      </c>
      <c r="D39" s="22">
        <v>0</v>
      </c>
      <c r="E39" s="22">
        <v>0</v>
      </c>
      <c r="F39" s="36">
        <f t="shared" si="15"/>
        <v>875.46</v>
      </c>
      <c r="G39" s="207" t="s">
        <v>78</v>
      </c>
      <c r="H39" s="22">
        <v>300</v>
      </c>
      <c r="I39" s="22"/>
      <c r="J39" s="22"/>
      <c r="K39" s="22">
        <f t="shared" si="22"/>
        <v>300</v>
      </c>
      <c r="L39" s="22">
        <v>300</v>
      </c>
      <c r="M39" s="22"/>
      <c r="N39" s="22"/>
      <c r="O39" s="22">
        <f t="shared" si="23"/>
        <v>300</v>
      </c>
      <c r="P39" s="22">
        <v>300</v>
      </c>
      <c r="Q39" s="22"/>
      <c r="R39" s="22"/>
      <c r="S39" s="22">
        <f t="shared" si="24"/>
        <v>300</v>
      </c>
      <c r="T39" s="22">
        <v>300</v>
      </c>
      <c r="U39" s="22"/>
      <c r="V39" s="22"/>
      <c r="W39" s="22">
        <f t="shared" si="25"/>
        <v>300</v>
      </c>
      <c r="X39" s="251" t="s">
        <v>78</v>
      </c>
      <c r="Y39" s="54">
        <v>205.66</v>
      </c>
      <c r="Z39" s="54"/>
      <c r="AA39" s="54"/>
      <c r="AB39" s="54">
        <f t="shared" si="16"/>
        <v>205.66</v>
      </c>
      <c r="AC39" s="207" t="s">
        <v>78</v>
      </c>
      <c r="AD39" s="23">
        <f t="shared" si="17"/>
        <v>1081.1200000000001</v>
      </c>
      <c r="AE39" s="23">
        <f t="shared" si="18"/>
        <v>0</v>
      </c>
      <c r="AF39" s="23">
        <f t="shared" si="19"/>
        <v>0</v>
      </c>
      <c r="AG39" s="23">
        <f t="shared" si="20"/>
        <v>1081.1200000000001</v>
      </c>
      <c r="AH39" s="37"/>
      <c r="AI39" s="202">
        <f>W39</f>
        <v>300</v>
      </c>
      <c r="AJ39" s="202">
        <f>AB39</f>
        <v>205.66</v>
      </c>
      <c r="AK39" s="37"/>
      <c r="AM39" s="72">
        <f t="shared" si="26"/>
        <v>94.34</v>
      </c>
      <c r="AN39" s="251" t="s">
        <v>78</v>
      </c>
      <c r="AO39" s="54">
        <f t="shared" si="27"/>
        <v>1081.1200000000001</v>
      </c>
      <c r="AP39" s="54"/>
      <c r="AQ39" s="54"/>
      <c r="AR39" s="54">
        <f t="shared" si="21"/>
        <v>1081.1200000000001</v>
      </c>
    </row>
    <row r="40" spans="1:44" s="9" customFormat="1" x14ac:dyDescent="0.25">
      <c r="A40" s="45"/>
      <c r="B40" s="14" t="s">
        <v>35</v>
      </c>
      <c r="C40" s="24"/>
      <c r="D40" s="24"/>
      <c r="E40" s="24"/>
      <c r="F40" s="24"/>
      <c r="G40" s="207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251"/>
      <c r="Y40" s="110"/>
      <c r="Z40" s="111"/>
      <c r="AA40" s="112"/>
      <c r="AB40" s="111"/>
      <c r="AC40" s="207"/>
      <c r="AD40" s="207"/>
      <c r="AE40" s="2"/>
      <c r="AF40" s="2"/>
      <c r="AG40" s="2"/>
      <c r="AH40" s="37"/>
      <c r="AI40" s="37"/>
      <c r="AJ40" s="37"/>
      <c r="AK40" s="37"/>
      <c r="AN40" s="251"/>
      <c r="AO40" s="110"/>
      <c r="AP40" s="110"/>
      <c r="AQ40" s="110"/>
      <c r="AR40" s="111"/>
    </row>
    <row r="41" spans="1:44" s="9" customFormat="1" x14ac:dyDescent="0.25">
      <c r="A41" s="211">
        <v>3258101</v>
      </c>
      <c r="B41" s="8" t="s">
        <v>36</v>
      </c>
      <c r="C41" s="22">
        <v>61.4</v>
      </c>
      <c r="D41" s="22">
        <v>0</v>
      </c>
      <c r="E41" s="22">
        <v>0</v>
      </c>
      <c r="F41" s="36">
        <f t="shared" ref="F41:F50" si="28">C41+D41+E41</f>
        <v>61.4</v>
      </c>
      <c r="G41" s="207" t="s">
        <v>78</v>
      </c>
      <c r="H41" s="22">
        <v>15</v>
      </c>
      <c r="I41" s="22"/>
      <c r="J41" s="22"/>
      <c r="K41" s="29">
        <f t="shared" ref="K41:K50" si="29">H41+I41+J41</f>
        <v>15</v>
      </c>
      <c r="L41" s="22">
        <v>15</v>
      </c>
      <c r="M41" s="22"/>
      <c r="N41" s="22"/>
      <c r="O41" s="29">
        <f t="shared" ref="O41:O50" si="30">L41+M41+N41</f>
        <v>15</v>
      </c>
      <c r="P41" s="22">
        <v>15</v>
      </c>
      <c r="Q41" s="22"/>
      <c r="R41" s="22"/>
      <c r="S41" s="29">
        <f t="shared" ref="S41:S50" si="31">P41+Q41+R41</f>
        <v>15</v>
      </c>
      <c r="T41" s="22">
        <v>15</v>
      </c>
      <c r="U41" s="22"/>
      <c r="V41" s="22"/>
      <c r="W41" s="29">
        <f t="shared" si="25"/>
        <v>15</v>
      </c>
      <c r="X41" s="251" t="s">
        <v>78</v>
      </c>
      <c r="Y41" s="54">
        <v>3.62</v>
      </c>
      <c r="Z41" s="54"/>
      <c r="AA41" s="54"/>
      <c r="AB41" s="54">
        <f t="shared" ref="AB41:AB50" si="32">Y41+Z41+AA41</f>
        <v>3.62</v>
      </c>
      <c r="AC41" s="207" t="s">
        <v>78</v>
      </c>
      <c r="AD41" s="23">
        <f t="shared" ref="AD41:AD51" si="33">Y41+C41</f>
        <v>65.02</v>
      </c>
      <c r="AE41" s="23">
        <f t="shared" ref="AE41:AE51" si="34">Z41+D41</f>
        <v>0</v>
      </c>
      <c r="AF41" s="23">
        <f t="shared" ref="AF41:AF51" si="35">AA41+E41</f>
        <v>0</v>
      </c>
      <c r="AG41" s="23">
        <f t="shared" ref="AG41:AG51" si="36">AB41+F41</f>
        <v>65.02</v>
      </c>
      <c r="AH41" s="37"/>
      <c r="AI41" s="516">
        <f>SUM(W41:W50)</f>
        <v>91</v>
      </c>
      <c r="AJ41" s="516">
        <f>SUM(AB41:AB50)</f>
        <v>40.11</v>
      </c>
      <c r="AK41" s="37"/>
      <c r="AM41" s="72">
        <f t="shared" ref="AM41:AM50" si="37">T41-Y41</f>
        <v>11.379999999999999</v>
      </c>
      <c r="AN41" s="251" t="s">
        <v>78</v>
      </c>
      <c r="AO41" s="54">
        <f t="shared" ref="AO41:AO50" si="38">Y41+C41</f>
        <v>65.02</v>
      </c>
      <c r="AP41" s="54"/>
      <c r="AQ41" s="54"/>
      <c r="AR41" s="54">
        <f t="shared" ref="AR41:AR50" si="39">AO41+AP41+AQ41</f>
        <v>65.02</v>
      </c>
    </row>
    <row r="42" spans="1:44" s="9" customFormat="1" x14ac:dyDescent="0.25">
      <c r="A42" s="211">
        <v>3258102</v>
      </c>
      <c r="B42" s="8" t="s">
        <v>37</v>
      </c>
      <c r="C42" s="22">
        <v>3.2</v>
      </c>
      <c r="D42" s="22">
        <v>0</v>
      </c>
      <c r="E42" s="22">
        <v>0</v>
      </c>
      <c r="F42" s="36">
        <f t="shared" si="28"/>
        <v>3.2</v>
      </c>
      <c r="G42" s="207" t="s">
        <v>78</v>
      </c>
      <c r="H42" s="22">
        <v>2</v>
      </c>
      <c r="I42" s="22"/>
      <c r="J42" s="22"/>
      <c r="K42" s="29">
        <f t="shared" si="29"/>
        <v>2</v>
      </c>
      <c r="L42" s="22">
        <v>2</v>
      </c>
      <c r="M42" s="22"/>
      <c r="N42" s="22"/>
      <c r="O42" s="29">
        <f t="shared" si="30"/>
        <v>2</v>
      </c>
      <c r="P42" s="22">
        <v>2</v>
      </c>
      <c r="Q42" s="22"/>
      <c r="R42" s="22"/>
      <c r="S42" s="29">
        <f t="shared" si="31"/>
        <v>2</v>
      </c>
      <c r="T42" s="22">
        <v>2</v>
      </c>
      <c r="U42" s="22"/>
      <c r="V42" s="22"/>
      <c r="W42" s="29">
        <f t="shared" si="25"/>
        <v>2</v>
      </c>
      <c r="X42" s="251" t="s">
        <v>78</v>
      </c>
      <c r="Y42" s="54"/>
      <c r="Z42" s="54"/>
      <c r="AA42" s="54"/>
      <c r="AB42" s="54">
        <f t="shared" si="32"/>
        <v>0</v>
      </c>
      <c r="AC42" s="207" t="s">
        <v>78</v>
      </c>
      <c r="AD42" s="23">
        <f t="shared" si="33"/>
        <v>3.2</v>
      </c>
      <c r="AE42" s="23">
        <f t="shared" si="34"/>
        <v>0</v>
      </c>
      <c r="AF42" s="23">
        <f t="shared" si="35"/>
        <v>0</v>
      </c>
      <c r="AG42" s="23">
        <f t="shared" si="36"/>
        <v>3.2</v>
      </c>
      <c r="AH42" s="37"/>
      <c r="AI42" s="517"/>
      <c r="AJ42" s="517"/>
      <c r="AK42" s="37"/>
      <c r="AM42" s="72">
        <f t="shared" si="37"/>
        <v>2</v>
      </c>
      <c r="AN42" s="251" t="s">
        <v>78</v>
      </c>
      <c r="AO42" s="54">
        <f t="shared" si="38"/>
        <v>3.2</v>
      </c>
      <c r="AP42" s="54"/>
      <c r="AQ42" s="54"/>
      <c r="AR42" s="54">
        <f t="shared" si="39"/>
        <v>3.2</v>
      </c>
    </row>
    <row r="43" spans="1:44" s="9" customFormat="1" x14ac:dyDescent="0.25">
      <c r="A43" s="211">
        <v>3258103</v>
      </c>
      <c r="B43" s="8" t="s">
        <v>38</v>
      </c>
      <c r="C43" s="22">
        <v>5.34</v>
      </c>
      <c r="D43" s="22">
        <v>0</v>
      </c>
      <c r="E43" s="22">
        <v>0</v>
      </c>
      <c r="F43" s="36">
        <f t="shared" si="28"/>
        <v>5.34</v>
      </c>
      <c r="G43" s="207" t="s">
        <v>78</v>
      </c>
      <c r="H43" s="22">
        <v>3</v>
      </c>
      <c r="I43" s="22"/>
      <c r="J43" s="22"/>
      <c r="K43" s="29">
        <f t="shared" si="29"/>
        <v>3</v>
      </c>
      <c r="L43" s="22">
        <v>3</v>
      </c>
      <c r="M43" s="22"/>
      <c r="N43" s="22"/>
      <c r="O43" s="29">
        <f t="shared" si="30"/>
        <v>3</v>
      </c>
      <c r="P43" s="22">
        <v>3</v>
      </c>
      <c r="Q43" s="22"/>
      <c r="R43" s="22"/>
      <c r="S43" s="29">
        <f t="shared" si="31"/>
        <v>3</v>
      </c>
      <c r="T43" s="22">
        <v>3</v>
      </c>
      <c r="U43" s="22"/>
      <c r="V43" s="22"/>
      <c r="W43" s="29">
        <f t="shared" si="25"/>
        <v>3</v>
      </c>
      <c r="X43" s="251" t="s">
        <v>78</v>
      </c>
      <c r="Y43" s="54">
        <v>2.29</v>
      </c>
      <c r="Z43" s="54"/>
      <c r="AA43" s="54"/>
      <c r="AB43" s="54">
        <f t="shared" si="32"/>
        <v>2.29</v>
      </c>
      <c r="AC43" s="207" t="s">
        <v>78</v>
      </c>
      <c r="AD43" s="23">
        <f t="shared" si="33"/>
        <v>7.63</v>
      </c>
      <c r="AE43" s="23">
        <f t="shared" si="34"/>
        <v>0</v>
      </c>
      <c r="AF43" s="23">
        <f t="shared" si="35"/>
        <v>0</v>
      </c>
      <c r="AG43" s="23">
        <f t="shared" si="36"/>
        <v>7.63</v>
      </c>
      <c r="AH43" s="37"/>
      <c r="AI43" s="517"/>
      <c r="AJ43" s="517"/>
      <c r="AK43" s="37"/>
      <c r="AM43" s="72">
        <f t="shared" si="37"/>
        <v>0.71</v>
      </c>
      <c r="AN43" s="251" t="s">
        <v>78</v>
      </c>
      <c r="AO43" s="54">
        <f t="shared" si="38"/>
        <v>7.63</v>
      </c>
      <c r="AP43" s="54"/>
      <c r="AQ43" s="54"/>
      <c r="AR43" s="54">
        <f t="shared" si="39"/>
        <v>7.63</v>
      </c>
    </row>
    <row r="44" spans="1:44" s="9" customFormat="1" x14ac:dyDescent="0.25">
      <c r="A44" s="211">
        <v>3258105</v>
      </c>
      <c r="B44" s="8" t="s">
        <v>39</v>
      </c>
      <c r="C44" s="22">
        <v>1.22</v>
      </c>
      <c r="D44" s="22">
        <v>0</v>
      </c>
      <c r="E44" s="22">
        <v>0</v>
      </c>
      <c r="F44" s="36">
        <f t="shared" si="28"/>
        <v>1.22</v>
      </c>
      <c r="G44" s="207" t="s">
        <v>78</v>
      </c>
      <c r="H44" s="22">
        <v>2</v>
      </c>
      <c r="I44" s="22"/>
      <c r="J44" s="22"/>
      <c r="K44" s="29">
        <f t="shared" si="29"/>
        <v>2</v>
      </c>
      <c r="L44" s="22">
        <v>2</v>
      </c>
      <c r="M44" s="22"/>
      <c r="N44" s="22"/>
      <c r="O44" s="29">
        <f t="shared" si="30"/>
        <v>2</v>
      </c>
      <c r="P44" s="22">
        <v>2</v>
      </c>
      <c r="Q44" s="22"/>
      <c r="R44" s="22"/>
      <c r="S44" s="29">
        <f t="shared" si="31"/>
        <v>2</v>
      </c>
      <c r="T44" s="22">
        <v>2</v>
      </c>
      <c r="U44" s="22"/>
      <c r="V44" s="22"/>
      <c r="W44" s="29">
        <f t="shared" si="25"/>
        <v>2</v>
      </c>
      <c r="X44" s="251" t="s">
        <v>78</v>
      </c>
      <c r="Y44" s="54">
        <v>0.47</v>
      </c>
      <c r="Z44" s="54"/>
      <c r="AA44" s="54"/>
      <c r="AB44" s="54">
        <f t="shared" si="32"/>
        <v>0.47</v>
      </c>
      <c r="AC44" s="207" t="s">
        <v>78</v>
      </c>
      <c r="AD44" s="23">
        <f t="shared" si="33"/>
        <v>1.69</v>
      </c>
      <c r="AE44" s="23">
        <f t="shared" si="34"/>
        <v>0</v>
      </c>
      <c r="AF44" s="23">
        <f t="shared" si="35"/>
        <v>0</v>
      </c>
      <c r="AG44" s="23">
        <f t="shared" si="36"/>
        <v>1.69</v>
      </c>
      <c r="AH44" s="37"/>
      <c r="AI44" s="517"/>
      <c r="AJ44" s="517"/>
      <c r="AK44" s="37"/>
      <c r="AM44" s="72">
        <f t="shared" si="37"/>
        <v>1.53</v>
      </c>
      <c r="AN44" s="251" t="s">
        <v>78</v>
      </c>
      <c r="AO44" s="54">
        <f t="shared" si="38"/>
        <v>1.69</v>
      </c>
      <c r="AP44" s="54"/>
      <c r="AQ44" s="54"/>
      <c r="AR44" s="54">
        <f t="shared" si="39"/>
        <v>1.69</v>
      </c>
    </row>
    <row r="45" spans="1:44" s="9" customFormat="1" x14ac:dyDescent="0.25">
      <c r="A45" s="211">
        <v>3258107</v>
      </c>
      <c r="B45" s="8" t="s">
        <v>40</v>
      </c>
      <c r="C45" s="22">
        <v>19.98</v>
      </c>
      <c r="D45" s="22">
        <v>0</v>
      </c>
      <c r="E45" s="22">
        <v>0</v>
      </c>
      <c r="F45" s="36">
        <f t="shared" si="28"/>
        <v>19.98</v>
      </c>
      <c r="G45" s="207" t="s">
        <v>78</v>
      </c>
      <c r="H45" s="22">
        <v>0</v>
      </c>
      <c r="I45" s="22"/>
      <c r="J45" s="22"/>
      <c r="K45" s="29">
        <f t="shared" si="29"/>
        <v>0</v>
      </c>
      <c r="L45" s="22">
        <v>0</v>
      </c>
      <c r="M45" s="22"/>
      <c r="N45" s="22"/>
      <c r="O45" s="29">
        <f t="shared" si="30"/>
        <v>0</v>
      </c>
      <c r="P45" s="22">
        <v>0</v>
      </c>
      <c r="Q45" s="22"/>
      <c r="R45" s="22"/>
      <c r="S45" s="29">
        <f t="shared" si="31"/>
        <v>0</v>
      </c>
      <c r="T45" s="22">
        <v>0</v>
      </c>
      <c r="U45" s="22"/>
      <c r="V45" s="22"/>
      <c r="W45" s="29">
        <f t="shared" si="25"/>
        <v>0</v>
      </c>
      <c r="X45" s="251" t="s">
        <v>78</v>
      </c>
      <c r="Y45" s="54"/>
      <c r="Z45" s="54"/>
      <c r="AA45" s="54"/>
      <c r="AB45" s="54">
        <f t="shared" si="32"/>
        <v>0</v>
      </c>
      <c r="AC45" s="207" t="s">
        <v>78</v>
      </c>
      <c r="AD45" s="23">
        <f t="shared" si="33"/>
        <v>19.98</v>
      </c>
      <c r="AE45" s="23">
        <f t="shared" si="34"/>
        <v>0</v>
      </c>
      <c r="AF45" s="23">
        <f t="shared" si="35"/>
        <v>0</v>
      </c>
      <c r="AG45" s="23">
        <f t="shared" si="36"/>
        <v>19.98</v>
      </c>
      <c r="AH45" s="37"/>
      <c r="AI45" s="517"/>
      <c r="AJ45" s="517"/>
      <c r="AK45" s="37"/>
      <c r="AM45" s="72">
        <f t="shared" si="37"/>
        <v>0</v>
      </c>
      <c r="AN45" s="251" t="s">
        <v>78</v>
      </c>
      <c r="AO45" s="54">
        <f t="shared" si="38"/>
        <v>19.98</v>
      </c>
      <c r="AP45" s="54"/>
      <c r="AQ45" s="54"/>
      <c r="AR45" s="54">
        <f t="shared" si="39"/>
        <v>19.98</v>
      </c>
    </row>
    <row r="46" spans="1:44" s="9" customFormat="1" ht="22.5" x14ac:dyDescent="0.25">
      <c r="A46" s="211">
        <v>3258106</v>
      </c>
      <c r="B46" s="8" t="s">
        <v>41</v>
      </c>
      <c r="C46" s="22">
        <v>14.53</v>
      </c>
      <c r="D46" s="22">
        <v>0</v>
      </c>
      <c r="E46" s="22">
        <v>0</v>
      </c>
      <c r="F46" s="36">
        <f t="shared" si="28"/>
        <v>14.53</v>
      </c>
      <c r="G46" s="207" t="s">
        <v>78</v>
      </c>
      <c r="H46" s="22">
        <v>5</v>
      </c>
      <c r="I46" s="22"/>
      <c r="J46" s="22"/>
      <c r="K46" s="29">
        <f t="shared" si="29"/>
        <v>5</v>
      </c>
      <c r="L46" s="22">
        <v>5</v>
      </c>
      <c r="M46" s="22"/>
      <c r="N46" s="22"/>
      <c r="O46" s="29">
        <f t="shared" si="30"/>
        <v>5</v>
      </c>
      <c r="P46" s="22">
        <v>5</v>
      </c>
      <c r="Q46" s="22"/>
      <c r="R46" s="22"/>
      <c r="S46" s="29">
        <f t="shared" si="31"/>
        <v>5</v>
      </c>
      <c r="T46" s="22">
        <v>5</v>
      </c>
      <c r="U46" s="22"/>
      <c r="V46" s="22"/>
      <c r="W46" s="29">
        <f t="shared" si="25"/>
        <v>5</v>
      </c>
      <c r="X46" s="251" t="s">
        <v>78</v>
      </c>
      <c r="Y46" s="54"/>
      <c r="Z46" s="54"/>
      <c r="AA46" s="54"/>
      <c r="AB46" s="54">
        <f t="shared" si="32"/>
        <v>0</v>
      </c>
      <c r="AC46" s="207" t="s">
        <v>78</v>
      </c>
      <c r="AD46" s="23">
        <f t="shared" si="33"/>
        <v>14.53</v>
      </c>
      <c r="AE46" s="23">
        <f t="shared" si="34"/>
        <v>0</v>
      </c>
      <c r="AF46" s="23">
        <f t="shared" si="35"/>
        <v>0</v>
      </c>
      <c r="AG46" s="23">
        <f t="shared" si="36"/>
        <v>14.53</v>
      </c>
      <c r="AH46" s="37"/>
      <c r="AI46" s="517"/>
      <c r="AJ46" s="517"/>
      <c r="AK46" s="37"/>
      <c r="AM46" s="72">
        <f t="shared" si="37"/>
        <v>5</v>
      </c>
      <c r="AN46" s="251" t="s">
        <v>78</v>
      </c>
      <c r="AO46" s="54">
        <f t="shared" si="38"/>
        <v>14.53</v>
      </c>
      <c r="AP46" s="54"/>
      <c r="AQ46" s="54"/>
      <c r="AR46" s="54">
        <f t="shared" si="39"/>
        <v>14.53</v>
      </c>
    </row>
    <row r="47" spans="1:44" s="9" customFormat="1" x14ac:dyDescent="0.25">
      <c r="A47" s="211">
        <v>3258105</v>
      </c>
      <c r="B47" s="8" t="s">
        <v>42</v>
      </c>
      <c r="C47" s="22">
        <v>1.3900000000000001</v>
      </c>
      <c r="D47" s="22">
        <v>0</v>
      </c>
      <c r="E47" s="22">
        <v>0</v>
      </c>
      <c r="F47" s="36">
        <f t="shared" si="28"/>
        <v>1.3900000000000001</v>
      </c>
      <c r="G47" s="207" t="s">
        <v>78</v>
      </c>
      <c r="H47" s="22">
        <v>2</v>
      </c>
      <c r="I47" s="22"/>
      <c r="J47" s="22"/>
      <c r="K47" s="29">
        <f t="shared" si="29"/>
        <v>2</v>
      </c>
      <c r="L47" s="22">
        <v>2</v>
      </c>
      <c r="M47" s="22"/>
      <c r="N47" s="22"/>
      <c r="O47" s="29">
        <f t="shared" si="30"/>
        <v>2</v>
      </c>
      <c r="P47" s="22">
        <v>2</v>
      </c>
      <c r="Q47" s="22"/>
      <c r="R47" s="22"/>
      <c r="S47" s="29">
        <f t="shared" si="31"/>
        <v>2</v>
      </c>
      <c r="T47" s="22">
        <v>2</v>
      </c>
      <c r="U47" s="22"/>
      <c r="V47" s="22"/>
      <c r="W47" s="29">
        <f t="shared" si="25"/>
        <v>2</v>
      </c>
      <c r="X47" s="251" t="s">
        <v>78</v>
      </c>
      <c r="Y47" s="54">
        <v>0.56000000000000005</v>
      </c>
      <c r="Z47" s="54"/>
      <c r="AA47" s="54"/>
      <c r="AB47" s="54">
        <f t="shared" si="32"/>
        <v>0.56000000000000005</v>
      </c>
      <c r="AC47" s="207" t="s">
        <v>78</v>
      </c>
      <c r="AD47" s="23">
        <f t="shared" si="33"/>
        <v>1.9500000000000002</v>
      </c>
      <c r="AE47" s="23">
        <f t="shared" si="34"/>
        <v>0</v>
      </c>
      <c r="AF47" s="23">
        <f t="shared" si="35"/>
        <v>0</v>
      </c>
      <c r="AG47" s="23">
        <f t="shared" si="36"/>
        <v>1.9500000000000002</v>
      </c>
      <c r="AH47" s="37"/>
      <c r="AI47" s="517"/>
      <c r="AJ47" s="517"/>
      <c r="AK47" s="37"/>
      <c r="AM47" s="72">
        <f t="shared" si="37"/>
        <v>1.44</v>
      </c>
      <c r="AN47" s="251" t="s">
        <v>78</v>
      </c>
      <c r="AO47" s="54">
        <f t="shared" si="38"/>
        <v>1.9500000000000002</v>
      </c>
      <c r="AP47" s="54"/>
      <c r="AQ47" s="54"/>
      <c r="AR47" s="54">
        <f t="shared" si="39"/>
        <v>1.9500000000000002</v>
      </c>
    </row>
    <row r="48" spans="1:44" s="9" customFormat="1" ht="33.75" x14ac:dyDescent="0.25">
      <c r="A48" s="211">
        <v>3258114</v>
      </c>
      <c r="B48" s="11" t="s">
        <v>44</v>
      </c>
      <c r="C48" s="22">
        <v>10.83</v>
      </c>
      <c r="D48" s="22">
        <v>84.2</v>
      </c>
      <c r="E48" s="22">
        <v>0</v>
      </c>
      <c r="F48" s="36">
        <f t="shared" si="28"/>
        <v>95.03</v>
      </c>
      <c r="G48" s="207" t="s">
        <v>78</v>
      </c>
      <c r="H48" s="147">
        <v>8.25</v>
      </c>
      <c r="I48" s="147">
        <v>50</v>
      </c>
      <c r="J48" s="147"/>
      <c r="K48" s="29">
        <f t="shared" si="29"/>
        <v>58.25</v>
      </c>
      <c r="L48" s="147">
        <v>8.25</v>
      </c>
      <c r="M48" s="147">
        <v>50</v>
      </c>
      <c r="N48" s="147"/>
      <c r="O48" s="29">
        <f t="shared" si="30"/>
        <v>58.25</v>
      </c>
      <c r="P48" s="147">
        <v>8.25</v>
      </c>
      <c r="Q48" s="147">
        <v>50</v>
      </c>
      <c r="R48" s="147"/>
      <c r="S48" s="29">
        <f t="shared" si="31"/>
        <v>58.25</v>
      </c>
      <c r="T48" s="147">
        <v>8.25</v>
      </c>
      <c r="U48" s="147">
        <v>50</v>
      </c>
      <c r="V48" s="147"/>
      <c r="W48" s="29">
        <f t="shared" si="25"/>
        <v>58.25</v>
      </c>
      <c r="X48" s="81" t="s">
        <v>78</v>
      </c>
      <c r="Y48" s="65">
        <v>3.71</v>
      </c>
      <c r="Z48" s="65">
        <v>29.46</v>
      </c>
      <c r="AA48" s="65"/>
      <c r="AB48" s="65">
        <f t="shared" si="32"/>
        <v>33.17</v>
      </c>
      <c r="AC48" s="207" t="s">
        <v>78</v>
      </c>
      <c r="AD48" s="23">
        <f t="shared" si="33"/>
        <v>14.54</v>
      </c>
      <c r="AE48" s="23">
        <f t="shared" si="34"/>
        <v>113.66</v>
      </c>
      <c r="AF48" s="23">
        <f t="shared" si="35"/>
        <v>0</v>
      </c>
      <c r="AG48" s="23">
        <f t="shared" si="36"/>
        <v>128.19999999999999</v>
      </c>
      <c r="AH48" s="37"/>
      <c r="AI48" s="517"/>
      <c r="AJ48" s="517"/>
      <c r="AK48" s="71">
        <f>Z48</f>
        <v>29.46</v>
      </c>
      <c r="AM48" s="72">
        <f t="shared" si="37"/>
        <v>4.54</v>
      </c>
      <c r="AN48" s="81" t="s">
        <v>78</v>
      </c>
      <c r="AO48" s="65">
        <f t="shared" si="38"/>
        <v>14.54</v>
      </c>
      <c r="AP48" s="65">
        <f>Z48+D48</f>
        <v>113.66</v>
      </c>
      <c r="AQ48" s="65">
        <f>AA48+E48</f>
        <v>0</v>
      </c>
      <c r="AR48" s="65">
        <f t="shared" si="39"/>
        <v>128.19999999999999</v>
      </c>
    </row>
    <row r="49" spans="1:44" s="9" customFormat="1" x14ac:dyDescent="0.25">
      <c r="A49" s="211">
        <v>3258128</v>
      </c>
      <c r="B49" s="8" t="s">
        <v>45</v>
      </c>
      <c r="C49" s="22">
        <v>2.3899999999999997</v>
      </c>
      <c r="D49" s="22">
        <v>0</v>
      </c>
      <c r="E49" s="22">
        <v>0</v>
      </c>
      <c r="F49" s="36">
        <f t="shared" si="28"/>
        <v>2.3899999999999997</v>
      </c>
      <c r="G49" s="207" t="s">
        <v>78</v>
      </c>
      <c r="H49" s="22">
        <v>0.75</v>
      </c>
      <c r="I49" s="22"/>
      <c r="J49" s="22"/>
      <c r="K49" s="29">
        <f t="shared" si="29"/>
        <v>0.75</v>
      </c>
      <c r="L49" s="22">
        <v>0.75</v>
      </c>
      <c r="M49" s="22"/>
      <c r="N49" s="22"/>
      <c r="O49" s="29">
        <f t="shared" si="30"/>
        <v>0.75</v>
      </c>
      <c r="P49" s="22">
        <v>0.75</v>
      </c>
      <c r="Q49" s="22"/>
      <c r="R49" s="22"/>
      <c r="S49" s="29">
        <f t="shared" si="31"/>
        <v>0.75</v>
      </c>
      <c r="T49" s="22">
        <v>0.75</v>
      </c>
      <c r="U49" s="22"/>
      <c r="V49" s="22"/>
      <c r="W49" s="29">
        <f t="shared" si="25"/>
        <v>0.75</v>
      </c>
      <c r="X49" s="196" t="s">
        <v>78</v>
      </c>
      <c r="Y49" s="54"/>
      <c r="Z49" s="54"/>
      <c r="AA49" s="54"/>
      <c r="AB49" s="54">
        <f t="shared" si="32"/>
        <v>0</v>
      </c>
      <c r="AC49" s="207" t="s">
        <v>78</v>
      </c>
      <c r="AD49" s="23">
        <f t="shared" si="33"/>
        <v>2.3899999999999997</v>
      </c>
      <c r="AE49" s="23">
        <f t="shared" si="34"/>
        <v>0</v>
      </c>
      <c r="AF49" s="23">
        <f t="shared" si="35"/>
        <v>0</v>
      </c>
      <c r="AG49" s="23">
        <f t="shared" si="36"/>
        <v>2.3899999999999997</v>
      </c>
      <c r="AH49" s="37"/>
      <c r="AI49" s="517"/>
      <c r="AJ49" s="517"/>
      <c r="AK49" s="37"/>
      <c r="AM49" s="72">
        <f t="shared" si="37"/>
        <v>0.75</v>
      </c>
      <c r="AN49" s="196" t="s">
        <v>78</v>
      </c>
      <c r="AO49" s="54">
        <f t="shared" si="38"/>
        <v>2.3899999999999997</v>
      </c>
      <c r="AP49" s="54"/>
      <c r="AQ49" s="54"/>
      <c r="AR49" s="54">
        <f t="shared" si="39"/>
        <v>2.3899999999999997</v>
      </c>
    </row>
    <row r="50" spans="1:44" s="9" customFormat="1" x14ac:dyDescent="0.25">
      <c r="A50" s="211">
        <v>3258107</v>
      </c>
      <c r="B50" s="11" t="s">
        <v>46</v>
      </c>
      <c r="C50" s="22">
        <v>7.48</v>
      </c>
      <c r="D50" s="22">
        <v>0</v>
      </c>
      <c r="E50" s="22">
        <v>0</v>
      </c>
      <c r="F50" s="36">
        <f t="shared" si="28"/>
        <v>7.48</v>
      </c>
      <c r="G50" s="207" t="s">
        <v>78</v>
      </c>
      <c r="H50" s="22">
        <v>3</v>
      </c>
      <c r="I50" s="22"/>
      <c r="J50" s="22"/>
      <c r="K50" s="29">
        <f t="shared" si="29"/>
        <v>3</v>
      </c>
      <c r="L50" s="22">
        <v>3</v>
      </c>
      <c r="M50" s="22"/>
      <c r="N50" s="22"/>
      <c r="O50" s="29">
        <f t="shared" si="30"/>
        <v>3</v>
      </c>
      <c r="P50" s="22">
        <v>3</v>
      </c>
      <c r="Q50" s="22"/>
      <c r="R50" s="22"/>
      <c r="S50" s="29">
        <f t="shared" si="31"/>
        <v>3</v>
      </c>
      <c r="T50" s="22">
        <v>3</v>
      </c>
      <c r="U50" s="22"/>
      <c r="V50" s="22"/>
      <c r="W50" s="29">
        <f t="shared" si="25"/>
        <v>3</v>
      </c>
      <c r="X50" s="196" t="s">
        <v>78</v>
      </c>
      <c r="Y50" s="54"/>
      <c r="Z50" s="54"/>
      <c r="AA50" s="54"/>
      <c r="AB50" s="54">
        <f t="shared" si="32"/>
        <v>0</v>
      </c>
      <c r="AC50" s="207" t="s">
        <v>78</v>
      </c>
      <c r="AD50" s="23">
        <f t="shared" si="33"/>
        <v>7.48</v>
      </c>
      <c r="AE50" s="23">
        <f t="shared" si="34"/>
        <v>0</v>
      </c>
      <c r="AF50" s="23">
        <f t="shared" si="35"/>
        <v>0</v>
      </c>
      <c r="AG50" s="23">
        <f t="shared" si="36"/>
        <v>7.48</v>
      </c>
      <c r="AH50" s="37"/>
      <c r="AI50" s="517"/>
      <c r="AJ50" s="517"/>
      <c r="AK50" s="37"/>
      <c r="AM50" s="72">
        <f t="shared" si="37"/>
        <v>3</v>
      </c>
      <c r="AN50" s="196" t="s">
        <v>78</v>
      </c>
      <c r="AO50" s="54">
        <f t="shared" si="38"/>
        <v>7.48</v>
      </c>
      <c r="AP50" s="54"/>
      <c r="AQ50" s="54"/>
      <c r="AR50" s="54">
        <f t="shared" si="39"/>
        <v>7.48</v>
      </c>
    </row>
    <row r="51" spans="1:44" s="9" customFormat="1" x14ac:dyDescent="0.25">
      <c r="A51" s="47"/>
      <c r="B51" s="15" t="s">
        <v>72</v>
      </c>
      <c r="C51" s="39">
        <f>SUM(C7:C50)</f>
        <v>3284.6599999999994</v>
      </c>
      <c r="D51" s="39">
        <f>SUM(D7:D50)</f>
        <v>2172.1799999999998</v>
      </c>
      <c r="E51" s="39">
        <f>SUM(E7:E50)</f>
        <v>5168.01</v>
      </c>
      <c r="F51" s="39">
        <f>SUM(F7:F50)</f>
        <v>10624.849999999999</v>
      </c>
      <c r="G51" s="207"/>
      <c r="H51" s="39">
        <f t="shared" ref="H51:W51" si="40">SUM(H7:H50)</f>
        <v>992.28999999999985</v>
      </c>
      <c r="I51" s="39">
        <f t="shared" si="40"/>
        <v>800</v>
      </c>
      <c r="J51" s="39">
        <f t="shared" si="40"/>
        <v>500</v>
      </c>
      <c r="K51" s="39">
        <f t="shared" si="40"/>
        <v>2292.29</v>
      </c>
      <c r="L51" s="39">
        <f t="shared" si="40"/>
        <v>974.99999999999989</v>
      </c>
      <c r="M51" s="39">
        <f t="shared" si="40"/>
        <v>800</v>
      </c>
      <c r="N51" s="39">
        <f t="shared" si="40"/>
        <v>700</v>
      </c>
      <c r="O51" s="39">
        <f t="shared" si="40"/>
        <v>2475</v>
      </c>
      <c r="P51" s="39">
        <f t="shared" si="40"/>
        <v>974.99999999999989</v>
      </c>
      <c r="Q51" s="39">
        <f t="shared" si="40"/>
        <v>800</v>
      </c>
      <c r="R51" s="39">
        <f t="shared" si="40"/>
        <v>700</v>
      </c>
      <c r="S51" s="39">
        <f t="shared" si="40"/>
        <v>2475</v>
      </c>
      <c r="T51" s="39">
        <f t="shared" si="40"/>
        <v>974.99999999999989</v>
      </c>
      <c r="U51" s="39">
        <f t="shared" si="40"/>
        <v>800</v>
      </c>
      <c r="V51" s="39">
        <f t="shared" si="40"/>
        <v>700</v>
      </c>
      <c r="W51" s="39">
        <f t="shared" si="40"/>
        <v>2475</v>
      </c>
      <c r="X51" s="196"/>
      <c r="Y51" s="55">
        <f>SUM(Y7:Y50)</f>
        <v>414.45000000000005</v>
      </c>
      <c r="Z51" s="55">
        <f>SUM(Z7:Z50)</f>
        <v>249.03</v>
      </c>
      <c r="AA51" s="55">
        <f>SUM(AA7:AA50)</f>
        <v>262.38</v>
      </c>
      <c r="AB51" s="55">
        <f>SUM(AB7:AB50)</f>
        <v>925.8599999999999</v>
      </c>
      <c r="AC51" s="207"/>
      <c r="AD51" s="34">
        <f t="shared" si="33"/>
        <v>3699.1099999999997</v>
      </c>
      <c r="AE51" s="34">
        <f t="shared" si="34"/>
        <v>2421.21</v>
      </c>
      <c r="AF51" s="34">
        <f t="shared" si="35"/>
        <v>5430.39</v>
      </c>
      <c r="AG51" s="34">
        <f t="shared" si="36"/>
        <v>11550.71</v>
      </c>
      <c r="AH51" s="37"/>
      <c r="AI51" s="73">
        <f>SUM(AI6:AI50)</f>
        <v>2475</v>
      </c>
      <c r="AJ51" s="73">
        <f>SUM(AJ6:AJ50)</f>
        <v>925.86</v>
      </c>
      <c r="AK51" s="73">
        <f>SUM(AK6:AK50)</f>
        <v>249.03</v>
      </c>
      <c r="AL51" s="73">
        <f>SUM(AL6:AL50)</f>
        <v>262.38</v>
      </c>
      <c r="AM51" s="120">
        <f>SUM(AM7:AM50)</f>
        <v>560.54999999999995</v>
      </c>
      <c r="AN51" s="196"/>
      <c r="AO51" s="55">
        <f>SUM(AO7:AO50)</f>
        <v>3699.1099999999997</v>
      </c>
      <c r="AP51" s="55">
        <f>SUM(AP7:AP50)</f>
        <v>2421.2099999999996</v>
      </c>
      <c r="AQ51" s="55">
        <f>SUM(AQ7:AQ50)</f>
        <v>5430.39</v>
      </c>
      <c r="AR51" s="55">
        <f>SUM(AR7:AR50)</f>
        <v>11550.710000000003</v>
      </c>
    </row>
    <row r="52" spans="1:44" s="106" customFormat="1" x14ac:dyDescent="0.25">
      <c r="A52" s="104"/>
      <c r="B52" s="104"/>
      <c r="C52" s="524"/>
      <c r="D52" s="521"/>
      <c r="E52" s="524"/>
      <c r="F52" s="524"/>
      <c r="G52" s="542"/>
      <c r="H52" s="540"/>
      <c r="I52" s="542"/>
      <c r="J52" s="540"/>
      <c r="K52" s="542"/>
      <c r="L52" s="540"/>
      <c r="M52" s="542"/>
      <c r="N52" s="540"/>
      <c r="O52" s="542"/>
      <c r="P52" s="540"/>
      <c r="Q52" s="542"/>
      <c r="R52" s="540"/>
      <c r="S52" s="542"/>
      <c r="T52" s="540"/>
      <c r="U52" s="542"/>
      <c r="V52" s="540"/>
      <c r="W52" s="542"/>
      <c r="X52" s="477"/>
      <c r="Y52" s="477"/>
      <c r="Z52" s="477"/>
      <c r="AA52" s="477"/>
      <c r="AB52" s="477"/>
      <c r="AC52" s="521"/>
      <c r="AD52" s="521"/>
      <c r="AE52" s="521"/>
      <c r="AF52" s="521"/>
      <c r="AG52" s="521"/>
      <c r="AH52" s="105"/>
      <c r="AI52" s="105"/>
      <c r="AJ52" s="105"/>
      <c r="AK52" s="105"/>
      <c r="AN52" s="477"/>
      <c r="AO52" s="477"/>
      <c r="AP52" s="477"/>
      <c r="AQ52" s="477"/>
      <c r="AR52" s="477"/>
    </row>
    <row r="53" spans="1:44" x14ac:dyDescent="0.25">
      <c r="A53" s="102" t="s">
        <v>79</v>
      </c>
      <c r="B53" s="107"/>
      <c r="C53" s="524"/>
      <c r="D53" s="521"/>
      <c r="E53" s="524"/>
      <c r="F53" s="524"/>
      <c r="G53" s="543"/>
      <c r="H53" s="541"/>
      <c r="I53" s="543"/>
      <c r="J53" s="541"/>
      <c r="K53" s="543"/>
      <c r="L53" s="541"/>
      <c r="M53" s="543"/>
      <c r="N53" s="541"/>
      <c r="O53" s="543"/>
      <c r="P53" s="541"/>
      <c r="Q53" s="543"/>
      <c r="R53" s="541"/>
      <c r="S53" s="543"/>
      <c r="T53" s="541"/>
      <c r="U53" s="543"/>
      <c r="V53" s="541"/>
      <c r="W53" s="543"/>
      <c r="X53" s="477"/>
      <c r="Y53" s="477"/>
      <c r="Z53" s="477"/>
      <c r="AA53" s="477"/>
      <c r="AB53" s="477"/>
      <c r="AC53" s="521"/>
      <c r="AD53" s="521"/>
      <c r="AE53" s="521"/>
      <c r="AF53" s="521"/>
      <c r="AG53" s="521"/>
      <c r="AH53" s="37"/>
      <c r="AI53" s="37"/>
      <c r="AJ53" s="37"/>
      <c r="AK53" s="37"/>
      <c r="AN53" s="477"/>
      <c r="AO53" s="477"/>
      <c r="AP53" s="477"/>
      <c r="AQ53" s="477"/>
      <c r="AR53" s="477"/>
    </row>
    <row r="54" spans="1:44" x14ac:dyDescent="0.25">
      <c r="A54" s="48"/>
      <c r="B54" s="135" t="s">
        <v>80</v>
      </c>
      <c r="C54" s="24"/>
      <c r="D54" s="24"/>
      <c r="E54" s="24"/>
      <c r="F54" s="24"/>
      <c r="G54" s="207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196"/>
      <c r="Y54" s="57"/>
      <c r="Z54" s="57"/>
      <c r="AA54" s="57"/>
      <c r="AB54" s="57"/>
      <c r="AC54" s="207"/>
      <c r="AD54" s="199"/>
      <c r="AE54" s="2"/>
      <c r="AF54" s="2"/>
      <c r="AG54" s="2"/>
      <c r="AH54" s="37"/>
      <c r="AI54" s="37"/>
      <c r="AJ54" s="37"/>
      <c r="AK54" s="37"/>
      <c r="AN54" s="196"/>
      <c r="AO54" s="57"/>
      <c r="AP54" s="57"/>
      <c r="AQ54" s="57"/>
      <c r="AR54" s="57"/>
    </row>
    <row r="55" spans="1:44" ht="72.75" customHeight="1" x14ac:dyDescent="0.25">
      <c r="A55" s="525">
        <v>4112101</v>
      </c>
      <c r="B55" s="103" t="s">
        <v>88</v>
      </c>
      <c r="C55" s="22">
        <v>606.9</v>
      </c>
      <c r="D55" s="22">
        <v>0</v>
      </c>
      <c r="E55" s="22">
        <v>0</v>
      </c>
      <c r="F55" s="36">
        <v>606.9</v>
      </c>
      <c r="G55" s="207" t="s">
        <v>101</v>
      </c>
      <c r="H55" s="22">
        <v>95.6</v>
      </c>
      <c r="I55" s="22"/>
      <c r="J55" s="22"/>
      <c r="K55" s="29">
        <f t="shared" ref="K55:K68" si="41">H55+I55+J55</f>
        <v>95.6</v>
      </c>
      <c r="L55" s="22">
        <v>95.6</v>
      </c>
      <c r="M55" s="22"/>
      <c r="N55" s="22"/>
      <c r="O55" s="29">
        <f t="shared" ref="O55:O68" si="42">L55+M55+N55</f>
        <v>95.6</v>
      </c>
      <c r="P55" s="22">
        <v>95.6</v>
      </c>
      <c r="Q55" s="22"/>
      <c r="R55" s="22"/>
      <c r="S55" s="29">
        <f t="shared" ref="S55:S68" si="43">P55+Q55+R55</f>
        <v>95.6</v>
      </c>
      <c r="T55" s="22">
        <v>95.6</v>
      </c>
      <c r="U55" s="22"/>
      <c r="V55" s="22"/>
      <c r="W55" s="29">
        <f t="shared" ref="W55:W68" si="44">T55+U55+V55</f>
        <v>95.6</v>
      </c>
      <c r="X55" s="251" t="s">
        <v>101</v>
      </c>
      <c r="Y55" s="54"/>
      <c r="Z55" s="54"/>
      <c r="AA55" s="54"/>
      <c r="AB55" s="54">
        <f t="shared" ref="AB55:AB68" si="45">Y55+Z55+AA55</f>
        <v>0</v>
      </c>
      <c r="AC55" s="207" t="s">
        <v>96</v>
      </c>
      <c r="AD55" s="23">
        <f t="shared" ref="AD55:AD68" si="46">Y55+C55</f>
        <v>606.9</v>
      </c>
      <c r="AE55" s="23">
        <f t="shared" ref="AE55:AE68" si="47">Z55+D55</f>
        <v>0</v>
      </c>
      <c r="AF55" s="23">
        <f t="shared" ref="AF55:AF68" si="48">AA55+E55</f>
        <v>0</v>
      </c>
      <c r="AG55" s="23">
        <f t="shared" ref="AG55:AG68" si="49">AB55+F55</f>
        <v>606.9</v>
      </c>
      <c r="AH55" s="37"/>
      <c r="AI55" s="516">
        <f>SUM(W55:W56)</f>
        <v>95.6</v>
      </c>
      <c r="AJ55" s="516">
        <f>SUM(AB55:AB56)</f>
        <v>0</v>
      </c>
      <c r="AK55" s="37"/>
      <c r="AN55" s="251" t="s">
        <v>101</v>
      </c>
      <c r="AO55" s="54">
        <f t="shared" ref="AO55:AO68" si="50">Y55+C55</f>
        <v>606.9</v>
      </c>
      <c r="AP55" s="54"/>
      <c r="AQ55" s="54"/>
      <c r="AR55" s="54">
        <f t="shared" ref="AR55:AR68" si="51">AO55+AP55+AQ55</f>
        <v>606.9</v>
      </c>
    </row>
    <row r="56" spans="1:44" ht="45" x14ac:dyDescent="0.25">
      <c r="A56" s="525"/>
      <c r="B56" s="46" t="s">
        <v>47</v>
      </c>
      <c r="C56" s="22">
        <v>50.22</v>
      </c>
      <c r="D56" s="22">
        <v>0</v>
      </c>
      <c r="E56" s="22">
        <v>0</v>
      </c>
      <c r="F56" s="36">
        <v>50.22</v>
      </c>
      <c r="G56" s="207"/>
      <c r="H56" s="22"/>
      <c r="I56" s="22"/>
      <c r="J56" s="22"/>
      <c r="K56" s="29">
        <f t="shared" si="41"/>
        <v>0</v>
      </c>
      <c r="L56" s="22"/>
      <c r="M56" s="22"/>
      <c r="N56" s="22"/>
      <c r="O56" s="29">
        <f t="shared" si="42"/>
        <v>0</v>
      </c>
      <c r="P56" s="22"/>
      <c r="Q56" s="22"/>
      <c r="R56" s="22"/>
      <c r="S56" s="29">
        <f t="shared" si="43"/>
        <v>0</v>
      </c>
      <c r="T56" s="22"/>
      <c r="U56" s="22"/>
      <c r="V56" s="22"/>
      <c r="W56" s="29">
        <f t="shared" si="44"/>
        <v>0</v>
      </c>
      <c r="X56" s="196"/>
      <c r="Y56" s="54"/>
      <c r="Z56" s="54"/>
      <c r="AA56" s="54"/>
      <c r="AB56" s="54">
        <f t="shared" si="45"/>
        <v>0</v>
      </c>
      <c r="AC56" s="207" t="s">
        <v>97</v>
      </c>
      <c r="AD56" s="23">
        <f t="shared" si="46"/>
        <v>50.22</v>
      </c>
      <c r="AE56" s="23">
        <f t="shared" si="47"/>
        <v>0</v>
      </c>
      <c r="AF56" s="23">
        <f t="shared" si="48"/>
        <v>0</v>
      </c>
      <c r="AG56" s="23">
        <f t="shared" si="49"/>
        <v>50.22</v>
      </c>
      <c r="AH56" s="37"/>
      <c r="AI56" s="517"/>
      <c r="AJ56" s="517"/>
      <c r="AK56" s="37"/>
      <c r="AN56" s="196"/>
      <c r="AO56" s="54">
        <f t="shared" si="50"/>
        <v>50.22</v>
      </c>
      <c r="AP56" s="54"/>
      <c r="AQ56" s="54"/>
      <c r="AR56" s="54">
        <f t="shared" si="51"/>
        <v>50.22</v>
      </c>
    </row>
    <row r="57" spans="1:44" ht="22.5" x14ac:dyDescent="0.25">
      <c r="A57" s="209">
        <v>4112102</v>
      </c>
      <c r="B57" s="46" t="s">
        <v>48</v>
      </c>
      <c r="C57" s="22">
        <v>61.29</v>
      </c>
      <c r="D57" s="22">
        <v>0</v>
      </c>
      <c r="E57" s="22">
        <v>0</v>
      </c>
      <c r="F57" s="36">
        <v>61.29</v>
      </c>
      <c r="G57" s="207"/>
      <c r="H57" s="22"/>
      <c r="I57" s="22"/>
      <c r="J57" s="22"/>
      <c r="K57" s="29">
        <f t="shared" si="41"/>
        <v>0</v>
      </c>
      <c r="L57" s="22"/>
      <c r="M57" s="22"/>
      <c r="N57" s="22"/>
      <c r="O57" s="29">
        <f t="shared" si="42"/>
        <v>0</v>
      </c>
      <c r="P57" s="22"/>
      <c r="Q57" s="22"/>
      <c r="R57" s="22"/>
      <c r="S57" s="29">
        <f t="shared" si="43"/>
        <v>0</v>
      </c>
      <c r="T57" s="22"/>
      <c r="U57" s="22"/>
      <c r="V57" s="22"/>
      <c r="W57" s="29">
        <f t="shared" si="44"/>
        <v>0</v>
      </c>
      <c r="X57" s="62"/>
      <c r="Y57" s="62"/>
      <c r="Z57" s="62"/>
      <c r="AA57" s="62"/>
      <c r="AB57" s="54">
        <f t="shared" si="45"/>
        <v>0</v>
      </c>
      <c r="AC57" s="207" t="s">
        <v>98</v>
      </c>
      <c r="AD57" s="23">
        <f t="shared" si="46"/>
        <v>61.29</v>
      </c>
      <c r="AE57" s="23">
        <f t="shared" si="47"/>
        <v>0</v>
      </c>
      <c r="AF57" s="23">
        <f t="shared" si="48"/>
        <v>0</v>
      </c>
      <c r="AG57" s="23">
        <f t="shared" si="49"/>
        <v>61.29</v>
      </c>
      <c r="AH57" s="37"/>
      <c r="AI57" s="200">
        <f>Y57</f>
        <v>0</v>
      </c>
      <c r="AJ57" s="200">
        <f>AB57</f>
        <v>0</v>
      </c>
      <c r="AK57" s="37"/>
      <c r="AN57" s="62"/>
      <c r="AO57" s="54">
        <f t="shared" si="50"/>
        <v>61.29</v>
      </c>
      <c r="AP57" s="54"/>
      <c r="AQ57" s="54"/>
      <c r="AR57" s="54">
        <f t="shared" si="51"/>
        <v>61.29</v>
      </c>
    </row>
    <row r="58" spans="1:44" ht="45" x14ac:dyDescent="0.25">
      <c r="A58" s="528">
        <v>4112316</v>
      </c>
      <c r="B58" s="46" t="s">
        <v>49</v>
      </c>
      <c r="C58" s="22">
        <v>8.9499999999999993</v>
      </c>
      <c r="D58" s="22">
        <v>0</v>
      </c>
      <c r="E58" s="22">
        <v>0</v>
      </c>
      <c r="F58" s="36">
        <v>8.9499999999999993</v>
      </c>
      <c r="G58" s="207"/>
      <c r="H58" s="22"/>
      <c r="I58" s="22"/>
      <c r="J58" s="22"/>
      <c r="K58" s="29">
        <f t="shared" si="41"/>
        <v>0</v>
      </c>
      <c r="L58" s="22"/>
      <c r="M58" s="22"/>
      <c r="N58" s="22"/>
      <c r="O58" s="29">
        <f t="shared" si="42"/>
        <v>0</v>
      </c>
      <c r="P58" s="22"/>
      <c r="Q58" s="22"/>
      <c r="R58" s="22"/>
      <c r="S58" s="29">
        <f t="shared" si="43"/>
        <v>0</v>
      </c>
      <c r="T58" s="22"/>
      <c r="U58" s="22"/>
      <c r="V58" s="22"/>
      <c r="W58" s="29">
        <f t="shared" si="44"/>
        <v>0</v>
      </c>
      <c r="X58" s="196"/>
      <c r="Y58" s="54"/>
      <c r="Z58" s="54"/>
      <c r="AA58" s="54"/>
      <c r="AB58" s="54">
        <f t="shared" si="45"/>
        <v>0</v>
      </c>
      <c r="AC58" s="207" t="s">
        <v>96</v>
      </c>
      <c r="AD58" s="23">
        <f t="shared" si="46"/>
        <v>8.9499999999999993</v>
      </c>
      <c r="AE58" s="23">
        <f t="shared" si="47"/>
        <v>0</v>
      </c>
      <c r="AF58" s="23">
        <f t="shared" si="48"/>
        <v>0</v>
      </c>
      <c r="AG58" s="23">
        <f t="shared" si="49"/>
        <v>8.9499999999999993</v>
      </c>
      <c r="AH58" s="37"/>
      <c r="AI58" s="516">
        <f>SUM(W58:W59)</f>
        <v>0</v>
      </c>
      <c r="AJ58" s="516">
        <f>SUM(AB58:AB59)</f>
        <v>0</v>
      </c>
      <c r="AK58" s="37"/>
      <c r="AN58" s="196"/>
      <c r="AO58" s="54">
        <f t="shared" si="50"/>
        <v>8.9499999999999993</v>
      </c>
      <c r="AP58" s="54"/>
      <c r="AQ58" s="54"/>
      <c r="AR58" s="54">
        <f t="shared" si="51"/>
        <v>8.9499999999999993</v>
      </c>
    </row>
    <row r="59" spans="1:44" ht="33.75" x14ac:dyDescent="0.25">
      <c r="A59" s="528"/>
      <c r="B59" s="46" t="s">
        <v>50</v>
      </c>
      <c r="C59" s="22">
        <v>0.79</v>
      </c>
      <c r="D59" s="22">
        <v>0</v>
      </c>
      <c r="E59" s="22">
        <v>0</v>
      </c>
      <c r="F59" s="36">
        <v>0.79</v>
      </c>
      <c r="G59" s="207"/>
      <c r="H59" s="22"/>
      <c r="I59" s="22"/>
      <c r="J59" s="22"/>
      <c r="K59" s="29">
        <f t="shared" si="41"/>
        <v>0</v>
      </c>
      <c r="L59" s="22"/>
      <c r="M59" s="22"/>
      <c r="N59" s="22"/>
      <c r="O59" s="29">
        <f t="shared" si="42"/>
        <v>0</v>
      </c>
      <c r="P59" s="22"/>
      <c r="Q59" s="22"/>
      <c r="R59" s="22"/>
      <c r="S59" s="29">
        <f t="shared" si="43"/>
        <v>0</v>
      </c>
      <c r="T59" s="22"/>
      <c r="U59" s="22"/>
      <c r="V59" s="22"/>
      <c r="W59" s="29">
        <f t="shared" si="44"/>
        <v>0</v>
      </c>
      <c r="X59" s="196"/>
      <c r="Y59" s="54"/>
      <c r="Z59" s="54"/>
      <c r="AA59" s="54"/>
      <c r="AB59" s="54">
        <f t="shared" si="45"/>
        <v>0</v>
      </c>
      <c r="AC59" s="207" t="s">
        <v>99</v>
      </c>
      <c r="AD59" s="23">
        <f t="shared" si="46"/>
        <v>0.79</v>
      </c>
      <c r="AE59" s="23">
        <f t="shared" si="47"/>
        <v>0</v>
      </c>
      <c r="AF59" s="23">
        <f t="shared" si="48"/>
        <v>0</v>
      </c>
      <c r="AG59" s="23">
        <f t="shared" si="49"/>
        <v>0.79</v>
      </c>
      <c r="AH59" s="37"/>
      <c r="AI59" s="517"/>
      <c r="AJ59" s="517"/>
      <c r="AK59" s="37"/>
      <c r="AN59" s="196"/>
      <c r="AO59" s="54">
        <f t="shared" si="50"/>
        <v>0.79</v>
      </c>
      <c r="AP59" s="54"/>
      <c r="AQ59" s="54"/>
      <c r="AR59" s="54">
        <f t="shared" si="51"/>
        <v>0.79</v>
      </c>
    </row>
    <row r="60" spans="1:44" ht="33.75" x14ac:dyDescent="0.25">
      <c r="A60" s="528">
        <v>4112304</v>
      </c>
      <c r="B60" s="46" t="s">
        <v>51</v>
      </c>
      <c r="C60" s="22">
        <v>20.18</v>
      </c>
      <c r="D60" s="22">
        <v>0</v>
      </c>
      <c r="E60" s="22">
        <v>0</v>
      </c>
      <c r="F60" s="36">
        <v>20.18</v>
      </c>
      <c r="G60" s="207"/>
      <c r="H60" s="22"/>
      <c r="I60" s="22"/>
      <c r="J60" s="22"/>
      <c r="K60" s="29">
        <f t="shared" si="41"/>
        <v>0</v>
      </c>
      <c r="L60" s="22"/>
      <c r="M60" s="22"/>
      <c r="N60" s="22"/>
      <c r="O60" s="29">
        <f t="shared" si="42"/>
        <v>0</v>
      </c>
      <c r="P60" s="22"/>
      <c r="Q60" s="22"/>
      <c r="R60" s="22"/>
      <c r="S60" s="29">
        <f t="shared" si="43"/>
        <v>0</v>
      </c>
      <c r="T60" s="22"/>
      <c r="U60" s="22"/>
      <c r="V60" s="22"/>
      <c r="W60" s="29">
        <f t="shared" si="44"/>
        <v>0</v>
      </c>
      <c r="X60" s="196"/>
      <c r="Y60" s="54"/>
      <c r="Z60" s="54"/>
      <c r="AA60" s="54"/>
      <c r="AB60" s="54">
        <f t="shared" si="45"/>
        <v>0</v>
      </c>
      <c r="AC60" s="207" t="s">
        <v>100</v>
      </c>
      <c r="AD60" s="23">
        <f t="shared" si="46"/>
        <v>20.18</v>
      </c>
      <c r="AE60" s="23">
        <f t="shared" si="47"/>
        <v>0</v>
      </c>
      <c r="AF60" s="23">
        <f t="shared" si="48"/>
        <v>0</v>
      </c>
      <c r="AG60" s="23">
        <f t="shared" si="49"/>
        <v>20.18</v>
      </c>
      <c r="AH60" s="37"/>
      <c r="AI60" s="516">
        <f>SUM(W60:W62)</f>
        <v>5</v>
      </c>
      <c r="AJ60" s="516">
        <f>SUM(AB60:AB62)</f>
        <v>0</v>
      </c>
      <c r="AK60" s="37"/>
      <c r="AN60" s="196"/>
      <c r="AO60" s="54">
        <f t="shared" si="50"/>
        <v>20.18</v>
      </c>
      <c r="AP60" s="54"/>
      <c r="AQ60" s="54"/>
      <c r="AR60" s="54">
        <f t="shared" si="51"/>
        <v>20.18</v>
      </c>
    </row>
    <row r="61" spans="1:44" ht="45" x14ac:dyDescent="0.25">
      <c r="A61" s="528"/>
      <c r="B61" s="46" t="s">
        <v>52</v>
      </c>
      <c r="C61" s="22">
        <v>2.13</v>
      </c>
      <c r="D61" s="22">
        <v>0</v>
      </c>
      <c r="E61" s="22">
        <v>0</v>
      </c>
      <c r="F61" s="36">
        <v>2.13</v>
      </c>
      <c r="G61" s="207"/>
      <c r="H61" s="22"/>
      <c r="I61" s="22"/>
      <c r="J61" s="22"/>
      <c r="K61" s="29">
        <f t="shared" si="41"/>
        <v>0</v>
      </c>
      <c r="L61" s="22"/>
      <c r="M61" s="22"/>
      <c r="N61" s="22"/>
      <c r="O61" s="29">
        <f t="shared" si="42"/>
        <v>0</v>
      </c>
      <c r="P61" s="22"/>
      <c r="Q61" s="22"/>
      <c r="R61" s="22"/>
      <c r="S61" s="29">
        <f t="shared" si="43"/>
        <v>0</v>
      </c>
      <c r="T61" s="22"/>
      <c r="U61" s="22"/>
      <c r="V61" s="22"/>
      <c r="W61" s="29">
        <f t="shared" si="44"/>
        <v>0</v>
      </c>
      <c r="X61" s="196"/>
      <c r="Y61" s="54"/>
      <c r="Z61" s="54"/>
      <c r="AA61" s="54"/>
      <c r="AB61" s="54">
        <f t="shared" si="45"/>
        <v>0</v>
      </c>
      <c r="AC61" s="207" t="s">
        <v>101</v>
      </c>
      <c r="AD61" s="23">
        <f t="shared" si="46"/>
        <v>2.13</v>
      </c>
      <c r="AE61" s="23">
        <f t="shared" si="47"/>
        <v>0</v>
      </c>
      <c r="AF61" s="23">
        <f t="shared" si="48"/>
        <v>0</v>
      </c>
      <c r="AG61" s="23">
        <f t="shared" si="49"/>
        <v>2.13</v>
      </c>
      <c r="AH61" s="37"/>
      <c r="AI61" s="517"/>
      <c r="AJ61" s="517"/>
      <c r="AK61" s="37"/>
      <c r="AN61" s="196"/>
      <c r="AO61" s="54">
        <f t="shared" si="50"/>
        <v>2.13</v>
      </c>
      <c r="AP61" s="54"/>
      <c r="AQ61" s="54"/>
      <c r="AR61" s="54">
        <f t="shared" si="51"/>
        <v>2.13</v>
      </c>
    </row>
    <row r="62" spans="1:44" ht="22.5" x14ac:dyDescent="0.25">
      <c r="A62" s="528"/>
      <c r="B62" s="46" t="s">
        <v>53</v>
      </c>
      <c r="C62" s="22">
        <v>9.49</v>
      </c>
      <c r="D62" s="22">
        <v>0</v>
      </c>
      <c r="E62" s="22">
        <v>0</v>
      </c>
      <c r="F62" s="36">
        <v>9.49</v>
      </c>
      <c r="G62" s="207" t="s">
        <v>78</v>
      </c>
      <c r="H62" s="22">
        <v>5</v>
      </c>
      <c r="I62" s="22"/>
      <c r="J62" s="22"/>
      <c r="K62" s="29">
        <f t="shared" si="41"/>
        <v>5</v>
      </c>
      <c r="L62" s="22">
        <v>5</v>
      </c>
      <c r="M62" s="22"/>
      <c r="N62" s="22"/>
      <c r="O62" s="29">
        <f t="shared" si="42"/>
        <v>5</v>
      </c>
      <c r="P62" s="22">
        <v>5</v>
      </c>
      <c r="Q62" s="22"/>
      <c r="R62" s="22"/>
      <c r="S62" s="29">
        <f t="shared" si="43"/>
        <v>5</v>
      </c>
      <c r="T62" s="22">
        <v>5</v>
      </c>
      <c r="U62" s="22"/>
      <c r="V62" s="22"/>
      <c r="W62" s="29">
        <f t="shared" si="44"/>
        <v>5</v>
      </c>
      <c r="X62" s="196" t="s">
        <v>78</v>
      </c>
      <c r="Y62" s="54"/>
      <c r="Z62" s="54"/>
      <c r="AA62" s="54"/>
      <c r="AB62" s="54">
        <f t="shared" si="45"/>
        <v>0</v>
      </c>
      <c r="AC62" s="207" t="s">
        <v>78</v>
      </c>
      <c r="AD62" s="23">
        <f t="shared" si="46"/>
        <v>9.49</v>
      </c>
      <c r="AE62" s="23">
        <f t="shared" si="47"/>
        <v>0</v>
      </c>
      <c r="AF62" s="23">
        <f t="shared" si="48"/>
        <v>0</v>
      </c>
      <c r="AG62" s="23">
        <f t="shared" si="49"/>
        <v>9.49</v>
      </c>
      <c r="AH62" s="37"/>
      <c r="AI62" s="517"/>
      <c r="AJ62" s="517"/>
      <c r="AK62" s="37"/>
      <c r="AN62" s="196" t="s">
        <v>78</v>
      </c>
      <c r="AO62" s="54">
        <f t="shared" si="50"/>
        <v>9.49</v>
      </c>
      <c r="AP62" s="54"/>
      <c r="AQ62" s="54"/>
      <c r="AR62" s="54">
        <f t="shared" si="51"/>
        <v>9.49</v>
      </c>
    </row>
    <row r="63" spans="1:44" ht="63" x14ac:dyDescent="0.25">
      <c r="A63" s="528">
        <v>4112202</v>
      </c>
      <c r="B63" s="103" t="s">
        <v>54</v>
      </c>
      <c r="C63" s="22">
        <v>19.47</v>
      </c>
      <c r="D63" s="22">
        <v>0</v>
      </c>
      <c r="E63" s="22">
        <v>0</v>
      </c>
      <c r="F63" s="36">
        <v>19.47</v>
      </c>
      <c r="G63" s="207"/>
      <c r="H63" s="22"/>
      <c r="I63" s="22"/>
      <c r="J63" s="22"/>
      <c r="K63" s="29">
        <f t="shared" si="41"/>
        <v>0</v>
      </c>
      <c r="L63" s="22"/>
      <c r="M63" s="22"/>
      <c r="N63" s="22"/>
      <c r="O63" s="29">
        <f t="shared" si="42"/>
        <v>0</v>
      </c>
      <c r="P63" s="22"/>
      <c r="Q63" s="22"/>
      <c r="R63" s="22"/>
      <c r="S63" s="29">
        <f t="shared" si="43"/>
        <v>0</v>
      </c>
      <c r="T63" s="22"/>
      <c r="U63" s="22"/>
      <c r="V63" s="22"/>
      <c r="W63" s="29">
        <f t="shared" si="44"/>
        <v>0</v>
      </c>
      <c r="X63" s="196"/>
      <c r="Y63" s="54"/>
      <c r="Z63" s="54"/>
      <c r="AA63" s="54"/>
      <c r="AB63" s="54">
        <f t="shared" si="45"/>
        <v>0</v>
      </c>
      <c r="AC63" s="207" t="s">
        <v>103</v>
      </c>
      <c r="AD63" s="23">
        <f t="shared" si="46"/>
        <v>19.47</v>
      </c>
      <c r="AE63" s="23">
        <f t="shared" si="47"/>
        <v>0</v>
      </c>
      <c r="AF63" s="23">
        <f t="shared" si="48"/>
        <v>0</v>
      </c>
      <c r="AG63" s="23">
        <f t="shared" si="49"/>
        <v>19.47</v>
      </c>
      <c r="AH63" s="37"/>
      <c r="AI63" s="516">
        <f>SUM(W63:W66)</f>
        <v>0</v>
      </c>
      <c r="AJ63" s="516">
        <f>SUM(AB63:AB66)</f>
        <v>0</v>
      </c>
      <c r="AK63" s="37"/>
      <c r="AN63" s="196"/>
      <c r="AO63" s="54">
        <f t="shared" si="50"/>
        <v>19.47</v>
      </c>
      <c r="AP63" s="54"/>
      <c r="AQ63" s="54"/>
      <c r="AR63" s="54">
        <f t="shared" si="51"/>
        <v>19.47</v>
      </c>
    </row>
    <row r="64" spans="1:44" ht="45" x14ac:dyDescent="0.25">
      <c r="A64" s="528"/>
      <c r="B64" s="46" t="s">
        <v>55</v>
      </c>
      <c r="C64" s="22">
        <v>9.8800000000000008</v>
      </c>
      <c r="D64" s="22">
        <v>0</v>
      </c>
      <c r="E64" s="22">
        <v>0</v>
      </c>
      <c r="F64" s="36">
        <v>9.8800000000000008</v>
      </c>
      <c r="G64" s="207"/>
      <c r="H64" s="22"/>
      <c r="I64" s="22"/>
      <c r="J64" s="22"/>
      <c r="K64" s="29">
        <f t="shared" si="41"/>
        <v>0</v>
      </c>
      <c r="L64" s="22"/>
      <c r="M64" s="22"/>
      <c r="N64" s="22"/>
      <c r="O64" s="29">
        <f t="shared" si="42"/>
        <v>0</v>
      </c>
      <c r="P64" s="22"/>
      <c r="Q64" s="22"/>
      <c r="R64" s="22"/>
      <c r="S64" s="29">
        <f t="shared" si="43"/>
        <v>0</v>
      </c>
      <c r="T64" s="22"/>
      <c r="U64" s="22"/>
      <c r="V64" s="22"/>
      <c r="W64" s="29">
        <f t="shared" si="44"/>
        <v>0</v>
      </c>
      <c r="X64" s="196"/>
      <c r="Y64" s="54"/>
      <c r="Z64" s="54"/>
      <c r="AA64" s="54"/>
      <c r="AB64" s="54">
        <f t="shared" si="45"/>
        <v>0</v>
      </c>
      <c r="AC64" s="207" t="s">
        <v>100</v>
      </c>
      <c r="AD64" s="23">
        <f t="shared" si="46"/>
        <v>9.8800000000000008</v>
      </c>
      <c r="AE64" s="23">
        <f t="shared" si="47"/>
        <v>0</v>
      </c>
      <c r="AF64" s="23">
        <f t="shared" si="48"/>
        <v>0</v>
      </c>
      <c r="AG64" s="23">
        <f t="shared" si="49"/>
        <v>9.8800000000000008</v>
      </c>
      <c r="AH64" s="37"/>
      <c r="AI64" s="517"/>
      <c r="AJ64" s="517"/>
      <c r="AK64" s="37"/>
      <c r="AN64" s="196"/>
      <c r="AO64" s="54">
        <f t="shared" si="50"/>
        <v>9.8800000000000008</v>
      </c>
      <c r="AP64" s="54"/>
      <c r="AQ64" s="54"/>
      <c r="AR64" s="54">
        <f t="shared" si="51"/>
        <v>9.8800000000000008</v>
      </c>
    </row>
    <row r="65" spans="1:44" x14ac:dyDescent="0.25">
      <c r="A65" s="528"/>
      <c r="B65" s="46" t="s">
        <v>56</v>
      </c>
      <c r="C65" s="22">
        <v>0.2</v>
      </c>
      <c r="D65" s="22">
        <v>0</v>
      </c>
      <c r="E65" s="22">
        <v>0</v>
      </c>
      <c r="F65" s="36">
        <v>0.2</v>
      </c>
      <c r="G65" s="207"/>
      <c r="H65" s="22"/>
      <c r="I65" s="22"/>
      <c r="J65" s="22"/>
      <c r="K65" s="29">
        <f t="shared" si="41"/>
        <v>0</v>
      </c>
      <c r="L65" s="22"/>
      <c r="M65" s="22"/>
      <c r="N65" s="22"/>
      <c r="O65" s="29">
        <f t="shared" si="42"/>
        <v>0</v>
      </c>
      <c r="P65" s="22"/>
      <c r="Q65" s="22"/>
      <c r="R65" s="22"/>
      <c r="S65" s="29">
        <f t="shared" si="43"/>
        <v>0</v>
      </c>
      <c r="T65" s="22"/>
      <c r="U65" s="22"/>
      <c r="V65" s="22"/>
      <c r="W65" s="29">
        <f t="shared" si="44"/>
        <v>0</v>
      </c>
      <c r="X65" s="196"/>
      <c r="Y65" s="54"/>
      <c r="Z65" s="54"/>
      <c r="AA65" s="54"/>
      <c r="AB65" s="54">
        <f t="shared" si="45"/>
        <v>0</v>
      </c>
      <c r="AC65" s="207" t="s">
        <v>101</v>
      </c>
      <c r="AD65" s="23">
        <f t="shared" si="46"/>
        <v>0.2</v>
      </c>
      <c r="AE65" s="23">
        <f t="shared" si="47"/>
        <v>0</v>
      </c>
      <c r="AF65" s="23">
        <f t="shared" si="48"/>
        <v>0</v>
      </c>
      <c r="AG65" s="23">
        <f t="shared" si="49"/>
        <v>0.2</v>
      </c>
      <c r="AH65" s="37"/>
      <c r="AI65" s="517"/>
      <c r="AJ65" s="517"/>
      <c r="AK65" s="37"/>
      <c r="AN65" s="196"/>
      <c r="AO65" s="54">
        <f t="shared" si="50"/>
        <v>0.2</v>
      </c>
      <c r="AP65" s="54"/>
      <c r="AQ65" s="54"/>
      <c r="AR65" s="54">
        <f t="shared" si="51"/>
        <v>0.2</v>
      </c>
    </row>
    <row r="66" spans="1:44" ht="45" x14ac:dyDescent="0.25">
      <c r="A66" s="528"/>
      <c r="B66" s="46" t="s">
        <v>57</v>
      </c>
      <c r="C66" s="22">
        <v>4.08</v>
      </c>
      <c r="D66" s="22">
        <v>0</v>
      </c>
      <c r="E66" s="22">
        <v>0</v>
      </c>
      <c r="F66" s="36">
        <v>4.08</v>
      </c>
      <c r="G66" s="207"/>
      <c r="H66" s="22"/>
      <c r="I66" s="22"/>
      <c r="J66" s="22"/>
      <c r="K66" s="29">
        <f t="shared" si="41"/>
        <v>0</v>
      </c>
      <c r="L66" s="22"/>
      <c r="M66" s="22"/>
      <c r="N66" s="22"/>
      <c r="O66" s="29">
        <f t="shared" si="42"/>
        <v>0</v>
      </c>
      <c r="P66" s="22"/>
      <c r="Q66" s="22"/>
      <c r="R66" s="22"/>
      <c r="S66" s="29">
        <f t="shared" si="43"/>
        <v>0</v>
      </c>
      <c r="T66" s="22"/>
      <c r="U66" s="22"/>
      <c r="V66" s="22"/>
      <c r="W66" s="29">
        <f t="shared" si="44"/>
        <v>0</v>
      </c>
      <c r="X66" s="196"/>
      <c r="Y66" s="54"/>
      <c r="Z66" s="54"/>
      <c r="AA66" s="54"/>
      <c r="AB66" s="54">
        <f t="shared" si="45"/>
        <v>0</v>
      </c>
      <c r="AC66" s="207" t="s">
        <v>100</v>
      </c>
      <c r="AD66" s="23">
        <f t="shared" si="46"/>
        <v>4.08</v>
      </c>
      <c r="AE66" s="23">
        <f t="shared" si="47"/>
        <v>0</v>
      </c>
      <c r="AF66" s="23">
        <f t="shared" si="48"/>
        <v>0</v>
      </c>
      <c r="AG66" s="23">
        <f t="shared" si="49"/>
        <v>4.08</v>
      </c>
      <c r="AH66" s="37"/>
      <c r="AI66" s="517"/>
      <c r="AJ66" s="517"/>
      <c r="AK66" s="37"/>
      <c r="AN66" s="196"/>
      <c r="AO66" s="54">
        <f t="shared" si="50"/>
        <v>4.08</v>
      </c>
      <c r="AP66" s="54"/>
      <c r="AQ66" s="54"/>
      <c r="AR66" s="54">
        <f t="shared" si="51"/>
        <v>4.08</v>
      </c>
    </row>
    <row r="67" spans="1:44" x14ac:dyDescent="0.25">
      <c r="A67" s="208">
        <v>4112314</v>
      </c>
      <c r="B67" s="8" t="s">
        <v>37</v>
      </c>
      <c r="C67" s="22">
        <v>45.32</v>
      </c>
      <c r="D67" s="22">
        <v>0</v>
      </c>
      <c r="E67" s="22">
        <v>0</v>
      </c>
      <c r="F67" s="36">
        <v>45.32</v>
      </c>
      <c r="G67" s="207" t="s">
        <v>78</v>
      </c>
      <c r="H67" s="22">
        <v>0</v>
      </c>
      <c r="I67" s="22"/>
      <c r="J67" s="22"/>
      <c r="K67" s="29">
        <f t="shared" si="41"/>
        <v>0</v>
      </c>
      <c r="L67" s="22">
        <v>0</v>
      </c>
      <c r="M67" s="22"/>
      <c r="N67" s="22"/>
      <c r="O67" s="29">
        <f t="shared" si="42"/>
        <v>0</v>
      </c>
      <c r="P67" s="22">
        <v>0</v>
      </c>
      <c r="Q67" s="22"/>
      <c r="R67" s="22"/>
      <c r="S67" s="29">
        <f t="shared" si="43"/>
        <v>0</v>
      </c>
      <c r="T67" s="22">
        <v>0</v>
      </c>
      <c r="U67" s="22"/>
      <c r="V67" s="22"/>
      <c r="W67" s="29">
        <f t="shared" si="44"/>
        <v>0</v>
      </c>
      <c r="X67" s="196" t="s">
        <v>78</v>
      </c>
      <c r="Y67" s="54"/>
      <c r="Z67" s="54"/>
      <c r="AA67" s="54"/>
      <c r="AB67" s="54">
        <f t="shared" si="45"/>
        <v>0</v>
      </c>
      <c r="AC67" s="207" t="s">
        <v>78</v>
      </c>
      <c r="AD67" s="23">
        <f t="shared" si="46"/>
        <v>45.32</v>
      </c>
      <c r="AE67" s="23">
        <f t="shared" si="47"/>
        <v>0</v>
      </c>
      <c r="AF67" s="23">
        <f t="shared" si="48"/>
        <v>0</v>
      </c>
      <c r="AG67" s="23">
        <f t="shared" si="49"/>
        <v>45.32</v>
      </c>
      <c r="AH67" s="37"/>
      <c r="AI67" s="526">
        <f>SUM(W67:W68)</f>
        <v>4</v>
      </c>
      <c r="AJ67" s="526">
        <f>SUM(AB67:AB68)</f>
        <v>0</v>
      </c>
      <c r="AK67" s="37"/>
      <c r="AN67" s="196" t="s">
        <v>78</v>
      </c>
      <c r="AO67" s="54">
        <f t="shared" si="50"/>
        <v>45.32</v>
      </c>
      <c r="AP67" s="54"/>
      <c r="AQ67" s="54"/>
      <c r="AR67" s="54">
        <f t="shared" si="51"/>
        <v>45.32</v>
      </c>
    </row>
    <row r="68" spans="1:44" x14ac:dyDescent="0.25">
      <c r="A68" s="208">
        <v>4112303</v>
      </c>
      <c r="B68" s="8" t="s">
        <v>58</v>
      </c>
      <c r="C68" s="22">
        <v>9.73</v>
      </c>
      <c r="D68" s="22">
        <v>0</v>
      </c>
      <c r="E68" s="22">
        <v>0</v>
      </c>
      <c r="F68" s="36">
        <v>9.73</v>
      </c>
      <c r="G68" s="207" t="s">
        <v>98</v>
      </c>
      <c r="H68" s="22">
        <v>4</v>
      </c>
      <c r="I68" s="22"/>
      <c r="J68" s="22"/>
      <c r="K68" s="29">
        <f t="shared" si="41"/>
        <v>4</v>
      </c>
      <c r="L68" s="22">
        <v>4</v>
      </c>
      <c r="M68" s="22"/>
      <c r="N68" s="22"/>
      <c r="O68" s="29">
        <f t="shared" si="42"/>
        <v>4</v>
      </c>
      <c r="P68" s="22">
        <v>4</v>
      </c>
      <c r="Q68" s="22"/>
      <c r="R68" s="22"/>
      <c r="S68" s="29">
        <f t="shared" si="43"/>
        <v>4</v>
      </c>
      <c r="T68" s="22">
        <v>4</v>
      </c>
      <c r="U68" s="22"/>
      <c r="V68" s="22"/>
      <c r="W68" s="29">
        <f t="shared" si="44"/>
        <v>4</v>
      </c>
      <c r="X68" s="196" t="s">
        <v>78</v>
      </c>
      <c r="Y68" s="54"/>
      <c r="Z68" s="54"/>
      <c r="AA68" s="54"/>
      <c r="AB68" s="54">
        <f t="shared" si="45"/>
        <v>0</v>
      </c>
      <c r="AC68" s="207" t="s">
        <v>98</v>
      </c>
      <c r="AD68" s="23">
        <f t="shared" si="46"/>
        <v>9.73</v>
      </c>
      <c r="AE68" s="23">
        <f t="shared" si="47"/>
        <v>0</v>
      </c>
      <c r="AF68" s="23">
        <f t="shared" si="48"/>
        <v>0</v>
      </c>
      <c r="AG68" s="23">
        <f t="shared" si="49"/>
        <v>9.73</v>
      </c>
      <c r="AH68" s="37"/>
      <c r="AI68" s="527"/>
      <c r="AJ68" s="527"/>
      <c r="AK68" s="37"/>
      <c r="AN68" s="196" t="s">
        <v>78</v>
      </c>
      <c r="AO68" s="54">
        <f t="shared" si="50"/>
        <v>9.73</v>
      </c>
      <c r="AP68" s="54"/>
      <c r="AQ68" s="54"/>
      <c r="AR68" s="54">
        <f t="shared" si="51"/>
        <v>9.73</v>
      </c>
    </row>
    <row r="69" spans="1:44" ht="22.5" x14ac:dyDescent="0.25">
      <c r="A69" s="49"/>
      <c r="B69" s="7" t="s">
        <v>81</v>
      </c>
      <c r="C69" s="33">
        <v>0</v>
      </c>
      <c r="D69" s="33">
        <v>0</v>
      </c>
      <c r="E69" s="33">
        <v>0</v>
      </c>
      <c r="F69" s="33"/>
      <c r="G69" s="207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196"/>
      <c r="Y69" s="56"/>
      <c r="Z69" s="56"/>
      <c r="AA69" s="56"/>
      <c r="AB69" s="56"/>
      <c r="AC69" s="207"/>
      <c r="AD69" s="207"/>
      <c r="AE69" s="2"/>
      <c r="AF69" s="2"/>
      <c r="AG69" s="2"/>
      <c r="AH69" s="37"/>
      <c r="AI69" s="71"/>
      <c r="AJ69" s="71"/>
      <c r="AK69" s="37"/>
      <c r="AN69" s="196"/>
      <c r="AO69" s="56"/>
      <c r="AP69" s="56"/>
      <c r="AQ69" s="56"/>
      <c r="AR69" s="56"/>
    </row>
    <row r="70" spans="1:44" x14ac:dyDescent="0.25">
      <c r="A70" s="49">
        <v>4141101</v>
      </c>
      <c r="B70" s="7" t="s">
        <v>123</v>
      </c>
      <c r="C70" s="22">
        <v>14323.6</v>
      </c>
      <c r="D70" s="22">
        <v>0</v>
      </c>
      <c r="E70" s="22">
        <v>0</v>
      </c>
      <c r="F70" s="36">
        <v>14323.6</v>
      </c>
      <c r="G70" s="207" t="s">
        <v>78</v>
      </c>
      <c r="H70" s="33">
        <v>2049.42</v>
      </c>
      <c r="I70" s="33"/>
      <c r="J70" s="33"/>
      <c r="K70" s="29">
        <f>H70+I70+J70</f>
        <v>2049.42</v>
      </c>
      <c r="L70" s="33">
        <v>327.39</v>
      </c>
      <c r="M70" s="33"/>
      <c r="N70" s="33"/>
      <c r="O70" s="29">
        <f>L70+M70+N70</f>
        <v>327.39</v>
      </c>
      <c r="P70" s="33">
        <v>327.39</v>
      </c>
      <c r="Q70" s="33"/>
      <c r="R70" s="33"/>
      <c r="S70" s="29">
        <f>P70+Q70+R70</f>
        <v>327.39</v>
      </c>
      <c r="T70" s="33">
        <v>327.39</v>
      </c>
      <c r="U70" s="33"/>
      <c r="V70" s="33"/>
      <c r="W70" s="29">
        <f>T70+U70+V70</f>
        <v>327.39</v>
      </c>
      <c r="X70" s="251" t="s">
        <v>78</v>
      </c>
      <c r="Y70" s="54"/>
      <c r="Z70" s="62"/>
      <c r="AA70" s="62"/>
      <c r="AB70" s="54">
        <f>Y70+Z70+AA70</f>
        <v>0</v>
      </c>
      <c r="AC70" s="207" t="s">
        <v>78</v>
      </c>
      <c r="AD70" s="23">
        <f>Y70+C70</f>
        <v>14323.6</v>
      </c>
      <c r="AE70" s="23">
        <f>Z70+D70</f>
        <v>0</v>
      </c>
      <c r="AF70" s="23">
        <f>AA70+E70</f>
        <v>0</v>
      </c>
      <c r="AG70" s="23">
        <f>AB70+F70</f>
        <v>14323.6</v>
      </c>
      <c r="AH70" s="37"/>
      <c r="AI70" s="71">
        <f>W70</f>
        <v>327.39</v>
      </c>
      <c r="AJ70" s="71">
        <f>AB70</f>
        <v>0</v>
      </c>
      <c r="AK70" s="37"/>
      <c r="AN70" s="251" t="s">
        <v>78</v>
      </c>
      <c r="AO70" s="54">
        <f>Y70+C70</f>
        <v>14323.6</v>
      </c>
      <c r="AP70" s="54"/>
      <c r="AQ70" s="54"/>
      <c r="AR70" s="54">
        <f>AO70+AP70+AQ70</f>
        <v>14323.6</v>
      </c>
    </row>
    <row r="71" spans="1:44" x14ac:dyDescent="0.25">
      <c r="A71" s="50"/>
      <c r="B71" s="135" t="s">
        <v>82</v>
      </c>
      <c r="C71" s="33"/>
      <c r="D71" s="33"/>
      <c r="E71" s="33"/>
      <c r="F71" s="33"/>
      <c r="G71" s="207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51"/>
      <c r="Y71" s="54"/>
      <c r="Z71" s="54"/>
      <c r="AA71" s="54"/>
      <c r="AB71" s="54"/>
      <c r="AC71" s="207"/>
      <c r="AD71" s="199"/>
      <c r="AE71" s="2"/>
      <c r="AF71" s="2"/>
      <c r="AG71" s="2"/>
      <c r="AH71" s="37"/>
      <c r="AI71" s="37"/>
      <c r="AJ71" s="37"/>
      <c r="AK71" s="37"/>
      <c r="AN71" s="251"/>
      <c r="AO71" s="54"/>
      <c r="AP71" s="54"/>
      <c r="AQ71" s="54"/>
      <c r="AR71" s="54"/>
    </row>
    <row r="72" spans="1:44" x14ac:dyDescent="0.25">
      <c r="A72" s="50">
        <v>4111306</v>
      </c>
      <c r="B72" s="14" t="s">
        <v>60</v>
      </c>
      <c r="C72" s="41"/>
      <c r="D72" s="41"/>
      <c r="E72" s="41"/>
      <c r="F72" s="41"/>
      <c r="G72" s="207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81"/>
      <c r="Y72" s="69"/>
      <c r="Z72" s="69"/>
      <c r="AA72" s="69"/>
      <c r="AB72" s="69"/>
      <c r="AC72" s="207"/>
      <c r="AD72" s="207"/>
      <c r="AE72" s="2"/>
      <c r="AF72" s="2"/>
      <c r="AG72" s="2"/>
      <c r="AH72" s="37"/>
      <c r="AI72" s="516">
        <f>SUM(W72:W85)</f>
        <v>17093.009999999998</v>
      </c>
      <c r="AJ72" s="516">
        <f>SUM(AB72:AB85)</f>
        <v>1752.0599999999997</v>
      </c>
      <c r="AK72" s="516">
        <f>SUM(Z72:Z85)</f>
        <v>1382.33</v>
      </c>
      <c r="AN72" s="81"/>
      <c r="AO72" s="69"/>
      <c r="AP72" s="69"/>
      <c r="AQ72" s="69"/>
      <c r="AR72" s="69"/>
    </row>
    <row r="73" spans="1:44" ht="18" customHeight="1" x14ac:dyDescent="0.25">
      <c r="A73" s="50">
        <v>4111306</v>
      </c>
      <c r="B73" s="46" t="s">
        <v>61</v>
      </c>
      <c r="C73" s="41">
        <v>16.34</v>
      </c>
      <c r="D73" s="41">
        <v>100.38</v>
      </c>
      <c r="E73" s="41">
        <v>0</v>
      </c>
      <c r="F73" s="36">
        <v>116.72</v>
      </c>
      <c r="G73" s="21" t="s">
        <v>124</v>
      </c>
      <c r="H73" s="22">
        <v>68.650000000000006</v>
      </c>
      <c r="I73" s="22">
        <v>421.68</v>
      </c>
      <c r="J73" s="22"/>
      <c r="K73" s="29">
        <f>H73+I73+J73</f>
        <v>490.33000000000004</v>
      </c>
      <c r="L73" s="22">
        <v>57.63</v>
      </c>
      <c r="M73" s="22">
        <v>354</v>
      </c>
      <c r="N73" s="22"/>
      <c r="O73" s="29">
        <f>L73+M73+N73</f>
        <v>411.63</v>
      </c>
      <c r="P73" s="22">
        <v>57.63</v>
      </c>
      <c r="Q73" s="22">
        <v>354</v>
      </c>
      <c r="R73" s="22"/>
      <c r="S73" s="29">
        <f>P73+Q73+R73</f>
        <v>411.63</v>
      </c>
      <c r="T73" s="22">
        <v>57.63</v>
      </c>
      <c r="U73" s="22">
        <v>354</v>
      </c>
      <c r="V73" s="22"/>
      <c r="W73" s="29">
        <f>T73+U73+V73</f>
        <v>411.63</v>
      </c>
      <c r="X73" s="79" t="s">
        <v>136</v>
      </c>
      <c r="Y73" s="65"/>
      <c r="Z73" s="65"/>
      <c r="AA73" s="65"/>
      <c r="AB73" s="65">
        <f>Y73+Z73+AA73</f>
        <v>0</v>
      </c>
      <c r="AC73" s="207"/>
      <c r="AD73" s="207"/>
      <c r="AE73" s="2"/>
      <c r="AF73" s="2"/>
      <c r="AG73" s="2"/>
      <c r="AH73" s="37"/>
      <c r="AI73" s="517"/>
      <c r="AJ73" s="517"/>
      <c r="AK73" s="517"/>
      <c r="AN73" s="79" t="s">
        <v>136</v>
      </c>
      <c r="AO73" s="65">
        <f>Y73+C73</f>
        <v>16.34</v>
      </c>
      <c r="AP73" s="65">
        <f>Z73+D73</f>
        <v>100.38</v>
      </c>
      <c r="AQ73" s="65"/>
      <c r="AR73" s="65">
        <f>AO73+AP73+AQ73</f>
        <v>116.72</v>
      </c>
    </row>
    <row r="74" spans="1:44" x14ac:dyDescent="0.25">
      <c r="A74" s="50">
        <v>4111307</v>
      </c>
      <c r="B74" s="46" t="s">
        <v>43</v>
      </c>
      <c r="C74" s="33"/>
      <c r="D74" s="33"/>
      <c r="E74" s="33"/>
      <c r="F74" s="36"/>
      <c r="G74" s="207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81"/>
      <c r="Y74" s="65"/>
      <c r="Z74" s="65"/>
      <c r="AA74" s="65"/>
      <c r="AB74" s="65"/>
      <c r="AC74" s="207"/>
      <c r="AD74" s="207"/>
      <c r="AE74" s="2"/>
      <c r="AF74" s="2"/>
      <c r="AG74" s="2"/>
      <c r="AH74" s="37"/>
      <c r="AI74" s="517"/>
      <c r="AJ74" s="517"/>
      <c r="AK74" s="517"/>
      <c r="AN74" s="81"/>
      <c r="AO74" s="65"/>
      <c r="AP74" s="65"/>
      <c r="AQ74" s="65"/>
      <c r="AR74" s="65"/>
    </row>
    <row r="75" spans="1:44" ht="26.25" customHeight="1" x14ac:dyDescent="0.25">
      <c r="A75" s="50">
        <v>4111307</v>
      </c>
      <c r="B75" s="7" t="s">
        <v>89</v>
      </c>
      <c r="C75" s="33">
        <v>0</v>
      </c>
      <c r="D75" s="33">
        <v>0</v>
      </c>
      <c r="E75" s="33">
        <v>0</v>
      </c>
      <c r="F75" s="36">
        <v>0</v>
      </c>
      <c r="G75" s="21" t="s">
        <v>105</v>
      </c>
      <c r="H75" s="22">
        <v>0</v>
      </c>
      <c r="I75" s="22">
        <v>0</v>
      </c>
      <c r="J75" s="22"/>
      <c r="K75" s="29">
        <f>H75+I75+J75</f>
        <v>0</v>
      </c>
      <c r="L75" s="22">
        <v>0</v>
      </c>
      <c r="M75" s="22">
        <v>0</v>
      </c>
      <c r="N75" s="22"/>
      <c r="O75" s="29">
        <f>L75+M75+N75</f>
        <v>0</v>
      </c>
      <c r="P75" s="22">
        <v>0</v>
      </c>
      <c r="Q75" s="22">
        <v>0</v>
      </c>
      <c r="R75" s="22"/>
      <c r="S75" s="29">
        <f>P75+Q75+R75</f>
        <v>0</v>
      </c>
      <c r="T75" s="22">
        <v>0</v>
      </c>
      <c r="U75" s="22">
        <v>0</v>
      </c>
      <c r="V75" s="22"/>
      <c r="W75" s="29">
        <f>T75+U75+V75</f>
        <v>0</v>
      </c>
      <c r="X75" s="79" t="s">
        <v>137</v>
      </c>
      <c r="Y75" s="65">
        <v>15.39</v>
      </c>
      <c r="Z75" s="65">
        <v>94.54</v>
      </c>
      <c r="AA75" s="65"/>
      <c r="AB75" s="65">
        <f>Y75+Z75+AA75</f>
        <v>109.93</v>
      </c>
      <c r="AC75" s="207"/>
      <c r="AD75" s="207"/>
      <c r="AE75" s="2"/>
      <c r="AF75" s="2"/>
      <c r="AG75" s="2"/>
      <c r="AH75" s="37"/>
      <c r="AI75" s="517"/>
      <c r="AJ75" s="517"/>
      <c r="AK75" s="517"/>
      <c r="AN75" s="79" t="s">
        <v>137</v>
      </c>
      <c r="AO75" s="65">
        <f t="shared" ref="AO75:AP77" si="52">Y75+C75</f>
        <v>15.39</v>
      </c>
      <c r="AP75" s="65">
        <f t="shared" si="52"/>
        <v>94.54</v>
      </c>
      <c r="AQ75" s="65"/>
      <c r="AR75" s="65">
        <f>AO75+AP75+AQ75</f>
        <v>109.93</v>
      </c>
    </row>
    <row r="76" spans="1:44" ht="33.75" x14ac:dyDescent="0.25">
      <c r="A76" s="50">
        <v>4111307</v>
      </c>
      <c r="B76" s="7" t="s">
        <v>90</v>
      </c>
      <c r="C76" s="22">
        <v>889.49</v>
      </c>
      <c r="D76" s="22">
        <v>5254.17</v>
      </c>
      <c r="E76" s="22">
        <v>0</v>
      </c>
      <c r="F76" s="36">
        <v>6143.66</v>
      </c>
      <c r="G76" s="21" t="s">
        <v>125</v>
      </c>
      <c r="H76" s="22">
        <v>1134.8399999999999</v>
      </c>
      <c r="I76" s="22">
        <v>6970.74</v>
      </c>
      <c r="J76" s="22"/>
      <c r="K76" s="29">
        <f>H76+I76+J76</f>
        <v>8105.58</v>
      </c>
      <c r="L76" s="22">
        <v>953.46</v>
      </c>
      <c r="M76" s="22">
        <v>5857</v>
      </c>
      <c r="N76" s="22"/>
      <c r="O76" s="29">
        <f>L76+M76+N76</f>
        <v>6810.46</v>
      </c>
      <c r="P76" s="22">
        <v>953.46</v>
      </c>
      <c r="Q76" s="22">
        <v>5857</v>
      </c>
      <c r="R76" s="22"/>
      <c r="S76" s="29">
        <f>P76+Q76+R76</f>
        <v>6810.46</v>
      </c>
      <c r="T76" s="22">
        <v>953.46</v>
      </c>
      <c r="U76" s="22">
        <v>5857</v>
      </c>
      <c r="V76" s="22"/>
      <c r="W76" s="29">
        <f>T76+U76+V76</f>
        <v>6810.46</v>
      </c>
      <c r="X76" s="79" t="s">
        <v>110</v>
      </c>
      <c r="Y76" s="65">
        <v>209.64</v>
      </c>
      <c r="Z76" s="65">
        <v>1287.79</v>
      </c>
      <c r="AA76" s="65"/>
      <c r="AB76" s="65">
        <f>Y76+Z76+AA76</f>
        <v>1497.4299999999998</v>
      </c>
      <c r="AC76" s="21" t="s">
        <v>119</v>
      </c>
      <c r="AD76" s="23">
        <f t="shared" ref="AD76:AG77" si="53">Y76+C76</f>
        <v>1099.1300000000001</v>
      </c>
      <c r="AE76" s="23">
        <f t="shared" si="53"/>
        <v>6541.96</v>
      </c>
      <c r="AF76" s="23">
        <f t="shared" si="53"/>
        <v>0</v>
      </c>
      <c r="AG76" s="23">
        <f t="shared" si="53"/>
        <v>7641.09</v>
      </c>
      <c r="AH76" s="37"/>
      <c r="AI76" s="517"/>
      <c r="AJ76" s="517"/>
      <c r="AK76" s="517"/>
      <c r="AN76" s="79" t="s">
        <v>110</v>
      </c>
      <c r="AO76" s="65">
        <f t="shared" si="52"/>
        <v>1099.1300000000001</v>
      </c>
      <c r="AP76" s="65">
        <f t="shared" si="52"/>
        <v>6541.96</v>
      </c>
      <c r="AQ76" s="65"/>
      <c r="AR76" s="65">
        <f>AO76+AP76+AQ76</f>
        <v>7641.09</v>
      </c>
    </row>
    <row r="77" spans="1:44" ht="18" x14ac:dyDescent="0.25">
      <c r="A77" s="50">
        <v>4111307</v>
      </c>
      <c r="B77" s="46" t="s">
        <v>91</v>
      </c>
      <c r="C77" s="22">
        <v>791.08</v>
      </c>
      <c r="D77" s="22">
        <v>5220.3999999999996</v>
      </c>
      <c r="E77" s="22">
        <v>0</v>
      </c>
      <c r="F77" s="36">
        <v>6011.48</v>
      </c>
      <c r="G77" s="21" t="s">
        <v>126</v>
      </c>
      <c r="H77" s="22">
        <v>553.88</v>
      </c>
      <c r="I77" s="22">
        <v>3402.2</v>
      </c>
      <c r="J77" s="22"/>
      <c r="K77" s="29">
        <f>H77+I77+J77</f>
        <v>3956.08</v>
      </c>
      <c r="L77" s="22">
        <v>465.26</v>
      </c>
      <c r="M77" s="22">
        <v>2858</v>
      </c>
      <c r="N77" s="22"/>
      <c r="O77" s="29">
        <f>L77+M77+N77</f>
        <v>3323.26</v>
      </c>
      <c r="P77" s="22">
        <v>465.26</v>
      </c>
      <c r="Q77" s="22">
        <v>2858</v>
      </c>
      <c r="R77" s="22"/>
      <c r="S77" s="29">
        <f>P77+Q77+R77</f>
        <v>3323.26</v>
      </c>
      <c r="T77" s="22">
        <v>465.26</v>
      </c>
      <c r="U77" s="22">
        <v>2858</v>
      </c>
      <c r="V77" s="22"/>
      <c r="W77" s="29">
        <f>T77+U77+V77</f>
        <v>3323.26</v>
      </c>
      <c r="X77" s="79" t="s">
        <v>109</v>
      </c>
      <c r="Y77" s="65">
        <v>35.75</v>
      </c>
      <c r="Z77" s="65"/>
      <c r="AA77" s="66"/>
      <c r="AB77" s="65">
        <f>Y77+Z77+AA77</f>
        <v>35.75</v>
      </c>
      <c r="AC77" s="21" t="s">
        <v>120</v>
      </c>
      <c r="AD77" s="23">
        <f t="shared" si="53"/>
        <v>826.83</v>
      </c>
      <c r="AE77" s="23">
        <f t="shared" si="53"/>
        <v>5220.3999999999996</v>
      </c>
      <c r="AF77" s="23">
        <f t="shared" si="53"/>
        <v>0</v>
      </c>
      <c r="AG77" s="23">
        <f t="shared" si="53"/>
        <v>6047.23</v>
      </c>
      <c r="AH77" s="37"/>
      <c r="AI77" s="517"/>
      <c r="AJ77" s="517"/>
      <c r="AK77" s="517"/>
      <c r="AM77" s="116"/>
      <c r="AN77" s="79" t="s">
        <v>109</v>
      </c>
      <c r="AO77" s="65">
        <f t="shared" si="52"/>
        <v>826.83</v>
      </c>
      <c r="AP77" s="65">
        <f t="shared" si="52"/>
        <v>5220.3999999999996</v>
      </c>
      <c r="AQ77" s="65"/>
      <c r="AR77" s="65">
        <f>AO77+AP77+AQ77</f>
        <v>6047.23</v>
      </c>
    </row>
    <row r="78" spans="1:44" x14ac:dyDescent="0.25">
      <c r="A78" s="209"/>
      <c r="B78" s="14" t="s">
        <v>62</v>
      </c>
      <c r="C78" s="33"/>
      <c r="D78" s="33"/>
      <c r="E78" s="33"/>
      <c r="F78" s="24"/>
      <c r="G78" s="207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81"/>
      <c r="Y78" s="67">
        <v>13.59</v>
      </c>
      <c r="Z78" s="67"/>
      <c r="AA78" s="67"/>
      <c r="AB78" s="67">
        <f>Y78+Z78+AA78</f>
        <v>13.59</v>
      </c>
      <c r="AC78" s="207"/>
      <c r="AD78" s="207"/>
      <c r="AE78" s="2"/>
      <c r="AF78" s="2"/>
      <c r="AG78" s="2"/>
      <c r="AH78" s="37"/>
      <c r="AI78" s="517"/>
      <c r="AJ78" s="517"/>
      <c r="AK78" s="517"/>
      <c r="AM78" s="116"/>
      <c r="AN78" s="81"/>
      <c r="AO78" s="67"/>
      <c r="AP78" s="67"/>
      <c r="AQ78" s="67"/>
      <c r="AR78" s="67"/>
    </row>
    <row r="79" spans="1:44" ht="22.5" x14ac:dyDescent="0.25">
      <c r="A79" s="209">
        <v>4111201</v>
      </c>
      <c r="B79" s="7" t="s">
        <v>92</v>
      </c>
      <c r="C79" s="33">
        <v>64.36</v>
      </c>
      <c r="D79" s="33">
        <v>390.68</v>
      </c>
      <c r="E79" s="33">
        <v>0</v>
      </c>
      <c r="F79" s="36">
        <v>455.04</v>
      </c>
      <c r="G79" s="21" t="s">
        <v>127</v>
      </c>
      <c r="H79" s="22">
        <v>126.11</v>
      </c>
      <c r="I79" s="22">
        <v>774.62</v>
      </c>
      <c r="J79" s="22"/>
      <c r="K79" s="29">
        <f t="shared" ref="K79:K84" si="54">H79+I79+J79</f>
        <v>900.73</v>
      </c>
      <c r="L79" s="22">
        <v>105.81</v>
      </c>
      <c r="M79" s="22">
        <v>650</v>
      </c>
      <c r="N79" s="22"/>
      <c r="O79" s="29">
        <f t="shared" ref="O79:O84" si="55">L79+M79+N79</f>
        <v>755.81</v>
      </c>
      <c r="P79" s="22">
        <v>105.81</v>
      </c>
      <c r="Q79" s="22">
        <v>650</v>
      </c>
      <c r="R79" s="22"/>
      <c r="S79" s="29">
        <f t="shared" ref="S79:S84" si="56">P79+Q79+R79</f>
        <v>755.81</v>
      </c>
      <c r="T79" s="22">
        <v>105.81</v>
      </c>
      <c r="U79" s="22">
        <v>650</v>
      </c>
      <c r="V79" s="22"/>
      <c r="W79" s="29">
        <f t="shared" ref="W79:W84" si="57">T79+U79+V79</f>
        <v>755.81</v>
      </c>
      <c r="X79" s="79" t="s">
        <v>138</v>
      </c>
      <c r="Y79" s="65">
        <v>8.07</v>
      </c>
      <c r="Z79" s="65"/>
      <c r="AA79" s="65"/>
      <c r="AB79" s="65">
        <f t="shared" ref="AB79:AB84" si="58">Y79+Z79+AA79</f>
        <v>8.07</v>
      </c>
      <c r="AC79" s="207"/>
      <c r="AD79" s="207"/>
      <c r="AE79" s="2"/>
      <c r="AF79" s="2"/>
      <c r="AG79" s="2"/>
      <c r="AH79" s="37"/>
      <c r="AI79" s="517"/>
      <c r="AJ79" s="517"/>
      <c r="AK79" s="517"/>
      <c r="AM79" s="116"/>
      <c r="AN79" s="79" t="s">
        <v>138</v>
      </c>
      <c r="AO79" s="65">
        <f t="shared" ref="AO79:AP84" si="59">Y79+C79</f>
        <v>72.430000000000007</v>
      </c>
      <c r="AP79" s="65">
        <f t="shared" si="59"/>
        <v>390.68</v>
      </c>
      <c r="AQ79" s="65"/>
      <c r="AR79" s="65">
        <f t="shared" ref="AR79:AR84" si="60">AO79+AP79+AQ79</f>
        <v>463.11</v>
      </c>
    </row>
    <row r="80" spans="1:44" ht="33.75" x14ac:dyDescent="0.25">
      <c r="A80" s="209">
        <v>4111201</v>
      </c>
      <c r="B80" s="7" t="s">
        <v>94</v>
      </c>
      <c r="C80" s="33">
        <v>63.49</v>
      </c>
      <c r="D80" s="33">
        <v>388.97</v>
      </c>
      <c r="E80" s="33">
        <v>0</v>
      </c>
      <c r="F80" s="36">
        <v>452.46000000000004</v>
      </c>
      <c r="G80" s="21" t="s">
        <v>128</v>
      </c>
      <c r="H80" s="22">
        <v>127.86</v>
      </c>
      <c r="I80" s="22">
        <v>785.4</v>
      </c>
      <c r="J80" s="22"/>
      <c r="K80" s="29">
        <f t="shared" si="54"/>
        <v>913.26</v>
      </c>
      <c r="L80" s="22">
        <v>107.44</v>
      </c>
      <c r="M80" s="22">
        <v>660</v>
      </c>
      <c r="N80" s="22"/>
      <c r="O80" s="29">
        <f t="shared" si="55"/>
        <v>767.44</v>
      </c>
      <c r="P80" s="22">
        <v>107.44</v>
      </c>
      <c r="Q80" s="22">
        <v>660</v>
      </c>
      <c r="R80" s="22"/>
      <c r="S80" s="29">
        <f t="shared" si="56"/>
        <v>767.44</v>
      </c>
      <c r="T80" s="22">
        <v>107.44</v>
      </c>
      <c r="U80" s="22">
        <v>660</v>
      </c>
      <c r="V80" s="22"/>
      <c r="W80" s="29">
        <f t="shared" si="57"/>
        <v>767.44</v>
      </c>
      <c r="X80" s="79" t="s">
        <v>135</v>
      </c>
      <c r="Y80" s="65"/>
      <c r="Z80" s="65"/>
      <c r="AA80" s="65"/>
      <c r="AB80" s="65">
        <f t="shared" si="58"/>
        <v>0</v>
      </c>
      <c r="AC80" s="207"/>
      <c r="AD80" s="207"/>
      <c r="AE80" s="2"/>
      <c r="AF80" s="2"/>
      <c r="AG80" s="2"/>
      <c r="AH80" s="37"/>
      <c r="AI80" s="517"/>
      <c r="AJ80" s="517"/>
      <c r="AK80" s="517"/>
      <c r="AM80" s="116"/>
      <c r="AN80" s="79" t="s">
        <v>135</v>
      </c>
      <c r="AO80" s="65">
        <f t="shared" si="59"/>
        <v>63.49</v>
      </c>
      <c r="AP80" s="65">
        <f t="shared" si="59"/>
        <v>388.97</v>
      </c>
      <c r="AQ80" s="65"/>
      <c r="AR80" s="65">
        <f t="shared" si="60"/>
        <v>452.46000000000004</v>
      </c>
    </row>
    <row r="81" spans="1:44" ht="33.75" x14ac:dyDescent="0.25">
      <c r="A81" s="209">
        <v>4111201</v>
      </c>
      <c r="B81" s="7" t="s">
        <v>93</v>
      </c>
      <c r="C81" s="33">
        <v>48.84</v>
      </c>
      <c r="D81" s="33">
        <v>293.01</v>
      </c>
      <c r="E81" s="33">
        <v>0</v>
      </c>
      <c r="F81" s="36">
        <v>341.85</v>
      </c>
      <c r="G81" s="21" t="s">
        <v>129</v>
      </c>
      <c r="H81" s="22">
        <v>92.06</v>
      </c>
      <c r="I81" s="22">
        <v>565.49</v>
      </c>
      <c r="J81" s="22"/>
      <c r="K81" s="29">
        <f t="shared" si="54"/>
        <v>657.55</v>
      </c>
      <c r="L81" s="22">
        <v>77.319999999999993</v>
      </c>
      <c r="M81" s="22">
        <v>475</v>
      </c>
      <c r="N81" s="22"/>
      <c r="O81" s="29">
        <f t="shared" si="55"/>
        <v>552.31999999999994</v>
      </c>
      <c r="P81" s="22">
        <v>77.319999999999993</v>
      </c>
      <c r="Q81" s="22">
        <v>475</v>
      </c>
      <c r="R81" s="22"/>
      <c r="S81" s="29">
        <f t="shared" si="56"/>
        <v>552.31999999999994</v>
      </c>
      <c r="T81" s="22">
        <v>77.319999999999993</v>
      </c>
      <c r="U81" s="22">
        <v>475</v>
      </c>
      <c r="V81" s="22"/>
      <c r="W81" s="29">
        <f t="shared" si="57"/>
        <v>552.31999999999994</v>
      </c>
      <c r="X81" s="79" t="s">
        <v>139</v>
      </c>
      <c r="Y81" s="65"/>
      <c r="Z81" s="65"/>
      <c r="AA81" s="65"/>
      <c r="AB81" s="65">
        <f t="shared" si="58"/>
        <v>0</v>
      </c>
      <c r="AC81" s="207"/>
      <c r="AD81" s="207"/>
      <c r="AE81" s="2"/>
      <c r="AF81" s="2"/>
      <c r="AG81" s="2"/>
      <c r="AH81" s="37"/>
      <c r="AI81" s="517"/>
      <c r="AJ81" s="517"/>
      <c r="AK81" s="517"/>
      <c r="AL81" s="116"/>
      <c r="AM81" s="116"/>
      <c r="AN81" s="79" t="s">
        <v>139</v>
      </c>
      <c r="AO81" s="65">
        <f t="shared" si="59"/>
        <v>48.84</v>
      </c>
      <c r="AP81" s="65">
        <f t="shared" si="59"/>
        <v>293.01</v>
      </c>
      <c r="AQ81" s="65"/>
      <c r="AR81" s="65">
        <f t="shared" si="60"/>
        <v>341.85</v>
      </c>
    </row>
    <row r="82" spans="1:44" ht="33.75" x14ac:dyDescent="0.25">
      <c r="A82" s="209">
        <v>4111201</v>
      </c>
      <c r="B82" s="46" t="s">
        <v>63</v>
      </c>
      <c r="C82" s="22">
        <v>779.02</v>
      </c>
      <c r="D82" s="22">
        <v>5348.04</v>
      </c>
      <c r="E82" s="22">
        <v>0</v>
      </c>
      <c r="F82" s="36">
        <v>6127.0599999999995</v>
      </c>
      <c r="G82" s="21" t="s">
        <v>130</v>
      </c>
      <c r="H82" s="22">
        <v>688.04</v>
      </c>
      <c r="I82" s="22">
        <v>4226.2700000000004</v>
      </c>
      <c r="J82" s="22"/>
      <c r="K82" s="29">
        <f t="shared" si="54"/>
        <v>4914.3100000000004</v>
      </c>
      <c r="L82" s="22">
        <v>584.58000000000004</v>
      </c>
      <c r="M82" s="22">
        <v>3591</v>
      </c>
      <c r="N82" s="22"/>
      <c r="O82" s="29">
        <f t="shared" si="55"/>
        <v>4175.58</v>
      </c>
      <c r="P82" s="22">
        <v>584.58000000000004</v>
      </c>
      <c r="Q82" s="22">
        <v>3591</v>
      </c>
      <c r="R82" s="22"/>
      <c r="S82" s="29">
        <f t="shared" si="56"/>
        <v>4175.58</v>
      </c>
      <c r="T82" s="22">
        <v>584.58000000000004</v>
      </c>
      <c r="U82" s="22">
        <v>3591</v>
      </c>
      <c r="V82" s="22"/>
      <c r="W82" s="29">
        <f t="shared" si="57"/>
        <v>4175.58</v>
      </c>
      <c r="X82" s="79" t="s">
        <v>108</v>
      </c>
      <c r="Y82" s="65">
        <v>87.29</v>
      </c>
      <c r="Z82" s="65"/>
      <c r="AA82" s="65"/>
      <c r="AB82" s="65">
        <f t="shared" si="58"/>
        <v>87.29</v>
      </c>
      <c r="AC82" s="21" t="s">
        <v>108</v>
      </c>
      <c r="AD82" s="23">
        <f>Y82+C82</f>
        <v>866.31</v>
      </c>
      <c r="AE82" s="23">
        <f>Z82+D82</f>
        <v>5348.04</v>
      </c>
      <c r="AF82" s="23">
        <f>AA82+E82</f>
        <v>0</v>
      </c>
      <c r="AG82" s="23">
        <f>AB82+F82</f>
        <v>6214.3499999999995</v>
      </c>
      <c r="AH82" s="37"/>
      <c r="AI82" s="517"/>
      <c r="AJ82" s="517"/>
      <c r="AK82" s="517"/>
      <c r="AM82" s="118"/>
      <c r="AN82" s="79" t="s">
        <v>108</v>
      </c>
      <c r="AO82" s="65">
        <f t="shared" si="59"/>
        <v>866.31</v>
      </c>
      <c r="AP82" s="65">
        <f t="shared" si="59"/>
        <v>5348.04</v>
      </c>
      <c r="AQ82" s="65"/>
      <c r="AR82" s="65">
        <f t="shared" si="60"/>
        <v>6214.35</v>
      </c>
    </row>
    <row r="83" spans="1:44" ht="18" x14ac:dyDescent="0.25">
      <c r="A83" s="209">
        <v>4111201</v>
      </c>
      <c r="B83" s="46" t="s">
        <v>64</v>
      </c>
      <c r="C83" s="33">
        <v>9.77</v>
      </c>
      <c r="D83" s="33">
        <v>63.49</v>
      </c>
      <c r="E83" s="33">
        <v>0</v>
      </c>
      <c r="F83" s="36">
        <v>73.260000000000005</v>
      </c>
      <c r="G83" s="21" t="s">
        <v>131</v>
      </c>
      <c r="H83" s="22">
        <v>0</v>
      </c>
      <c r="I83" s="22">
        <v>0</v>
      </c>
      <c r="J83" s="22"/>
      <c r="K83" s="29">
        <f t="shared" si="54"/>
        <v>0</v>
      </c>
      <c r="L83" s="22">
        <v>0</v>
      </c>
      <c r="M83" s="22">
        <v>0</v>
      </c>
      <c r="N83" s="22"/>
      <c r="O83" s="29">
        <f t="shared" si="55"/>
        <v>0</v>
      </c>
      <c r="P83" s="22">
        <v>0</v>
      </c>
      <c r="Q83" s="22">
        <v>0</v>
      </c>
      <c r="R83" s="22"/>
      <c r="S83" s="29">
        <f t="shared" si="56"/>
        <v>0</v>
      </c>
      <c r="T83" s="22">
        <v>0</v>
      </c>
      <c r="U83" s="22">
        <v>0</v>
      </c>
      <c r="V83" s="22"/>
      <c r="W83" s="29">
        <f t="shared" si="57"/>
        <v>0</v>
      </c>
      <c r="X83" s="79" t="s">
        <v>140</v>
      </c>
      <c r="Y83" s="65"/>
      <c r="Z83" s="65"/>
      <c r="AA83" s="65"/>
      <c r="AB83" s="65">
        <f t="shared" si="58"/>
        <v>0</v>
      </c>
      <c r="AC83" s="207"/>
      <c r="AD83" s="207"/>
      <c r="AE83" s="2"/>
      <c r="AF83" s="2"/>
      <c r="AG83" s="2"/>
      <c r="AH83" s="37"/>
      <c r="AI83" s="517"/>
      <c r="AJ83" s="517"/>
      <c r="AK83" s="517"/>
      <c r="AN83" s="79" t="s">
        <v>140</v>
      </c>
      <c r="AO83" s="65">
        <f t="shared" si="59"/>
        <v>9.77</v>
      </c>
      <c r="AP83" s="65">
        <f t="shared" si="59"/>
        <v>63.49</v>
      </c>
      <c r="AQ83" s="65"/>
      <c r="AR83" s="65">
        <f t="shared" si="60"/>
        <v>73.260000000000005</v>
      </c>
    </row>
    <row r="84" spans="1:44" ht="18" x14ac:dyDescent="0.25">
      <c r="A84" s="209">
        <v>4111201</v>
      </c>
      <c r="B84" s="46" t="s">
        <v>65</v>
      </c>
      <c r="C84" s="33">
        <v>5.47</v>
      </c>
      <c r="D84" s="33">
        <v>36.619999999999997</v>
      </c>
      <c r="E84" s="33">
        <v>0</v>
      </c>
      <c r="F84" s="36">
        <v>42.089999999999996</v>
      </c>
      <c r="G84" s="21" t="s">
        <v>132</v>
      </c>
      <c r="H84" s="22">
        <v>44.54</v>
      </c>
      <c r="I84" s="22">
        <v>303.60000000000002</v>
      </c>
      <c r="J84" s="22"/>
      <c r="K84" s="29">
        <f t="shared" si="54"/>
        <v>348.14000000000004</v>
      </c>
      <c r="L84" s="22">
        <v>41.51</v>
      </c>
      <c r="M84" s="22">
        <v>255</v>
      </c>
      <c r="N84" s="22"/>
      <c r="O84" s="29">
        <f t="shared" si="55"/>
        <v>296.51</v>
      </c>
      <c r="P84" s="22">
        <v>41.51</v>
      </c>
      <c r="Q84" s="22">
        <v>255</v>
      </c>
      <c r="R84" s="22"/>
      <c r="S84" s="29">
        <f t="shared" si="56"/>
        <v>296.51</v>
      </c>
      <c r="T84" s="22">
        <v>41.51</v>
      </c>
      <c r="U84" s="22">
        <v>255</v>
      </c>
      <c r="V84" s="22"/>
      <c r="W84" s="29">
        <f t="shared" si="57"/>
        <v>296.51</v>
      </c>
      <c r="X84" s="79" t="s">
        <v>105</v>
      </c>
      <c r="Y84" s="65"/>
      <c r="Z84" s="65"/>
      <c r="AA84" s="65"/>
      <c r="AB84" s="65">
        <f t="shared" si="58"/>
        <v>0</v>
      </c>
      <c r="AC84" s="207"/>
      <c r="AD84" s="207"/>
      <c r="AE84" s="2"/>
      <c r="AF84" s="2"/>
      <c r="AG84" s="2"/>
      <c r="AH84" s="37"/>
      <c r="AI84" s="517"/>
      <c r="AJ84" s="517"/>
      <c r="AK84" s="517"/>
      <c r="AN84" s="79" t="s">
        <v>105</v>
      </c>
      <c r="AO84" s="65">
        <f t="shared" si="59"/>
        <v>5.47</v>
      </c>
      <c r="AP84" s="65">
        <f t="shared" si="59"/>
        <v>36.619999999999997</v>
      </c>
      <c r="AQ84" s="65"/>
      <c r="AR84" s="65">
        <f t="shared" si="60"/>
        <v>42.089999999999996</v>
      </c>
    </row>
    <row r="85" spans="1:44" x14ac:dyDescent="0.25">
      <c r="A85" s="209">
        <v>4111201</v>
      </c>
      <c r="B85" s="46" t="s">
        <v>66</v>
      </c>
      <c r="C85" s="33"/>
      <c r="D85" s="33"/>
      <c r="E85" s="33"/>
      <c r="F85" s="36"/>
      <c r="G85" s="207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63"/>
      <c r="Y85" s="65"/>
      <c r="Z85" s="65"/>
      <c r="AA85" s="65"/>
      <c r="AB85" s="65"/>
      <c r="AC85" s="207"/>
      <c r="AD85" s="207"/>
      <c r="AE85" s="2"/>
      <c r="AF85" s="2"/>
      <c r="AG85" s="2"/>
      <c r="AH85" s="37"/>
      <c r="AI85" s="517"/>
      <c r="AJ85" s="517"/>
      <c r="AK85" s="517"/>
      <c r="AL85" s="75"/>
      <c r="AN85" s="63"/>
      <c r="AO85" s="65"/>
      <c r="AP85" s="65"/>
      <c r="AQ85" s="65"/>
      <c r="AR85" s="65"/>
    </row>
    <row r="86" spans="1:44" x14ac:dyDescent="0.25">
      <c r="A86" s="210"/>
      <c r="B86" s="15" t="s">
        <v>67</v>
      </c>
      <c r="C86" s="25">
        <f>SUM(C55:C85)</f>
        <v>17840.090000000004</v>
      </c>
      <c r="D86" s="25">
        <f>SUM(D55:D85)</f>
        <v>17095.760000000002</v>
      </c>
      <c r="E86" s="25">
        <f>SUM(E55:E85)</f>
        <v>0</v>
      </c>
      <c r="F86" s="25">
        <f>SUM(F55:F85)</f>
        <v>34935.85</v>
      </c>
      <c r="G86" s="31"/>
      <c r="H86" s="25">
        <f t="shared" ref="H86:W86" si="61">SUM(H55:H85)</f>
        <v>4990.0000000000009</v>
      </c>
      <c r="I86" s="25">
        <f t="shared" si="61"/>
        <v>17450</v>
      </c>
      <c r="J86" s="25">
        <f t="shared" si="61"/>
        <v>0</v>
      </c>
      <c r="K86" s="25">
        <f t="shared" si="61"/>
        <v>22440</v>
      </c>
      <c r="L86" s="25">
        <f t="shared" si="61"/>
        <v>2825</v>
      </c>
      <c r="M86" s="25">
        <f t="shared" si="61"/>
        <v>14700</v>
      </c>
      <c r="N86" s="25">
        <f t="shared" si="61"/>
        <v>0</v>
      </c>
      <c r="O86" s="25">
        <f t="shared" si="61"/>
        <v>17524.999999999996</v>
      </c>
      <c r="P86" s="25">
        <f t="shared" si="61"/>
        <v>2825</v>
      </c>
      <c r="Q86" s="25">
        <f t="shared" si="61"/>
        <v>14700</v>
      </c>
      <c r="R86" s="25">
        <f t="shared" si="61"/>
        <v>0</v>
      </c>
      <c r="S86" s="25">
        <f t="shared" si="61"/>
        <v>17524.999999999996</v>
      </c>
      <c r="T86" s="25">
        <f t="shared" si="61"/>
        <v>2825</v>
      </c>
      <c r="U86" s="25">
        <f t="shared" si="61"/>
        <v>14700</v>
      </c>
      <c r="V86" s="25">
        <f t="shared" si="61"/>
        <v>0</v>
      </c>
      <c r="W86" s="25">
        <f t="shared" si="61"/>
        <v>17524.999999999996</v>
      </c>
      <c r="X86" s="58"/>
      <c r="Y86" s="59">
        <f>SUM(Y55:Y85)</f>
        <v>369.72999999999996</v>
      </c>
      <c r="Z86" s="59">
        <f>SUM(Z55:Z85)</f>
        <v>1382.33</v>
      </c>
      <c r="AA86" s="59">
        <f>SUM(AA55:AA85)</f>
        <v>0</v>
      </c>
      <c r="AB86" s="59">
        <f>SUM(AB55:AB85)</f>
        <v>1752.0599999999997</v>
      </c>
      <c r="AC86" s="31"/>
      <c r="AD86" s="34">
        <f t="shared" ref="AD86:AG87" si="62">Y86+C86</f>
        <v>18209.820000000003</v>
      </c>
      <c r="AE86" s="34">
        <f t="shared" si="62"/>
        <v>18478.090000000004</v>
      </c>
      <c r="AF86" s="34">
        <f t="shared" si="62"/>
        <v>0</v>
      </c>
      <c r="AG86" s="34">
        <f t="shared" si="62"/>
        <v>36687.909999999996</v>
      </c>
      <c r="AH86" s="37"/>
      <c r="AI86" s="74">
        <f>SUM(AI55:AI85)</f>
        <v>17525</v>
      </c>
      <c r="AJ86" s="74">
        <f>SUM(AJ55:AJ85)</f>
        <v>1752.0599999999997</v>
      </c>
      <c r="AK86" s="74">
        <f>SUM(AK55:AK85)</f>
        <v>1382.33</v>
      </c>
      <c r="AL86" s="74">
        <f>SUM(AL55:AL85)</f>
        <v>0</v>
      </c>
      <c r="AN86" s="58"/>
      <c r="AO86" s="59">
        <f>SUM(AO55:AO85)</f>
        <v>18196.230000000007</v>
      </c>
      <c r="AP86" s="59">
        <f>SUM(AP55:AP85)</f>
        <v>18478.09</v>
      </c>
      <c r="AQ86" s="59">
        <f>SUM(AQ55:AQ85)</f>
        <v>0</v>
      </c>
      <c r="AR86" s="59">
        <f>SUM(AR55:AR85)</f>
        <v>36674.32</v>
      </c>
    </row>
    <row r="87" spans="1:44" x14ac:dyDescent="0.25">
      <c r="A87" s="210"/>
      <c r="B87" s="15" t="s">
        <v>68</v>
      </c>
      <c r="C87" s="25">
        <f>C86+C51</f>
        <v>21124.750000000004</v>
      </c>
      <c r="D87" s="25">
        <f>D86+D51</f>
        <v>19267.940000000002</v>
      </c>
      <c r="E87" s="25">
        <f>E86+E51</f>
        <v>5168.01</v>
      </c>
      <c r="F87" s="25">
        <f>F86+F51</f>
        <v>45560.7</v>
      </c>
      <c r="G87" s="31"/>
      <c r="H87" s="25">
        <f t="shared" ref="H87:W87" si="63">H86+H51</f>
        <v>5982.2900000000009</v>
      </c>
      <c r="I87" s="25">
        <f t="shared" si="63"/>
        <v>18250</v>
      </c>
      <c r="J87" s="25">
        <f t="shared" si="63"/>
        <v>500</v>
      </c>
      <c r="K87" s="25">
        <f t="shared" si="63"/>
        <v>24732.29</v>
      </c>
      <c r="L87" s="25">
        <f t="shared" si="63"/>
        <v>3800</v>
      </c>
      <c r="M87" s="25">
        <f t="shared" si="63"/>
        <v>15500</v>
      </c>
      <c r="N87" s="25">
        <f t="shared" si="63"/>
        <v>700</v>
      </c>
      <c r="O87" s="25">
        <f t="shared" si="63"/>
        <v>19999.999999999996</v>
      </c>
      <c r="P87" s="25">
        <f t="shared" si="63"/>
        <v>3800</v>
      </c>
      <c r="Q87" s="25">
        <f t="shared" si="63"/>
        <v>15500</v>
      </c>
      <c r="R87" s="25">
        <f t="shared" si="63"/>
        <v>700</v>
      </c>
      <c r="S87" s="25">
        <f t="shared" si="63"/>
        <v>19999.999999999996</v>
      </c>
      <c r="T87" s="25">
        <f t="shared" si="63"/>
        <v>3800</v>
      </c>
      <c r="U87" s="25">
        <f t="shared" si="63"/>
        <v>15500</v>
      </c>
      <c r="V87" s="25">
        <f t="shared" si="63"/>
        <v>700</v>
      </c>
      <c r="W87" s="25">
        <f t="shared" si="63"/>
        <v>19999.999999999996</v>
      </c>
      <c r="X87" s="58"/>
      <c r="Y87" s="59">
        <f>Y86+Y51</f>
        <v>784.18000000000006</v>
      </c>
      <c r="Z87" s="59">
        <f>Z86+Z51</f>
        <v>1631.36</v>
      </c>
      <c r="AA87" s="59">
        <f>AA86+AA51</f>
        <v>262.38</v>
      </c>
      <c r="AB87" s="59">
        <f>AB86+AB51</f>
        <v>2677.9199999999996</v>
      </c>
      <c r="AC87" s="31"/>
      <c r="AD87" s="34">
        <f t="shared" si="62"/>
        <v>21908.930000000004</v>
      </c>
      <c r="AE87" s="34">
        <f t="shared" si="62"/>
        <v>20899.300000000003</v>
      </c>
      <c r="AF87" s="34">
        <f t="shared" si="62"/>
        <v>5430.39</v>
      </c>
      <c r="AG87" s="34">
        <f t="shared" si="62"/>
        <v>48238.619999999995</v>
      </c>
      <c r="AH87" s="37"/>
      <c r="AI87" s="71">
        <f>AI51+AI86</f>
        <v>20000</v>
      </c>
      <c r="AJ87" s="71">
        <f>AJ51+AJ86</f>
        <v>2677.9199999999996</v>
      </c>
      <c r="AK87" s="71">
        <f>AK51+AK86</f>
        <v>1631.36</v>
      </c>
      <c r="AL87" s="71">
        <f>AL51+AL86</f>
        <v>262.38</v>
      </c>
      <c r="AN87" s="58"/>
      <c r="AO87" s="59">
        <f>AO86+AO51</f>
        <v>21895.340000000007</v>
      </c>
      <c r="AP87" s="59">
        <f>AP86+AP51</f>
        <v>20899.3</v>
      </c>
      <c r="AQ87" s="59">
        <f>AQ86+AQ51</f>
        <v>5430.39</v>
      </c>
      <c r="AR87" s="59">
        <f>AR86+AR51</f>
        <v>48225.03</v>
      </c>
    </row>
    <row r="88" spans="1:44" x14ac:dyDescent="0.25">
      <c r="A88" s="18"/>
      <c r="B88" s="19" t="s">
        <v>69</v>
      </c>
      <c r="C88" s="27"/>
      <c r="D88" s="27"/>
      <c r="E88" s="27"/>
      <c r="F88" s="27"/>
      <c r="G88" s="31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58"/>
      <c r="Y88" s="60"/>
      <c r="Z88" s="60"/>
      <c r="AA88" s="60"/>
      <c r="AB88" s="60"/>
      <c r="AC88" s="31"/>
      <c r="AD88" s="31"/>
      <c r="AE88" s="2"/>
      <c r="AF88" s="2"/>
      <c r="AG88" s="44"/>
      <c r="AH88" s="37"/>
      <c r="AI88" s="37"/>
      <c r="AJ88" s="37"/>
      <c r="AK88" s="37"/>
      <c r="AN88" s="58"/>
      <c r="AO88" s="60"/>
      <c r="AP88" s="60"/>
      <c r="AQ88" s="60"/>
      <c r="AR88" s="60"/>
    </row>
    <row r="89" spans="1:44" x14ac:dyDescent="0.25">
      <c r="A89" s="18"/>
      <c r="B89" s="19" t="s">
        <v>70</v>
      </c>
      <c r="C89" s="27"/>
      <c r="D89" s="27"/>
      <c r="E89" s="27"/>
      <c r="F89" s="27"/>
      <c r="G89" s="32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61"/>
      <c r="Y89" s="60"/>
      <c r="Z89" s="60"/>
      <c r="AA89" s="60"/>
      <c r="AB89" s="60"/>
      <c r="AC89" s="32"/>
      <c r="AD89" s="32"/>
      <c r="AE89" s="2"/>
      <c r="AF89" s="2"/>
      <c r="AG89" s="2"/>
      <c r="AH89" s="37"/>
      <c r="AI89" s="37"/>
      <c r="AJ89" s="37"/>
      <c r="AK89" s="522">
        <f>AK87+AL87</f>
        <v>1893.7399999999998</v>
      </c>
      <c r="AL89" s="523"/>
      <c r="AN89" s="61"/>
      <c r="AO89" s="60"/>
      <c r="AP89" s="60"/>
      <c r="AQ89" s="60"/>
      <c r="AR89" s="60"/>
    </row>
    <row r="90" spans="1:44" x14ac:dyDescent="0.25">
      <c r="A90" s="210"/>
      <c r="B90" s="20" t="s">
        <v>71</v>
      </c>
      <c r="C90" s="25">
        <f>SUM(C87:C89)</f>
        <v>21124.750000000004</v>
      </c>
      <c r="D90" s="25">
        <f>SUM(D87:D89)</f>
        <v>19267.940000000002</v>
      </c>
      <c r="E90" s="25">
        <f>SUM(E87:E89)</f>
        <v>5168.01</v>
      </c>
      <c r="F90" s="25">
        <f>SUM(F87:F89)</f>
        <v>45560.7</v>
      </c>
      <c r="G90" s="32"/>
      <c r="H90" s="25">
        <f t="shared" ref="H90:W90" si="64">SUM(H87:H89)</f>
        <v>5982.2900000000009</v>
      </c>
      <c r="I90" s="25">
        <f t="shared" si="64"/>
        <v>18250</v>
      </c>
      <c r="J90" s="25">
        <f t="shared" si="64"/>
        <v>500</v>
      </c>
      <c r="K90" s="25">
        <f t="shared" si="64"/>
        <v>24732.29</v>
      </c>
      <c r="L90" s="25">
        <f t="shared" si="64"/>
        <v>3800</v>
      </c>
      <c r="M90" s="25">
        <f t="shared" si="64"/>
        <v>15500</v>
      </c>
      <c r="N90" s="25">
        <f t="shared" si="64"/>
        <v>700</v>
      </c>
      <c r="O90" s="25">
        <f t="shared" si="64"/>
        <v>19999.999999999996</v>
      </c>
      <c r="P90" s="25">
        <f t="shared" si="64"/>
        <v>3800</v>
      </c>
      <c r="Q90" s="25">
        <f t="shared" si="64"/>
        <v>15500</v>
      </c>
      <c r="R90" s="25">
        <f t="shared" si="64"/>
        <v>700</v>
      </c>
      <c r="S90" s="25">
        <f t="shared" si="64"/>
        <v>19999.999999999996</v>
      </c>
      <c r="T90" s="25">
        <f t="shared" si="64"/>
        <v>3800</v>
      </c>
      <c r="U90" s="25">
        <f t="shared" si="64"/>
        <v>15500</v>
      </c>
      <c r="V90" s="25">
        <f t="shared" si="64"/>
        <v>700</v>
      </c>
      <c r="W90" s="25">
        <f t="shared" si="64"/>
        <v>19999.999999999996</v>
      </c>
      <c r="X90" s="61"/>
      <c r="Y90" s="59">
        <f>SUM(Y87:Y89)</f>
        <v>784.18000000000006</v>
      </c>
      <c r="Z90" s="59">
        <f>SUM(Z87:Z89)</f>
        <v>1631.36</v>
      </c>
      <c r="AA90" s="59">
        <f>SUM(AA87:AA89)</f>
        <v>262.38</v>
      </c>
      <c r="AB90" s="59">
        <f>SUM(AB87:AB89)</f>
        <v>2677.9199999999996</v>
      </c>
      <c r="AC90" s="32"/>
      <c r="AD90" s="34">
        <f>Y90+C90</f>
        <v>21908.930000000004</v>
      </c>
      <c r="AE90" s="34">
        <f>Z90+D90</f>
        <v>20899.300000000003</v>
      </c>
      <c r="AF90" s="34">
        <f>AA90+E90</f>
        <v>5430.39</v>
      </c>
      <c r="AG90" s="34">
        <f>AB90+F90</f>
        <v>48238.619999999995</v>
      </c>
      <c r="AH90" s="37"/>
      <c r="AI90" s="37"/>
      <c r="AJ90" s="37"/>
      <c r="AK90" s="37"/>
      <c r="AN90" s="61"/>
      <c r="AO90" s="59">
        <f>SUM(AO87:AO89)</f>
        <v>21895.340000000007</v>
      </c>
      <c r="AP90" s="59">
        <f>SUM(AP87:AP89)</f>
        <v>20899.3</v>
      </c>
      <c r="AQ90" s="59">
        <f>SUM(AQ87:AQ89)</f>
        <v>5430.39</v>
      </c>
      <c r="AR90" s="59">
        <f>SUM(AR87:AR89)</f>
        <v>48225.03</v>
      </c>
    </row>
    <row r="91" spans="1:44" x14ac:dyDescent="0.25">
      <c r="H91" s="77"/>
      <c r="L91" s="77"/>
      <c r="P91" s="77"/>
      <c r="T91" s="77"/>
      <c r="X91" s="51"/>
      <c r="Y91" s="83">
        <f>Y90/T90</f>
        <v>0.20636315789473686</v>
      </c>
      <c r="Z91" s="83">
        <f>Z90/U90</f>
        <v>0.10524903225806451</v>
      </c>
      <c r="AA91" s="83">
        <f>AA90/V90</f>
        <v>0.3748285714285714</v>
      </c>
      <c r="AB91" s="83">
        <f>AB90/W90</f>
        <v>0.13389600000000002</v>
      </c>
      <c r="AN91" s="51"/>
      <c r="AO91" s="83"/>
      <c r="AP91" s="83"/>
      <c r="AQ91" s="83"/>
      <c r="AR91" s="83"/>
    </row>
    <row r="92" spans="1:44" x14ac:dyDescent="0.25">
      <c r="C92" s="158">
        <f>SUM(C27:C30)</f>
        <v>138.35</v>
      </c>
      <c r="D92" s="158">
        <f>SUM(D27:D30)</f>
        <v>2087.98</v>
      </c>
      <c r="E92" s="158">
        <f>SUM(E27:E30)</f>
        <v>0</v>
      </c>
      <c r="F92" s="158">
        <f>SUM(F27:F30)</f>
        <v>2226.33</v>
      </c>
      <c r="X92" s="159" t="s">
        <v>149</v>
      </c>
      <c r="Y92" s="158">
        <f>SUM(Y27:Y30)</f>
        <v>33.980000000000004</v>
      </c>
      <c r="Z92" s="158">
        <f>SUM(Z27:Z30)</f>
        <v>219.57</v>
      </c>
      <c r="AA92" s="158">
        <f>SUM(AA27:AA30)</f>
        <v>0</v>
      </c>
      <c r="AB92" s="158">
        <f>SUM(AB27:AB30)</f>
        <v>253.55</v>
      </c>
    </row>
    <row r="93" spans="1:44" ht="25.5" x14ac:dyDescent="0.25">
      <c r="C93" s="158">
        <f>SUM(C73:C85)+C48</f>
        <v>2678.6899999999996</v>
      </c>
      <c r="D93" s="158">
        <f>SUM(D73:D85)+D48</f>
        <v>17179.960000000003</v>
      </c>
      <c r="E93" s="158">
        <f>SUM(E73:E85)+E48</f>
        <v>0</v>
      </c>
      <c r="F93" s="158">
        <f>SUM(F73:F85)+F48</f>
        <v>19858.649999999998</v>
      </c>
      <c r="X93" s="28" t="s">
        <v>162</v>
      </c>
      <c r="Y93" s="158">
        <f>SUM(Y73:Y85)+Y48</f>
        <v>373.43999999999994</v>
      </c>
      <c r="Z93" s="158">
        <f>SUM(Z73:Z85)+Z48</f>
        <v>1411.79</v>
      </c>
      <c r="AA93" s="158">
        <f>SUM(AA73:AA85)+AA48</f>
        <v>0</v>
      </c>
      <c r="AB93" s="158">
        <f>SUM(AB73:AB85)+AB48</f>
        <v>1785.2299999999998</v>
      </c>
      <c r="AQ93" s="503"/>
      <c r="AR93" s="504"/>
    </row>
    <row r="94" spans="1:44" x14ac:dyDescent="0.25">
      <c r="C94" s="158">
        <f>SUM(C55:C68)</f>
        <v>848.63000000000011</v>
      </c>
      <c r="F94" s="158">
        <f>SUM(C94:E94)</f>
        <v>848.63000000000011</v>
      </c>
      <c r="X94" s="4" t="s">
        <v>163</v>
      </c>
      <c r="Y94" s="158">
        <f>SUM(Y55:Y68)</f>
        <v>0</v>
      </c>
      <c r="Z94" s="5"/>
      <c r="AA94" s="5"/>
      <c r="AB94" s="158">
        <f>SUM(Y94:AA94)</f>
        <v>0</v>
      </c>
    </row>
    <row r="96" spans="1:44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N96" s="4"/>
      <c r="AO96" s="4"/>
      <c r="AP96" s="4"/>
      <c r="AQ96" s="4"/>
      <c r="AR96" s="4"/>
    </row>
    <row r="97" spans="3:44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N97" s="4"/>
      <c r="AO97" s="4"/>
      <c r="AP97" s="4"/>
      <c r="AQ97" s="4"/>
      <c r="AR97" s="4"/>
    </row>
    <row r="98" spans="3:44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N98" s="4"/>
      <c r="AO98" s="4"/>
      <c r="AP98" s="4"/>
      <c r="AQ98" s="4"/>
      <c r="AR98" s="4"/>
    </row>
    <row r="99" spans="3:44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N99" s="4"/>
      <c r="AO99" s="4"/>
      <c r="AP99" s="4"/>
      <c r="AQ99" s="4"/>
      <c r="AR99" s="4"/>
    </row>
    <row r="100" spans="3:44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N100" s="4"/>
      <c r="AO100" s="4"/>
      <c r="AP100" s="4"/>
      <c r="AQ100" s="4"/>
      <c r="AR100" s="4"/>
    </row>
    <row r="101" spans="3:44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N101" s="4"/>
      <c r="AO101" s="4"/>
      <c r="AP101" s="4"/>
      <c r="AQ101" s="4"/>
      <c r="AR101" s="4"/>
    </row>
    <row r="102" spans="3:44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N102" s="4"/>
      <c r="AO102" s="4"/>
      <c r="AP102" s="4"/>
      <c r="AQ102" s="4"/>
      <c r="AR102" s="4"/>
    </row>
    <row r="103" spans="3:44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N103" s="4"/>
      <c r="AO103" s="4"/>
      <c r="AP103" s="4"/>
      <c r="AQ103" s="4"/>
      <c r="AR103" s="4"/>
    </row>
    <row r="104" spans="3:44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N104" s="4"/>
      <c r="AO104" s="4"/>
      <c r="AP104" s="4"/>
      <c r="AQ104" s="4"/>
      <c r="AR104" s="4"/>
    </row>
    <row r="105" spans="3:44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N105" s="4"/>
      <c r="AO105" s="4"/>
      <c r="AP105" s="4"/>
      <c r="AQ105" s="4"/>
      <c r="AR105" s="4"/>
    </row>
    <row r="106" spans="3:44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N106" s="4"/>
      <c r="AO106" s="4"/>
      <c r="AP106" s="4"/>
      <c r="AQ106" s="4"/>
      <c r="AR106" s="4"/>
    </row>
    <row r="107" spans="3:44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N107" s="4"/>
      <c r="AO107" s="4"/>
      <c r="AP107" s="4"/>
      <c r="AQ107" s="4"/>
      <c r="AR107" s="4"/>
    </row>
    <row r="108" spans="3:44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N108" s="4"/>
      <c r="AO108" s="4"/>
      <c r="AP108" s="4"/>
      <c r="AQ108" s="4"/>
      <c r="AR108" s="4"/>
    </row>
    <row r="109" spans="3:44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N109" s="4"/>
      <c r="AO109" s="4"/>
      <c r="AP109" s="4"/>
      <c r="AQ109" s="4"/>
      <c r="AR109" s="4"/>
    </row>
    <row r="110" spans="3:44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N110" s="4"/>
      <c r="AO110" s="4"/>
      <c r="AP110" s="4"/>
      <c r="AQ110" s="4"/>
      <c r="AR110" s="4"/>
    </row>
    <row r="111" spans="3:44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N111" s="4"/>
      <c r="AO111" s="4"/>
      <c r="AP111" s="4"/>
      <c r="AQ111" s="4"/>
      <c r="AR111" s="4"/>
    </row>
    <row r="112" spans="3:44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N112" s="4"/>
      <c r="AO112" s="4"/>
      <c r="AP112" s="4"/>
      <c r="AQ112" s="4"/>
      <c r="AR112" s="4"/>
    </row>
    <row r="113" spans="3:44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N113" s="4"/>
      <c r="AO113" s="4"/>
      <c r="AP113" s="4"/>
      <c r="AQ113" s="4"/>
      <c r="AR113" s="4"/>
    </row>
  </sheetData>
  <mergeCells count="96">
    <mergeCell ref="T3:W3"/>
    <mergeCell ref="P3:S3"/>
    <mergeCell ref="C3:F3"/>
    <mergeCell ref="G3:G4"/>
    <mergeCell ref="A2:A4"/>
    <mergeCell ref="B2:B4"/>
    <mergeCell ref="C2:F2"/>
    <mergeCell ref="G2:K2"/>
    <mergeCell ref="H3:K3"/>
    <mergeCell ref="AO3:AR3"/>
    <mergeCell ref="X2:AB2"/>
    <mergeCell ref="AC2:AG2"/>
    <mergeCell ref="AI2:AJ2"/>
    <mergeCell ref="AN2:AR2"/>
    <mergeCell ref="X3:X4"/>
    <mergeCell ref="Y3:AB3"/>
    <mergeCell ref="AC3:AC4"/>
    <mergeCell ref="AD3:AG3"/>
    <mergeCell ref="AN3:AN4"/>
    <mergeCell ref="AK28:AK30"/>
    <mergeCell ref="A5:B5"/>
    <mergeCell ref="AI6:AI9"/>
    <mergeCell ref="AJ6:AJ9"/>
    <mergeCell ref="AI14:AI16"/>
    <mergeCell ref="AJ14:AJ16"/>
    <mergeCell ref="AI18:AI19"/>
    <mergeCell ref="AJ18:AJ19"/>
    <mergeCell ref="AI20:AI21"/>
    <mergeCell ref="AJ20:AJ21"/>
    <mergeCell ref="A26:A30"/>
    <mergeCell ref="AI28:AI30"/>
    <mergeCell ref="AJ28:AJ30"/>
    <mergeCell ref="H52:H53"/>
    <mergeCell ref="A34:A36"/>
    <mergeCell ref="AI34:AI36"/>
    <mergeCell ref="AJ34:AJ36"/>
    <mergeCell ref="AI41:AI50"/>
    <mergeCell ref="AJ41:AJ50"/>
    <mergeCell ref="C52:C53"/>
    <mergeCell ref="D52:D53"/>
    <mergeCell ref="E52:E53"/>
    <mergeCell ref="F52:F53"/>
    <mergeCell ref="G52:G53"/>
    <mergeCell ref="Z52:Z53"/>
    <mergeCell ref="AA52:AA53"/>
    <mergeCell ref="I52:I53"/>
    <mergeCell ref="J52:J53"/>
    <mergeCell ref="K52:K53"/>
    <mergeCell ref="L52:L53"/>
    <mergeCell ref="T52:T53"/>
    <mergeCell ref="U52:U53"/>
    <mergeCell ref="R52:R53"/>
    <mergeCell ref="S52:S53"/>
    <mergeCell ref="AR52:AR53"/>
    <mergeCell ref="A55:A56"/>
    <mergeCell ref="AI55:AI56"/>
    <mergeCell ref="AJ55:AJ56"/>
    <mergeCell ref="P52:P53"/>
    <mergeCell ref="Q52:Q53"/>
    <mergeCell ref="AB52:AB53"/>
    <mergeCell ref="AC52:AC53"/>
    <mergeCell ref="AD52:AD53"/>
    <mergeCell ref="AE52:AE53"/>
    <mergeCell ref="AF52:AF53"/>
    <mergeCell ref="AG52:AG53"/>
    <mergeCell ref="V52:V53"/>
    <mergeCell ref="W52:W53"/>
    <mergeCell ref="X52:X53"/>
    <mergeCell ref="Y52:Y53"/>
    <mergeCell ref="A58:A59"/>
    <mergeCell ref="AI58:AI59"/>
    <mergeCell ref="AJ58:AJ59"/>
    <mergeCell ref="A60:A62"/>
    <mergeCell ref="AI60:AI62"/>
    <mergeCell ref="AJ60:AJ62"/>
    <mergeCell ref="A63:A66"/>
    <mergeCell ref="AI63:AI66"/>
    <mergeCell ref="AJ63:AJ66"/>
    <mergeCell ref="AI67:AI68"/>
    <mergeCell ref="AJ67:AJ68"/>
    <mergeCell ref="AK72:AK85"/>
    <mergeCell ref="AK89:AL89"/>
    <mergeCell ref="AQ93:AR93"/>
    <mergeCell ref="T2:W2"/>
    <mergeCell ref="L2:O2"/>
    <mergeCell ref="L3:O3"/>
    <mergeCell ref="M52:M53"/>
    <mergeCell ref="N52:N53"/>
    <mergeCell ref="O52:O53"/>
    <mergeCell ref="P2:S2"/>
    <mergeCell ref="AI72:AI85"/>
    <mergeCell ref="AJ72:AJ85"/>
    <mergeCell ref="AN52:AN53"/>
    <mergeCell ref="AO52:AO53"/>
    <mergeCell ref="AP52:AP53"/>
    <mergeCell ref="AQ52:AQ5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R56" sqref="R56:R66"/>
    </sheetView>
  </sheetViews>
  <sheetFormatPr defaultColWidth="9.140625" defaultRowHeight="15" x14ac:dyDescent="0.25"/>
  <cols>
    <col min="1" max="1" width="8.7109375" style="4" customWidth="1"/>
    <col min="2" max="2" width="29.42578125" style="4" customWidth="1"/>
    <col min="3" max="3" width="8.7109375" style="4" customWidth="1"/>
    <col min="4" max="4" width="9" style="4" customWidth="1"/>
    <col min="5" max="5" width="7.42578125" style="4" customWidth="1"/>
    <col min="6" max="6" width="8.7109375" style="4" customWidth="1"/>
    <col min="7" max="7" width="8.28515625" style="4" customWidth="1"/>
    <col min="8" max="8" width="9.28515625" style="5" customWidth="1"/>
    <col min="9" max="9" width="8.85546875" style="5" customWidth="1"/>
    <col min="10" max="10" width="7.42578125" style="5" customWidth="1"/>
    <col min="11" max="11" width="8.5703125" style="5" customWidth="1"/>
    <col min="12" max="12" width="9.140625" style="5" bestFit="1" customWidth="1"/>
    <col min="13" max="13" width="8.140625" style="5" customWidth="1"/>
    <col min="14" max="14" width="8.7109375" style="5" customWidth="1"/>
    <col min="15" max="15" width="6.42578125" style="5" bestFit="1" customWidth="1"/>
    <col min="16" max="16" width="8.5703125" style="5" bestFit="1" customWidth="1"/>
    <col min="17" max="17" width="9.140625" style="5" bestFit="1" customWidth="1"/>
    <col min="18" max="18" width="8.140625" style="5" customWidth="1"/>
    <col min="19" max="19" width="8.7109375" style="5" customWidth="1"/>
    <col min="20" max="20" width="7.42578125" style="5" bestFit="1" customWidth="1"/>
    <col min="21" max="21" width="8.5703125" style="5" bestFit="1" customWidth="1"/>
    <col min="22" max="22" width="8.85546875" style="363" bestFit="1" customWidth="1"/>
    <col min="23" max="23" width="8.42578125" style="363" bestFit="1" customWidth="1"/>
    <col min="24" max="24" width="8.7109375" style="363" customWidth="1"/>
    <col min="25" max="25" width="8.140625" style="363" customWidth="1"/>
    <col min="26" max="26" width="8.5703125" style="363" bestFit="1" customWidth="1"/>
    <col min="27" max="27" width="0" style="5" hidden="1" customWidth="1"/>
    <col min="28" max="28" width="9.28515625" style="5" hidden="1" customWidth="1"/>
    <col min="29" max="30" width="8.28515625" style="4" hidden="1" customWidth="1"/>
    <col min="31" max="31" width="9.28515625" style="4" hidden="1" customWidth="1"/>
    <col min="32" max="32" width="5.7109375" style="4" customWidth="1"/>
    <col min="33" max="35" width="9.140625" style="4"/>
    <col min="36" max="36" width="14" style="4" customWidth="1"/>
    <col min="37" max="37" width="15.28515625" style="4" customWidth="1"/>
    <col min="38" max="38" width="8.85546875" style="284" bestFit="1" customWidth="1"/>
    <col min="39" max="39" width="8.42578125" style="284" bestFit="1" customWidth="1"/>
    <col min="40" max="41" width="8.140625" style="284" customWidth="1"/>
    <col min="42" max="42" width="8.5703125" style="284" bestFit="1" customWidth="1"/>
    <col min="43" max="16384" width="9.140625" style="4"/>
  </cols>
  <sheetData>
    <row r="1" spans="1:42" ht="14.45" customHeight="1" x14ac:dyDescent="0.25">
      <c r="A1" s="6" t="s">
        <v>83</v>
      </c>
      <c r="V1" s="51"/>
      <c r="W1" s="51"/>
      <c r="X1" s="51"/>
      <c r="Y1" s="51"/>
      <c r="Z1" s="51"/>
      <c r="AL1" s="51"/>
      <c r="AM1" s="51"/>
      <c r="AN1" s="51"/>
      <c r="AO1" s="51"/>
      <c r="AP1" s="51"/>
    </row>
    <row r="2" spans="1:42" ht="15" customHeight="1" x14ac:dyDescent="0.25">
      <c r="A2" s="506" t="s">
        <v>74</v>
      </c>
      <c r="B2" s="506" t="s">
        <v>0</v>
      </c>
      <c r="C2" s="512" t="s">
        <v>84</v>
      </c>
      <c r="D2" s="512"/>
      <c r="E2" s="512"/>
      <c r="F2" s="512"/>
      <c r="G2" s="512" t="s">
        <v>180</v>
      </c>
      <c r="H2" s="512"/>
      <c r="I2" s="512"/>
      <c r="J2" s="512"/>
      <c r="K2" s="512"/>
      <c r="L2" s="537" t="s">
        <v>225</v>
      </c>
      <c r="M2" s="538"/>
      <c r="N2" s="538"/>
      <c r="O2" s="538"/>
      <c r="P2" s="539"/>
      <c r="Q2" s="537" t="s">
        <v>231</v>
      </c>
      <c r="R2" s="538"/>
      <c r="S2" s="538"/>
      <c r="T2" s="538"/>
      <c r="U2" s="539"/>
      <c r="V2" s="529" t="s">
        <v>232</v>
      </c>
      <c r="W2" s="530"/>
      <c r="X2" s="530"/>
      <c r="Y2" s="530"/>
      <c r="Z2" s="531"/>
      <c r="AA2" s="512" t="s">
        <v>133</v>
      </c>
      <c r="AB2" s="512"/>
      <c r="AC2" s="512"/>
      <c r="AD2" s="512"/>
      <c r="AE2" s="512"/>
      <c r="AG2" s="507" t="s">
        <v>113</v>
      </c>
      <c r="AH2" s="508"/>
      <c r="AI2" s="1"/>
      <c r="AJ2" s="1"/>
      <c r="AL2" s="478" t="s">
        <v>146</v>
      </c>
      <c r="AM2" s="479"/>
      <c r="AN2" s="479"/>
      <c r="AO2" s="479"/>
      <c r="AP2" s="480"/>
    </row>
    <row r="3" spans="1:42" x14ac:dyDescent="0.25">
      <c r="A3" s="506"/>
      <c r="B3" s="506"/>
      <c r="C3" s="506" t="s">
        <v>1</v>
      </c>
      <c r="D3" s="509" t="s">
        <v>85</v>
      </c>
      <c r="E3" s="509"/>
      <c r="F3" s="506" t="s">
        <v>75</v>
      </c>
      <c r="G3" s="510" t="s">
        <v>87</v>
      </c>
      <c r="H3" s="511" t="s">
        <v>86</v>
      </c>
      <c r="I3" s="511"/>
      <c r="J3" s="511"/>
      <c r="K3" s="511"/>
      <c r="L3" s="532" t="s">
        <v>87</v>
      </c>
      <c r="M3" s="534" t="s">
        <v>86</v>
      </c>
      <c r="N3" s="535"/>
      <c r="O3" s="535"/>
      <c r="P3" s="536"/>
      <c r="Q3" s="532" t="s">
        <v>87</v>
      </c>
      <c r="R3" s="534" t="s">
        <v>86</v>
      </c>
      <c r="S3" s="535"/>
      <c r="T3" s="535"/>
      <c r="U3" s="536"/>
      <c r="V3" s="481" t="s">
        <v>87</v>
      </c>
      <c r="W3" s="482" t="s">
        <v>86</v>
      </c>
      <c r="X3" s="482"/>
      <c r="Y3" s="482"/>
      <c r="Z3" s="482"/>
      <c r="AA3" s="510" t="s">
        <v>87</v>
      </c>
      <c r="AB3" s="511" t="s">
        <v>86</v>
      </c>
      <c r="AC3" s="511"/>
      <c r="AD3" s="511"/>
      <c r="AE3" s="511"/>
      <c r="AG3" s="298" t="s">
        <v>114</v>
      </c>
      <c r="AH3" s="298" t="s">
        <v>115</v>
      </c>
      <c r="AI3" s="298" t="s">
        <v>76</v>
      </c>
      <c r="AJ3" s="298" t="s">
        <v>77</v>
      </c>
      <c r="AK3" s="119" t="s">
        <v>141</v>
      </c>
      <c r="AL3" s="481" t="s">
        <v>87</v>
      </c>
      <c r="AM3" s="482" t="s">
        <v>86</v>
      </c>
      <c r="AN3" s="482"/>
      <c r="AO3" s="482"/>
      <c r="AP3" s="482"/>
    </row>
    <row r="4" spans="1:42" x14ac:dyDescent="0.25">
      <c r="A4" s="506"/>
      <c r="B4" s="506"/>
      <c r="C4" s="506"/>
      <c r="D4" s="297" t="s">
        <v>76</v>
      </c>
      <c r="E4" s="297" t="s">
        <v>77</v>
      </c>
      <c r="F4" s="506"/>
      <c r="G4" s="510"/>
      <c r="H4" s="294" t="s">
        <v>111</v>
      </c>
      <c r="I4" s="294" t="s">
        <v>76</v>
      </c>
      <c r="J4" s="294" t="s">
        <v>77</v>
      </c>
      <c r="K4" s="294" t="s">
        <v>75</v>
      </c>
      <c r="L4" s="533"/>
      <c r="M4" s="410" t="s">
        <v>111</v>
      </c>
      <c r="N4" s="410" t="s">
        <v>76</v>
      </c>
      <c r="O4" s="410" t="s">
        <v>77</v>
      </c>
      <c r="P4" s="410" t="s">
        <v>75</v>
      </c>
      <c r="Q4" s="533"/>
      <c r="R4" s="367" t="s">
        <v>111</v>
      </c>
      <c r="S4" s="367" t="s">
        <v>76</v>
      </c>
      <c r="T4" s="367" t="s">
        <v>77</v>
      </c>
      <c r="U4" s="367" t="s">
        <v>75</v>
      </c>
      <c r="V4" s="481"/>
      <c r="W4" s="364" t="s">
        <v>111</v>
      </c>
      <c r="X4" s="364" t="s">
        <v>76</v>
      </c>
      <c r="Y4" s="364" t="s">
        <v>77</v>
      </c>
      <c r="Z4" s="364" t="s">
        <v>75</v>
      </c>
      <c r="AA4" s="510"/>
      <c r="AB4" s="294" t="s">
        <v>111</v>
      </c>
      <c r="AC4" s="294" t="s">
        <v>76</v>
      </c>
      <c r="AD4" s="294" t="s">
        <v>77</v>
      </c>
      <c r="AE4" s="294" t="s">
        <v>75</v>
      </c>
      <c r="AG4" s="1"/>
      <c r="AH4" s="1"/>
      <c r="AI4" s="1"/>
      <c r="AJ4" s="1"/>
      <c r="AL4" s="481"/>
      <c r="AM4" s="285" t="s">
        <v>111</v>
      </c>
      <c r="AN4" s="285" t="s">
        <v>76</v>
      </c>
      <c r="AO4" s="285" t="s">
        <v>77</v>
      </c>
      <c r="AP4" s="285" t="s">
        <v>75</v>
      </c>
    </row>
    <row r="5" spans="1:42" ht="14.45" customHeight="1" x14ac:dyDescent="0.25">
      <c r="A5" s="505" t="s">
        <v>73</v>
      </c>
      <c r="B5" s="505"/>
      <c r="C5" s="1"/>
      <c r="D5" s="1"/>
      <c r="E5" s="12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2"/>
      <c r="W5" s="52"/>
      <c r="X5" s="52"/>
      <c r="Y5" s="52"/>
      <c r="Z5" s="52"/>
      <c r="AA5" s="295"/>
      <c r="AB5" s="295"/>
      <c r="AC5" s="1"/>
      <c r="AD5" s="1"/>
      <c r="AE5" s="1"/>
      <c r="AL5" s="52"/>
      <c r="AM5" s="52"/>
      <c r="AN5" s="52"/>
      <c r="AO5" s="52"/>
      <c r="AP5" s="52"/>
    </row>
    <row r="6" spans="1:42" s="9" customFormat="1" x14ac:dyDescent="0.25">
      <c r="A6" s="45"/>
      <c r="B6" s="8" t="s">
        <v>5</v>
      </c>
      <c r="C6" s="13"/>
      <c r="D6" s="13"/>
      <c r="E6" s="29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53"/>
      <c r="W6" s="53"/>
      <c r="X6" s="53"/>
      <c r="Y6" s="53"/>
      <c r="Z6" s="53"/>
      <c r="AA6" s="294"/>
      <c r="AB6" s="294"/>
      <c r="AC6" s="291"/>
      <c r="AD6" s="291"/>
      <c r="AE6" s="291"/>
      <c r="AG6" s="513">
        <f>SUM(R7:T9)</f>
        <v>16.25</v>
      </c>
      <c r="AH6" s="513">
        <f>SUM(Z7:Z9)</f>
        <v>6.9</v>
      </c>
      <c r="AL6" s="53"/>
      <c r="AM6" s="53"/>
      <c r="AN6" s="53"/>
      <c r="AO6" s="53"/>
      <c r="AP6" s="53"/>
    </row>
    <row r="7" spans="1:42" s="9" customFormat="1" x14ac:dyDescent="0.25">
      <c r="A7" s="292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299" t="s">
        <v>78</v>
      </c>
      <c r="H7" s="36">
        <v>1.01</v>
      </c>
      <c r="I7" s="36">
        <v>0</v>
      </c>
      <c r="J7" s="36">
        <v>0</v>
      </c>
      <c r="K7" s="36">
        <f>H7+I7+J7</f>
        <v>1.01</v>
      </c>
      <c r="L7" s="411" t="s">
        <v>78</v>
      </c>
      <c r="M7" s="36">
        <v>0.25</v>
      </c>
      <c r="N7" s="36"/>
      <c r="O7" s="36"/>
      <c r="P7" s="29">
        <f>M7+N7+O7</f>
        <v>0.25</v>
      </c>
      <c r="Q7" s="366" t="s">
        <v>78</v>
      </c>
      <c r="R7" s="36">
        <v>0.75</v>
      </c>
      <c r="S7" s="36"/>
      <c r="T7" s="36"/>
      <c r="U7" s="29">
        <f>R7+S7+T7</f>
        <v>0.75</v>
      </c>
      <c r="V7" s="54" t="s">
        <v>78</v>
      </c>
      <c r="W7" s="54">
        <v>0.12</v>
      </c>
      <c r="X7" s="54"/>
      <c r="Y7" s="54"/>
      <c r="Z7" s="54">
        <f>W7+X7+Y7</f>
        <v>0.12</v>
      </c>
      <c r="AA7" s="299" t="s">
        <v>78</v>
      </c>
      <c r="AB7" s="23">
        <f t="shared" ref="AB7:AE9" si="0">W7+H7</f>
        <v>1.1299999999999999</v>
      </c>
      <c r="AC7" s="23">
        <f t="shared" si="0"/>
        <v>0</v>
      </c>
      <c r="AD7" s="23">
        <f t="shared" si="0"/>
        <v>0</v>
      </c>
      <c r="AE7" s="23">
        <f t="shared" si="0"/>
        <v>1.1299999999999999</v>
      </c>
      <c r="AF7" s="37"/>
      <c r="AG7" s="514"/>
      <c r="AH7" s="514"/>
      <c r="AI7" s="37"/>
      <c r="AK7" s="72" t="e">
        <f>#REF!-W7</f>
        <v>#REF!</v>
      </c>
      <c r="AL7" s="54" t="s">
        <v>78</v>
      </c>
      <c r="AM7" s="54">
        <f>W7+H7</f>
        <v>1.1299999999999999</v>
      </c>
      <c r="AN7" s="54"/>
      <c r="AO7" s="54"/>
      <c r="AP7" s="54">
        <f>AM7+AN7+AO7</f>
        <v>1.1299999999999999</v>
      </c>
    </row>
    <row r="8" spans="1:42" s="9" customFormat="1" x14ac:dyDescent="0.25">
      <c r="A8" s="292">
        <v>3111327</v>
      </c>
      <c r="B8" s="8" t="s">
        <v>3</v>
      </c>
      <c r="C8" s="17">
        <v>10</v>
      </c>
      <c r="D8" s="17"/>
      <c r="E8" s="35"/>
      <c r="F8" s="17">
        <f t="shared" ref="F8:F50" si="1">C8+D8+E8</f>
        <v>10</v>
      </c>
      <c r="G8" s="299" t="s">
        <v>78</v>
      </c>
      <c r="H8" s="36"/>
      <c r="I8" s="36"/>
      <c r="J8" s="36"/>
      <c r="K8" s="36"/>
      <c r="L8" s="411" t="s">
        <v>78</v>
      </c>
      <c r="M8" s="146"/>
      <c r="N8" s="36"/>
      <c r="O8" s="36"/>
      <c r="P8" s="29"/>
      <c r="Q8" s="366" t="s">
        <v>78</v>
      </c>
      <c r="R8" s="146"/>
      <c r="S8" s="36"/>
      <c r="T8" s="36"/>
      <c r="U8" s="29"/>
      <c r="V8" s="54" t="s">
        <v>78</v>
      </c>
      <c r="W8" s="54"/>
      <c r="X8" s="54"/>
      <c r="Y8" s="54"/>
      <c r="Z8" s="54">
        <f>W8+X8+Y8</f>
        <v>0</v>
      </c>
      <c r="AA8" s="299" t="s">
        <v>78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37"/>
      <c r="AG8" s="514"/>
      <c r="AH8" s="514"/>
      <c r="AI8" s="37"/>
      <c r="AL8" s="54" t="s">
        <v>78</v>
      </c>
      <c r="AM8" s="54">
        <f>W8+H8</f>
        <v>0</v>
      </c>
      <c r="AN8" s="54"/>
      <c r="AO8" s="54"/>
      <c r="AP8" s="54">
        <f>AM8+AN8+AO8</f>
        <v>0</v>
      </c>
    </row>
    <row r="9" spans="1:42" s="9" customFormat="1" x14ac:dyDescent="0.25">
      <c r="A9" s="292">
        <v>3111338</v>
      </c>
      <c r="B9" s="8" t="s">
        <v>4</v>
      </c>
      <c r="C9" s="17">
        <v>140</v>
      </c>
      <c r="D9" s="17"/>
      <c r="E9" s="35"/>
      <c r="F9" s="17">
        <f t="shared" si="1"/>
        <v>140</v>
      </c>
      <c r="G9" s="299" t="s">
        <v>78</v>
      </c>
      <c r="H9" s="36">
        <v>36.61</v>
      </c>
      <c r="I9" s="36">
        <v>0</v>
      </c>
      <c r="J9" s="36">
        <v>0</v>
      </c>
      <c r="K9" s="36">
        <f>H9+I9+J9</f>
        <v>36.61</v>
      </c>
      <c r="L9" s="411" t="s">
        <v>78</v>
      </c>
      <c r="M9" s="36">
        <v>14.1</v>
      </c>
      <c r="N9" s="36"/>
      <c r="O9" s="36"/>
      <c r="P9" s="29">
        <f>M9+N9+O9</f>
        <v>14.1</v>
      </c>
      <c r="Q9" s="366" t="s">
        <v>78</v>
      </c>
      <c r="R9" s="36">
        <v>15.5</v>
      </c>
      <c r="S9" s="36"/>
      <c r="T9" s="36"/>
      <c r="U9" s="29">
        <f>R9+S9+T9</f>
        <v>15.5</v>
      </c>
      <c r="V9" s="54" t="s">
        <v>78</v>
      </c>
      <c r="W9" s="54">
        <v>6.78</v>
      </c>
      <c r="X9" s="54"/>
      <c r="Y9" s="54"/>
      <c r="Z9" s="54">
        <f>W9+X9+Y9</f>
        <v>6.78</v>
      </c>
      <c r="AA9" s="299" t="s">
        <v>78</v>
      </c>
      <c r="AB9" s="23">
        <f t="shared" si="0"/>
        <v>43.39</v>
      </c>
      <c r="AC9" s="23">
        <f t="shared" si="0"/>
        <v>0</v>
      </c>
      <c r="AD9" s="23">
        <f t="shared" si="0"/>
        <v>0</v>
      </c>
      <c r="AE9" s="23">
        <f t="shared" si="0"/>
        <v>43.39</v>
      </c>
      <c r="AF9" s="37"/>
      <c r="AG9" s="514"/>
      <c r="AH9" s="514"/>
      <c r="AI9" s="37"/>
      <c r="AK9" s="72" t="e">
        <f>#REF!-W9</f>
        <v>#REF!</v>
      </c>
      <c r="AL9" s="54" t="s">
        <v>78</v>
      </c>
      <c r="AM9" s="54">
        <f>W9+H9</f>
        <v>43.39</v>
      </c>
      <c r="AN9" s="54"/>
      <c r="AO9" s="54"/>
      <c r="AP9" s="54">
        <f>AM9+AN9+AO9</f>
        <v>43.39</v>
      </c>
    </row>
    <row r="10" spans="1:42" s="9" customFormat="1" ht="14.45" customHeight="1" x14ac:dyDescent="0.25">
      <c r="A10" s="45"/>
      <c r="B10" s="14" t="s">
        <v>6</v>
      </c>
      <c r="C10" s="38"/>
      <c r="D10" s="128"/>
      <c r="E10" s="299"/>
      <c r="F10" s="128"/>
      <c r="G10" s="299"/>
      <c r="H10" s="33"/>
      <c r="I10" s="33"/>
      <c r="J10" s="33"/>
      <c r="K10" s="33"/>
      <c r="L10" s="411"/>
      <c r="M10" s="39"/>
      <c r="N10" s="39"/>
      <c r="O10" s="39"/>
      <c r="P10" s="39"/>
      <c r="Q10" s="366"/>
      <c r="R10" s="39"/>
      <c r="S10" s="39"/>
      <c r="T10" s="39"/>
      <c r="U10" s="39"/>
      <c r="V10" s="365"/>
      <c r="W10" s="55"/>
      <c r="X10" s="55"/>
      <c r="Y10" s="55"/>
      <c r="Z10" s="55"/>
      <c r="AA10" s="299"/>
      <c r="AB10" s="299"/>
      <c r="AC10" s="2"/>
      <c r="AD10" s="2"/>
      <c r="AE10" s="2"/>
      <c r="AF10" s="37"/>
      <c r="AI10" s="37"/>
      <c r="AL10" s="286"/>
      <c r="AM10" s="55"/>
      <c r="AN10" s="55"/>
      <c r="AO10" s="55"/>
      <c r="AP10" s="55"/>
    </row>
    <row r="11" spans="1:42" s="9" customFormat="1" ht="14.45" customHeight="1" x14ac:dyDescent="0.25">
      <c r="A11" s="292">
        <v>3241101</v>
      </c>
      <c r="B11" s="11" t="s">
        <v>7</v>
      </c>
      <c r="C11" s="17">
        <v>100</v>
      </c>
      <c r="D11" s="17"/>
      <c r="E11" s="35"/>
      <c r="F11" s="17">
        <f t="shared" si="1"/>
        <v>100</v>
      </c>
      <c r="G11" s="299" t="s">
        <v>78</v>
      </c>
      <c r="H11" s="22">
        <v>58.540000000000006</v>
      </c>
      <c r="I11" s="22">
        <v>0</v>
      </c>
      <c r="J11" s="22">
        <v>0</v>
      </c>
      <c r="K11" s="36">
        <f t="shared" ref="K11:K25" si="2">H11+I11+J11</f>
        <v>58.540000000000006</v>
      </c>
      <c r="L11" s="411" t="s">
        <v>78</v>
      </c>
      <c r="M11" s="22">
        <v>12</v>
      </c>
      <c r="N11" s="22"/>
      <c r="O11" s="22"/>
      <c r="P11" s="29">
        <f t="shared" ref="P11:P25" si="3">M11+N11+O11</f>
        <v>12</v>
      </c>
      <c r="Q11" s="366" t="s">
        <v>78</v>
      </c>
      <c r="R11" s="22">
        <v>15</v>
      </c>
      <c r="S11" s="22"/>
      <c r="T11" s="22"/>
      <c r="U11" s="29">
        <f t="shared" ref="U11:U25" si="4">R11+S11+T11</f>
        <v>15</v>
      </c>
      <c r="V11" s="365" t="s">
        <v>78</v>
      </c>
      <c r="W11" s="54">
        <v>1.56</v>
      </c>
      <c r="X11" s="54"/>
      <c r="Y11" s="54"/>
      <c r="Z11" s="54">
        <f t="shared" ref="Z11:Z25" si="5">W11+X11+Y11</f>
        <v>1.56</v>
      </c>
      <c r="AA11" s="299" t="s">
        <v>78</v>
      </c>
      <c r="AB11" s="23">
        <f t="shared" ref="AB11:AB25" si="6">W11+H11</f>
        <v>60.100000000000009</v>
      </c>
      <c r="AC11" s="23">
        <f t="shared" ref="AC11:AC25" si="7">X11+I11</f>
        <v>0</v>
      </c>
      <c r="AD11" s="23">
        <f t="shared" ref="AD11:AD25" si="8">Y11+J11</f>
        <v>0</v>
      </c>
      <c r="AE11" s="23">
        <f t="shared" ref="AE11:AE25" si="9">Z11+K11</f>
        <v>60.100000000000009</v>
      </c>
      <c r="AF11" s="37"/>
      <c r="AG11" s="290" t="e">
        <f>#REF!</f>
        <v>#REF!</v>
      </c>
      <c r="AH11" s="290">
        <f>Z11</f>
        <v>1.56</v>
      </c>
      <c r="AI11" s="37"/>
      <c r="AK11" s="72" t="e">
        <f>#REF!-W11</f>
        <v>#REF!</v>
      </c>
      <c r="AL11" s="286" t="s">
        <v>78</v>
      </c>
      <c r="AM11" s="54">
        <f t="shared" ref="AM11:AM32" si="10">W11+H11</f>
        <v>60.100000000000009</v>
      </c>
      <c r="AN11" s="54"/>
      <c r="AO11" s="54"/>
      <c r="AP11" s="54">
        <f t="shared" ref="AP11:AP25" si="11">AM11+AN11+AO11</f>
        <v>60.100000000000009</v>
      </c>
    </row>
    <row r="12" spans="1:42" s="9" customFormat="1" ht="20.45" customHeight="1" x14ac:dyDescent="0.25">
      <c r="A12" s="292">
        <v>3211129</v>
      </c>
      <c r="B12" s="10" t="s">
        <v>8</v>
      </c>
      <c r="C12" s="17">
        <v>245</v>
      </c>
      <c r="D12" s="17"/>
      <c r="E12" s="35"/>
      <c r="F12" s="17">
        <f t="shared" si="1"/>
        <v>245</v>
      </c>
      <c r="G12" s="299" t="s">
        <v>78</v>
      </c>
      <c r="H12" s="22">
        <v>116.67000000000002</v>
      </c>
      <c r="I12" s="22">
        <v>0</v>
      </c>
      <c r="J12" s="22">
        <v>0</v>
      </c>
      <c r="K12" s="36">
        <f t="shared" si="2"/>
        <v>116.67000000000002</v>
      </c>
      <c r="L12" s="411" t="s">
        <v>78</v>
      </c>
      <c r="M12" s="22">
        <v>34.25</v>
      </c>
      <c r="N12" s="22"/>
      <c r="O12" s="22"/>
      <c r="P12" s="29">
        <f t="shared" si="3"/>
        <v>34.25</v>
      </c>
      <c r="Q12" s="366" t="s">
        <v>78</v>
      </c>
      <c r="R12" s="22">
        <v>34.25</v>
      </c>
      <c r="S12" s="22"/>
      <c r="T12" s="22"/>
      <c r="U12" s="29">
        <f t="shared" si="4"/>
        <v>34.25</v>
      </c>
      <c r="V12" s="365" t="s">
        <v>78</v>
      </c>
      <c r="W12" s="54">
        <v>14.25</v>
      </c>
      <c r="X12" s="54"/>
      <c r="Y12" s="54"/>
      <c r="Z12" s="54">
        <f t="shared" si="5"/>
        <v>14.25</v>
      </c>
      <c r="AA12" s="299" t="s">
        <v>78</v>
      </c>
      <c r="AB12" s="23">
        <f t="shared" si="6"/>
        <v>130.92000000000002</v>
      </c>
      <c r="AC12" s="23">
        <f t="shared" si="7"/>
        <v>0</v>
      </c>
      <c r="AD12" s="23">
        <f t="shared" si="8"/>
        <v>0</v>
      </c>
      <c r="AE12" s="23">
        <f t="shared" si="9"/>
        <v>130.92000000000002</v>
      </c>
      <c r="AF12" s="37"/>
      <c r="AG12" s="290" t="e">
        <f>#REF!</f>
        <v>#REF!</v>
      </c>
      <c r="AH12" s="290">
        <f>Z12</f>
        <v>14.25</v>
      </c>
      <c r="AI12" s="37"/>
      <c r="AK12" s="72" t="e">
        <f>#REF!-W12</f>
        <v>#REF!</v>
      </c>
      <c r="AL12" s="286" t="s">
        <v>78</v>
      </c>
      <c r="AM12" s="54">
        <f t="shared" si="10"/>
        <v>130.92000000000002</v>
      </c>
      <c r="AN12" s="54"/>
      <c r="AO12" s="54"/>
      <c r="AP12" s="54">
        <f t="shared" si="11"/>
        <v>130.92000000000002</v>
      </c>
    </row>
    <row r="13" spans="1:42" s="9" customFormat="1" ht="30.6" customHeight="1" x14ac:dyDescent="0.25">
      <c r="A13" s="292">
        <v>3821103</v>
      </c>
      <c r="B13" s="46" t="s">
        <v>9</v>
      </c>
      <c r="C13" s="17">
        <v>2596.27</v>
      </c>
      <c r="D13" s="17"/>
      <c r="E13" s="35"/>
      <c r="F13" s="17">
        <f t="shared" si="1"/>
        <v>2596.27</v>
      </c>
      <c r="G13" s="299" t="s">
        <v>78</v>
      </c>
      <c r="H13" s="22">
        <v>1603.18</v>
      </c>
      <c r="I13" s="22">
        <v>0</v>
      </c>
      <c r="J13" s="22">
        <v>0</v>
      </c>
      <c r="K13" s="36">
        <f t="shared" si="2"/>
        <v>1603.18</v>
      </c>
      <c r="L13" s="411" t="s">
        <v>78</v>
      </c>
      <c r="M13" s="22">
        <v>115</v>
      </c>
      <c r="N13" s="22"/>
      <c r="O13" s="22"/>
      <c r="P13" s="29">
        <f t="shared" si="3"/>
        <v>115</v>
      </c>
      <c r="Q13" s="366" t="s">
        <v>78</v>
      </c>
      <c r="R13" s="22">
        <v>365.45</v>
      </c>
      <c r="S13" s="22"/>
      <c r="T13" s="22"/>
      <c r="U13" s="29">
        <f t="shared" si="4"/>
        <v>365.45</v>
      </c>
      <c r="V13" s="365" t="s">
        <v>78</v>
      </c>
      <c r="W13" s="54">
        <v>41.27</v>
      </c>
      <c r="X13" s="54"/>
      <c r="Y13" s="54"/>
      <c r="Z13" s="54">
        <f t="shared" si="5"/>
        <v>41.27</v>
      </c>
      <c r="AA13" s="299" t="s">
        <v>78</v>
      </c>
      <c r="AB13" s="23">
        <f t="shared" si="6"/>
        <v>1644.45</v>
      </c>
      <c r="AC13" s="23">
        <f t="shared" si="7"/>
        <v>0</v>
      </c>
      <c r="AD13" s="23">
        <f t="shared" si="8"/>
        <v>0</v>
      </c>
      <c r="AE13" s="23">
        <f t="shared" si="9"/>
        <v>1644.45</v>
      </c>
      <c r="AF13" s="37"/>
      <c r="AG13" s="290" t="e">
        <f>#REF!</f>
        <v>#REF!</v>
      </c>
      <c r="AH13" s="290">
        <f>Z13</f>
        <v>41.27</v>
      </c>
      <c r="AI13" s="37"/>
      <c r="AK13" s="72" t="e">
        <f>#REF!-W13</f>
        <v>#REF!</v>
      </c>
      <c r="AL13" s="286" t="s">
        <v>78</v>
      </c>
      <c r="AM13" s="54">
        <f t="shared" si="10"/>
        <v>1644.45</v>
      </c>
      <c r="AN13" s="54"/>
      <c r="AO13" s="54"/>
      <c r="AP13" s="54">
        <f t="shared" si="11"/>
        <v>1644.45</v>
      </c>
    </row>
    <row r="14" spans="1:42" s="9" customFormat="1" x14ac:dyDescent="0.25">
      <c r="A14" s="292">
        <v>3211119</v>
      </c>
      <c r="B14" s="10" t="s">
        <v>10</v>
      </c>
      <c r="C14" s="17">
        <v>25</v>
      </c>
      <c r="D14" s="17"/>
      <c r="E14" s="35"/>
      <c r="F14" s="17">
        <f t="shared" si="1"/>
        <v>25</v>
      </c>
      <c r="G14" s="299" t="s">
        <v>78</v>
      </c>
      <c r="H14" s="22">
        <v>0.77</v>
      </c>
      <c r="I14" s="22">
        <v>0</v>
      </c>
      <c r="J14" s="22">
        <v>0</v>
      </c>
      <c r="K14" s="36">
        <f t="shared" si="2"/>
        <v>0.77</v>
      </c>
      <c r="L14" s="411" t="s">
        <v>78</v>
      </c>
      <c r="M14" s="22">
        <v>0.2</v>
      </c>
      <c r="N14" s="22"/>
      <c r="O14" s="22"/>
      <c r="P14" s="29">
        <f t="shared" si="3"/>
        <v>0.2</v>
      </c>
      <c r="Q14" s="366" t="s">
        <v>78</v>
      </c>
      <c r="R14" s="22">
        <v>0.5</v>
      </c>
      <c r="S14" s="22"/>
      <c r="T14" s="22"/>
      <c r="U14" s="29">
        <f t="shared" si="4"/>
        <v>0.5</v>
      </c>
      <c r="V14" s="365" t="s">
        <v>78</v>
      </c>
      <c r="W14" s="54">
        <v>0.02</v>
      </c>
      <c r="X14" s="54"/>
      <c r="Y14" s="54"/>
      <c r="Z14" s="54">
        <f t="shared" si="5"/>
        <v>0.02</v>
      </c>
      <c r="AA14" s="299" t="s">
        <v>78</v>
      </c>
      <c r="AB14" s="23">
        <f t="shared" si="6"/>
        <v>0.79</v>
      </c>
      <c r="AC14" s="23">
        <f t="shared" si="7"/>
        <v>0</v>
      </c>
      <c r="AD14" s="23">
        <f t="shared" si="8"/>
        <v>0</v>
      </c>
      <c r="AE14" s="23">
        <f t="shared" si="9"/>
        <v>0.79</v>
      </c>
      <c r="AF14" s="37"/>
      <c r="AG14" s="513" t="e">
        <f>SUM(#REF!)</f>
        <v>#REF!</v>
      </c>
      <c r="AH14" s="513">
        <f>SUM(Z14:Z16)</f>
        <v>0.05</v>
      </c>
      <c r="AI14" s="37"/>
      <c r="AK14" s="72" t="e">
        <f>#REF!-W14</f>
        <v>#REF!</v>
      </c>
      <c r="AL14" s="286" t="s">
        <v>78</v>
      </c>
      <c r="AM14" s="54">
        <f t="shared" si="10"/>
        <v>0.79</v>
      </c>
      <c r="AN14" s="54"/>
      <c r="AO14" s="54"/>
      <c r="AP14" s="54">
        <f t="shared" si="11"/>
        <v>0.79</v>
      </c>
    </row>
    <row r="15" spans="1:42" s="9" customFormat="1" x14ac:dyDescent="0.25">
      <c r="A15" s="292">
        <v>3211120</v>
      </c>
      <c r="B15" s="11" t="s">
        <v>11</v>
      </c>
      <c r="C15" s="17">
        <v>25</v>
      </c>
      <c r="D15" s="17"/>
      <c r="E15" s="35"/>
      <c r="F15" s="17">
        <f t="shared" si="1"/>
        <v>25</v>
      </c>
      <c r="G15" s="299" t="s">
        <v>78</v>
      </c>
      <c r="H15" s="22">
        <v>0.97</v>
      </c>
      <c r="I15" s="22">
        <v>0</v>
      </c>
      <c r="J15" s="22">
        <v>0</v>
      </c>
      <c r="K15" s="36">
        <f t="shared" si="2"/>
        <v>0.97</v>
      </c>
      <c r="L15" s="411" t="s">
        <v>78</v>
      </c>
      <c r="M15" s="22">
        <v>0.05</v>
      </c>
      <c r="N15" s="22"/>
      <c r="O15" s="22"/>
      <c r="P15" s="29">
        <f t="shared" si="3"/>
        <v>0.05</v>
      </c>
      <c r="Q15" s="366" t="s">
        <v>78</v>
      </c>
      <c r="R15" s="22">
        <v>0.5</v>
      </c>
      <c r="S15" s="22"/>
      <c r="T15" s="22"/>
      <c r="U15" s="29">
        <f t="shared" si="4"/>
        <v>0.5</v>
      </c>
      <c r="V15" s="365" t="s">
        <v>78</v>
      </c>
      <c r="W15" s="54">
        <v>0</v>
      </c>
      <c r="X15" s="54"/>
      <c r="Y15" s="54"/>
      <c r="Z15" s="54">
        <f t="shared" si="5"/>
        <v>0</v>
      </c>
      <c r="AA15" s="299" t="s">
        <v>78</v>
      </c>
      <c r="AB15" s="23">
        <f t="shared" si="6"/>
        <v>0.97</v>
      </c>
      <c r="AC15" s="23">
        <f t="shared" si="7"/>
        <v>0</v>
      </c>
      <c r="AD15" s="23">
        <f t="shared" si="8"/>
        <v>0</v>
      </c>
      <c r="AE15" s="23">
        <f t="shared" si="9"/>
        <v>0.97</v>
      </c>
      <c r="AF15" s="37"/>
      <c r="AG15" s="514"/>
      <c r="AH15" s="514"/>
      <c r="AI15" s="37"/>
      <c r="AK15" s="72" t="e">
        <f>#REF!-W15</f>
        <v>#REF!</v>
      </c>
      <c r="AL15" s="286" t="s">
        <v>78</v>
      </c>
      <c r="AM15" s="54">
        <f t="shared" si="10"/>
        <v>0.97</v>
      </c>
      <c r="AN15" s="54"/>
      <c r="AO15" s="54"/>
      <c r="AP15" s="54">
        <f t="shared" si="11"/>
        <v>0.97</v>
      </c>
    </row>
    <row r="16" spans="1:42" s="9" customFormat="1" x14ac:dyDescent="0.25">
      <c r="A16" s="292">
        <v>3211117</v>
      </c>
      <c r="B16" s="11" t="s">
        <v>12</v>
      </c>
      <c r="C16" s="17">
        <v>25</v>
      </c>
      <c r="D16" s="17"/>
      <c r="E16" s="35"/>
      <c r="F16" s="17">
        <f t="shared" si="1"/>
        <v>25</v>
      </c>
      <c r="G16" s="299" t="s">
        <v>78</v>
      </c>
      <c r="H16" s="22">
        <v>0.44</v>
      </c>
      <c r="I16" s="22">
        <v>0</v>
      </c>
      <c r="J16" s="22">
        <v>0</v>
      </c>
      <c r="K16" s="36">
        <f t="shared" si="2"/>
        <v>0.44</v>
      </c>
      <c r="L16" s="411" t="s">
        <v>78</v>
      </c>
      <c r="M16" s="22">
        <v>0.05</v>
      </c>
      <c r="N16" s="22"/>
      <c r="O16" s="22"/>
      <c r="P16" s="29">
        <f t="shared" si="3"/>
        <v>0.05</v>
      </c>
      <c r="Q16" s="366" t="s">
        <v>78</v>
      </c>
      <c r="R16" s="22">
        <v>0.3</v>
      </c>
      <c r="S16" s="22"/>
      <c r="T16" s="22"/>
      <c r="U16" s="29">
        <f t="shared" si="4"/>
        <v>0.3</v>
      </c>
      <c r="V16" s="365" t="s">
        <v>78</v>
      </c>
      <c r="W16" s="54">
        <v>0.03</v>
      </c>
      <c r="X16" s="54"/>
      <c r="Y16" s="54"/>
      <c r="Z16" s="54">
        <f t="shared" si="5"/>
        <v>0.03</v>
      </c>
      <c r="AA16" s="299" t="s">
        <v>78</v>
      </c>
      <c r="AB16" s="23">
        <f t="shared" si="6"/>
        <v>0.47</v>
      </c>
      <c r="AC16" s="23">
        <f t="shared" si="7"/>
        <v>0</v>
      </c>
      <c r="AD16" s="23">
        <f t="shared" si="8"/>
        <v>0</v>
      </c>
      <c r="AE16" s="23">
        <f t="shared" si="9"/>
        <v>0.47</v>
      </c>
      <c r="AF16" s="37"/>
      <c r="AG16" s="514"/>
      <c r="AH16" s="514"/>
      <c r="AI16" s="37"/>
      <c r="AK16" s="72" t="e">
        <f>#REF!-W16</f>
        <v>#REF!</v>
      </c>
      <c r="AL16" s="286" t="s">
        <v>78</v>
      </c>
      <c r="AM16" s="54">
        <f t="shared" si="10"/>
        <v>0.47</v>
      </c>
      <c r="AN16" s="54"/>
      <c r="AO16" s="54"/>
      <c r="AP16" s="54">
        <f t="shared" si="11"/>
        <v>0.47</v>
      </c>
    </row>
    <row r="17" spans="1:42" s="9" customFormat="1" ht="14.45" customHeight="1" x14ac:dyDescent="0.25">
      <c r="A17" s="292">
        <v>3221104</v>
      </c>
      <c r="B17" s="11" t="s">
        <v>13</v>
      </c>
      <c r="C17" s="17">
        <v>15</v>
      </c>
      <c r="D17" s="17"/>
      <c r="E17" s="35"/>
      <c r="F17" s="17">
        <f t="shared" si="1"/>
        <v>15</v>
      </c>
      <c r="G17" s="299" t="s">
        <v>78</v>
      </c>
      <c r="H17" s="22">
        <v>11.920000000000002</v>
      </c>
      <c r="I17" s="22">
        <v>0</v>
      </c>
      <c r="J17" s="22">
        <v>0</v>
      </c>
      <c r="K17" s="36">
        <f t="shared" si="2"/>
        <v>11.920000000000002</v>
      </c>
      <c r="L17" s="411" t="s">
        <v>78</v>
      </c>
      <c r="M17" s="22">
        <v>0.5</v>
      </c>
      <c r="N17" s="22"/>
      <c r="O17" s="22"/>
      <c r="P17" s="29">
        <f t="shared" si="3"/>
        <v>0.5</v>
      </c>
      <c r="Q17" s="366" t="s">
        <v>78</v>
      </c>
      <c r="R17" s="22">
        <v>2.5</v>
      </c>
      <c r="S17" s="22"/>
      <c r="T17" s="22"/>
      <c r="U17" s="29">
        <f t="shared" si="4"/>
        <v>2.5</v>
      </c>
      <c r="V17" s="365" t="s">
        <v>78</v>
      </c>
      <c r="W17" s="54">
        <v>0</v>
      </c>
      <c r="X17" s="54"/>
      <c r="Y17" s="54"/>
      <c r="Z17" s="54">
        <f t="shared" si="5"/>
        <v>0</v>
      </c>
      <c r="AA17" s="299" t="s">
        <v>78</v>
      </c>
      <c r="AB17" s="23">
        <f t="shared" si="6"/>
        <v>11.920000000000002</v>
      </c>
      <c r="AC17" s="23">
        <f t="shared" si="7"/>
        <v>0</v>
      </c>
      <c r="AD17" s="23">
        <f t="shared" si="8"/>
        <v>0</v>
      </c>
      <c r="AE17" s="23">
        <f t="shared" si="9"/>
        <v>11.920000000000002</v>
      </c>
      <c r="AF17" s="37"/>
      <c r="AG17" s="290" t="e">
        <f>#REF!</f>
        <v>#REF!</v>
      </c>
      <c r="AH17" s="290">
        <f>Z17</f>
        <v>0</v>
      </c>
      <c r="AI17" s="37"/>
      <c r="AK17" s="72" t="e">
        <f>#REF!-W17</f>
        <v>#REF!</v>
      </c>
      <c r="AL17" s="286" t="s">
        <v>78</v>
      </c>
      <c r="AM17" s="54">
        <f t="shared" si="10"/>
        <v>11.920000000000002</v>
      </c>
      <c r="AN17" s="54"/>
      <c r="AO17" s="54"/>
      <c r="AP17" s="54">
        <f t="shared" si="11"/>
        <v>11.920000000000002</v>
      </c>
    </row>
    <row r="18" spans="1:42" s="9" customFormat="1" x14ac:dyDescent="0.25">
      <c r="A18" s="292">
        <v>3211115</v>
      </c>
      <c r="B18" s="11" t="s">
        <v>14</v>
      </c>
      <c r="C18" s="17">
        <v>10</v>
      </c>
      <c r="D18" s="17"/>
      <c r="E18" s="35"/>
      <c r="F18" s="17">
        <f t="shared" si="1"/>
        <v>10</v>
      </c>
      <c r="G18" s="299" t="s">
        <v>78</v>
      </c>
      <c r="H18" s="22">
        <v>1.1099999999999999</v>
      </c>
      <c r="I18" s="22">
        <v>0</v>
      </c>
      <c r="J18" s="22">
        <v>0</v>
      </c>
      <c r="K18" s="36">
        <f t="shared" si="2"/>
        <v>1.1099999999999999</v>
      </c>
      <c r="L18" s="411" t="s">
        <v>78</v>
      </c>
      <c r="M18" s="22">
        <v>0.5</v>
      </c>
      <c r="N18" s="22"/>
      <c r="O18" s="22"/>
      <c r="P18" s="29">
        <f t="shared" si="3"/>
        <v>0.5</v>
      </c>
      <c r="Q18" s="366" t="s">
        <v>78</v>
      </c>
      <c r="R18" s="22">
        <v>1</v>
      </c>
      <c r="S18" s="22"/>
      <c r="T18" s="22"/>
      <c r="U18" s="29">
        <f t="shared" si="4"/>
        <v>1</v>
      </c>
      <c r="V18" s="365" t="s">
        <v>78</v>
      </c>
      <c r="W18" s="54">
        <v>0.12</v>
      </c>
      <c r="X18" s="54"/>
      <c r="Y18" s="54"/>
      <c r="Z18" s="54">
        <f t="shared" si="5"/>
        <v>0.12</v>
      </c>
      <c r="AA18" s="299" t="s">
        <v>78</v>
      </c>
      <c r="AB18" s="23">
        <f t="shared" si="6"/>
        <v>1.23</v>
      </c>
      <c r="AC18" s="23">
        <f t="shared" si="7"/>
        <v>0</v>
      </c>
      <c r="AD18" s="23">
        <f t="shared" si="8"/>
        <v>0</v>
      </c>
      <c r="AE18" s="23">
        <f t="shared" si="9"/>
        <v>1.23</v>
      </c>
      <c r="AF18" s="37"/>
      <c r="AG18" s="513" t="e">
        <f>SUM(#REF!)</f>
        <v>#REF!</v>
      </c>
      <c r="AH18" s="513">
        <f>SUM(Z18:Z19)</f>
        <v>1.2200000000000002</v>
      </c>
      <c r="AI18" s="37"/>
      <c r="AK18" s="72" t="e">
        <f>#REF!-W18</f>
        <v>#REF!</v>
      </c>
      <c r="AL18" s="286" t="s">
        <v>78</v>
      </c>
      <c r="AM18" s="54">
        <f t="shared" si="10"/>
        <v>1.23</v>
      </c>
      <c r="AN18" s="54"/>
      <c r="AO18" s="54"/>
      <c r="AP18" s="62">
        <f t="shared" si="11"/>
        <v>1.23</v>
      </c>
    </row>
    <row r="19" spans="1:42" s="9" customFormat="1" x14ac:dyDescent="0.25">
      <c r="A19" s="292">
        <v>3211113</v>
      </c>
      <c r="B19" s="11" t="s">
        <v>15</v>
      </c>
      <c r="C19" s="17">
        <v>15</v>
      </c>
      <c r="D19" s="17"/>
      <c r="E19" s="35"/>
      <c r="F19" s="17">
        <f t="shared" si="1"/>
        <v>15</v>
      </c>
      <c r="G19" s="299" t="s">
        <v>78</v>
      </c>
      <c r="H19" s="22">
        <v>8.74</v>
      </c>
      <c r="I19" s="22">
        <v>0</v>
      </c>
      <c r="J19" s="22">
        <v>0</v>
      </c>
      <c r="K19" s="36">
        <f t="shared" si="2"/>
        <v>8.74</v>
      </c>
      <c r="L19" s="411" t="s">
        <v>78</v>
      </c>
      <c r="M19" s="22">
        <v>3</v>
      </c>
      <c r="N19" s="22"/>
      <c r="O19" s="22"/>
      <c r="P19" s="29">
        <f t="shared" si="3"/>
        <v>3</v>
      </c>
      <c r="Q19" s="366" t="s">
        <v>78</v>
      </c>
      <c r="R19" s="22">
        <v>5</v>
      </c>
      <c r="S19" s="22"/>
      <c r="T19" s="22"/>
      <c r="U19" s="29">
        <f t="shared" si="4"/>
        <v>5</v>
      </c>
      <c r="V19" s="365" t="s">
        <v>78</v>
      </c>
      <c r="W19" s="54">
        <v>1.1000000000000001</v>
      </c>
      <c r="X19" s="54"/>
      <c r="Y19" s="54"/>
      <c r="Z19" s="54">
        <f t="shared" si="5"/>
        <v>1.1000000000000001</v>
      </c>
      <c r="AA19" s="299" t="s">
        <v>78</v>
      </c>
      <c r="AB19" s="23">
        <f t="shared" si="6"/>
        <v>9.84</v>
      </c>
      <c r="AC19" s="23">
        <f t="shared" si="7"/>
        <v>0</v>
      </c>
      <c r="AD19" s="23">
        <f t="shared" si="8"/>
        <v>0</v>
      </c>
      <c r="AE19" s="23">
        <f t="shared" si="9"/>
        <v>9.84</v>
      </c>
      <c r="AF19" s="37"/>
      <c r="AG19" s="513"/>
      <c r="AH19" s="514"/>
      <c r="AI19" s="37"/>
      <c r="AK19" s="72" t="e">
        <f>#REF!-W19</f>
        <v>#REF!</v>
      </c>
      <c r="AL19" s="286" t="s">
        <v>78</v>
      </c>
      <c r="AM19" s="54">
        <f t="shared" si="10"/>
        <v>9.84</v>
      </c>
      <c r="AN19" s="54"/>
      <c r="AO19" s="54"/>
      <c r="AP19" s="62">
        <f t="shared" si="11"/>
        <v>9.84</v>
      </c>
    </row>
    <row r="20" spans="1:42" s="9" customFormat="1" x14ac:dyDescent="0.25">
      <c r="A20" s="292">
        <v>3243102</v>
      </c>
      <c r="B20" s="8" t="s">
        <v>16</v>
      </c>
      <c r="C20" s="17">
        <v>200</v>
      </c>
      <c r="D20" s="17"/>
      <c r="E20" s="35"/>
      <c r="F20" s="17">
        <f t="shared" si="1"/>
        <v>200</v>
      </c>
      <c r="G20" s="299" t="s">
        <v>78</v>
      </c>
      <c r="H20" s="22">
        <v>17.52</v>
      </c>
      <c r="I20" s="22">
        <v>0</v>
      </c>
      <c r="J20" s="22">
        <v>0</v>
      </c>
      <c r="K20" s="36">
        <f t="shared" si="2"/>
        <v>17.52</v>
      </c>
      <c r="L20" s="411" t="s">
        <v>78</v>
      </c>
      <c r="M20" s="22">
        <v>1</v>
      </c>
      <c r="N20" s="22"/>
      <c r="O20" s="22"/>
      <c r="P20" s="29">
        <f t="shared" si="3"/>
        <v>1</v>
      </c>
      <c r="Q20" s="366" t="s">
        <v>78</v>
      </c>
      <c r="R20" s="22">
        <v>3</v>
      </c>
      <c r="S20" s="22"/>
      <c r="T20" s="22"/>
      <c r="U20" s="29">
        <f t="shared" si="4"/>
        <v>3</v>
      </c>
      <c r="V20" s="365" t="s">
        <v>78</v>
      </c>
      <c r="W20" s="54">
        <v>0.28999999999999998</v>
      </c>
      <c r="X20" s="54"/>
      <c r="Y20" s="54"/>
      <c r="Z20" s="54">
        <f t="shared" si="5"/>
        <v>0.28999999999999998</v>
      </c>
      <c r="AA20" s="299" t="s">
        <v>78</v>
      </c>
      <c r="AB20" s="23">
        <f t="shared" si="6"/>
        <v>17.809999999999999</v>
      </c>
      <c r="AC20" s="23">
        <f t="shared" si="7"/>
        <v>0</v>
      </c>
      <c r="AD20" s="23">
        <f t="shared" si="8"/>
        <v>0</v>
      </c>
      <c r="AE20" s="23">
        <f t="shared" si="9"/>
        <v>17.809999999999999</v>
      </c>
      <c r="AF20" s="37"/>
      <c r="AG20" s="513" t="e">
        <f>SUM(#REF!)</f>
        <v>#REF!</v>
      </c>
      <c r="AH20" s="513">
        <f>SUM(Z20:Z21)</f>
        <v>5.03</v>
      </c>
      <c r="AI20" s="37"/>
      <c r="AK20" s="72" t="e">
        <f>#REF!-W20</f>
        <v>#REF!</v>
      </c>
      <c r="AL20" s="286" t="s">
        <v>78</v>
      </c>
      <c r="AM20" s="54">
        <f t="shared" si="10"/>
        <v>17.809999999999999</v>
      </c>
      <c r="AN20" s="54"/>
      <c r="AO20" s="54"/>
      <c r="AP20" s="54">
        <f t="shared" si="11"/>
        <v>17.809999999999999</v>
      </c>
    </row>
    <row r="21" spans="1:42" s="9" customFormat="1" x14ac:dyDescent="0.25">
      <c r="A21" s="292">
        <v>3243101</v>
      </c>
      <c r="B21" s="8" t="s">
        <v>17</v>
      </c>
      <c r="C21" s="17">
        <v>150</v>
      </c>
      <c r="D21" s="17"/>
      <c r="E21" s="35"/>
      <c r="F21" s="17">
        <f t="shared" si="1"/>
        <v>150</v>
      </c>
      <c r="G21" s="299" t="s">
        <v>78</v>
      </c>
      <c r="H21" s="22">
        <v>64.59</v>
      </c>
      <c r="I21" s="22">
        <v>0</v>
      </c>
      <c r="J21" s="22">
        <v>0</v>
      </c>
      <c r="K21" s="36">
        <f t="shared" si="2"/>
        <v>64.59</v>
      </c>
      <c r="L21" s="411" t="s">
        <v>78</v>
      </c>
      <c r="M21" s="22">
        <v>11</v>
      </c>
      <c r="N21" s="22"/>
      <c r="O21" s="22"/>
      <c r="P21" s="29">
        <f t="shared" si="3"/>
        <v>11</v>
      </c>
      <c r="Q21" s="366" t="s">
        <v>78</v>
      </c>
      <c r="R21" s="22">
        <v>25</v>
      </c>
      <c r="S21" s="22"/>
      <c r="T21" s="22"/>
      <c r="U21" s="29">
        <f t="shared" si="4"/>
        <v>25</v>
      </c>
      <c r="V21" s="365" t="s">
        <v>78</v>
      </c>
      <c r="W21" s="54">
        <v>4.74</v>
      </c>
      <c r="X21" s="54"/>
      <c r="Y21" s="54"/>
      <c r="Z21" s="54">
        <f t="shared" si="5"/>
        <v>4.74</v>
      </c>
      <c r="AA21" s="299" t="s">
        <v>78</v>
      </c>
      <c r="AB21" s="23">
        <f t="shared" si="6"/>
        <v>69.33</v>
      </c>
      <c r="AC21" s="23">
        <f t="shared" si="7"/>
        <v>0</v>
      </c>
      <c r="AD21" s="23">
        <f t="shared" si="8"/>
        <v>0</v>
      </c>
      <c r="AE21" s="23">
        <f t="shared" si="9"/>
        <v>69.33</v>
      </c>
      <c r="AF21" s="37"/>
      <c r="AG21" s="514"/>
      <c r="AH21" s="514"/>
      <c r="AI21" s="37"/>
      <c r="AK21" s="72" t="e">
        <f>#REF!-W21</f>
        <v>#REF!</v>
      </c>
      <c r="AL21" s="286" t="s">
        <v>78</v>
      </c>
      <c r="AM21" s="54">
        <f t="shared" si="10"/>
        <v>69.33</v>
      </c>
      <c r="AN21" s="54"/>
      <c r="AO21" s="54"/>
      <c r="AP21" s="54">
        <f t="shared" si="11"/>
        <v>69.33</v>
      </c>
    </row>
    <row r="22" spans="1:42" s="9" customFormat="1" ht="14.45" customHeight="1" x14ac:dyDescent="0.25">
      <c r="A22" s="292">
        <v>3221108</v>
      </c>
      <c r="B22" s="8" t="s">
        <v>18</v>
      </c>
      <c r="C22" s="17">
        <v>3</v>
      </c>
      <c r="D22" s="17"/>
      <c r="E22" s="35"/>
      <c r="F22" s="17">
        <f t="shared" si="1"/>
        <v>3</v>
      </c>
      <c r="G22" s="299" t="s">
        <v>78</v>
      </c>
      <c r="H22" s="22">
        <v>1.1600000000000001</v>
      </c>
      <c r="I22" s="22">
        <v>0</v>
      </c>
      <c r="J22" s="22">
        <v>0</v>
      </c>
      <c r="K22" s="36">
        <f t="shared" si="2"/>
        <v>1.1600000000000001</v>
      </c>
      <c r="L22" s="411" t="s">
        <v>78</v>
      </c>
      <c r="M22" s="22">
        <v>0.5</v>
      </c>
      <c r="N22" s="22"/>
      <c r="O22" s="22"/>
      <c r="P22" s="29">
        <f t="shared" si="3"/>
        <v>0.5</v>
      </c>
      <c r="Q22" s="366" t="s">
        <v>78</v>
      </c>
      <c r="R22" s="22">
        <v>1</v>
      </c>
      <c r="S22" s="22"/>
      <c r="T22" s="22"/>
      <c r="U22" s="29">
        <f t="shared" si="4"/>
        <v>1</v>
      </c>
      <c r="V22" s="365" t="s">
        <v>78</v>
      </c>
      <c r="W22" s="54">
        <v>0.11</v>
      </c>
      <c r="X22" s="54"/>
      <c r="Y22" s="54"/>
      <c r="Z22" s="54">
        <f t="shared" si="5"/>
        <v>0.11</v>
      </c>
      <c r="AA22" s="299" t="s">
        <v>78</v>
      </c>
      <c r="AB22" s="23">
        <f t="shared" si="6"/>
        <v>1.2700000000000002</v>
      </c>
      <c r="AC22" s="23">
        <f t="shared" si="7"/>
        <v>0</v>
      </c>
      <c r="AD22" s="23">
        <f t="shared" si="8"/>
        <v>0</v>
      </c>
      <c r="AE22" s="23">
        <f t="shared" si="9"/>
        <v>1.2700000000000002</v>
      </c>
      <c r="AF22" s="37"/>
      <c r="AG22" s="290" t="e">
        <f>#REF!</f>
        <v>#REF!</v>
      </c>
      <c r="AH22" s="290">
        <f>Z22</f>
        <v>0.11</v>
      </c>
      <c r="AI22" s="37"/>
      <c r="AK22" s="72" t="e">
        <f>#REF!-W22</f>
        <v>#REF!</v>
      </c>
      <c r="AL22" s="286" t="s">
        <v>78</v>
      </c>
      <c r="AM22" s="54">
        <f t="shared" si="10"/>
        <v>1.2700000000000002</v>
      </c>
      <c r="AN22" s="54"/>
      <c r="AO22" s="54"/>
      <c r="AP22" s="54">
        <f t="shared" si="11"/>
        <v>1.2700000000000002</v>
      </c>
    </row>
    <row r="23" spans="1:42" s="9" customFormat="1" x14ac:dyDescent="0.25">
      <c r="A23" s="292">
        <v>3255102</v>
      </c>
      <c r="B23" s="8" t="s">
        <v>19</v>
      </c>
      <c r="C23" s="17">
        <v>35</v>
      </c>
      <c r="D23" s="17"/>
      <c r="E23" s="35"/>
      <c r="F23" s="17">
        <f t="shared" si="1"/>
        <v>35</v>
      </c>
      <c r="G23" s="299" t="s">
        <v>78</v>
      </c>
      <c r="H23" s="22">
        <v>34.159999999999997</v>
      </c>
      <c r="I23" s="22">
        <v>0</v>
      </c>
      <c r="J23" s="22">
        <v>0</v>
      </c>
      <c r="K23" s="36">
        <f t="shared" si="2"/>
        <v>34.159999999999997</v>
      </c>
      <c r="L23" s="411" t="s">
        <v>78</v>
      </c>
      <c r="M23" s="22">
        <v>0</v>
      </c>
      <c r="N23" s="22"/>
      <c r="O23" s="22"/>
      <c r="P23" s="29">
        <f t="shared" si="3"/>
        <v>0</v>
      </c>
      <c r="Q23" s="366" t="s">
        <v>78</v>
      </c>
      <c r="R23" s="22">
        <v>0.5</v>
      </c>
      <c r="S23" s="22"/>
      <c r="T23" s="22"/>
      <c r="U23" s="29">
        <f t="shared" si="4"/>
        <v>0.5</v>
      </c>
      <c r="V23" s="365" t="s">
        <v>78</v>
      </c>
      <c r="W23" s="54">
        <v>0.02</v>
      </c>
      <c r="X23" s="54"/>
      <c r="Y23" s="54"/>
      <c r="Z23" s="54">
        <f t="shared" si="5"/>
        <v>0.02</v>
      </c>
      <c r="AA23" s="299" t="s">
        <v>78</v>
      </c>
      <c r="AB23" s="23">
        <f t="shared" si="6"/>
        <v>34.18</v>
      </c>
      <c r="AC23" s="23">
        <f t="shared" si="7"/>
        <v>0</v>
      </c>
      <c r="AD23" s="23">
        <f t="shared" si="8"/>
        <v>0</v>
      </c>
      <c r="AE23" s="23">
        <f t="shared" si="9"/>
        <v>34.18</v>
      </c>
      <c r="AF23" s="37"/>
      <c r="AG23" s="290" t="e">
        <f>#REF!</f>
        <v>#REF!</v>
      </c>
      <c r="AH23" s="290">
        <f>Z23</f>
        <v>0.02</v>
      </c>
      <c r="AI23" s="37"/>
      <c r="AK23" s="72" t="e">
        <f>#REF!-W23</f>
        <v>#REF!</v>
      </c>
      <c r="AL23" s="286" t="s">
        <v>78</v>
      </c>
      <c r="AM23" s="54">
        <f t="shared" si="10"/>
        <v>34.18</v>
      </c>
      <c r="AN23" s="54"/>
      <c r="AO23" s="54"/>
      <c r="AP23" s="54">
        <f t="shared" si="11"/>
        <v>34.18</v>
      </c>
    </row>
    <row r="24" spans="1:42" s="9" customFormat="1" x14ac:dyDescent="0.25">
      <c r="A24" s="292">
        <v>3255104</v>
      </c>
      <c r="B24" s="8" t="s">
        <v>20</v>
      </c>
      <c r="C24" s="17">
        <v>150</v>
      </c>
      <c r="D24" s="17"/>
      <c r="E24" s="35"/>
      <c r="F24" s="17">
        <f t="shared" si="1"/>
        <v>150</v>
      </c>
      <c r="G24" s="299" t="s">
        <v>78</v>
      </c>
      <c r="H24" s="22">
        <v>49.91</v>
      </c>
      <c r="I24" s="22">
        <v>0</v>
      </c>
      <c r="J24" s="22">
        <v>0</v>
      </c>
      <c r="K24" s="36">
        <f t="shared" si="2"/>
        <v>49.91</v>
      </c>
      <c r="L24" s="411" t="s">
        <v>78</v>
      </c>
      <c r="M24" s="22">
        <v>7</v>
      </c>
      <c r="N24" s="22"/>
      <c r="O24" s="22"/>
      <c r="P24" s="29">
        <f t="shared" si="3"/>
        <v>7</v>
      </c>
      <c r="Q24" s="366" t="s">
        <v>78</v>
      </c>
      <c r="R24" s="22">
        <v>20</v>
      </c>
      <c r="S24" s="22"/>
      <c r="T24" s="22"/>
      <c r="U24" s="29">
        <f t="shared" si="4"/>
        <v>20</v>
      </c>
      <c r="V24" s="365" t="s">
        <v>78</v>
      </c>
      <c r="W24" s="54">
        <v>4.12</v>
      </c>
      <c r="X24" s="54"/>
      <c r="Y24" s="54"/>
      <c r="Z24" s="54">
        <f t="shared" si="5"/>
        <v>4.12</v>
      </c>
      <c r="AA24" s="299" t="s">
        <v>78</v>
      </c>
      <c r="AB24" s="23">
        <f t="shared" si="6"/>
        <v>54.029999999999994</v>
      </c>
      <c r="AC24" s="23">
        <f t="shared" si="7"/>
        <v>0</v>
      </c>
      <c r="AD24" s="23">
        <f t="shared" si="8"/>
        <v>0</v>
      </c>
      <c r="AE24" s="23">
        <f t="shared" si="9"/>
        <v>54.029999999999994</v>
      </c>
      <c r="AF24" s="37"/>
      <c r="AG24" s="290" t="e">
        <f>#REF!</f>
        <v>#REF!</v>
      </c>
      <c r="AH24" s="290">
        <f>Z24</f>
        <v>4.12</v>
      </c>
      <c r="AI24" s="37"/>
      <c r="AK24" s="72" t="e">
        <f>#REF!-W24</f>
        <v>#REF!</v>
      </c>
      <c r="AL24" s="286" t="s">
        <v>78</v>
      </c>
      <c r="AM24" s="54">
        <f t="shared" si="10"/>
        <v>54.029999999999994</v>
      </c>
      <c r="AN24" s="54"/>
      <c r="AO24" s="54"/>
      <c r="AP24" s="54">
        <f t="shared" si="11"/>
        <v>54.029999999999994</v>
      </c>
    </row>
    <row r="25" spans="1:42" s="9" customFormat="1" x14ac:dyDescent="0.25">
      <c r="A25" s="292">
        <v>3211127</v>
      </c>
      <c r="B25" s="8" t="s">
        <v>21</v>
      </c>
      <c r="C25" s="17">
        <v>2</v>
      </c>
      <c r="D25" s="17"/>
      <c r="E25" s="35"/>
      <c r="F25" s="17">
        <f t="shared" si="1"/>
        <v>2</v>
      </c>
      <c r="G25" s="299" t="s">
        <v>78</v>
      </c>
      <c r="H25" s="22">
        <v>0.28000000000000003</v>
      </c>
      <c r="I25" s="22">
        <v>0</v>
      </c>
      <c r="J25" s="22">
        <v>0</v>
      </c>
      <c r="K25" s="36">
        <f t="shared" si="2"/>
        <v>0.28000000000000003</v>
      </c>
      <c r="L25" s="411" t="s">
        <v>78</v>
      </c>
      <c r="M25" s="22">
        <v>0.1</v>
      </c>
      <c r="N25" s="22"/>
      <c r="O25" s="22"/>
      <c r="P25" s="29">
        <f t="shared" si="3"/>
        <v>0.1</v>
      </c>
      <c r="Q25" s="366" t="s">
        <v>78</v>
      </c>
      <c r="R25" s="22">
        <v>0.2</v>
      </c>
      <c r="S25" s="22"/>
      <c r="T25" s="22"/>
      <c r="U25" s="29">
        <f t="shared" si="4"/>
        <v>0.2</v>
      </c>
      <c r="V25" s="365" t="s">
        <v>78</v>
      </c>
      <c r="W25" s="54">
        <v>0.05</v>
      </c>
      <c r="X25" s="54"/>
      <c r="Y25" s="54"/>
      <c r="Z25" s="54">
        <f t="shared" si="5"/>
        <v>0.05</v>
      </c>
      <c r="AA25" s="299" t="s">
        <v>78</v>
      </c>
      <c r="AB25" s="23">
        <f t="shared" si="6"/>
        <v>0.33</v>
      </c>
      <c r="AC25" s="23">
        <f t="shared" si="7"/>
        <v>0</v>
      </c>
      <c r="AD25" s="23">
        <f t="shared" si="8"/>
        <v>0</v>
      </c>
      <c r="AE25" s="23">
        <f t="shared" si="9"/>
        <v>0.33</v>
      </c>
      <c r="AF25" s="37"/>
      <c r="AG25" s="290" t="e">
        <f>#REF!</f>
        <v>#REF!</v>
      </c>
      <c r="AH25" s="290">
        <f>Z25</f>
        <v>0.05</v>
      </c>
      <c r="AI25" s="37"/>
      <c r="AK25" s="72" t="e">
        <f>#REF!-W25</f>
        <v>#REF!</v>
      </c>
      <c r="AL25" s="286" t="s">
        <v>78</v>
      </c>
      <c r="AM25" s="54">
        <f t="shared" si="10"/>
        <v>0.33</v>
      </c>
      <c r="AN25" s="54"/>
      <c r="AO25" s="54"/>
      <c r="AP25" s="54">
        <f t="shared" si="11"/>
        <v>0.33</v>
      </c>
    </row>
    <row r="26" spans="1:42" s="9" customFormat="1" x14ac:dyDescent="0.25">
      <c r="A26" s="515">
        <v>3231201</v>
      </c>
      <c r="B26" s="14" t="s">
        <v>22</v>
      </c>
      <c r="C26" s="16"/>
      <c r="D26" s="16"/>
      <c r="E26" s="293"/>
      <c r="F26" s="16"/>
      <c r="G26" s="299"/>
      <c r="H26" s="22"/>
      <c r="I26" s="22"/>
      <c r="J26" s="22"/>
      <c r="K26" s="22"/>
      <c r="L26" s="411"/>
      <c r="M26" s="22"/>
      <c r="N26" s="22"/>
      <c r="O26" s="22"/>
      <c r="P26" s="22"/>
      <c r="Q26" s="366"/>
      <c r="R26" s="22"/>
      <c r="S26" s="22"/>
      <c r="T26" s="22"/>
      <c r="U26" s="22"/>
      <c r="V26" s="63"/>
      <c r="W26" s="65"/>
      <c r="X26" s="65"/>
      <c r="Y26" s="65"/>
      <c r="Z26" s="65"/>
      <c r="AA26" s="299"/>
      <c r="AB26" s="293"/>
      <c r="AC26" s="2"/>
      <c r="AD26" s="2"/>
      <c r="AE26" s="2"/>
      <c r="AF26" s="37"/>
      <c r="AG26" s="37"/>
      <c r="AH26" s="37"/>
      <c r="AI26" s="37"/>
      <c r="AL26" s="63"/>
      <c r="AM26" s="65">
        <f t="shared" si="10"/>
        <v>0</v>
      </c>
      <c r="AN26" s="65">
        <f t="shared" ref="AN26:AN32" si="12">X26+I26</f>
        <v>0</v>
      </c>
      <c r="AO26" s="65"/>
      <c r="AP26" s="65"/>
    </row>
    <row r="27" spans="1:42" s="9" customFormat="1" ht="22.5" x14ac:dyDescent="0.25">
      <c r="A27" s="515"/>
      <c r="B27" s="8" t="s">
        <v>23</v>
      </c>
      <c r="C27" s="128"/>
      <c r="D27" s="128">
        <v>238.54</v>
      </c>
      <c r="E27" s="299"/>
      <c r="F27" s="128">
        <f t="shared" si="1"/>
        <v>238.54</v>
      </c>
      <c r="G27" s="299" t="s">
        <v>78</v>
      </c>
      <c r="H27" s="22"/>
      <c r="I27" s="22"/>
      <c r="J27" s="22"/>
      <c r="K27" s="36">
        <f t="shared" ref="K27:K39" si="13">H27+I27+J27</f>
        <v>0</v>
      </c>
      <c r="L27" s="411"/>
      <c r="M27" s="22"/>
      <c r="N27" s="22"/>
      <c r="O27" s="22"/>
      <c r="P27" s="22"/>
      <c r="Q27" s="366"/>
      <c r="R27" s="22"/>
      <c r="S27" s="22"/>
      <c r="T27" s="22"/>
      <c r="U27" s="22"/>
      <c r="V27" s="63"/>
      <c r="W27" s="65"/>
      <c r="X27" s="65"/>
      <c r="Y27" s="65"/>
      <c r="Z27" s="65"/>
      <c r="AA27" s="299" t="s">
        <v>78</v>
      </c>
      <c r="AB27" s="299"/>
      <c r="AC27" s="2"/>
      <c r="AD27" s="2"/>
      <c r="AE27" s="2"/>
      <c r="AF27" s="37"/>
      <c r="AG27" s="37"/>
      <c r="AH27" s="37"/>
      <c r="AI27" s="37"/>
      <c r="AL27" s="63"/>
      <c r="AM27" s="65">
        <f t="shared" si="10"/>
        <v>0</v>
      </c>
      <c r="AN27" s="65">
        <f t="shared" si="12"/>
        <v>0</v>
      </c>
      <c r="AO27" s="65"/>
      <c r="AP27" s="65"/>
    </row>
    <row r="28" spans="1:42" s="9" customFormat="1" ht="33.75" x14ac:dyDescent="0.25">
      <c r="A28" s="515"/>
      <c r="B28" s="46" t="s">
        <v>24</v>
      </c>
      <c r="C28" s="128">
        <v>47.81</v>
      </c>
      <c r="D28" s="128">
        <v>350.6</v>
      </c>
      <c r="E28" s="299"/>
      <c r="F28" s="128">
        <f t="shared" si="1"/>
        <v>398.41</v>
      </c>
      <c r="G28" s="299" t="s">
        <v>78</v>
      </c>
      <c r="H28" s="2">
        <v>22.54</v>
      </c>
      <c r="I28" s="22">
        <v>278.95999999999998</v>
      </c>
      <c r="J28" s="22">
        <v>0</v>
      </c>
      <c r="K28" s="36">
        <f t="shared" si="13"/>
        <v>301.5</v>
      </c>
      <c r="L28" s="411" t="s">
        <v>78</v>
      </c>
      <c r="M28" s="29"/>
      <c r="N28" s="29"/>
      <c r="O28" s="29"/>
      <c r="P28" s="29">
        <f t="shared" ref="P28:P39" si="14">M28+N28+O28</f>
        <v>0</v>
      </c>
      <c r="Q28" s="366" t="s">
        <v>78</v>
      </c>
      <c r="R28" s="29">
        <v>10.33</v>
      </c>
      <c r="S28" s="29">
        <v>83.58</v>
      </c>
      <c r="T28" s="29"/>
      <c r="U28" s="29">
        <f t="shared" ref="U28:U39" si="15">R28+S28+T28</f>
        <v>93.91</v>
      </c>
      <c r="V28" s="63" t="s">
        <v>78</v>
      </c>
      <c r="W28" s="65"/>
      <c r="X28" s="65"/>
      <c r="Y28" s="64"/>
      <c r="Z28" s="65">
        <f t="shared" ref="Z28:Z39" si="16">W28+X28+Y28</f>
        <v>0</v>
      </c>
      <c r="AA28" s="299" t="s">
        <v>78</v>
      </c>
      <c r="AB28" s="23">
        <f t="shared" ref="AB28:AB39" si="17">W28+H28</f>
        <v>22.54</v>
      </c>
      <c r="AC28" s="23">
        <f t="shared" ref="AC28:AC39" si="18">X28+I28</f>
        <v>278.95999999999998</v>
      </c>
      <c r="AD28" s="23">
        <f t="shared" ref="AD28:AD39" si="19">Y28+J28</f>
        <v>0</v>
      </c>
      <c r="AE28" s="23">
        <f t="shared" ref="AE28:AE39" si="20">Z28+K28</f>
        <v>301.5</v>
      </c>
      <c r="AF28" s="37"/>
      <c r="AG28" s="516" t="e">
        <f>SUM(#REF!)</f>
        <v>#REF!</v>
      </c>
      <c r="AH28" s="516">
        <f>SUM(Z28:Z30)</f>
        <v>0</v>
      </c>
      <c r="AI28" s="522">
        <f>SUM(X28:X30)</f>
        <v>0</v>
      </c>
      <c r="AK28" s="72" t="e">
        <f>#REF!-W28</f>
        <v>#REF!</v>
      </c>
      <c r="AL28" s="63" t="s">
        <v>78</v>
      </c>
      <c r="AM28" s="65">
        <f t="shared" si="10"/>
        <v>22.54</v>
      </c>
      <c r="AN28" s="65">
        <f t="shared" si="12"/>
        <v>278.95999999999998</v>
      </c>
      <c r="AO28" s="65"/>
      <c r="AP28" s="65">
        <f t="shared" ref="AP28:AP39" si="21">AM28+AN28+AO28</f>
        <v>301.5</v>
      </c>
    </row>
    <row r="29" spans="1:42" s="9" customFormat="1" ht="67.5" x14ac:dyDescent="0.25">
      <c r="A29" s="515"/>
      <c r="B29" s="46" t="s">
        <v>25</v>
      </c>
      <c r="C29" s="128">
        <v>304</v>
      </c>
      <c r="D29" s="128">
        <v>2229.34</v>
      </c>
      <c r="E29" s="299"/>
      <c r="F29" s="128">
        <f t="shared" si="1"/>
        <v>2533.34</v>
      </c>
      <c r="G29" s="299" t="s">
        <v>78</v>
      </c>
      <c r="H29" s="2">
        <v>80.34</v>
      </c>
      <c r="I29" s="22">
        <v>1266.29</v>
      </c>
      <c r="J29" s="22">
        <v>0</v>
      </c>
      <c r="K29" s="36">
        <f t="shared" si="13"/>
        <v>1346.6299999999999</v>
      </c>
      <c r="L29" s="411" t="s">
        <v>78</v>
      </c>
      <c r="M29" s="22"/>
      <c r="N29" s="22"/>
      <c r="O29" s="22"/>
      <c r="P29" s="29">
        <f t="shared" si="14"/>
        <v>0</v>
      </c>
      <c r="Q29" s="366" t="s">
        <v>78</v>
      </c>
      <c r="R29" s="22">
        <v>77.599999999999994</v>
      </c>
      <c r="S29" s="22">
        <v>627.91999999999996</v>
      </c>
      <c r="T29" s="22"/>
      <c r="U29" s="29">
        <f t="shared" si="15"/>
        <v>705.52</v>
      </c>
      <c r="V29" s="63" t="s">
        <v>78</v>
      </c>
      <c r="W29" s="65"/>
      <c r="X29" s="65"/>
      <c r="Y29" s="65"/>
      <c r="Z29" s="65">
        <f t="shared" si="16"/>
        <v>0</v>
      </c>
      <c r="AA29" s="299" t="s">
        <v>78</v>
      </c>
      <c r="AB29" s="23">
        <f t="shared" si="17"/>
        <v>80.34</v>
      </c>
      <c r="AC29" s="23">
        <f t="shared" si="18"/>
        <v>1266.29</v>
      </c>
      <c r="AD29" s="23">
        <f t="shared" si="19"/>
        <v>0</v>
      </c>
      <c r="AE29" s="23">
        <f t="shared" si="20"/>
        <v>1346.6299999999999</v>
      </c>
      <c r="AF29" s="37"/>
      <c r="AG29" s="517"/>
      <c r="AH29" s="517"/>
      <c r="AI29" s="523"/>
      <c r="AK29" s="72" t="e">
        <f>#REF!-W29</f>
        <v>#REF!</v>
      </c>
      <c r="AL29" s="63" t="s">
        <v>78</v>
      </c>
      <c r="AM29" s="65">
        <f t="shared" si="10"/>
        <v>80.34</v>
      </c>
      <c r="AN29" s="65">
        <f t="shared" si="12"/>
        <v>1266.29</v>
      </c>
      <c r="AO29" s="65"/>
      <c r="AP29" s="65">
        <f t="shared" si="21"/>
        <v>1346.6299999999999</v>
      </c>
    </row>
    <row r="30" spans="1:42" s="9" customFormat="1" ht="78.75" x14ac:dyDescent="0.25">
      <c r="A30" s="515"/>
      <c r="B30" s="46" t="s">
        <v>26</v>
      </c>
      <c r="C30" s="128">
        <v>158.6</v>
      </c>
      <c r="D30" s="128">
        <v>1163.08</v>
      </c>
      <c r="E30" s="299"/>
      <c r="F30" s="128">
        <f t="shared" si="1"/>
        <v>1321.6799999999998</v>
      </c>
      <c r="G30" s="299" t="s">
        <v>78</v>
      </c>
      <c r="H30" s="2">
        <v>35.47</v>
      </c>
      <c r="I30" s="22">
        <v>542.73</v>
      </c>
      <c r="J30" s="22">
        <v>0</v>
      </c>
      <c r="K30" s="36">
        <f t="shared" si="13"/>
        <v>578.20000000000005</v>
      </c>
      <c r="L30" s="411" t="s">
        <v>78</v>
      </c>
      <c r="M30" s="30"/>
      <c r="N30" s="30"/>
      <c r="O30" s="30"/>
      <c r="P30" s="29">
        <f t="shared" si="14"/>
        <v>0</v>
      </c>
      <c r="Q30" s="366" t="s">
        <v>78</v>
      </c>
      <c r="R30" s="30">
        <v>17.12</v>
      </c>
      <c r="S30" s="30">
        <v>138.5</v>
      </c>
      <c r="T30" s="30"/>
      <c r="U30" s="29">
        <f t="shared" si="15"/>
        <v>155.62</v>
      </c>
      <c r="V30" s="81" t="s">
        <v>78</v>
      </c>
      <c r="W30" s="65"/>
      <c r="X30" s="65"/>
      <c r="Y30" s="80"/>
      <c r="Z30" s="65">
        <f t="shared" si="16"/>
        <v>0</v>
      </c>
      <c r="AA30" s="299" t="s">
        <v>78</v>
      </c>
      <c r="AB30" s="23">
        <f t="shared" si="17"/>
        <v>35.47</v>
      </c>
      <c r="AC30" s="23">
        <f t="shared" si="18"/>
        <v>542.73</v>
      </c>
      <c r="AD30" s="23">
        <f t="shared" si="19"/>
        <v>0</v>
      </c>
      <c r="AE30" s="23">
        <f t="shared" si="20"/>
        <v>578.20000000000005</v>
      </c>
      <c r="AF30" s="37"/>
      <c r="AG30" s="517"/>
      <c r="AH30" s="517"/>
      <c r="AI30" s="523"/>
      <c r="AK30" s="72" t="e">
        <f>#REF!-W30</f>
        <v>#REF!</v>
      </c>
      <c r="AL30" s="81" t="s">
        <v>78</v>
      </c>
      <c r="AM30" s="65">
        <f t="shared" si="10"/>
        <v>35.47</v>
      </c>
      <c r="AN30" s="65">
        <f t="shared" si="12"/>
        <v>542.73</v>
      </c>
      <c r="AO30" s="65"/>
      <c r="AP30" s="65">
        <f t="shared" si="21"/>
        <v>578.20000000000005</v>
      </c>
    </row>
    <row r="31" spans="1:42" s="9" customFormat="1" x14ac:dyDescent="0.25">
      <c r="A31" s="292">
        <v>3211109</v>
      </c>
      <c r="B31" s="8" t="s">
        <v>27</v>
      </c>
      <c r="C31" s="17">
        <v>15</v>
      </c>
      <c r="D31" s="17"/>
      <c r="E31" s="35"/>
      <c r="F31" s="17">
        <f t="shared" si="1"/>
        <v>15</v>
      </c>
      <c r="G31" s="299" t="s">
        <v>78</v>
      </c>
      <c r="H31" s="22">
        <v>10.96</v>
      </c>
      <c r="I31" s="22">
        <v>0</v>
      </c>
      <c r="J31" s="22">
        <v>0</v>
      </c>
      <c r="K31" s="36">
        <f t="shared" si="13"/>
        <v>10.96</v>
      </c>
      <c r="L31" s="411" t="s">
        <v>78</v>
      </c>
      <c r="M31" s="22">
        <v>0.5</v>
      </c>
      <c r="N31" s="22"/>
      <c r="O31" s="22"/>
      <c r="P31" s="29">
        <f t="shared" si="14"/>
        <v>0.5</v>
      </c>
      <c r="Q31" s="366" t="s">
        <v>78</v>
      </c>
      <c r="R31" s="22">
        <v>3.5</v>
      </c>
      <c r="S31" s="22"/>
      <c r="T31" s="22"/>
      <c r="U31" s="29">
        <f t="shared" si="15"/>
        <v>3.5</v>
      </c>
      <c r="V31" s="365" t="s">
        <v>78</v>
      </c>
      <c r="W31" s="54">
        <v>0.21</v>
      </c>
      <c r="X31" s="54"/>
      <c r="Y31" s="54"/>
      <c r="Z31" s="54">
        <f t="shared" si="16"/>
        <v>0.21</v>
      </c>
      <c r="AA31" s="299" t="s">
        <v>78</v>
      </c>
      <c r="AB31" s="23">
        <f t="shared" si="17"/>
        <v>11.170000000000002</v>
      </c>
      <c r="AC31" s="23">
        <f t="shared" si="18"/>
        <v>0</v>
      </c>
      <c r="AD31" s="23">
        <f t="shared" si="19"/>
        <v>0</v>
      </c>
      <c r="AE31" s="23">
        <f t="shared" si="20"/>
        <v>11.170000000000002</v>
      </c>
      <c r="AF31" s="37"/>
      <c r="AG31" s="290" t="e">
        <f>#REF!</f>
        <v>#REF!</v>
      </c>
      <c r="AH31" s="290">
        <f>Z31</f>
        <v>0.21</v>
      </c>
      <c r="AI31" s="37"/>
      <c r="AK31" s="72" t="e">
        <f>#REF!-W31</f>
        <v>#REF!</v>
      </c>
      <c r="AL31" s="286" t="s">
        <v>78</v>
      </c>
      <c r="AM31" s="54">
        <f t="shared" si="10"/>
        <v>11.170000000000002</v>
      </c>
      <c r="AN31" s="54">
        <f t="shared" si="12"/>
        <v>0</v>
      </c>
      <c r="AO31" s="54">
        <f>Y31+J31</f>
        <v>0</v>
      </c>
      <c r="AP31" s="54">
        <f t="shared" si="21"/>
        <v>11.170000000000002</v>
      </c>
    </row>
    <row r="32" spans="1:42" s="9" customFormat="1" x14ac:dyDescent="0.25">
      <c r="A32" s="292">
        <v>3256103</v>
      </c>
      <c r="B32" s="8" t="s">
        <v>28</v>
      </c>
      <c r="C32" s="17">
        <v>25</v>
      </c>
      <c r="D32" s="17"/>
      <c r="E32" s="35"/>
      <c r="F32" s="17">
        <f t="shared" si="1"/>
        <v>25</v>
      </c>
      <c r="G32" s="299" t="s">
        <v>78</v>
      </c>
      <c r="H32" s="22">
        <v>3.74</v>
      </c>
      <c r="I32" s="22">
        <v>0</v>
      </c>
      <c r="J32" s="22">
        <v>0</v>
      </c>
      <c r="K32" s="36">
        <f t="shared" si="13"/>
        <v>3.74</v>
      </c>
      <c r="L32" s="411" t="s">
        <v>78</v>
      </c>
      <c r="M32" s="22">
        <v>1</v>
      </c>
      <c r="N32" s="22"/>
      <c r="O32" s="22"/>
      <c r="P32" s="29">
        <f t="shared" si="14"/>
        <v>1</v>
      </c>
      <c r="Q32" s="366" t="s">
        <v>78</v>
      </c>
      <c r="R32" s="22">
        <v>3</v>
      </c>
      <c r="S32" s="22"/>
      <c r="T32" s="22"/>
      <c r="U32" s="29">
        <f t="shared" si="15"/>
        <v>3</v>
      </c>
      <c r="V32" s="365" t="s">
        <v>78</v>
      </c>
      <c r="W32" s="54">
        <v>0</v>
      </c>
      <c r="X32" s="54"/>
      <c r="Y32" s="54"/>
      <c r="Z32" s="54">
        <f t="shared" si="16"/>
        <v>0</v>
      </c>
      <c r="AA32" s="299" t="s">
        <v>78</v>
      </c>
      <c r="AB32" s="23">
        <f t="shared" si="17"/>
        <v>3.74</v>
      </c>
      <c r="AC32" s="23">
        <f t="shared" si="18"/>
        <v>0</v>
      </c>
      <c r="AD32" s="23">
        <f t="shared" si="19"/>
        <v>0</v>
      </c>
      <c r="AE32" s="23">
        <f t="shared" si="20"/>
        <v>3.74</v>
      </c>
      <c r="AF32" s="37"/>
      <c r="AG32" s="290" t="e">
        <f>#REF!</f>
        <v>#REF!</v>
      </c>
      <c r="AH32" s="290">
        <f>Z32</f>
        <v>0</v>
      </c>
      <c r="AI32" s="37"/>
      <c r="AK32" s="72" t="e">
        <f>#REF!-W32</f>
        <v>#REF!</v>
      </c>
      <c r="AL32" s="286" t="s">
        <v>78</v>
      </c>
      <c r="AM32" s="54">
        <f t="shared" si="10"/>
        <v>3.74</v>
      </c>
      <c r="AN32" s="54">
        <f t="shared" si="12"/>
        <v>0</v>
      </c>
      <c r="AO32" s="54">
        <f>Y32+J32</f>
        <v>0</v>
      </c>
      <c r="AP32" s="54">
        <f t="shared" si="21"/>
        <v>3.74</v>
      </c>
    </row>
    <row r="33" spans="1:42" s="9" customFormat="1" ht="22.5" x14ac:dyDescent="0.25">
      <c r="A33" s="292">
        <v>3257101</v>
      </c>
      <c r="B33" s="8" t="s">
        <v>95</v>
      </c>
      <c r="C33" s="17"/>
      <c r="D33" s="17"/>
      <c r="E33" s="35">
        <v>7901.4</v>
      </c>
      <c r="F33" s="17">
        <f t="shared" si="1"/>
        <v>7901.4</v>
      </c>
      <c r="G33" s="299" t="s">
        <v>78</v>
      </c>
      <c r="H33" s="37">
        <v>0</v>
      </c>
      <c r="I33" s="22">
        <v>0</v>
      </c>
      <c r="J33" s="22">
        <v>5168.01</v>
      </c>
      <c r="K33" s="36">
        <f t="shared" si="13"/>
        <v>5168.01</v>
      </c>
      <c r="L33" s="411" t="s">
        <v>78</v>
      </c>
      <c r="M33" s="22"/>
      <c r="N33" s="22"/>
      <c r="O33" s="22">
        <v>558</v>
      </c>
      <c r="P33" s="29">
        <f t="shared" si="14"/>
        <v>558</v>
      </c>
      <c r="Q33" s="366" t="s">
        <v>78</v>
      </c>
      <c r="R33" s="22"/>
      <c r="S33" s="22"/>
      <c r="T33" s="22">
        <v>1100</v>
      </c>
      <c r="U33" s="29">
        <f t="shared" si="15"/>
        <v>1100</v>
      </c>
      <c r="V33" s="108" t="s">
        <v>78</v>
      </c>
      <c r="W33" s="109"/>
      <c r="X33" s="70"/>
      <c r="Y33" s="70">
        <v>237.64</v>
      </c>
      <c r="Z33" s="70">
        <f t="shared" si="16"/>
        <v>237.64</v>
      </c>
      <c r="AA33" s="299" t="s">
        <v>78</v>
      </c>
      <c r="AB33" s="23">
        <f t="shared" si="17"/>
        <v>0</v>
      </c>
      <c r="AC33" s="23">
        <f t="shared" si="18"/>
        <v>0</v>
      </c>
      <c r="AD33" s="23">
        <f t="shared" si="19"/>
        <v>5405.6500000000005</v>
      </c>
      <c r="AE33" s="23">
        <f t="shared" si="20"/>
        <v>5405.6500000000005</v>
      </c>
      <c r="AF33" s="37"/>
      <c r="AG33" s="290" t="e">
        <f>#REF!</f>
        <v>#REF!</v>
      </c>
      <c r="AH33" s="290">
        <f>Z33</f>
        <v>237.64</v>
      </c>
      <c r="AI33" s="37"/>
      <c r="AJ33" s="72">
        <f>Y33</f>
        <v>237.64</v>
      </c>
      <c r="AL33" s="108" t="s">
        <v>78</v>
      </c>
      <c r="AM33" s="70"/>
      <c r="AN33" s="70"/>
      <c r="AO33" s="70">
        <f>Y33+J33</f>
        <v>5405.6500000000005</v>
      </c>
      <c r="AP33" s="70">
        <f t="shared" si="21"/>
        <v>5405.6500000000005</v>
      </c>
    </row>
    <row r="34" spans="1:42" s="9" customFormat="1" ht="22.5" x14ac:dyDescent="0.25">
      <c r="A34" s="518">
        <v>3111332</v>
      </c>
      <c r="B34" s="46" t="s">
        <v>29</v>
      </c>
      <c r="C34" s="17">
        <v>25</v>
      </c>
      <c r="D34" s="17"/>
      <c r="E34" s="35"/>
      <c r="F34" s="17">
        <f t="shared" si="1"/>
        <v>25</v>
      </c>
      <c r="G34" s="299" t="s">
        <v>78</v>
      </c>
      <c r="H34" s="22">
        <v>12.73</v>
      </c>
      <c r="I34" s="22">
        <v>0</v>
      </c>
      <c r="J34" s="22">
        <v>0</v>
      </c>
      <c r="K34" s="36">
        <f t="shared" si="13"/>
        <v>12.73</v>
      </c>
      <c r="L34" s="411" t="s">
        <v>78</v>
      </c>
      <c r="M34" s="22">
        <v>3</v>
      </c>
      <c r="N34" s="22"/>
      <c r="O34" s="22"/>
      <c r="P34" s="29">
        <f t="shared" si="14"/>
        <v>3</v>
      </c>
      <c r="Q34" s="366" t="s">
        <v>78</v>
      </c>
      <c r="R34" s="22">
        <v>5.5</v>
      </c>
      <c r="S34" s="22"/>
      <c r="T34" s="22"/>
      <c r="U34" s="29">
        <f t="shared" si="15"/>
        <v>5.5</v>
      </c>
      <c r="V34" s="365" t="s">
        <v>78</v>
      </c>
      <c r="W34" s="54">
        <v>0.76</v>
      </c>
      <c r="X34" s="54"/>
      <c r="Y34" s="54"/>
      <c r="Z34" s="54">
        <f t="shared" si="16"/>
        <v>0.76</v>
      </c>
      <c r="AA34" s="299" t="s">
        <v>78</v>
      </c>
      <c r="AB34" s="23">
        <f t="shared" si="17"/>
        <v>13.49</v>
      </c>
      <c r="AC34" s="23">
        <f t="shared" si="18"/>
        <v>0</v>
      </c>
      <c r="AD34" s="23">
        <f t="shared" si="19"/>
        <v>0</v>
      </c>
      <c r="AE34" s="23">
        <f t="shared" si="20"/>
        <v>13.49</v>
      </c>
      <c r="AF34" s="37"/>
      <c r="AG34" s="516" t="e">
        <f>SUM(#REF!)</f>
        <v>#REF!</v>
      </c>
      <c r="AH34" s="516">
        <f>SUM(Z34:Z36)</f>
        <v>0.76</v>
      </c>
      <c r="AI34" s="37"/>
      <c r="AK34" s="72" t="e">
        <f>#REF!-W34</f>
        <v>#REF!</v>
      </c>
      <c r="AL34" s="286" t="s">
        <v>78</v>
      </c>
      <c r="AM34" s="54">
        <f t="shared" ref="AM34:AM39" si="22">W34+H34</f>
        <v>13.49</v>
      </c>
      <c r="AN34" s="54"/>
      <c r="AO34" s="54"/>
      <c r="AP34" s="54">
        <f t="shared" si="21"/>
        <v>13.49</v>
      </c>
    </row>
    <row r="35" spans="1:42" s="9" customFormat="1" x14ac:dyDescent="0.25">
      <c r="A35" s="519"/>
      <c r="B35" s="46" t="s">
        <v>30</v>
      </c>
      <c r="C35" s="17">
        <v>10</v>
      </c>
      <c r="D35" s="17"/>
      <c r="E35" s="35"/>
      <c r="F35" s="17">
        <f t="shared" si="1"/>
        <v>10</v>
      </c>
      <c r="G35" s="299" t="s">
        <v>78</v>
      </c>
      <c r="H35" s="22">
        <v>1.29</v>
      </c>
      <c r="I35" s="22">
        <v>0</v>
      </c>
      <c r="J35" s="22">
        <v>0</v>
      </c>
      <c r="K35" s="36">
        <f t="shared" si="13"/>
        <v>1.29</v>
      </c>
      <c r="L35" s="411" t="s">
        <v>78</v>
      </c>
      <c r="M35" s="22">
        <v>0.25</v>
      </c>
      <c r="N35" s="22"/>
      <c r="O35" s="22"/>
      <c r="P35" s="29">
        <f t="shared" si="14"/>
        <v>0.25</v>
      </c>
      <c r="Q35" s="366" t="s">
        <v>78</v>
      </c>
      <c r="R35" s="22">
        <v>0.75</v>
      </c>
      <c r="S35" s="22"/>
      <c r="T35" s="22"/>
      <c r="U35" s="29">
        <f t="shared" si="15"/>
        <v>0.75</v>
      </c>
      <c r="V35" s="365" t="s">
        <v>78</v>
      </c>
      <c r="W35" s="54">
        <v>0</v>
      </c>
      <c r="X35" s="54"/>
      <c r="Y35" s="54"/>
      <c r="Z35" s="54">
        <f t="shared" si="16"/>
        <v>0</v>
      </c>
      <c r="AA35" s="299" t="s">
        <v>78</v>
      </c>
      <c r="AB35" s="23">
        <f t="shared" si="17"/>
        <v>1.29</v>
      </c>
      <c r="AC35" s="23">
        <f t="shared" si="18"/>
        <v>0</v>
      </c>
      <c r="AD35" s="23">
        <f t="shared" si="19"/>
        <v>0</v>
      </c>
      <c r="AE35" s="23">
        <f t="shared" si="20"/>
        <v>1.29</v>
      </c>
      <c r="AF35" s="37"/>
      <c r="AG35" s="517"/>
      <c r="AH35" s="517"/>
      <c r="AI35" s="37"/>
      <c r="AK35" s="72" t="e">
        <f>#REF!-W35</f>
        <v>#REF!</v>
      </c>
      <c r="AL35" s="286" t="s">
        <v>78</v>
      </c>
      <c r="AM35" s="54">
        <f t="shared" si="22"/>
        <v>1.29</v>
      </c>
      <c r="AN35" s="54"/>
      <c r="AO35" s="54"/>
      <c r="AP35" s="54">
        <f t="shared" si="21"/>
        <v>1.29</v>
      </c>
    </row>
    <row r="36" spans="1:42" s="9" customFormat="1" x14ac:dyDescent="0.25">
      <c r="A36" s="520"/>
      <c r="B36" s="46" t="s">
        <v>31</v>
      </c>
      <c r="C36" s="17">
        <v>10</v>
      </c>
      <c r="D36" s="17"/>
      <c r="E36" s="35"/>
      <c r="F36" s="17">
        <f t="shared" si="1"/>
        <v>10</v>
      </c>
      <c r="G36" s="299" t="s">
        <v>78</v>
      </c>
      <c r="H36" s="22">
        <v>1.3</v>
      </c>
      <c r="I36" s="22">
        <v>0</v>
      </c>
      <c r="J36" s="22">
        <v>0</v>
      </c>
      <c r="K36" s="36">
        <f t="shared" si="13"/>
        <v>1.3</v>
      </c>
      <c r="L36" s="411" t="s">
        <v>78</v>
      </c>
      <c r="M36" s="22">
        <v>0.25</v>
      </c>
      <c r="N36" s="22"/>
      <c r="O36" s="22"/>
      <c r="P36" s="29">
        <f t="shared" si="14"/>
        <v>0.25</v>
      </c>
      <c r="Q36" s="366" t="s">
        <v>78</v>
      </c>
      <c r="R36" s="22">
        <v>0.75</v>
      </c>
      <c r="S36" s="22"/>
      <c r="T36" s="22"/>
      <c r="U36" s="29">
        <f t="shared" si="15"/>
        <v>0.75</v>
      </c>
      <c r="V36" s="365" t="s">
        <v>78</v>
      </c>
      <c r="W36" s="54">
        <v>0</v>
      </c>
      <c r="X36" s="54"/>
      <c r="Y36" s="54"/>
      <c r="Z36" s="54">
        <f t="shared" si="16"/>
        <v>0</v>
      </c>
      <c r="AA36" s="299" t="s">
        <v>78</v>
      </c>
      <c r="AB36" s="23">
        <f t="shared" si="17"/>
        <v>1.3</v>
      </c>
      <c r="AC36" s="23">
        <f t="shared" si="18"/>
        <v>0</v>
      </c>
      <c r="AD36" s="23">
        <f t="shared" si="19"/>
        <v>0</v>
      </c>
      <c r="AE36" s="23">
        <f t="shared" si="20"/>
        <v>1.3</v>
      </c>
      <c r="AF36" s="37"/>
      <c r="AG36" s="517"/>
      <c r="AH36" s="517"/>
      <c r="AI36" s="37"/>
      <c r="AK36" s="72" t="e">
        <f>#REF!-W36</f>
        <v>#REF!</v>
      </c>
      <c r="AL36" s="286" t="s">
        <v>78</v>
      </c>
      <c r="AM36" s="54">
        <f t="shared" si="22"/>
        <v>1.3</v>
      </c>
      <c r="AN36" s="54"/>
      <c r="AO36" s="54"/>
      <c r="AP36" s="54">
        <f t="shared" si="21"/>
        <v>1.3</v>
      </c>
    </row>
    <row r="37" spans="1:42" s="9" customFormat="1" x14ac:dyDescent="0.25">
      <c r="A37" s="292">
        <v>3257104</v>
      </c>
      <c r="B37" s="10" t="s">
        <v>32</v>
      </c>
      <c r="C37" s="17">
        <v>162</v>
      </c>
      <c r="D37" s="17"/>
      <c r="E37" s="35"/>
      <c r="F37" s="17">
        <f t="shared" si="1"/>
        <v>162</v>
      </c>
      <c r="G37" s="299" t="s">
        <v>78</v>
      </c>
      <c r="H37" s="22">
        <v>85.02000000000001</v>
      </c>
      <c r="I37" s="22">
        <v>0</v>
      </c>
      <c r="J37" s="22">
        <v>0</v>
      </c>
      <c r="K37" s="36">
        <f t="shared" si="13"/>
        <v>85.02000000000001</v>
      </c>
      <c r="L37" s="411" t="s">
        <v>78</v>
      </c>
      <c r="M37" s="22">
        <v>15</v>
      </c>
      <c r="N37" s="22"/>
      <c r="O37" s="22"/>
      <c r="P37" s="29">
        <f t="shared" si="14"/>
        <v>15</v>
      </c>
      <c r="Q37" s="366" t="s">
        <v>78</v>
      </c>
      <c r="R37" s="22">
        <v>50</v>
      </c>
      <c r="S37" s="22"/>
      <c r="T37" s="22"/>
      <c r="U37" s="29">
        <f t="shared" si="15"/>
        <v>50</v>
      </c>
      <c r="V37" s="365" t="s">
        <v>78</v>
      </c>
      <c r="W37" s="54">
        <v>0</v>
      </c>
      <c r="X37" s="54"/>
      <c r="Y37" s="54"/>
      <c r="Z37" s="54">
        <f t="shared" si="16"/>
        <v>0</v>
      </c>
      <c r="AA37" s="299" t="s">
        <v>78</v>
      </c>
      <c r="AB37" s="23">
        <f t="shared" si="17"/>
        <v>85.02000000000001</v>
      </c>
      <c r="AC37" s="23">
        <f t="shared" si="18"/>
        <v>0</v>
      </c>
      <c r="AD37" s="23">
        <f t="shared" si="19"/>
        <v>0</v>
      </c>
      <c r="AE37" s="23">
        <f t="shared" si="20"/>
        <v>85.02000000000001</v>
      </c>
      <c r="AF37" s="37"/>
      <c r="AG37" s="290" t="e">
        <f>#REF!</f>
        <v>#REF!</v>
      </c>
      <c r="AH37" s="290">
        <f>Z37</f>
        <v>0</v>
      </c>
      <c r="AI37" s="37"/>
      <c r="AK37" s="72" t="e">
        <f>#REF!-W37</f>
        <v>#REF!</v>
      </c>
      <c r="AL37" s="286" t="s">
        <v>78</v>
      </c>
      <c r="AM37" s="54">
        <f t="shared" si="22"/>
        <v>85.02000000000001</v>
      </c>
      <c r="AN37" s="54"/>
      <c r="AO37" s="54"/>
      <c r="AP37" s="54">
        <f t="shared" si="21"/>
        <v>85.02000000000001</v>
      </c>
    </row>
    <row r="38" spans="1:42" s="9" customFormat="1" x14ac:dyDescent="0.25">
      <c r="A38" s="292">
        <v>3255101</v>
      </c>
      <c r="B38" s="8" t="s">
        <v>33</v>
      </c>
      <c r="C38" s="17">
        <v>50</v>
      </c>
      <c r="D38" s="17"/>
      <c r="E38" s="35"/>
      <c r="F38" s="17">
        <f t="shared" si="1"/>
        <v>50</v>
      </c>
      <c r="G38" s="299" t="s">
        <v>78</v>
      </c>
      <c r="H38" s="22">
        <v>20.47</v>
      </c>
      <c r="I38" s="22">
        <v>0</v>
      </c>
      <c r="J38" s="22">
        <v>0</v>
      </c>
      <c r="K38" s="36">
        <f t="shared" si="13"/>
        <v>20.47</v>
      </c>
      <c r="L38" s="411" t="s">
        <v>78</v>
      </c>
      <c r="M38" s="22">
        <v>5</v>
      </c>
      <c r="N38" s="22"/>
      <c r="O38" s="22"/>
      <c r="P38" s="29">
        <f t="shared" si="14"/>
        <v>5</v>
      </c>
      <c r="Q38" s="366" t="s">
        <v>78</v>
      </c>
      <c r="R38" s="22">
        <v>10</v>
      </c>
      <c r="S38" s="22"/>
      <c r="T38" s="22"/>
      <c r="U38" s="29">
        <f t="shared" si="15"/>
        <v>10</v>
      </c>
      <c r="V38" s="365" t="s">
        <v>78</v>
      </c>
      <c r="W38" s="54">
        <v>4.78</v>
      </c>
      <c r="X38" s="54"/>
      <c r="Y38" s="54"/>
      <c r="Z38" s="54">
        <f t="shared" si="16"/>
        <v>4.78</v>
      </c>
      <c r="AA38" s="299" t="s">
        <v>78</v>
      </c>
      <c r="AB38" s="23">
        <f t="shared" si="17"/>
        <v>25.25</v>
      </c>
      <c r="AC38" s="23">
        <f t="shared" si="18"/>
        <v>0</v>
      </c>
      <c r="AD38" s="23">
        <f t="shared" si="19"/>
        <v>0</v>
      </c>
      <c r="AE38" s="23">
        <f t="shared" si="20"/>
        <v>25.25</v>
      </c>
      <c r="AF38" s="37"/>
      <c r="AG38" s="290" t="e">
        <f>#REF!</f>
        <v>#REF!</v>
      </c>
      <c r="AH38" s="290">
        <f>Z38</f>
        <v>4.78</v>
      </c>
      <c r="AI38" s="37"/>
      <c r="AK38" s="72" t="e">
        <f>#REF!-W38</f>
        <v>#REF!</v>
      </c>
      <c r="AL38" s="286" t="s">
        <v>78</v>
      </c>
      <c r="AM38" s="54">
        <f t="shared" si="22"/>
        <v>25.25</v>
      </c>
      <c r="AN38" s="54"/>
      <c r="AO38" s="54"/>
      <c r="AP38" s="62">
        <f t="shared" si="21"/>
        <v>25.25</v>
      </c>
    </row>
    <row r="39" spans="1:42" s="9" customFormat="1" ht="22.5" x14ac:dyDescent="0.25">
      <c r="A39" s="292">
        <v>3256101</v>
      </c>
      <c r="B39" s="8" t="s">
        <v>34</v>
      </c>
      <c r="C39" s="17">
        <v>1700</v>
      </c>
      <c r="D39" s="17"/>
      <c r="E39" s="35"/>
      <c r="F39" s="17">
        <f t="shared" si="1"/>
        <v>1700</v>
      </c>
      <c r="G39" s="299" t="s">
        <v>78</v>
      </c>
      <c r="H39" s="22">
        <v>875.46</v>
      </c>
      <c r="I39" s="22">
        <v>0</v>
      </c>
      <c r="J39" s="22">
        <v>0</v>
      </c>
      <c r="K39" s="36">
        <f t="shared" si="13"/>
        <v>875.46</v>
      </c>
      <c r="L39" s="411" t="s">
        <v>78</v>
      </c>
      <c r="M39" s="22">
        <v>265</v>
      </c>
      <c r="N39" s="22"/>
      <c r="O39" s="22"/>
      <c r="P39" s="29">
        <f t="shared" si="14"/>
        <v>265</v>
      </c>
      <c r="Q39" s="366" t="s">
        <v>78</v>
      </c>
      <c r="R39" s="22">
        <v>300</v>
      </c>
      <c r="S39" s="22"/>
      <c r="T39" s="22"/>
      <c r="U39" s="29">
        <f t="shared" si="15"/>
        <v>300</v>
      </c>
      <c r="V39" s="365" t="s">
        <v>78</v>
      </c>
      <c r="W39" s="54">
        <v>97.5</v>
      </c>
      <c r="X39" s="54"/>
      <c r="Y39" s="54"/>
      <c r="Z39" s="54">
        <f t="shared" si="16"/>
        <v>97.5</v>
      </c>
      <c r="AA39" s="299" t="s">
        <v>78</v>
      </c>
      <c r="AB39" s="23">
        <f t="shared" si="17"/>
        <v>972.96</v>
      </c>
      <c r="AC39" s="23">
        <f t="shared" si="18"/>
        <v>0</v>
      </c>
      <c r="AD39" s="23">
        <f t="shared" si="19"/>
        <v>0</v>
      </c>
      <c r="AE39" s="23">
        <f t="shared" si="20"/>
        <v>972.96</v>
      </c>
      <c r="AF39" s="37"/>
      <c r="AG39" s="290" t="e">
        <f>#REF!</f>
        <v>#REF!</v>
      </c>
      <c r="AH39" s="290">
        <f>Z39</f>
        <v>97.5</v>
      </c>
      <c r="AI39" s="37"/>
      <c r="AK39" s="72" t="e">
        <f>#REF!-W39</f>
        <v>#REF!</v>
      </c>
      <c r="AL39" s="286" t="s">
        <v>78</v>
      </c>
      <c r="AM39" s="54">
        <f t="shared" si="22"/>
        <v>972.96</v>
      </c>
      <c r="AN39" s="54"/>
      <c r="AO39" s="54"/>
      <c r="AP39" s="54">
        <f t="shared" si="21"/>
        <v>972.96</v>
      </c>
    </row>
    <row r="40" spans="1:42" s="9" customFormat="1" x14ac:dyDescent="0.25">
      <c r="A40" s="45"/>
      <c r="B40" s="14" t="s">
        <v>35</v>
      </c>
      <c r="C40" s="38"/>
      <c r="D40" s="128"/>
      <c r="E40" s="299"/>
      <c r="F40" s="128"/>
      <c r="G40" s="299"/>
      <c r="H40" s="24"/>
      <c r="I40" s="24"/>
      <c r="J40" s="24"/>
      <c r="K40" s="24"/>
      <c r="L40" s="411"/>
      <c r="M40" s="33"/>
      <c r="N40" s="33"/>
      <c r="O40" s="33"/>
      <c r="P40" s="33"/>
      <c r="Q40" s="366"/>
      <c r="R40" s="33"/>
      <c r="S40" s="33"/>
      <c r="T40" s="33"/>
      <c r="U40" s="33"/>
      <c r="V40" s="365"/>
      <c r="W40" s="110"/>
      <c r="X40" s="111"/>
      <c r="Y40" s="112"/>
      <c r="Z40" s="111"/>
      <c r="AA40" s="299"/>
      <c r="AB40" s="299"/>
      <c r="AC40" s="2"/>
      <c r="AD40" s="2"/>
      <c r="AE40" s="2"/>
      <c r="AF40" s="37"/>
      <c r="AG40" s="37"/>
      <c r="AH40" s="37"/>
      <c r="AI40" s="37"/>
      <c r="AL40" s="286"/>
      <c r="AM40" s="110"/>
      <c r="AN40" s="110"/>
      <c r="AO40" s="110"/>
      <c r="AP40" s="111"/>
    </row>
    <row r="41" spans="1:42" s="9" customFormat="1" x14ac:dyDescent="0.25">
      <c r="A41" s="292">
        <v>3258101</v>
      </c>
      <c r="B41" s="8" t="s">
        <v>36</v>
      </c>
      <c r="C41" s="17">
        <v>100</v>
      </c>
      <c r="D41" s="17"/>
      <c r="E41" s="35"/>
      <c r="F41" s="17">
        <f t="shared" si="1"/>
        <v>100</v>
      </c>
      <c r="G41" s="299" t="s">
        <v>78</v>
      </c>
      <c r="H41" s="22">
        <v>61.4</v>
      </c>
      <c r="I41" s="22">
        <v>0</v>
      </c>
      <c r="J41" s="22">
        <v>0</v>
      </c>
      <c r="K41" s="36">
        <f t="shared" ref="K41:K50" si="23">H41+I41+J41</f>
        <v>61.4</v>
      </c>
      <c r="L41" s="411" t="s">
        <v>78</v>
      </c>
      <c r="M41" s="22">
        <v>7</v>
      </c>
      <c r="N41" s="22"/>
      <c r="O41" s="22"/>
      <c r="P41" s="29">
        <f t="shared" ref="P41:P50" si="24">M41+N41+O41</f>
        <v>7</v>
      </c>
      <c r="Q41" s="366" t="s">
        <v>78</v>
      </c>
      <c r="R41" s="22">
        <v>20</v>
      </c>
      <c r="S41" s="22"/>
      <c r="T41" s="22"/>
      <c r="U41" s="29">
        <f t="shared" ref="U41:U50" si="25">R41+S41+T41</f>
        <v>20</v>
      </c>
      <c r="V41" s="365" t="s">
        <v>78</v>
      </c>
      <c r="W41" s="54">
        <v>2.92</v>
      </c>
      <c r="X41" s="54"/>
      <c r="Y41" s="54"/>
      <c r="Z41" s="54">
        <f t="shared" ref="Z41:Z50" si="26">W41+X41+Y41</f>
        <v>2.92</v>
      </c>
      <c r="AA41" s="299" t="s">
        <v>78</v>
      </c>
      <c r="AB41" s="23">
        <f t="shared" ref="AB41:AB51" si="27">W41+H41</f>
        <v>64.319999999999993</v>
      </c>
      <c r="AC41" s="23">
        <f t="shared" ref="AC41:AC51" si="28">X41+I41</f>
        <v>0</v>
      </c>
      <c r="AD41" s="23">
        <f t="shared" ref="AD41:AD51" si="29">Y41+J41</f>
        <v>0</v>
      </c>
      <c r="AE41" s="23">
        <f t="shared" ref="AE41:AE51" si="30">Z41+K41</f>
        <v>64.319999999999993</v>
      </c>
      <c r="AF41" s="37"/>
      <c r="AG41" s="516" t="e">
        <f>SUM(#REF!)</f>
        <v>#REF!</v>
      </c>
      <c r="AH41" s="516">
        <f>SUM(Z41:Z50)</f>
        <v>3.07</v>
      </c>
      <c r="AI41" s="37"/>
      <c r="AK41" s="72" t="e">
        <f>#REF!-W41</f>
        <v>#REF!</v>
      </c>
      <c r="AL41" s="286" t="s">
        <v>78</v>
      </c>
      <c r="AM41" s="54">
        <f t="shared" ref="AM41:AM50" si="31">W41+H41</f>
        <v>64.319999999999993</v>
      </c>
      <c r="AN41" s="54"/>
      <c r="AO41" s="54"/>
      <c r="AP41" s="54">
        <f t="shared" ref="AP41:AP50" si="32">AM41+AN41+AO41</f>
        <v>64.319999999999993</v>
      </c>
    </row>
    <row r="42" spans="1:42" s="9" customFormat="1" x14ac:dyDescent="0.25">
      <c r="A42" s="292">
        <v>3258102</v>
      </c>
      <c r="B42" s="8" t="s">
        <v>37</v>
      </c>
      <c r="C42" s="17">
        <v>15</v>
      </c>
      <c r="D42" s="17"/>
      <c r="E42" s="35"/>
      <c r="F42" s="17">
        <f t="shared" si="1"/>
        <v>15</v>
      </c>
      <c r="G42" s="299" t="s">
        <v>78</v>
      </c>
      <c r="H42" s="22">
        <v>3.2</v>
      </c>
      <c r="I42" s="22">
        <v>0</v>
      </c>
      <c r="J42" s="22">
        <v>0</v>
      </c>
      <c r="K42" s="36">
        <f t="shared" si="23"/>
        <v>3.2</v>
      </c>
      <c r="L42" s="411" t="s">
        <v>78</v>
      </c>
      <c r="M42" s="22">
        <v>0</v>
      </c>
      <c r="N42" s="22"/>
      <c r="O42" s="22"/>
      <c r="P42" s="29">
        <f t="shared" si="24"/>
        <v>0</v>
      </c>
      <c r="Q42" s="366" t="s">
        <v>78</v>
      </c>
      <c r="R42" s="22">
        <v>2</v>
      </c>
      <c r="S42" s="22"/>
      <c r="T42" s="22"/>
      <c r="U42" s="29">
        <f t="shared" si="25"/>
        <v>2</v>
      </c>
      <c r="V42" s="365" t="s">
        <v>78</v>
      </c>
      <c r="W42" s="54">
        <v>0</v>
      </c>
      <c r="X42" s="54"/>
      <c r="Y42" s="54"/>
      <c r="Z42" s="54">
        <f t="shared" si="26"/>
        <v>0</v>
      </c>
      <c r="AA42" s="299" t="s">
        <v>78</v>
      </c>
      <c r="AB42" s="23">
        <f t="shared" si="27"/>
        <v>3.2</v>
      </c>
      <c r="AC42" s="23">
        <f t="shared" si="28"/>
        <v>0</v>
      </c>
      <c r="AD42" s="23">
        <f t="shared" si="29"/>
        <v>0</v>
      </c>
      <c r="AE42" s="23">
        <f t="shared" si="30"/>
        <v>3.2</v>
      </c>
      <c r="AF42" s="37"/>
      <c r="AG42" s="517"/>
      <c r="AH42" s="517"/>
      <c r="AI42" s="37"/>
      <c r="AK42" s="72" t="e">
        <f>#REF!-W42</f>
        <v>#REF!</v>
      </c>
      <c r="AL42" s="286" t="s">
        <v>78</v>
      </c>
      <c r="AM42" s="54">
        <f t="shared" si="31"/>
        <v>3.2</v>
      </c>
      <c r="AN42" s="54"/>
      <c r="AO42" s="54"/>
      <c r="AP42" s="54">
        <f t="shared" si="32"/>
        <v>3.2</v>
      </c>
    </row>
    <row r="43" spans="1:42" s="9" customFormat="1" x14ac:dyDescent="0.25">
      <c r="A43" s="292">
        <v>3258103</v>
      </c>
      <c r="B43" s="8" t="s">
        <v>38</v>
      </c>
      <c r="C43" s="17">
        <v>25</v>
      </c>
      <c r="D43" s="17"/>
      <c r="E43" s="35"/>
      <c r="F43" s="17">
        <f t="shared" si="1"/>
        <v>25</v>
      </c>
      <c r="G43" s="299" t="s">
        <v>78</v>
      </c>
      <c r="H43" s="22">
        <v>5.34</v>
      </c>
      <c r="I43" s="22">
        <v>0</v>
      </c>
      <c r="J43" s="22">
        <v>0</v>
      </c>
      <c r="K43" s="36">
        <f t="shared" si="23"/>
        <v>5.34</v>
      </c>
      <c r="L43" s="411" t="s">
        <v>78</v>
      </c>
      <c r="M43" s="22">
        <v>1.5</v>
      </c>
      <c r="N43" s="22"/>
      <c r="O43" s="22"/>
      <c r="P43" s="29">
        <f t="shared" si="24"/>
        <v>1.5</v>
      </c>
      <c r="Q43" s="366" t="s">
        <v>78</v>
      </c>
      <c r="R43" s="22">
        <v>3</v>
      </c>
      <c r="S43" s="22"/>
      <c r="T43" s="22"/>
      <c r="U43" s="29">
        <f t="shared" si="25"/>
        <v>3</v>
      </c>
      <c r="V43" s="365" t="s">
        <v>78</v>
      </c>
      <c r="W43" s="54">
        <v>0.02</v>
      </c>
      <c r="X43" s="54"/>
      <c r="Y43" s="54"/>
      <c r="Z43" s="54">
        <f t="shared" si="26"/>
        <v>0.02</v>
      </c>
      <c r="AA43" s="299" t="s">
        <v>78</v>
      </c>
      <c r="AB43" s="23">
        <f t="shared" si="27"/>
        <v>5.3599999999999994</v>
      </c>
      <c r="AC43" s="23">
        <f t="shared" si="28"/>
        <v>0</v>
      </c>
      <c r="AD43" s="23">
        <f t="shared" si="29"/>
        <v>0</v>
      </c>
      <c r="AE43" s="23">
        <f t="shared" si="30"/>
        <v>5.3599999999999994</v>
      </c>
      <c r="AF43" s="37"/>
      <c r="AG43" s="517"/>
      <c r="AH43" s="517"/>
      <c r="AI43" s="37"/>
      <c r="AK43" s="72" t="e">
        <f>#REF!-W43</f>
        <v>#REF!</v>
      </c>
      <c r="AL43" s="286" t="s">
        <v>78</v>
      </c>
      <c r="AM43" s="54">
        <f t="shared" si="31"/>
        <v>5.3599999999999994</v>
      </c>
      <c r="AN43" s="54"/>
      <c r="AO43" s="54"/>
      <c r="AP43" s="54">
        <f t="shared" si="32"/>
        <v>5.3599999999999994</v>
      </c>
    </row>
    <row r="44" spans="1:42" s="9" customFormat="1" x14ac:dyDescent="0.25">
      <c r="A44" s="292">
        <v>3258105</v>
      </c>
      <c r="B44" s="8" t="s">
        <v>39</v>
      </c>
      <c r="C44" s="17">
        <v>25</v>
      </c>
      <c r="D44" s="17"/>
      <c r="E44" s="35"/>
      <c r="F44" s="17">
        <f t="shared" si="1"/>
        <v>25</v>
      </c>
      <c r="G44" s="299" t="s">
        <v>78</v>
      </c>
      <c r="H44" s="22">
        <v>1.22</v>
      </c>
      <c r="I44" s="22">
        <v>0</v>
      </c>
      <c r="J44" s="22">
        <v>0</v>
      </c>
      <c r="K44" s="36">
        <f t="shared" si="23"/>
        <v>1.22</v>
      </c>
      <c r="L44" s="411" t="s">
        <v>78</v>
      </c>
      <c r="M44" s="22">
        <v>1</v>
      </c>
      <c r="N44" s="22"/>
      <c r="O44" s="22"/>
      <c r="P44" s="29">
        <f t="shared" si="24"/>
        <v>1</v>
      </c>
      <c r="Q44" s="366" t="s">
        <v>78</v>
      </c>
      <c r="R44" s="22">
        <v>2</v>
      </c>
      <c r="S44" s="22"/>
      <c r="T44" s="22"/>
      <c r="U44" s="29">
        <f t="shared" si="25"/>
        <v>2</v>
      </c>
      <c r="V44" s="365" t="s">
        <v>78</v>
      </c>
      <c r="W44" s="54">
        <v>0.13</v>
      </c>
      <c r="X44" s="54"/>
      <c r="Y44" s="54"/>
      <c r="Z44" s="54">
        <f t="shared" si="26"/>
        <v>0.13</v>
      </c>
      <c r="AA44" s="299" t="s">
        <v>78</v>
      </c>
      <c r="AB44" s="23">
        <f t="shared" si="27"/>
        <v>1.35</v>
      </c>
      <c r="AC44" s="23">
        <f t="shared" si="28"/>
        <v>0</v>
      </c>
      <c r="AD44" s="23">
        <f t="shared" si="29"/>
        <v>0</v>
      </c>
      <c r="AE44" s="23">
        <f t="shared" si="30"/>
        <v>1.35</v>
      </c>
      <c r="AF44" s="37"/>
      <c r="AG44" s="517"/>
      <c r="AH44" s="517"/>
      <c r="AI44" s="37"/>
      <c r="AK44" s="72" t="e">
        <f>#REF!-W44</f>
        <v>#REF!</v>
      </c>
      <c r="AL44" s="286" t="s">
        <v>78</v>
      </c>
      <c r="AM44" s="54">
        <f t="shared" si="31"/>
        <v>1.35</v>
      </c>
      <c r="AN44" s="54"/>
      <c r="AO44" s="54"/>
      <c r="AP44" s="54">
        <f t="shared" si="32"/>
        <v>1.35</v>
      </c>
    </row>
    <row r="45" spans="1:42" s="9" customFormat="1" x14ac:dyDescent="0.25">
      <c r="A45" s="292">
        <v>3258107</v>
      </c>
      <c r="B45" s="8" t="s">
        <v>40</v>
      </c>
      <c r="C45" s="17">
        <v>20</v>
      </c>
      <c r="D45" s="17"/>
      <c r="E45" s="35"/>
      <c r="F45" s="17">
        <f t="shared" si="1"/>
        <v>20</v>
      </c>
      <c r="G45" s="299" t="s">
        <v>78</v>
      </c>
      <c r="H45" s="22">
        <v>19.98</v>
      </c>
      <c r="I45" s="22">
        <v>0</v>
      </c>
      <c r="J45" s="22">
        <v>0</v>
      </c>
      <c r="K45" s="36">
        <f t="shared" si="23"/>
        <v>19.98</v>
      </c>
      <c r="L45" s="411" t="s">
        <v>78</v>
      </c>
      <c r="M45" s="22">
        <v>0</v>
      </c>
      <c r="N45" s="22"/>
      <c r="O45" s="22"/>
      <c r="P45" s="29">
        <f t="shared" si="24"/>
        <v>0</v>
      </c>
      <c r="Q45" s="366" t="s">
        <v>78</v>
      </c>
      <c r="R45" s="22">
        <v>0</v>
      </c>
      <c r="S45" s="22"/>
      <c r="T45" s="22"/>
      <c r="U45" s="29">
        <f t="shared" si="25"/>
        <v>0</v>
      </c>
      <c r="V45" s="365" t="s">
        <v>78</v>
      </c>
      <c r="W45" s="54"/>
      <c r="X45" s="54"/>
      <c r="Y45" s="54"/>
      <c r="Z45" s="54">
        <f t="shared" si="26"/>
        <v>0</v>
      </c>
      <c r="AA45" s="299" t="s">
        <v>78</v>
      </c>
      <c r="AB45" s="23">
        <f t="shared" si="27"/>
        <v>19.98</v>
      </c>
      <c r="AC45" s="23">
        <f t="shared" si="28"/>
        <v>0</v>
      </c>
      <c r="AD45" s="23">
        <f t="shared" si="29"/>
        <v>0</v>
      </c>
      <c r="AE45" s="23">
        <f t="shared" si="30"/>
        <v>19.98</v>
      </c>
      <c r="AF45" s="37"/>
      <c r="AG45" s="517"/>
      <c r="AH45" s="517"/>
      <c r="AI45" s="37"/>
      <c r="AK45" s="72" t="e">
        <f>#REF!-W45</f>
        <v>#REF!</v>
      </c>
      <c r="AL45" s="286" t="s">
        <v>78</v>
      </c>
      <c r="AM45" s="54">
        <f t="shared" si="31"/>
        <v>19.98</v>
      </c>
      <c r="AN45" s="54"/>
      <c r="AO45" s="54"/>
      <c r="AP45" s="54">
        <f t="shared" si="32"/>
        <v>19.98</v>
      </c>
    </row>
    <row r="46" spans="1:42" s="9" customFormat="1" ht="22.5" x14ac:dyDescent="0.25">
      <c r="A46" s="292">
        <v>3258106</v>
      </c>
      <c r="B46" s="8" t="s">
        <v>41</v>
      </c>
      <c r="C46" s="17">
        <v>20</v>
      </c>
      <c r="D46" s="17"/>
      <c r="E46" s="35"/>
      <c r="F46" s="17">
        <f t="shared" si="1"/>
        <v>20</v>
      </c>
      <c r="G46" s="299" t="s">
        <v>78</v>
      </c>
      <c r="H46" s="22">
        <v>14.53</v>
      </c>
      <c r="I46" s="22">
        <v>0</v>
      </c>
      <c r="J46" s="22">
        <v>0</v>
      </c>
      <c r="K46" s="36">
        <f t="shared" si="23"/>
        <v>14.53</v>
      </c>
      <c r="L46" s="411" t="s">
        <v>78</v>
      </c>
      <c r="M46" s="22">
        <v>0</v>
      </c>
      <c r="N46" s="22"/>
      <c r="O46" s="22"/>
      <c r="P46" s="29">
        <f t="shared" si="24"/>
        <v>0</v>
      </c>
      <c r="Q46" s="366" t="s">
        <v>78</v>
      </c>
      <c r="R46" s="22">
        <v>5</v>
      </c>
      <c r="S46" s="22"/>
      <c r="T46" s="22"/>
      <c r="U46" s="29">
        <f t="shared" si="25"/>
        <v>5</v>
      </c>
      <c r="V46" s="365" t="s">
        <v>78</v>
      </c>
      <c r="W46" s="54">
        <v>0</v>
      </c>
      <c r="X46" s="54"/>
      <c r="Y46" s="54"/>
      <c r="Z46" s="54">
        <f t="shared" si="26"/>
        <v>0</v>
      </c>
      <c r="AA46" s="299" t="s">
        <v>78</v>
      </c>
      <c r="AB46" s="23">
        <f t="shared" si="27"/>
        <v>14.53</v>
      </c>
      <c r="AC46" s="23">
        <f t="shared" si="28"/>
        <v>0</v>
      </c>
      <c r="AD46" s="23">
        <f t="shared" si="29"/>
        <v>0</v>
      </c>
      <c r="AE46" s="23">
        <f t="shared" si="30"/>
        <v>14.53</v>
      </c>
      <c r="AF46" s="37"/>
      <c r="AG46" s="517"/>
      <c r="AH46" s="517"/>
      <c r="AI46" s="37"/>
      <c r="AK46" s="72" t="e">
        <f>#REF!-W46</f>
        <v>#REF!</v>
      </c>
      <c r="AL46" s="286" t="s">
        <v>78</v>
      </c>
      <c r="AM46" s="54">
        <f t="shared" si="31"/>
        <v>14.53</v>
      </c>
      <c r="AN46" s="54"/>
      <c r="AO46" s="54"/>
      <c r="AP46" s="54">
        <f t="shared" si="32"/>
        <v>14.53</v>
      </c>
    </row>
    <row r="47" spans="1:42" s="9" customFormat="1" x14ac:dyDescent="0.25">
      <c r="A47" s="292">
        <v>3258105</v>
      </c>
      <c r="B47" s="8" t="s">
        <v>42</v>
      </c>
      <c r="C47" s="17">
        <v>25</v>
      </c>
      <c r="D47" s="17"/>
      <c r="E47" s="35"/>
      <c r="F47" s="17">
        <f t="shared" si="1"/>
        <v>25</v>
      </c>
      <c r="G47" s="299" t="s">
        <v>78</v>
      </c>
      <c r="H47" s="22">
        <v>1.3900000000000001</v>
      </c>
      <c r="I47" s="22">
        <v>0</v>
      </c>
      <c r="J47" s="22">
        <v>0</v>
      </c>
      <c r="K47" s="36">
        <f t="shared" si="23"/>
        <v>1.3900000000000001</v>
      </c>
      <c r="L47" s="411" t="s">
        <v>78</v>
      </c>
      <c r="M47" s="22">
        <v>0</v>
      </c>
      <c r="N47" s="22"/>
      <c r="O47" s="22"/>
      <c r="P47" s="29">
        <f t="shared" si="24"/>
        <v>0</v>
      </c>
      <c r="Q47" s="366" t="s">
        <v>78</v>
      </c>
      <c r="R47" s="22">
        <v>2</v>
      </c>
      <c r="S47" s="22"/>
      <c r="T47" s="22"/>
      <c r="U47" s="29">
        <f t="shared" si="25"/>
        <v>2</v>
      </c>
      <c r="V47" s="365" t="s">
        <v>78</v>
      </c>
      <c r="W47" s="54">
        <v>0</v>
      </c>
      <c r="X47" s="54"/>
      <c r="Y47" s="54"/>
      <c r="Z47" s="54">
        <f t="shared" si="26"/>
        <v>0</v>
      </c>
      <c r="AA47" s="299" t="s">
        <v>78</v>
      </c>
      <c r="AB47" s="23">
        <f t="shared" si="27"/>
        <v>1.3900000000000001</v>
      </c>
      <c r="AC47" s="23">
        <f t="shared" si="28"/>
        <v>0</v>
      </c>
      <c r="AD47" s="23">
        <f t="shared" si="29"/>
        <v>0</v>
      </c>
      <c r="AE47" s="23">
        <f t="shared" si="30"/>
        <v>1.3900000000000001</v>
      </c>
      <c r="AF47" s="37"/>
      <c r="AG47" s="517"/>
      <c r="AH47" s="517"/>
      <c r="AI47" s="37"/>
      <c r="AK47" s="72" t="e">
        <f>#REF!-W47</f>
        <v>#REF!</v>
      </c>
      <c r="AL47" s="286" t="s">
        <v>78</v>
      </c>
      <c r="AM47" s="54">
        <f t="shared" si="31"/>
        <v>1.3900000000000001</v>
      </c>
      <c r="AN47" s="54"/>
      <c r="AO47" s="54"/>
      <c r="AP47" s="54">
        <f t="shared" si="32"/>
        <v>1.3900000000000001</v>
      </c>
    </row>
    <row r="48" spans="1:42" s="9" customFormat="1" ht="33.75" x14ac:dyDescent="0.25">
      <c r="A48" s="292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1"/>
        <v>362.5</v>
      </c>
      <c r="G48" s="299" t="s">
        <v>78</v>
      </c>
      <c r="H48" s="22">
        <v>10.83</v>
      </c>
      <c r="I48" s="22">
        <v>84.2</v>
      </c>
      <c r="J48" s="22">
        <v>0</v>
      </c>
      <c r="K48" s="36">
        <f t="shared" si="23"/>
        <v>95.03</v>
      </c>
      <c r="L48" s="81" t="s">
        <v>78</v>
      </c>
      <c r="M48" s="81">
        <v>6.1</v>
      </c>
      <c r="N48" s="81">
        <v>50</v>
      </c>
      <c r="O48" s="81"/>
      <c r="P48" s="81">
        <f t="shared" si="24"/>
        <v>56.1</v>
      </c>
      <c r="Q48" s="81" t="s">
        <v>78</v>
      </c>
      <c r="R48" s="81">
        <v>8.25</v>
      </c>
      <c r="S48" s="81">
        <v>50</v>
      </c>
      <c r="T48" s="81"/>
      <c r="U48" s="81">
        <f t="shared" si="25"/>
        <v>58.25</v>
      </c>
      <c r="V48" s="81" t="s">
        <v>78</v>
      </c>
      <c r="W48" s="65">
        <v>0</v>
      </c>
      <c r="X48" s="65">
        <v>0</v>
      </c>
      <c r="Y48" s="65"/>
      <c r="Z48" s="65">
        <f t="shared" si="26"/>
        <v>0</v>
      </c>
      <c r="AA48" s="299" t="s">
        <v>78</v>
      </c>
      <c r="AB48" s="23">
        <f t="shared" si="27"/>
        <v>10.83</v>
      </c>
      <c r="AC48" s="23">
        <f t="shared" si="28"/>
        <v>84.2</v>
      </c>
      <c r="AD48" s="23">
        <f t="shared" si="29"/>
        <v>0</v>
      </c>
      <c r="AE48" s="23">
        <f t="shared" si="30"/>
        <v>95.03</v>
      </c>
      <c r="AF48" s="37"/>
      <c r="AG48" s="517"/>
      <c r="AH48" s="517"/>
      <c r="AI48" s="71">
        <f>X48</f>
        <v>0</v>
      </c>
      <c r="AK48" s="72" t="e">
        <f>#REF!-W48</f>
        <v>#REF!</v>
      </c>
      <c r="AL48" s="81" t="s">
        <v>78</v>
      </c>
      <c r="AM48" s="65">
        <f t="shared" si="31"/>
        <v>10.83</v>
      </c>
      <c r="AN48" s="65">
        <f>X48+I48</f>
        <v>84.2</v>
      </c>
      <c r="AO48" s="65">
        <f>Y48+J48</f>
        <v>0</v>
      </c>
      <c r="AP48" s="65">
        <f t="shared" si="32"/>
        <v>95.03</v>
      </c>
    </row>
    <row r="49" spans="1:42" s="9" customFormat="1" x14ac:dyDescent="0.25">
      <c r="A49" s="292">
        <v>3258128</v>
      </c>
      <c r="B49" s="8" t="s">
        <v>45</v>
      </c>
      <c r="C49" s="17">
        <v>10</v>
      </c>
      <c r="D49" s="17"/>
      <c r="E49" s="35"/>
      <c r="F49" s="17">
        <f t="shared" si="1"/>
        <v>10</v>
      </c>
      <c r="G49" s="299" t="s">
        <v>78</v>
      </c>
      <c r="H49" s="22">
        <v>2.3899999999999997</v>
      </c>
      <c r="I49" s="22">
        <v>0</v>
      </c>
      <c r="J49" s="22">
        <v>0</v>
      </c>
      <c r="K49" s="36">
        <f t="shared" si="23"/>
        <v>2.3899999999999997</v>
      </c>
      <c r="L49" s="411" t="s">
        <v>78</v>
      </c>
      <c r="M49" s="22">
        <v>0</v>
      </c>
      <c r="N49" s="22"/>
      <c r="O49" s="22"/>
      <c r="P49" s="29">
        <f t="shared" si="24"/>
        <v>0</v>
      </c>
      <c r="Q49" s="366" t="s">
        <v>78</v>
      </c>
      <c r="R49" s="22">
        <v>0.75</v>
      </c>
      <c r="S49" s="22"/>
      <c r="T49" s="22"/>
      <c r="U49" s="29">
        <f t="shared" si="25"/>
        <v>0.75</v>
      </c>
      <c r="V49" s="196" t="s">
        <v>78</v>
      </c>
      <c r="W49" s="54">
        <v>0</v>
      </c>
      <c r="X49" s="54"/>
      <c r="Y49" s="54"/>
      <c r="Z49" s="54">
        <f t="shared" si="26"/>
        <v>0</v>
      </c>
      <c r="AA49" s="299" t="s">
        <v>78</v>
      </c>
      <c r="AB49" s="23">
        <f t="shared" si="27"/>
        <v>2.3899999999999997</v>
      </c>
      <c r="AC49" s="23">
        <f t="shared" si="28"/>
        <v>0</v>
      </c>
      <c r="AD49" s="23">
        <f t="shared" si="29"/>
        <v>0</v>
      </c>
      <c r="AE49" s="23">
        <f t="shared" si="30"/>
        <v>2.3899999999999997</v>
      </c>
      <c r="AF49" s="37"/>
      <c r="AG49" s="517"/>
      <c r="AH49" s="517"/>
      <c r="AI49" s="37"/>
      <c r="AK49" s="72" t="e">
        <f>#REF!-W49</f>
        <v>#REF!</v>
      </c>
      <c r="AL49" s="196" t="s">
        <v>78</v>
      </c>
      <c r="AM49" s="54">
        <f t="shared" si="31"/>
        <v>2.3899999999999997</v>
      </c>
      <c r="AN49" s="54"/>
      <c r="AO49" s="54"/>
      <c r="AP49" s="54">
        <f t="shared" si="32"/>
        <v>2.3899999999999997</v>
      </c>
    </row>
    <row r="50" spans="1:42" s="9" customFormat="1" x14ac:dyDescent="0.25">
      <c r="A50" s="292">
        <v>3258107</v>
      </c>
      <c r="B50" s="11" t="s">
        <v>46</v>
      </c>
      <c r="C50" s="17">
        <v>25</v>
      </c>
      <c r="D50" s="17"/>
      <c r="E50" s="35"/>
      <c r="F50" s="17">
        <f t="shared" si="1"/>
        <v>25</v>
      </c>
      <c r="G50" s="299" t="s">
        <v>78</v>
      </c>
      <c r="H50" s="22">
        <v>7.48</v>
      </c>
      <c r="I50" s="22">
        <v>0</v>
      </c>
      <c r="J50" s="22">
        <v>0</v>
      </c>
      <c r="K50" s="36">
        <f t="shared" si="23"/>
        <v>7.48</v>
      </c>
      <c r="L50" s="411" t="s">
        <v>78</v>
      </c>
      <c r="M50" s="22">
        <v>1</v>
      </c>
      <c r="N50" s="22"/>
      <c r="O50" s="22"/>
      <c r="P50" s="29">
        <f t="shared" si="24"/>
        <v>1</v>
      </c>
      <c r="Q50" s="366" t="s">
        <v>78</v>
      </c>
      <c r="R50" s="22">
        <v>3</v>
      </c>
      <c r="S50" s="22"/>
      <c r="T50" s="22"/>
      <c r="U50" s="29">
        <f t="shared" si="25"/>
        <v>3</v>
      </c>
      <c r="V50" s="196" t="s">
        <v>78</v>
      </c>
      <c r="W50" s="54">
        <v>0</v>
      </c>
      <c r="X50" s="54"/>
      <c r="Y50" s="54"/>
      <c r="Z50" s="54">
        <f t="shared" si="26"/>
        <v>0</v>
      </c>
      <c r="AA50" s="299" t="s">
        <v>78</v>
      </c>
      <c r="AB50" s="23">
        <f t="shared" si="27"/>
        <v>7.48</v>
      </c>
      <c r="AC50" s="23">
        <f t="shared" si="28"/>
        <v>0</v>
      </c>
      <c r="AD50" s="23">
        <f t="shared" si="29"/>
        <v>0</v>
      </c>
      <c r="AE50" s="23">
        <f t="shared" si="30"/>
        <v>7.48</v>
      </c>
      <c r="AF50" s="37"/>
      <c r="AG50" s="517"/>
      <c r="AH50" s="517"/>
      <c r="AI50" s="37"/>
      <c r="AK50" s="72" t="e">
        <f>#REF!-W50</f>
        <v>#REF!</v>
      </c>
      <c r="AL50" s="196" t="s">
        <v>78</v>
      </c>
      <c r="AM50" s="54">
        <f t="shared" si="31"/>
        <v>7.48</v>
      </c>
      <c r="AN50" s="54"/>
      <c r="AO50" s="54"/>
      <c r="AP50" s="54">
        <f t="shared" si="32"/>
        <v>7.48</v>
      </c>
    </row>
    <row r="51" spans="1:42" s="9" customFormat="1" x14ac:dyDescent="0.25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299"/>
      <c r="H51" s="39">
        <f>SUM(H7:H50)</f>
        <v>3284.6599999999994</v>
      </c>
      <c r="I51" s="39">
        <f>SUM(I7:I50)</f>
        <v>2172.1799999999998</v>
      </c>
      <c r="J51" s="39">
        <f>SUM(J7:J50)</f>
        <v>5168.01</v>
      </c>
      <c r="K51" s="39">
        <f>SUM(K7:K50)</f>
        <v>10624.849999999999</v>
      </c>
      <c r="L51" s="411"/>
      <c r="M51" s="39">
        <f>SUM(M7:M50)</f>
        <v>506.1</v>
      </c>
      <c r="N51" s="39">
        <f>SUM(N7:N50)</f>
        <v>50</v>
      </c>
      <c r="O51" s="39">
        <f>SUM(O7:O50)</f>
        <v>558</v>
      </c>
      <c r="P51" s="39">
        <f>SUM(P7:P50)</f>
        <v>1114.0999999999999</v>
      </c>
      <c r="Q51" s="366"/>
      <c r="R51" s="39">
        <f>SUM(R7:R50)</f>
        <v>1015</v>
      </c>
      <c r="S51" s="39">
        <f>SUM(S7:S50)</f>
        <v>900</v>
      </c>
      <c r="T51" s="39">
        <f>SUM(T7:T50)</f>
        <v>1100</v>
      </c>
      <c r="U51" s="39">
        <f>SUM(U7:U50)</f>
        <v>3015</v>
      </c>
      <c r="V51" s="196"/>
      <c r="W51" s="55">
        <f>SUM(W7:W50)</f>
        <v>180.89999999999998</v>
      </c>
      <c r="X51" s="55">
        <f>SUM(X7:X50)</f>
        <v>0</v>
      </c>
      <c r="Y51" s="55">
        <f>SUM(Y7:Y50)</f>
        <v>237.64</v>
      </c>
      <c r="Z51" s="55">
        <f>SUM(Z7:Z50)</f>
        <v>418.53999999999991</v>
      </c>
      <c r="AA51" s="299"/>
      <c r="AB51" s="34">
        <f t="shared" si="27"/>
        <v>3465.5599999999995</v>
      </c>
      <c r="AC51" s="34">
        <f t="shared" si="28"/>
        <v>2172.1799999999998</v>
      </c>
      <c r="AD51" s="34">
        <f t="shared" si="29"/>
        <v>5405.6500000000005</v>
      </c>
      <c r="AE51" s="34">
        <f t="shared" si="30"/>
        <v>11043.389999999998</v>
      </c>
      <c r="AF51" s="37"/>
      <c r="AG51" s="73" t="e">
        <f>SUM(AG6:AG50)</f>
        <v>#REF!</v>
      </c>
      <c r="AH51" s="73">
        <f>SUM(AH6:AH50)</f>
        <v>418.53999999999991</v>
      </c>
      <c r="AI51" s="73">
        <f>SUM(AI6:AI50)</f>
        <v>0</v>
      </c>
      <c r="AJ51" s="73">
        <f>SUM(AJ6:AJ50)</f>
        <v>237.64</v>
      </c>
      <c r="AK51" s="120" t="e">
        <f>SUM(AK7:AK50)</f>
        <v>#REF!</v>
      </c>
      <c r="AL51" s="196"/>
      <c r="AM51" s="55">
        <f>SUM(AM7:AM50)</f>
        <v>3465.5599999999995</v>
      </c>
      <c r="AN51" s="55">
        <f>SUM(AN7:AN50)</f>
        <v>2172.1799999999998</v>
      </c>
      <c r="AO51" s="55">
        <f>SUM(AO7:AO50)</f>
        <v>5405.6500000000005</v>
      </c>
      <c r="AP51" s="55">
        <f>SUM(AP7:AP50)</f>
        <v>11043.390000000001</v>
      </c>
    </row>
    <row r="52" spans="1:42" s="106" customFormat="1" x14ac:dyDescent="0.25">
      <c r="A52" s="104"/>
      <c r="B52" s="104"/>
      <c r="C52" s="524"/>
      <c r="D52" s="524"/>
      <c r="E52" s="521"/>
      <c r="F52" s="524"/>
      <c r="G52" s="524"/>
      <c r="H52" s="524"/>
      <c r="I52" s="521"/>
      <c r="J52" s="524"/>
      <c r="K52" s="524"/>
      <c r="L52" s="542"/>
      <c r="M52" s="540"/>
      <c r="N52" s="542"/>
      <c r="O52" s="540"/>
      <c r="P52" s="542"/>
      <c r="Q52" s="542"/>
      <c r="R52" s="540"/>
      <c r="S52" s="542"/>
      <c r="T52" s="540"/>
      <c r="U52" s="542"/>
      <c r="V52" s="477"/>
      <c r="W52" s="477"/>
      <c r="X52" s="477"/>
      <c r="Y52" s="477"/>
      <c r="Z52" s="477"/>
      <c r="AA52" s="521"/>
      <c r="AB52" s="521"/>
      <c r="AC52" s="521"/>
      <c r="AD52" s="521"/>
      <c r="AE52" s="521"/>
      <c r="AF52" s="105"/>
      <c r="AG52" s="105"/>
      <c r="AH52" s="105"/>
      <c r="AI52" s="105"/>
      <c r="AL52" s="477"/>
      <c r="AM52" s="477"/>
      <c r="AN52" s="477"/>
      <c r="AO52" s="477"/>
      <c r="AP52" s="477"/>
    </row>
    <row r="53" spans="1:42" x14ac:dyDescent="0.25">
      <c r="A53" s="102" t="s">
        <v>79</v>
      </c>
      <c r="B53" s="107"/>
      <c r="C53" s="524"/>
      <c r="D53" s="524"/>
      <c r="E53" s="521"/>
      <c r="F53" s="524"/>
      <c r="G53" s="524"/>
      <c r="H53" s="524"/>
      <c r="I53" s="521"/>
      <c r="J53" s="524"/>
      <c r="K53" s="524"/>
      <c r="L53" s="543"/>
      <c r="M53" s="541"/>
      <c r="N53" s="543"/>
      <c r="O53" s="541"/>
      <c r="P53" s="543"/>
      <c r="Q53" s="543"/>
      <c r="R53" s="541"/>
      <c r="S53" s="543"/>
      <c r="T53" s="541"/>
      <c r="U53" s="543"/>
      <c r="V53" s="477"/>
      <c r="W53" s="477"/>
      <c r="X53" s="477"/>
      <c r="Y53" s="477"/>
      <c r="Z53" s="477"/>
      <c r="AA53" s="521"/>
      <c r="AB53" s="521"/>
      <c r="AC53" s="521"/>
      <c r="AD53" s="521"/>
      <c r="AE53" s="521"/>
      <c r="AF53" s="37"/>
      <c r="AG53" s="37"/>
      <c r="AH53" s="37"/>
      <c r="AI53" s="37"/>
      <c r="AL53" s="477"/>
      <c r="AM53" s="477"/>
      <c r="AN53" s="477"/>
      <c r="AO53" s="477"/>
      <c r="AP53" s="477"/>
    </row>
    <row r="54" spans="1:42" x14ac:dyDescent="0.25">
      <c r="A54" s="48"/>
      <c r="B54" s="135" t="s">
        <v>80</v>
      </c>
      <c r="C54" s="16"/>
      <c r="D54" s="16"/>
      <c r="E54" s="293"/>
      <c r="F54" s="16"/>
      <c r="G54" s="16"/>
      <c r="H54" s="24"/>
      <c r="I54" s="24"/>
      <c r="J54" s="24"/>
      <c r="K54" s="24"/>
      <c r="L54" s="411"/>
      <c r="M54" s="40"/>
      <c r="N54" s="40"/>
      <c r="O54" s="40"/>
      <c r="P54" s="40"/>
      <c r="Q54" s="366"/>
      <c r="R54" s="40"/>
      <c r="S54" s="40"/>
      <c r="T54" s="40"/>
      <c r="U54" s="40"/>
      <c r="V54" s="196"/>
      <c r="W54" s="57"/>
      <c r="X54" s="57"/>
      <c r="Y54" s="57"/>
      <c r="Z54" s="57"/>
      <c r="AA54" s="299"/>
      <c r="AB54" s="293"/>
      <c r="AC54" s="2"/>
      <c r="AD54" s="2"/>
      <c r="AE54" s="2"/>
      <c r="AF54" s="37"/>
      <c r="AG54" s="37"/>
      <c r="AH54" s="37"/>
      <c r="AI54" s="37"/>
      <c r="AL54" s="196"/>
      <c r="AM54" s="57"/>
      <c r="AN54" s="57"/>
      <c r="AO54" s="57"/>
      <c r="AP54" s="57"/>
    </row>
    <row r="55" spans="1:42" ht="72.75" customHeight="1" x14ac:dyDescent="0.25">
      <c r="A55" s="525">
        <v>4112101</v>
      </c>
      <c r="B55" s="103" t="s">
        <v>88</v>
      </c>
      <c r="C55" s="17">
        <v>702.5</v>
      </c>
      <c r="D55" s="128"/>
      <c r="E55" s="299"/>
      <c r="F55" s="17">
        <f t="shared" ref="F55:F70" si="33">C55+D55+E55</f>
        <v>702.5</v>
      </c>
      <c r="G55" s="299" t="s">
        <v>121</v>
      </c>
      <c r="H55" s="22">
        <v>606.9</v>
      </c>
      <c r="I55" s="22">
        <v>0</v>
      </c>
      <c r="J55" s="22">
        <v>0</v>
      </c>
      <c r="K55" s="36">
        <v>606.9</v>
      </c>
      <c r="L55" s="411"/>
      <c r="M55" s="22"/>
      <c r="N55" s="22"/>
      <c r="O55" s="22"/>
      <c r="P55" s="29">
        <f t="shared" ref="P55:P68" si="34">M55+N55+O55</f>
        <v>0</v>
      </c>
      <c r="Q55" s="366"/>
      <c r="R55" s="22"/>
      <c r="S55" s="22"/>
      <c r="T55" s="22"/>
      <c r="U55" s="29">
        <f t="shared" ref="U55:U68" si="35">R55+S55+T55</f>
        <v>0</v>
      </c>
      <c r="V55" s="365"/>
      <c r="W55" s="62"/>
      <c r="X55" s="62"/>
      <c r="Y55" s="62"/>
      <c r="Z55" s="54">
        <f t="shared" ref="Z55:Z68" si="36">W55+X55+Y55</f>
        <v>0</v>
      </c>
      <c r="AA55" s="299" t="s">
        <v>96</v>
      </c>
      <c r="AB55" s="23">
        <f t="shared" ref="AB55:AB68" si="37">W55+H55</f>
        <v>606.9</v>
      </c>
      <c r="AC55" s="23">
        <f t="shared" ref="AC55:AC68" si="38">X55+I55</f>
        <v>0</v>
      </c>
      <c r="AD55" s="23">
        <f t="shared" ref="AD55:AD68" si="39">Y55+J55</f>
        <v>0</v>
      </c>
      <c r="AE55" s="23">
        <f t="shared" ref="AE55:AE68" si="40">Z55+K55</f>
        <v>606.9</v>
      </c>
      <c r="AF55" s="37"/>
      <c r="AG55" s="516" t="e">
        <f>SUM(#REF!)</f>
        <v>#REF!</v>
      </c>
      <c r="AH55" s="516">
        <f>SUM(Z55:Z56)</f>
        <v>0</v>
      </c>
      <c r="AI55" s="37"/>
      <c r="AL55" s="286" t="s">
        <v>101</v>
      </c>
      <c r="AM55" s="54">
        <f t="shared" ref="AM55:AM68" si="41">W55+H55</f>
        <v>606.9</v>
      </c>
      <c r="AN55" s="54"/>
      <c r="AO55" s="54"/>
      <c r="AP55" s="54">
        <f t="shared" ref="AP55:AP68" si="42">AM55+AN55+AO55</f>
        <v>606.9</v>
      </c>
    </row>
    <row r="56" spans="1:42" ht="45" x14ac:dyDescent="0.25">
      <c r="A56" s="525"/>
      <c r="B56" s="46" t="s">
        <v>47</v>
      </c>
      <c r="C56" s="17">
        <v>68.25</v>
      </c>
      <c r="D56" s="128"/>
      <c r="E56" s="299"/>
      <c r="F56" s="17">
        <f t="shared" si="33"/>
        <v>68.25</v>
      </c>
      <c r="G56" s="299" t="s">
        <v>122</v>
      </c>
      <c r="H56" s="22">
        <v>50.22</v>
      </c>
      <c r="I56" s="22">
        <v>0</v>
      </c>
      <c r="J56" s="22">
        <v>0</v>
      </c>
      <c r="K56" s="36">
        <v>50.22</v>
      </c>
      <c r="L56" s="411"/>
      <c r="M56" s="22"/>
      <c r="N56" s="22"/>
      <c r="O56" s="22"/>
      <c r="P56" s="29">
        <f t="shared" si="34"/>
        <v>0</v>
      </c>
      <c r="Q56" s="366">
        <v>10</v>
      </c>
      <c r="R56" s="22">
        <v>18.03</v>
      </c>
      <c r="S56" s="22"/>
      <c r="T56" s="22"/>
      <c r="U56" s="29">
        <f t="shared" si="35"/>
        <v>18.03</v>
      </c>
      <c r="V56" s="196"/>
      <c r="W56" s="62"/>
      <c r="X56" s="62"/>
      <c r="Y56" s="62"/>
      <c r="Z56" s="54">
        <f t="shared" si="36"/>
        <v>0</v>
      </c>
      <c r="AA56" s="299" t="s">
        <v>97</v>
      </c>
      <c r="AB56" s="23">
        <f t="shared" si="37"/>
        <v>50.22</v>
      </c>
      <c r="AC56" s="23">
        <f t="shared" si="38"/>
        <v>0</v>
      </c>
      <c r="AD56" s="23">
        <f t="shared" si="39"/>
        <v>0</v>
      </c>
      <c r="AE56" s="23">
        <f t="shared" si="40"/>
        <v>50.22</v>
      </c>
      <c r="AF56" s="37"/>
      <c r="AG56" s="517"/>
      <c r="AH56" s="517"/>
      <c r="AI56" s="37"/>
      <c r="AL56" s="196"/>
      <c r="AM56" s="54">
        <f t="shared" si="41"/>
        <v>50.22</v>
      </c>
      <c r="AN56" s="54"/>
      <c r="AO56" s="54"/>
      <c r="AP56" s="54">
        <f t="shared" si="42"/>
        <v>50.22</v>
      </c>
    </row>
    <row r="57" spans="1:42" ht="22.5" x14ac:dyDescent="0.25">
      <c r="A57" s="288">
        <v>4112102</v>
      </c>
      <c r="B57" s="46" t="s">
        <v>48</v>
      </c>
      <c r="C57" s="17">
        <v>100</v>
      </c>
      <c r="D57" s="128"/>
      <c r="E57" s="299"/>
      <c r="F57" s="17">
        <f t="shared" si="33"/>
        <v>100</v>
      </c>
      <c r="G57" s="299" t="s">
        <v>98</v>
      </c>
      <c r="H57" s="22">
        <v>61.29</v>
      </c>
      <c r="I57" s="22">
        <v>0</v>
      </c>
      <c r="J57" s="22">
        <v>0</v>
      </c>
      <c r="K57" s="36">
        <v>61.29</v>
      </c>
      <c r="L57" s="411"/>
      <c r="M57" s="22"/>
      <c r="N57" s="22"/>
      <c r="O57" s="22"/>
      <c r="P57" s="29">
        <f t="shared" si="34"/>
        <v>0</v>
      </c>
      <c r="Q57" s="366"/>
      <c r="R57" s="22"/>
      <c r="S57" s="22"/>
      <c r="T57" s="22"/>
      <c r="U57" s="29">
        <f t="shared" si="35"/>
        <v>0</v>
      </c>
      <c r="V57" s="62"/>
      <c r="W57" s="62"/>
      <c r="X57" s="62"/>
      <c r="Y57" s="62"/>
      <c r="Z57" s="54">
        <f t="shared" si="36"/>
        <v>0</v>
      </c>
      <c r="AA57" s="299" t="s">
        <v>98</v>
      </c>
      <c r="AB57" s="23">
        <f t="shared" si="37"/>
        <v>61.29</v>
      </c>
      <c r="AC57" s="23">
        <f t="shared" si="38"/>
        <v>0</v>
      </c>
      <c r="AD57" s="23">
        <f t="shared" si="39"/>
        <v>0</v>
      </c>
      <c r="AE57" s="23">
        <f t="shared" si="40"/>
        <v>61.29</v>
      </c>
      <c r="AF57" s="37"/>
      <c r="AG57" s="287">
        <f>W57</f>
        <v>0</v>
      </c>
      <c r="AH57" s="287">
        <f>Z57</f>
        <v>0</v>
      </c>
      <c r="AI57" s="37"/>
      <c r="AL57" s="62"/>
      <c r="AM57" s="54">
        <f t="shared" si="41"/>
        <v>61.29</v>
      </c>
      <c r="AN57" s="54"/>
      <c r="AO57" s="54"/>
      <c r="AP57" s="54">
        <f t="shared" si="42"/>
        <v>61.29</v>
      </c>
    </row>
    <row r="58" spans="1:42" ht="45" x14ac:dyDescent="0.25">
      <c r="A58" s="528">
        <v>4112316</v>
      </c>
      <c r="B58" s="46" t="s">
        <v>49</v>
      </c>
      <c r="C58" s="17">
        <v>8.9700000000000006</v>
      </c>
      <c r="D58" s="128"/>
      <c r="E58" s="299"/>
      <c r="F58" s="17">
        <f t="shared" si="33"/>
        <v>8.9700000000000006</v>
      </c>
      <c r="G58" s="299" t="s">
        <v>96</v>
      </c>
      <c r="H58" s="22">
        <v>8.9499999999999993</v>
      </c>
      <c r="I58" s="22">
        <v>0</v>
      </c>
      <c r="J58" s="22">
        <v>0</v>
      </c>
      <c r="K58" s="36">
        <v>8.9499999999999993</v>
      </c>
      <c r="L58" s="411"/>
      <c r="M58" s="22"/>
      <c r="N58" s="22"/>
      <c r="O58" s="22"/>
      <c r="P58" s="29">
        <f t="shared" si="34"/>
        <v>0</v>
      </c>
      <c r="Q58" s="366"/>
      <c r="R58" s="22"/>
      <c r="S58" s="22"/>
      <c r="T58" s="22"/>
      <c r="U58" s="29">
        <f t="shared" si="35"/>
        <v>0</v>
      </c>
      <c r="V58" s="196"/>
      <c r="W58" s="62"/>
      <c r="X58" s="62"/>
      <c r="Y58" s="62"/>
      <c r="Z58" s="54">
        <f t="shared" si="36"/>
        <v>0</v>
      </c>
      <c r="AA58" s="299" t="s">
        <v>96</v>
      </c>
      <c r="AB58" s="23">
        <f t="shared" si="37"/>
        <v>8.9499999999999993</v>
      </c>
      <c r="AC58" s="23">
        <f t="shared" si="38"/>
        <v>0</v>
      </c>
      <c r="AD58" s="23">
        <f t="shared" si="39"/>
        <v>0</v>
      </c>
      <c r="AE58" s="23">
        <f t="shared" si="40"/>
        <v>8.9499999999999993</v>
      </c>
      <c r="AF58" s="37"/>
      <c r="AG58" s="516" t="e">
        <f>SUM(#REF!)</f>
        <v>#REF!</v>
      </c>
      <c r="AH58" s="516">
        <f>SUM(Z58:Z59)</f>
        <v>0</v>
      </c>
      <c r="AI58" s="37"/>
      <c r="AL58" s="196"/>
      <c r="AM58" s="54">
        <f t="shared" si="41"/>
        <v>8.9499999999999993</v>
      </c>
      <c r="AN58" s="54"/>
      <c r="AO58" s="54"/>
      <c r="AP58" s="54">
        <f t="shared" si="42"/>
        <v>8.9499999999999993</v>
      </c>
    </row>
    <row r="59" spans="1:42" ht="33.75" x14ac:dyDescent="0.25">
      <c r="A59" s="528"/>
      <c r="B59" s="46" t="s">
        <v>50</v>
      </c>
      <c r="C59" s="17">
        <v>5</v>
      </c>
      <c r="D59" s="128"/>
      <c r="E59" s="299"/>
      <c r="F59" s="17">
        <f t="shared" si="33"/>
        <v>5</v>
      </c>
      <c r="G59" s="299" t="s">
        <v>99</v>
      </c>
      <c r="H59" s="22">
        <v>0.79</v>
      </c>
      <c r="I59" s="22">
        <v>0</v>
      </c>
      <c r="J59" s="22">
        <v>0</v>
      </c>
      <c r="K59" s="36">
        <v>0.79</v>
      </c>
      <c r="L59" s="411"/>
      <c r="M59" s="22"/>
      <c r="N59" s="22"/>
      <c r="O59" s="22"/>
      <c r="P59" s="29">
        <f t="shared" si="34"/>
        <v>0</v>
      </c>
      <c r="Q59" s="366"/>
      <c r="R59" s="22"/>
      <c r="S59" s="22"/>
      <c r="T59" s="22"/>
      <c r="U59" s="29">
        <f t="shared" si="35"/>
        <v>0</v>
      </c>
      <c r="V59" s="196"/>
      <c r="W59" s="62"/>
      <c r="X59" s="62"/>
      <c r="Y59" s="62"/>
      <c r="Z59" s="54">
        <f t="shared" si="36"/>
        <v>0</v>
      </c>
      <c r="AA59" s="299" t="s">
        <v>99</v>
      </c>
      <c r="AB59" s="23">
        <f t="shared" si="37"/>
        <v>0.79</v>
      </c>
      <c r="AC59" s="23">
        <f t="shared" si="38"/>
        <v>0</v>
      </c>
      <c r="AD59" s="23">
        <f t="shared" si="39"/>
        <v>0</v>
      </c>
      <c r="AE59" s="23">
        <f t="shared" si="40"/>
        <v>0.79</v>
      </c>
      <c r="AF59" s="37"/>
      <c r="AG59" s="517"/>
      <c r="AH59" s="517"/>
      <c r="AI59" s="37"/>
      <c r="AL59" s="196"/>
      <c r="AM59" s="54">
        <f t="shared" si="41"/>
        <v>0.79</v>
      </c>
      <c r="AN59" s="54"/>
      <c r="AO59" s="54"/>
      <c r="AP59" s="54">
        <f t="shared" si="42"/>
        <v>0.79</v>
      </c>
    </row>
    <row r="60" spans="1:42" ht="33.75" x14ac:dyDescent="0.25">
      <c r="A60" s="528">
        <v>4112304</v>
      </c>
      <c r="B60" s="46" t="s">
        <v>51</v>
      </c>
      <c r="C60" s="17">
        <v>20.5</v>
      </c>
      <c r="D60" s="128"/>
      <c r="E60" s="299"/>
      <c r="F60" s="17">
        <f t="shared" si="33"/>
        <v>20.5</v>
      </c>
      <c r="G60" s="299" t="s">
        <v>100</v>
      </c>
      <c r="H60" s="22">
        <v>20.18</v>
      </c>
      <c r="I60" s="22">
        <v>0</v>
      </c>
      <c r="J60" s="22">
        <v>0</v>
      </c>
      <c r="K60" s="36">
        <v>20.18</v>
      </c>
      <c r="L60" s="411"/>
      <c r="M60" s="22"/>
      <c r="N60" s="22"/>
      <c r="O60" s="22"/>
      <c r="P60" s="29">
        <f t="shared" si="34"/>
        <v>0</v>
      </c>
      <c r="Q60" s="366"/>
      <c r="R60" s="22"/>
      <c r="S60" s="22"/>
      <c r="T60" s="22"/>
      <c r="U60" s="29">
        <f t="shared" si="35"/>
        <v>0</v>
      </c>
      <c r="V60" s="196"/>
      <c r="W60" s="62"/>
      <c r="X60" s="62"/>
      <c r="Y60" s="62"/>
      <c r="Z60" s="54">
        <f t="shared" si="36"/>
        <v>0</v>
      </c>
      <c r="AA60" s="299" t="s">
        <v>100</v>
      </c>
      <c r="AB60" s="23">
        <f t="shared" si="37"/>
        <v>20.18</v>
      </c>
      <c r="AC60" s="23">
        <f t="shared" si="38"/>
        <v>0</v>
      </c>
      <c r="AD60" s="23">
        <f t="shared" si="39"/>
        <v>0</v>
      </c>
      <c r="AE60" s="23">
        <f t="shared" si="40"/>
        <v>20.18</v>
      </c>
      <c r="AF60" s="37"/>
      <c r="AG60" s="516" t="e">
        <f>SUM(#REF!)</f>
        <v>#REF!</v>
      </c>
      <c r="AH60" s="516">
        <f>SUM(Z60:Z62)</f>
        <v>0</v>
      </c>
      <c r="AI60" s="37"/>
      <c r="AL60" s="196"/>
      <c r="AM60" s="54">
        <f t="shared" si="41"/>
        <v>20.18</v>
      </c>
      <c r="AN60" s="54"/>
      <c r="AO60" s="54"/>
      <c r="AP60" s="54">
        <f t="shared" si="42"/>
        <v>20.18</v>
      </c>
    </row>
    <row r="61" spans="1:42" ht="45" x14ac:dyDescent="0.25">
      <c r="A61" s="528"/>
      <c r="B61" s="46" t="s">
        <v>52</v>
      </c>
      <c r="C61" s="17">
        <v>6</v>
      </c>
      <c r="D61" s="128"/>
      <c r="E61" s="299"/>
      <c r="F61" s="17">
        <f t="shared" si="33"/>
        <v>6</v>
      </c>
      <c r="G61" s="299" t="s">
        <v>101</v>
      </c>
      <c r="H61" s="22">
        <v>2.13</v>
      </c>
      <c r="I61" s="22">
        <v>0</v>
      </c>
      <c r="J61" s="22">
        <v>0</v>
      </c>
      <c r="K61" s="36">
        <v>2.13</v>
      </c>
      <c r="L61" s="411"/>
      <c r="M61" s="22"/>
      <c r="N61" s="22"/>
      <c r="O61" s="22"/>
      <c r="P61" s="29">
        <f t="shared" si="34"/>
        <v>0</v>
      </c>
      <c r="Q61" s="366"/>
      <c r="R61" s="22"/>
      <c r="S61" s="22"/>
      <c r="T61" s="22"/>
      <c r="U61" s="29">
        <f t="shared" si="35"/>
        <v>0</v>
      </c>
      <c r="V61" s="196"/>
      <c r="W61" s="62"/>
      <c r="X61" s="62"/>
      <c r="Y61" s="62"/>
      <c r="Z61" s="54">
        <f t="shared" si="36"/>
        <v>0</v>
      </c>
      <c r="AA61" s="299" t="s">
        <v>101</v>
      </c>
      <c r="AB61" s="23">
        <f t="shared" si="37"/>
        <v>2.13</v>
      </c>
      <c r="AC61" s="23">
        <f t="shared" si="38"/>
        <v>0</v>
      </c>
      <c r="AD61" s="23">
        <f t="shared" si="39"/>
        <v>0</v>
      </c>
      <c r="AE61" s="23">
        <f t="shared" si="40"/>
        <v>2.13</v>
      </c>
      <c r="AF61" s="37"/>
      <c r="AG61" s="517"/>
      <c r="AH61" s="517"/>
      <c r="AI61" s="37"/>
      <c r="AL61" s="196"/>
      <c r="AM61" s="54">
        <f t="shared" si="41"/>
        <v>2.13</v>
      </c>
      <c r="AN61" s="54"/>
      <c r="AO61" s="54"/>
      <c r="AP61" s="54">
        <f t="shared" si="42"/>
        <v>2.13</v>
      </c>
    </row>
    <row r="62" spans="1:42" ht="22.5" x14ac:dyDescent="0.25">
      <c r="A62" s="528"/>
      <c r="B62" s="46" t="s">
        <v>53</v>
      </c>
      <c r="C62" s="17">
        <v>50</v>
      </c>
      <c r="D62" s="128"/>
      <c r="E62" s="299"/>
      <c r="F62" s="17">
        <f t="shared" si="33"/>
        <v>50</v>
      </c>
      <c r="G62" s="299" t="s">
        <v>78</v>
      </c>
      <c r="H62" s="22">
        <v>9.49</v>
      </c>
      <c r="I62" s="22">
        <v>0</v>
      </c>
      <c r="J62" s="22">
        <v>0</v>
      </c>
      <c r="K62" s="36">
        <v>9.49</v>
      </c>
      <c r="L62" s="411"/>
      <c r="M62" s="22">
        <v>35</v>
      </c>
      <c r="N62" s="22"/>
      <c r="O62" s="22"/>
      <c r="P62" s="29">
        <f t="shared" si="34"/>
        <v>35</v>
      </c>
      <c r="Q62" s="416" t="s">
        <v>78</v>
      </c>
      <c r="R62" s="22">
        <v>35</v>
      </c>
      <c r="S62" s="22"/>
      <c r="T62" s="22"/>
      <c r="U62" s="29">
        <f t="shared" si="35"/>
        <v>35</v>
      </c>
      <c r="V62" s="196"/>
      <c r="W62" s="54">
        <v>0</v>
      </c>
      <c r="X62" s="54"/>
      <c r="Y62" s="62"/>
      <c r="Z62" s="54">
        <f t="shared" si="36"/>
        <v>0</v>
      </c>
      <c r="AA62" s="299" t="s">
        <v>78</v>
      </c>
      <c r="AB62" s="23">
        <f t="shared" si="37"/>
        <v>9.49</v>
      </c>
      <c r="AC62" s="23">
        <f t="shared" si="38"/>
        <v>0</v>
      </c>
      <c r="AD62" s="23">
        <f t="shared" si="39"/>
        <v>0</v>
      </c>
      <c r="AE62" s="23">
        <f t="shared" si="40"/>
        <v>9.49</v>
      </c>
      <c r="AF62" s="37"/>
      <c r="AG62" s="517"/>
      <c r="AH62" s="517"/>
      <c r="AI62" s="37"/>
      <c r="AL62" s="196" t="s">
        <v>78</v>
      </c>
      <c r="AM62" s="54">
        <f t="shared" si="41"/>
        <v>9.49</v>
      </c>
      <c r="AN62" s="54"/>
      <c r="AO62" s="54"/>
      <c r="AP62" s="54">
        <f t="shared" si="42"/>
        <v>9.49</v>
      </c>
    </row>
    <row r="63" spans="1:42" ht="63" x14ac:dyDescent="0.25">
      <c r="A63" s="528">
        <v>4112202</v>
      </c>
      <c r="B63" s="103" t="s">
        <v>54</v>
      </c>
      <c r="C63" s="17">
        <v>19.5</v>
      </c>
      <c r="D63" s="128"/>
      <c r="E63" s="299"/>
      <c r="F63" s="17">
        <f t="shared" si="33"/>
        <v>19.5</v>
      </c>
      <c r="G63" s="299" t="s">
        <v>103</v>
      </c>
      <c r="H63" s="22">
        <v>19.47</v>
      </c>
      <c r="I63" s="22">
        <v>0</v>
      </c>
      <c r="J63" s="22">
        <v>0</v>
      </c>
      <c r="K63" s="36">
        <v>19.47</v>
      </c>
      <c r="L63" s="411"/>
      <c r="M63" s="22"/>
      <c r="N63" s="22"/>
      <c r="O63" s="22"/>
      <c r="P63" s="29">
        <f>M63+N63+O63</f>
        <v>0</v>
      </c>
      <c r="Q63" s="366">
        <v>3</v>
      </c>
      <c r="R63" s="22">
        <v>3.03</v>
      </c>
      <c r="S63" s="22"/>
      <c r="T63" s="22"/>
      <c r="U63" s="29">
        <f>R63+S63+T63</f>
        <v>3.03</v>
      </c>
      <c r="V63" s="196"/>
      <c r="W63" s="54"/>
      <c r="X63" s="54"/>
      <c r="Y63" s="62"/>
      <c r="Z63" s="54">
        <f t="shared" si="36"/>
        <v>0</v>
      </c>
      <c r="AA63" s="299" t="s">
        <v>103</v>
      </c>
      <c r="AB63" s="23">
        <f t="shared" si="37"/>
        <v>19.47</v>
      </c>
      <c r="AC63" s="23">
        <f t="shared" si="38"/>
        <v>0</v>
      </c>
      <c r="AD63" s="23">
        <f t="shared" si="39"/>
        <v>0</v>
      </c>
      <c r="AE63" s="23">
        <f t="shared" si="40"/>
        <v>19.47</v>
      </c>
      <c r="AF63" s="37"/>
      <c r="AG63" s="516" t="e">
        <f>SUM(#REF!)</f>
        <v>#REF!</v>
      </c>
      <c r="AH63" s="516">
        <f>SUM(Z63:Z66)</f>
        <v>0</v>
      </c>
      <c r="AI63" s="37"/>
      <c r="AL63" s="196"/>
      <c r="AM63" s="54">
        <f t="shared" si="41"/>
        <v>19.47</v>
      </c>
      <c r="AN63" s="54"/>
      <c r="AO63" s="54"/>
      <c r="AP63" s="54">
        <f t="shared" si="42"/>
        <v>19.47</v>
      </c>
    </row>
    <row r="64" spans="1:42" ht="45" x14ac:dyDescent="0.25">
      <c r="A64" s="528"/>
      <c r="B64" s="46" t="s">
        <v>55</v>
      </c>
      <c r="C64" s="17">
        <v>13.75</v>
      </c>
      <c r="D64" s="128"/>
      <c r="E64" s="299"/>
      <c r="F64" s="17">
        <f t="shared" si="33"/>
        <v>13.75</v>
      </c>
      <c r="G64" s="299" t="s">
        <v>100</v>
      </c>
      <c r="H64" s="22">
        <v>9.8800000000000008</v>
      </c>
      <c r="I64" s="22">
        <v>0</v>
      </c>
      <c r="J64" s="22">
        <v>0</v>
      </c>
      <c r="K64" s="36">
        <v>9.8800000000000008</v>
      </c>
      <c r="L64" s="411"/>
      <c r="M64" s="22"/>
      <c r="N64" s="22"/>
      <c r="O64" s="22"/>
      <c r="P64" s="29">
        <f>M64+N64+O64</f>
        <v>0</v>
      </c>
      <c r="Q64" s="366">
        <v>3</v>
      </c>
      <c r="R64" s="22">
        <v>3.87</v>
      </c>
      <c r="S64" s="22"/>
      <c r="T64" s="22"/>
      <c r="U64" s="29">
        <f>R64+S64+T64</f>
        <v>3.87</v>
      </c>
      <c r="V64" s="196"/>
      <c r="W64" s="54"/>
      <c r="X64" s="54"/>
      <c r="Y64" s="62"/>
      <c r="Z64" s="54">
        <f t="shared" si="36"/>
        <v>0</v>
      </c>
      <c r="AA64" s="299" t="s">
        <v>100</v>
      </c>
      <c r="AB64" s="23">
        <f t="shared" si="37"/>
        <v>9.8800000000000008</v>
      </c>
      <c r="AC64" s="23">
        <f t="shared" si="38"/>
        <v>0</v>
      </c>
      <c r="AD64" s="23">
        <f t="shared" si="39"/>
        <v>0</v>
      </c>
      <c r="AE64" s="23">
        <f t="shared" si="40"/>
        <v>9.8800000000000008</v>
      </c>
      <c r="AF64" s="37"/>
      <c r="AG64" s="517"/>
      <c r="AH64" s="517"/>
      <c r="AI64" s="37"/>
      <c r="AL64" s="196"/>
      <c r="AM64" s="54">
        <f t="shared" si="41"/>
        <v>9.8800000000000008</v>
      </c>
      <c r="AN64" s="54"/>
      <c r="AO64" s="54"/>
      <c r="AP64" s="54">
        <f t="shared" si="42"/>
        <v>9.8800000000000008</v>
      </c>
    </row>
    <row r="65" spans="1:42" x14ac:dyDescent="0.25">
      <c r="A65" s="528"/>
      <c r="B65" s="46" t="s">
        <v>56</v>
      </c>
      <c r="C65" s="17">
        <v>1.5</v>
      </c>
      <c r="D65" s="128"/>
      <c r="E65" s="299"/>
      <c r="F65" s="17">
        <f t="shared" si="33"/>
        <v>1.5</v>
      </c>
      <c r="G65" s="299" t="s">
        <v>101</v>
      </c>
      <c r="H65" s="22">
        <v>0.2</v>
      </c>
      <c r="I65" s="22">
        <v>0</v>
      </c>
      <c r="J65" s="22">
        <v>0</v>
      </c>
      <c r="K65" s="36">
        <v>0.2</v>
      </c>
      <c r="L65" s="411"/>
      <c r="M65" s="22"/>
      <c r="N65" s="22"/>
      <c r="O65" s="22"/>
      <c r="P65" s="29">
        <f>M65+N65+O65</f>
        <v>0</v>
      </c>
      <c r="Q65" s="366">
        <v>1</v>
      </c>
      <c r="R65" s="22">
        <v>1.3</v>
      </c>
      <c r="S65" s="22"/>
      <c r="T65" s="22"/>
      <c r="U65" s="29">
        <f>R65+S65+T65</f>
        <v>1.3</v>
      </c>
      <c r="V65" s="196"/>
      <c r="W65" s="54"/>
      <c r="X65" s="54"/>
      <c r="Y65" s="62"/>
      <c r="Z65" s="54">
        <f t="shared" si="36"/>
        <v>0</v>
      </c>
      <c r="AA65" s="299" t="s">
        <v>101</v>
      </c>
      <c r="AB65" s="23">
        <f t="shared" si="37"/>
        <v>0.2</v>
      </c>
      <c r="AC65" s="23">
        <f t="shared" si="38"/>
        <v>0</v>
      </c>
      <c r="AD65" s="23">
        <f t="shared" si="39"/>
        <v>0</v>
      </c>
      <c r="AE65" s="23">
        <f t="shared" si="40"/>
        <v>0.2</v>
      </c>
      <c r="AF65" s="37"/>
      <c r="AG65" s="517"/>
      <c r="AH65" s="517"/>
      <c r="AI65" s="37"/>
      <c r="AL65" s="196"/>
      <c r="AM65" s="54">
        <f t="shared" si="41"/>
        <v>0.2</v>
      </c>
      <c r="AN65" s="54"/>
      <c r="AO65" s="54"/>
      <c r="AP65" s="54">
        <f t="shared" si="42"/>
        <v>0.2</v>
      </c>
    </row>
    <row r="66" spans="1:42" ht="45" x14ac:dyDescent="0.25">
      <c r="A66" s="528"/>
      <c r="B66" s="46" t="s">
        <v>57</v>
      </c>
      <c r="C66" s="17">
        <v>5.25</v>
      </c>
      <c r="D66" s="128"/>
      <c r="E66" s="299"/>
      <c r="F66" s="17">
        <f t="shared" si="33"/>
        <v>5.25</v>
      </c>
      <c r="G66" s="299" t="s">
        <v>100</v>
      </c>
      <c r="H66" s="22">
        <v>4.08</v>
      </c>
      <c r="I66" s="22">
        <v>0</v>
      </c>
      <c r="J66" s="22">
        <v>0</v>
      </c>
      <c r="K66" s="36">
        <v>4.08</v>
      </c>
      <c r="L66" s="411"/>
      <c r="M66" s="22"/>
      <c r="N66" s="22"/>
      <c r="O66" s="22"/>
      <c r="P66" s="29">
        <f>M66+N66+O66</f>
        <v>0</v>
      </c>
      <c r="Q66" s="366">
        <v>5</v>
      </c>
      <c r="R66" s="22">
        <v>1.17</v>
      </c>
      <c r="S66" s="22"/>
      <c r="T66" s="22"/>
      <c r="U66" s="29">
        <f>R66+S66+T66</f>
        <v>1.17</v>
      </c>
      <c r="V66" s="196"/>
      <c r="W66" s="54"/>
      <c r="X66" s="54"/>
      <c r="Y66" s="62"/>
      <c r="Z66" s="54">
        <f t="shared" si="36"/>
        <v>0</v>
      </c>
      <c r="AA66" s="299" t="s">
        <v>100</v>
      </c>
      <c r="AB66" s="23">
        <f t="shared" si="37"/>
        <v>4.08</v>
      </c>
      <c r="AC66" s="23">
        <f t="shared" si="38"/>
        <v>0</v>
      </c>
      <c r="AD66" s="23">
        <f t="shared" si="39"/>
        <v>0</v>
      </c>
      <c r="AE66" s="23">
        <f t="shared" si="40"/>
        <v>4.08</v>
      </c>
      <c r="AF66" s="37"/>
      <c r="AG66" s="517"/>
      <c r="AH66" s="517"/>
      <c r="AI66" s="37"/>
      <c r="AL66" s="196"/>
      <c r="AM66" s="54">
        <f t="shared" si="41"/>
        <v>4.08</v>
      </c>
      <c r="AN66" s="54"/>
      <c r="AO66" s="54"/>
      <c r="AP66" s="54">
        <f t="shared" si="42"/>
        <v>4.08</v>
      </c>
    </row>
    <row r="67" spans="1:42" x14ac:dyDescent="0.25">
      <c r="A67" s="289">
        <v>4112314</v>
      </c>
      <c r="B67" s="8" t="s">
        <v>37</v>
      </c>
      <c r="C67" s="17">
        <v>50</v>
      </c>
      <c r="D67" s="128"/>
      <c r="E67" s="299"/>
      <c r="F67" s="17">
        <f t="shared" si="33"/>
        <v>50</v>
      </c>
      <c r="G67" s="299" t="s">
        <v>78</v>
      </c>
      <c r="H67" s="22">
        <v>45.32</v>
      </c>
      <c r="I67" s="22">
        <v>0</v>
      </c>
      <c r="J67" s="22">
        <v>0</v>
      </c>
      <c r="K67" s="36">
        <v>45.32</v>
      </c>
      <c r="L67" s="411"/>
      <c r="M67" s="22"/>
      <c r="N67" s="22"/>
      <c r="O67" s="22"/>
      <c r="P67" s="29">
        <f t="shared" si="34"/>
        <v>0</v>
      </c>
      <c r="Q67" s="366"/>
      <c r="R67" s="22"/>
      <c r="S67" s="22"/>
      <c r="T67" s="22"/>
      <c r="U67" s="29">
        <f t="shared" si="35"/>
        <v>0</v>
      </c>
      <c r="V67" s="196"/>
      <c r="W67" s="54"/>
      <c r="X67" s="54"/>
      <c r="Y67" s="62"/>
      <c r="Z67" s="54">
        <f t="shared" si="36"/>
        <v>0</v>
      </c>
      <c r="AA67" s="299" t="s">
        <v>78</v>
      </c>
      <c r="AB67" s="23">
        <f t="shared" si="37"/>
        <v>45.32</v>
      </c>
      <c r="AC67" s="23">
        <f t="shared" si="38"/>
        <v>0</v>
      </c>
      <c r="AD67" s="23">
        <f t="shared" si="39"/>
        <v>0</v>
      </c>
      <c r="AE67" s="23">
        <f t="shared" si="40"/>
        <v>45.32</v>
      </c>
      <c r="AF67" s="37"/>
      <c r="AG67" s="526" t="e">
        <f>SUM(#REF!)</f>
        <v>#REF!</v>
      </c>
      <c r="AH67" s="526">
        <f>SUM(Z67:Z68)</f>
        <v>0</v>
      </c>
      <c r="AI67" s="37"/>
      <c r="AL67" s="196" t="s">
        <v>78</v>
      </c>
      <c r="AM67" s="54">
        <f t="shared" si="41"/>
        <v>45.32</v>
      </c>
      <c r="AN67" s="54"/>
      <c r="AO67" s="54"/>
      <c r="AP67" s="54">
        <f t="shared" si="42"/>
        <v>45.32</v>
      </c>
    </row>
    <row r="68" spans="1:42" x14ac:dyDescent="0.25">
      <c r="A68" s="289">
        <v>4112303</v>
      </c>
      <c r="B68" s="8" t="s">
        <v>58</v>
      </c>
      <c r="C68" s="17">
        <v>15</v>
      </c>
      <c r="D68" s="128"/>
      <c r="E68" s="299"/>
      <c r="F68" s="17">
        <f t="shared" si="33"/>
        <v>15</v>
      </c>
      <c r="G68" s="299" t="s">
        <v>98</v>
      </c>
      <c r="H68" s="22">
        <v>9.73</v>
      </c>
      <c r="I68" s="22">
        <v>0</v>
      </c>
      <c r="J68" s="22">
        <v>0</v>
      </c>
      <c r="K68" s="36">
        <v>9.73</v>
      </c>
      <c r="L68" s="411"/>
      <c r="M68" s="22"/>
      <c r="N68" s="22"/>
      <c r="O68" s="22"/>
      <c r="P68" s="29">
        <f t="shared" si="34"/>
        <v>0</v>
      </c>
      <c r="Q68" s="366"/>
      <c r="R68" s="22"/>
      <c r="S68" s="22"/>
      <c r="T68" s="22"/>
      <c r="U68" s="29">
        <f t="shared" si="35"/>
        <v>0</v>
      </c>
      <c r="V68" s="196"/>
      <c r="W68" s="54"/>
      <c r="X68" s="54"/>
      <c r="Y68" s="62"/>
      <c r="Z68" s="54">
        <f t="shared" si="36"/>
        <v>0</v>
      </c>
      <c r="AA68" s="299" t="s">
        <v>98</v>
      </c>
      <c r="AB68" s="23">
        <f t="shared" si="37"/>
        <v>9.73</v>
      </c>
      <c r="AC68" s="23">
        <f t="shared" si="38"/>
        <v>0</v>
      </c>
      <c r="AD68" s="23">
        <f t="shared" si="39"/>
        <v>0</v>
      </c>
      <c r="AE68" s="23">
        <f t="shared" si="40"/>
        <v>9.73</v>
      </c>
      <c r="AF68" s="37"/>
      <c r="AG68" s="527"/>
      <c r="AH68" s="527"/>
      <c r="AI68" s="37"/>
      <c r="AL68" s="196" t="s">
        <v>78</v>
      </c>
      <c r="AM68" s="54">
        <f t="shared" si="41"/>
        <v>9.73</v>
      </c>
      <c r="AN68" s="54"/>
      <c r="AO68" s="54"/>
      <c r="AP68" s="54">
        <f t="shared" si="42"/>
        <v>9.73</v>
      </c>
    </row>
    <row r="69" spans="1:42" ht="22.5" x14ac:dyDescent="0.25">
      <c r="A69" s="49"/>
      <c r="B69" s="7" t="s">
        <v>81</v>
      </c>
      <c r="C69" s="128"/>
      <c r="D69" s="128"/>
      <c r="E69" s="299"/>
      <c r="F69" s="128"/>
      <c r="G69" s="299"/>
      <c r="H69" s="33">
        <v>0</v>
      </c>
      <c r="I69" s="33">
        <v>0</v>
      </c>
      <c r="J69" s="33">
        <v>0</v>
      </c>
      <c r="K69" s="33"/>
      <c r="L69" s="411"/>
      <c r="M69" s="409"/>
      <c r="N69" s="409"/>
      <c r="O69" s="409"/>
      <c r="P69" s="409"/>
      <c r="Q69" s="366"/>
      <c r="R69" s="368"/>
      <c r="S69" s="368"/>
      <c r="T69" s="368"/>
      <c r="U69" s="368"/>
      <c r="V69" s="196"/>
      <c r="W69" s="110"/>
      <c r="X69" s="110"/>
      <c r="Y69" s="381"/>
      <c r="Z69" s="56"/>
      <c r="AA69" s="299"/>
      <c r="AB69" s="299"/>
      <c r="AC69" s="2"/>
      <c r="AD69" s="2"/>
      <c r="AE69" s="2"/>
      <c r="AF69" s="37"/>
      <c r="AG69" s="71"/>
      <c r="AH69" s="71"/>
      <c r="AI69" s="37"/>
      <c r="AL69" s="196"/>
      <c r="AM69" s="56"/>
      <c r="AN69" s="56"/>
      <c r="AO69" s="56"/>
      <c r="AP69" s="56"/>
    </row>
    <row r="70" spans="1:42" x14ac:dyDescent="0.25">
      <c r="A70" s="49">
        <v>4141101</v>
      </c>
      <c r="B70" s="7" t="s">
        <v>123</v>
      </c>
      <c r="C70" s="128">
        <v>24000</v>
      </c>
      <c r="D70" s="128"/>
      <c r="E70" s="299"/>
      <c r="F70" s="17">
        <f t="shared" si="33"/>
        <v>24000</v>
      </c>
      <c r="G70" s="299" t="s">
        <v>78</v>
      </c>
      <c r="H70" s="22">
        <v>14323.6</v>
      </c>
      <c r="I70" s="22">
        <v>0</v>
      </c>
      <c r="J70" s="22">
        <v>0</v>
      </c>
      <c r="K70" s="36">
        <v>14323.6</v>
      </c>
      <c r="L70" s="411"/>
      <c r="M70" s="33"/>
      <c r="N70" s="33"/>
      <c r="O70" s="33"/>
      <c r="P70" s="29">
        <f>M70+N70+O70</f>
        <v>0</v>
      </c>
      <c r="Q70" s="366"/>
      <c r="R70" s="33"/>
      <c r="S70" s="33"/>
      <c r="T70" s="33"/>
      <c r="U70" s="29">
        <f>R70+S70+T70</f>
        <v>0</v>
      </c>
      <c r="V70" s="365"/>
      <c r="W70" s="54"/>
      <c r="X70" s="54"/>
      <c r="Y70" s="62"/>
      <c r="Z70" s="54">
        <f>W70+X70+Y70</f>
        <v>0</v>
      </c>
      <c r="AA70" s="299" t="s">
        <v>78</v>
      </c>
      <c r="AB70" s="23">
        <f>W70+H70</f>
        <v>14323.6</v>
      </c>
      <c r="AC70" s="23">
        <f>X70+I70</f>
        <v>0</v>
      </c>
      <c r="AD70" s="23">
        <f>Y70+J70</f>
        <v>0</v>
      </c>
      <c r="AE70" s="23">
        <f>Z70+K70</f>
        <v>14323.6</v>
      </c>
      <c r="AF70" s="37"/>
      <c r="AG70" s="71" t="e">
        <f>#REF!</f>
        <v>#REF!</v>
      </c>
      <c r="AH70" s="71">
        <f>Z70</f>
        <v>0</v>
      </c>
      <c r="AI70" s="37"/>
      <c r="AL70" s="286" t="s">
        <v>78</v>
      </c>
      <c r="AM70" s="54">
        <f>W70+H70</f>
        <v>14323.6</v>
      </c>
      <c r="AN70" s="54"/>
      <c r="AO70" s="54"/>
      <c r="AP70" s="54">
        <f>AM70+AN70+AO70</f>
        <v>14323.6</v>
      </c>
    </row>
    <row r="71" spans="1:42" x14ac:dyDescent="0.25">
      <c r="A71" s="50"/>
      <c r="B71" s="135" t="s">
        <v>82</v>
      </c>
      <c r="C71" s="16"/>
      <c r="D71" s="16"/>
      <c r="E71" s="293"/>
      <c r="F71" s="16"/>
      <c r="G71" s="299"/>
      <c r="H71" s="33"/>
      <c r="I71" s="33"/>
      <c r="J71" s="33"/>
      <c r="K71" s="33"/>
      <c r="L71" s="411"/>
      <c r="M71" s="22"/>
      <c r="N71" s="22"/>
      <c r="O71" s="22"/>
      <c r="P71" s="22"/>
      <c r="Q71" s="366"/>
      <c r="R71" s="22"/>
      <c r="S71" s="22"/>
      <c r="T71" s="22"/>
      <c r="U71" s="22"/>
      <c r="V71" s="365"/>
      <c r="W71" s="54"/>
      <c r="X71" s="54"/>
      <c r="Y71" s="62"/>
      <c r="Z71" s="54"/>
      <c r="AA71" s="299"/>
      <c r="AB71" s="293"/>
      <c r="AC71" s="2"/>
      <c r="AD71" s="2"/>
      <c r="AE71" s="2"/>
      <c r="AF71" s="37"/>
      <c r="AG71" s="37"/>
      <c r="AH71" s="37"/>
      <c r="AI71" s="37"/>
      <c r="AL71" s="286"/>
      <c r="AM71" s="54"/>
      <c r="AN71" s="54"/>
      <c r="AO71" s="54"/>
      <c r="AP71" s="54"/>
    </row>
    <row r="72" spans="1:42" x14ac:dyDescent="0.25">
      <c r="A72" s="50">
        <v>4111306</v>
      </c>
      <c r="B72" s="14" t="s">
        <v>60</v>
      </c>
      <c r="C72" s="128"/>
      <c r="D72" s="128"/>
      <c r="E72" s="299"/>
      <c r="F72" s="128"/>
      <c r="G72" s="299"/>
      <c r="H72" s="41"/>
      <c r="I72" s="41"/>
      <c r="J72" s="41"/>
      <c r="K72" s="41"/>
      <c r="M72" s="33"/>
      <c r="N72" s="33"/>
      <c r="O72" s="33"/>
      <c r="P72" s="33"/>
      <c r="R72" s="33"/>
      <c r="S72" s="33"/>
      <c r="T72" s="33"/>
      <c r="U72" s="33"/>
      <c r="V72" s="81"/>
      <c r="W72" s="261"/>
      <c r="X72" s="261"/>
      <c r="Y72" s="384"/>
      <c r="Z72" s="69"/>
      <c r="AA72" s="299"/>
      <c r="AB72" s="299"/>
      <c r="AC72" s="2"/>
      <c r="AD72" s="2"/>
      <c r="AE72" s="2"/>
      <c r="AF72" s="37"/>
      <c r="AG72" s="516" t="e">
        <f>SUM(#REF!)</f>
        <v>#REF!</v>
      </c>
      <c r="AH72" s="516">
        <f>SUM(Z72:Z85)</f>
        <v>46.96</v>
      </c>
      <c r="AI72" s="516">
        <f>SUM(X72:X85)</f>
        <v>41.09</v>
      </c>
      <c r="AL72" s="81"/>
      <c r="AM72" s="69"/>
      <c r="AN72" s="69"/>
      <c r="AO72" s="69"/>
      <c r="AP72" s="69"/>
    </row>
    <row r="73" spans="1:42" ht="18" customHeight="1" x14ac:dyDescent="0.25">
      <c r="A73" s="50">
        <v>4111306</v>
      </c>
      <c r="B73" s="46" t="s">
        <v>61</v>
      </c>
      <c r="C73" s="128">
        <v>151.32</v>
      </c>
      <c r="D73" s="128">
        <v>1109.68</v>
      </c>
      <c r="E73" s="299"/>
      <c r="F73" s="17">
        <f t="shared" ref="F73:F85" si="43">C73+D73+E73</f>
        <v>1261</v>
      </c>
      <c r="G73" s="299"/>
      <c r="H73" s="41">
        <v>16.34</v>
      </c>
      <c r="I73" s="41">
        <v>100.38</v>
      </c>
      <c r="J73" s="41">
        <v>0</v>
      </c>
      <c r="K73" s="36">
        <v>116.72</v>
      </c>
      <c r="L73" s="21" t="s">
        <v>124</v>
      </c>
      <c r="M73" s="22">
        <v>70</v>
      </c>
      <c r="N73" s="22">
        <v>430</v>
      </c>
      <c r="O73" s="22"/>
      <c r="P73" s="29">
        <f>M73+N73+O73</f>
        <v>500</v>
      </c>
      <c r="Q73" s="21" t="s">
        <v>124</v>
      </c>
      <c r="R73" s="22">
        <v>70</v>
      </c>
      <c r="S73" s="22">
        <v>430</v>
      </c>
      <c r="T73" s="22"/>
      <c r="U73" s="29">
        <f>R73+S73+T73</f>
        <v>500</v>
      </c>
      <c r="V73" s="79" t="s">
        <v>136</v>
      </c>
      <c r="W73" s="65">
        <v>0</v>
      </c>
      <c r="X73" s="65">
        <v>0</v>
      </c>
      <c r="Y73" s="66"/>
      <c r="Z73" s="65">
        <f>W73+X73+Y73</f>
        <v>0</v>
      </c>
      <c r="AA73" s="299"/>
      <c r="AB73" s="299"/>
      <c r="AC73" s="2"/>
      <c r="AD73" s="2"/>
      <c r="AE73" s="2"/>
      <c r="AF73" s="37"/>
      <c r="AG73" s="517"/>
      <c r="AH73" s="517"/>
      <c r="AI73" s="517"/>
      <c r="AL73" s="79" t="s">
        <v>136</v>
      </c>
      <c r="AM73" s="65">
        <f>W73+H73</f>
        <v>16.34</v>
      </c>
      <c r="AN73" s="65">
        <f>X73+I73</f>
        <v>100.38</v>
      </c>
      <c r="AO73" s="65"/>
      <c r="AP73" s="65">
        <f>AM73+AN73+AO73</f>
        <v>116.72</v>
      </c>
    </row>
    <row r="74" spans="1:42" x14ac:dyDescent="0.25">
      <c r="A74" s="50">
        <v>4111307</v>
      </c>
      <c r="B74" s="46" t="s">
        <v>43</v>
      </c>
      <c r="C74" s="128"/>
      <c r="D74" s="128"/>
      <c r="E74" s="299"/>
      <c r="F74" s="128"/>
      <c r="G74" s="299"/>
      <c r="H74" s="33"/>
      <c r="I74" s="33"/>
      <c r="J74" s="33"/>
      <c r="K74" s="36"/>
      <c r="L74" s="411"/>
      <c r="M74" s="22"/>
      <c r="N74" s="22"/>
      <c r="O74" s="22"/>
      <c r="P74" s="22"/>
      <c r="Q74" s="366"/>
      <c r="R74" s="22"/>
      <c r="S74" s="22"/>
      <c r="T74" s="22"/>
      <c r="U74" s="22"/>
      <c r="V74" s="81"/>
      <c r="W74" s="65">
        <v>0</v>
      </c>
      <c r="X74" s="65">
        <v>0</v>
      </c>
      <c r="Y74" s="66"/>
      <c r="Z74" s="65"/>
      <c r="AA74" s="299"/>
      <c r="AB74" s="299"/>
      <c r="AC74" s="2"/>
      <c r="AD74" s="2"/>
      <c r="AE74" s="2"/>
      <c r="AF74" s="37"/>
      <c r="AG74" s="517"/>
      <c r="AH74" s="517"/>
      <c r="AI74" s="517"/>
      <c r="AL74" s="81"/>
      <c r="AM74" s="65"/>
      <c r="AN74" s="65"/>
      <c r="AO74" s="65"/>
      <c r="AP74" s="65"/>
    </row>
    <row r="75" spans="1:42" ht="26.25" customHeight="1" x14ac:dyDescent="0.25">
      <c r="A75" s="50">
        <v>4111307</v>
      </c>
      <c r="B75" s="7" t="s">
        <v>89</v>
      </c>
      <c r="C75" s="17">
        <v>181.8</v>
      </c>
      <c r="D75" s="17">
        <v>1333.2</v>
      </c>
      <c r="E75" s="299"/>
      <c r="F75" s="17">
        <f t="shared" si="43"/>
        <v>1515</v>
      </c>
      <c r="G75" s="299"/>
      <c r="H75" s="33">
        <v>0</v>
      </c>
      <c r="I75" s="33">
        <v>0</v>
      </c>
      <c r="J75" s="33">
        <v>0</v>
      </c>
      <c r="K75" s="36">
        <v>0</v>
      </c>
      <c r="L75" s="21" t="s">
        <v>105</v>
      </c>
      <c r="M75" s="22">
        <v>56</v>
      </c>
      <c r="N75" s="22">
        <v>344</v>
      </c>
      <c r="O75" s="22"/>
      <c r="P75" s="29">
        <f>M75+N75+O75</f>
        <v>400</v>
      </c>
      <c r="Q75" s="21" t="s">
        <v>105</v>
      </c>
      <c r="R75" s="22">
        <v>56</v>
      </c>
      <c r="S75" s="22">
        <v>344</v>
      </c>
      <c r="T75" s="22"/>
      <c r="U75" s="29">
        <f>R75+S75+T75</f>
        <v>400</v>
      </c>
      <c r="V75" s="79" t="s">
        <v>137</v>
      </c>
      <c r="W75" s="65">
        <v>0</v>
      </c>
      <c r="X75" s="65">
        <v>0</v>
      </c>
      <c r="Y75" s="66"/>
      <c r="Z75" s="65">
        <f>W75+X75+Y75</f>
        <v>0</v>
      </c>
      <c r="AA75" s="299"/>
      <c r="AB75" s="299"/>
      <c r="AC75" s="2"/>
      <c r="AD75" s="2"/>
      <c r="AE75" s="2"/>
      <c r="AF75" s="37"/>
      <c r="AG75" s="517"/>
      <c r="AH75" s="517"/>
      <c r="AI75" s="517"/>
      <c r="AL75" s="79" t="s">
        <v>137</v>
      </c>
      <c r="AM75" s="65">
        <f t="shared" ref="AM75:AN77" si="44">W75+H75</f>
        <v>0</v>
      </c>
      <c r="AN75" s="65">
        <f t="shared" si="44"/>
        <v>0</v>
      </c>
      <c r="AO75" s="65"/>
      <c r="AP75" s="65">
        <f>AM75+AN75+AO75</f>
        <v>0</v>
      </c>
    </row>
    <row r="76" spans="1:42" ht="33.75" x14ac:dyDescent="0.25">
      <c r="A76" s="50">
        <v>4111307</v>
      </c>
      <c r="B76" s="7" t="s">
        <v>90</v>
      </c>
      <c r="C76" s="128">
        <v>2437.3200000000002</v>
      </c>
      <c r="D76" s="128">
        <v>17873.68</v>
      </c>
      <c r="E76" s="299"/>
      <c r="F76" s="17">
        <f t="shared" si="43"/>
        <v>20311</v>
      </c>
      <c r="G76" s="21" t="s">
        <v>119</v>
      </c>
      <c r="H76" s="22">
        <v>889.49</v>
      </c>
      <c r="I76" s="22">
        <v>5254.17</v>
      </c>
      <c r="J76" s="22">
        <v>0</v>
      </c>
      <c r="K76" s="36">
        <v>6143.66</v>
      </c>
      <c r="L76" s="21" t="s">
        <v>125</v>
      </c>
      <c r="M76" s="22">
        <v>346.5</v>
      </c>
      <c r="N76" s="22">
        <v>2128.5</v>
      </c>
      <c r="O76" s="22"/>
      <c r="P76" s="29">
        <f>M76+N76+O76</f>
        <v>2475</v>
      </c>
      <c r="Q76" s="21" t="s">
        <v>125</v>
      </c>
      <c r="R76" s="22">
        <v>346.5</v>
      </c>
      <c r="S76" s="22">
        <v>2128.5</v>
      </c>
      <c r="T76" s="22"/>
      <c r="U76" s="29">
        <f>R76+S76+T76</f>
        <v>2475</v>
      </c>
      <c r="V76" s="79" t="s">
        <v>110</v>
      </c>
      <c r="W76" s="65">
        <v>0</v>
      </c>
      <c r="X76" s="65">
        <v>0</v>
      </c>
      <c r="Y76" s="66"/>
      <c r="Z76" s="65">
        <f>W76+X76+Y76</f>
        <v>0</v>
      </c>
      <c r="AA76" s="21" t="s">
        <v>119</v>
      </c>
      <c r="AB76" s="23">
        <f t="shared" ref="AB76:AE77" si="45">W76+H76</f>
        <v>889.49</v>
      </c>
      <c r="AC76" s="23">
        <f t="shared" si="45"/>
        <v>5254.17</v>
      </c>
      <c r="AD76" s="23">
        <f t="shared" si="45"/>
        <v>0</v>
      </c>
      <c r="AE76" s="23">
        <f t="shared" si="45"/>
        <v>6143.66</v>
      </c>
      <c r="AF76" s="37"/>
      <c r="AG76" s="517"/>
      <c r="AH76" s="517"/>
      <c r="AI76" s="517"/>
      <c r="AL76" s="79" t="s">
        <v>110</v>
      </c>
      <c r="AM76" s="65">
        <f t="shared" si="44"/>
        <v>889.49</v>
      </c>
      <c r="AN76" s="65">
        <f t="shared" si="44"/>
        <v>5254.17</v>
      </c>
      <c r="AO76" s="65"/>
      <c r="AP76" s="65">
        <f>AM76+AN76+AO76</f>
        <v>6143.66</v>
      </c>
    </row>
    <row r="77" spans="1:42" ht="18" x14ac:dyDescent="0.25">
      <c r="A77" s="50">
        <v>4111307</v>
      </c>
      <c r="B77" s="46" t="s">
        <v>91</v>
      </c>
      <c r="C77" s="128">
        <v>1167.48</v>
      </c>
      <c r="D77" s="128">
        <v>8561.52</v>
      </c>
      <c r="E77" s="299"/>
      <c r="F77" s="17">
        <f t="shared" si="43"/>
        <v>9729</v>
      </c>
      <c r="G77" s="21" t="s">
        <v>120</v>
      </c>
      <c r="H77" s="22">
        <v>791.08</v>
      </c>
      <c r="I77" s="22">
        <v>5220.3999999999996</v>
      </c>
      <c r="J77" s="22">
        <v>0</v>
      </c>
      <c r="K77" s="36">
        <v>6011.48</v>
      </c>
      <c r="L77" s="21" t="s">
        <v>126</v>
      </c>
      <c r="M77" s="22">
        <v>50</v>
      </c>
      <c r="N77" s="22">
        <v>430</v>
      </c>
      <c r="O77" s="22"/>
      <c r="P77" s="29">
        <f t="shared" ref="P77" si="46">M77+N77+O77</f>
        <v>480</v>
      </c>
      <c r="Q77" s="21" t="s">
        <v>126</v>
      </c>
      <c r="R77" s="22">
        <v>50</v>
      </c>
      <c r="S77" s="22">
        <v>430</v>
      </c>
      <c r="T77" s="22"/>
      <c r="U77" s="29">
        <f t="shared" ref="U77" si="47">R77+S77+T77</f>
        <v>480</v>
      </c>
      <c r="V77" s="79" t="s">
        <v>109</v>
      </c>
      <c r="W77" s="65">
        <v>0</v>
      </c>
      <c r="X77" s="65">
        <v>0</v>
      </c>
      <c r="Y77" s="66"/>
      <c r="Z77" s="65">
        <f>W77+X77+Y77</f>
        <v>0</v>
      </c>
      <c r="AA77" s="21" t="s">
        <v>120</v>
      </c>
      <c r="AB77" s="23">
        <f t="shared" si="45"/>
        <v>791.08</v>
      </c>
      <c r="AC77" s="23">
        <f t="shared" si="45"/>
        <v>5220.3999999999996</v>
      </c>
      <c r="AD77" s="23">
        <f t="shared" si="45"/>
        <v>0</v>
      </c>
      <c r="AE77" s="23">
        <f t="shared" si="45"/>
        <v>6011.48</v>
      </c>
      <c r="AF77" s="37"/>
      <c r="AG77" s="517"/>
      <c r="AH77" s="517"/>
      <c r="AI77" s="517"/>
      <c r="AK77" s="116"/>
      <c r="AL77" s="79" t="s">
        <v>109</v>
      </c>
      <c r="AM77" s="65">
        <f t="shared" si="44"/>
        <v>791.08</v>
      </c>
      <c r="AN77" s="65">
        <f t="shared" si="44"/>
        <v>5220.3999999999996</v>
      </c>
      <c r="AO77" s="65"/>
      <c r="AP77" s="65">
        <f>AM77+AN77+AO77</f>
        <v>6011.48</v>
      </c>
    </row>
    <row r="78" spans="1:42" x14ac:dyDescent="0.25">
      <c r="A78" s="288"/>
      <c r="B78" s="14" t="s">
        <v>62</v>
      </c>
      <c r="C78" s="128"/>
      <c r="D78" s="128"/>
      <c r="E78" s="299"/>
      <c r="F78" s="128"/>
      <c r="G78" s="299"/>
      <c r="H78" s="33"/>
      <c r="I78" s="33"/>
      <c r="J78" s="33"/>
      <c r="K78" s="24"/>
      <c r="L78" s="411"/>
      <c r="M78" s="42"/>
      <c r="N78" s="42"/>
      <c r="O78" s="42"/>
      <c r="P78" s="42"/>
      <c r="Q78" s="366"/>
      <c r="R78" s="42"/>
      <c r="S78" s="42"/>
      <c r="T78" s="42"/>
      <c r="U78" s="42"/>
      <c r="V78" s="81"/>
      <c r="W78" s="65">
        <v>0</v>
      </c>
      <c r="X78" s="65">
        <v>0</v>
      </c>
      <c r="Y78" s="385"/>
      <c r="Z78" s="67"/>
      <c r="AA78" s="299"/>
      <c r="AB78" s="299"/>
      <c r="AC78" s="2"/>
      <c r="AD78" s="2"/>
      <c r="AE78" s="2"/>
      <c r="AF78" s="37"/>
      <c r="AG78" s="517"/>
      <c r="AH78" s="517"/>
      <c r="AI78" s="517"/>
      <c r="AK78" s="116"/>
      <c r="AL78" s="81"/>
      <c r="AM78" s="67"/>
      <c r="AN78" s="67"/>
      <c r="AO78" s="67"/>
      <c r="AP78" s="67"/>
    </row>
    <row r="79" spans="1:42" ht="22.5" x14ac:dyDescent="0.25">
      <c r="A79" s="288">
        <v>4111201</v>
      </c>
      <c r="B79" s="7" t="s">
        <v>92</v>
      </c>
      <c r="C79" s="17">
        <v>301.8</v>
      </c>
      <c r="D79" s="17">
        <v>2213.1999999999998</v>
      </c>
      <c r="E79" s="299"/>
      <c r="F79" s="17">
        <f t="shared" si="43"/>
        <v>2515</v>
      </c>
      <c r="G79" s="299"/>
      <c r="H79" s="33">
        <v>64.36</v>
      </c>
      <c r="I79" s="33">
        <v>390.68</v>
      </c>
      <c r="J79" s="33">
        <v>0</v>
      </c>
      <c r="K79" s="36">
        <v>455.04</v>
      </c>
      <c r="L79" s="21" t="s">
        <v>127</v>
      </c>
      <c r="M79" s="22">
        <v>63</v>
      </c>
      <c r="N79" s="22">
        <v>387</v>
      </c>
      <c r="O79" s="22"/>
      <c r="P79" s="29">
        <f t="shared" ref="P79:P84" si="48">M79+N79+O79</f>
        <v>450</v>
      </c>
      <c r="Q79" s="21" t="s">
        <v>127</v>
      </c>
      <c r="R79" s="22">
        <v>63</v>
      </c>
      <c r="S79" s="22">
        <v>387</v>
      </c>
      <c r="T79" s="22"/>
      <c r="U79" s="29">
        <f t="shared" ref="U79:U81" si="49">R79+S79+T79</f>
        <v>450</v>
      </c>
      <c r="V79" s="79" t="s">
        <v>138</v>
      </c>
      <c r="W79" s="65">
        <v>0</v>
      </c>
      <c r="X79" s="65">
        <v>0</v>
      </c>
      <c r="Y79" s="66"/>
      <c r="Z79" s="65">
        <f t="shared" ref="Z79:Z84" si="50">W79+X79+Y79</f>
        <v>0</v>
      </c>
      <c r="AA79" s="299"/>
      <c r="AB79" s="299"/>
      <c r="AC79" s="2"/>
      <c r="AD79" s="2"/>
      <c r="AE79" s="2"/>
      <c r="AF79" s="37"/>
      <c r="AG79" s="517"/>
      <c r="AH79" s="517"/>
      <c r="AI79" s="517"/>
      <c r="AK79" s="116"/>
      <c r="AL79" s="79" t="s">
        <v>138</v>
      </c>
      <c r="AM79" s="65">
        <f t="shared" ref="AM79:AN84" si="51">W79+H79</f>
        <v>64.36</v>
      </c>
      <c r="AN79" s="65">
        <f t="shared" si="51"/>
        <v>390.68</v>
      </c>
      <c r="AO79" s="65"/>
      <c r="AP79" s="65">
        <f t="shared" ref="AP79:AP84" si="52">AM79+AN79+AO79</f>
        <v>455.04</v>
      </c>
    </row>
    <row r="80" spans="1:42" ht="33.75" x14ac:dyDescent="0.25">
      <c r="A80" s="288">
        <v>4111201</v>
      </c>
      <c r="B80" s="7" t="s">
        <v>94</v>
      </c>
      <c r="C80" s="17">
        <v>306</v>
      </c>
      <c r="D80" s="17">
        <v>2244</v>
      </c>
      <c r="E80" s="299"/>
      <c r="F80" s="17">
        <f t="shared" si="43"/>
        <v>2550</v>
      </c>
      <c r="G80" s="299"/>
      <c r="H80" s="33">
        <v>63.49</v>
      </c>
      <c r="I80" s="33">
        <v>388.97</v>
      </c>
      <c r="J80" s="33">
        <v>0</v>
      </c>
      <c r="K80" s="36">
        <v>452.46000000000004</v>
      </c>
      <c r="L80" s="21" t="s">
        <v>128</v>
      </c>
      <c r="M80" s="22">
        <v>70</v>
      </c>
      <c r="N80" s="22">
        <v>430</v>
      </c>
      <c r="O80" s="22"/>
      <c r="P80" s="29">
        <f t="shared" si="48"/>
        <v>500</v>
      </c>
      <c r="Q80" s="21" t="s">
        <v>128</v>
      </c>
      <c r="R80" s="22">
        <v>70</v>
      </c>
      <c r="S80" s="22">
        <v>430</v>
      </c>
      <c r="T80" s="22"/>
      <c r="U80" s="29">
        <f t="shared" si="49"/>
        <v>500</v>
      </c>
      <c r="V80" s="79" t="s">
        <v>135</v>
      </c>
      <c r="W80" s="65">
        <v>0</v>
      </c>
      <c r="X80" s="65">
        <v>0</v>
      </c>
      <c r="Y80" s="66"/>
      <c r="Z80" s="65">
        <f t="shared" si="50"/>
        <v>0</v>
      </c>
      <c r="AA80" s="299"/>
      <c r="AB80" s="299"/>
      <c r="AC80" s="2"/>
      <c r="AD80" s="2"/>
      <c r="AE80" s="2"/>
      <c r="AF80" s="37"/>
      <c r="AG80" s="517"/>
      <c r="AH80" s="517"/>
      <c r="AI80" s="517"/>
      <c r="AK80" s="116"/>
      <c r="AL80" s="79" t="s">
        <v>135</v>
      </c>
      <c r="AM80" s="65">
        <f t="shared" si="51"/>
        <v>63.49</v>
      </c>
      <c r="AN80" s="65">
        <f t="shared" si="51"/>
        <v>388.97</v>
      </c>
      <c r="AO80" s="65"/>
      <c r="AP80" s="65">
        <f t="shared" si="52"/>
        <v>452.46000000000004</v>
      </c>
    </row>
    <row r="81" spans="1:42" ht="33.75" x14ac:dyDescent="0.25">
      <c r="A81" s="288">
        <v>4111201</v>
      </c>
      <c r="B81" s="7" t="s">
        <v>93</v>
      </c>
      <c r="C81" s="17">
        <v>214.2</v>
      </c>
      <c r="D81" s="17">
        <v>1570.8</v>
      </c>
      <c r="E81" s="299"/>
      <c r="F81" s="17">
        <f t="shared" si="43"/>
        <v>1785</v>
      </c>
      <c r="G81" s="299"/>
      <c r="H81" s="33">
        <v>48.84</v>
      </c>
      <c r="I81" s="33">
        <v>293.01</v>
      </c>
      <c r="J81" s="33">
        <v>0</v>
      </c>
      <c r="K81" s="36">
        <v>341.85</v>
      </c>
      <c r="L81" s="21" t="s">
        <v>129</v>
      </c>
      <c r="M81" s="22">
        <v>70</v>
      </c>
      <c r="N81" s="22">
        <v>430</v>
      </c>
      <c r="O81" s="22"/>
      <c r="P81" s="29">
        <f t="shared" si="48"/>
        <v>500</v>
      </c>
      <c r="Q81" s="21" t="s">
        <v>129</v>
      </c>
      <c r="R81" s="22">
        <v>70</v>
      </c>
      <c r="S81" s="22">
        <v>430</v>
      </c>
      <c r="T81" s="22"/>
      <c r="U81" s="29">
        <f t="shared" si="49"/>
        <v>500</v>
      </c>
      <c r="V81" s="79" t="s">
        <v>139</v>
      </c>
      <c r="W81" s="65">
        <v>0</v>
      </c>
      <c r="X81" s="65">
        <v>0</v>
      </c>
      <c r="Y81" s="66"/>
      <c r="Z81" s="65">
        <f t="shared" si="50"/>
        <v>0</v>
      </c>
      <c r="AA81" s="299"/>
      <c r="AB81" s="299"/>
      <c r="AC81" s="2"/>
      <c r="AD81" s="2"/>
      <c r="AE81" s="2"/>
      <c r="AF81" s="37"/>
      <c r="AG81" s="517"/>
      <c r="AH81" s="517"/>
      <c r="AI81" s="517"/>
      <c r="AJ81" s="116"/>
      <c r="AK81" s="116"/>
      <c r="AL81" s="79" t="s">
        <v>139</v>
      </c>
      <c r="AM81" s="65">
        <f t="shared" si="51"/>
        <v>48.84</v>
      </c>
      <c r="AN81" s="65">
        <f t="shared" si="51"/>
        <v>293.01</v>
      </c>
      <c r="AO81" s="65"/>
      <c r="AP81" s="65">
        <f t="shared" si="52"/>
        <v>341.85</v>
      </c>
    </row>
    <row r="82" spans="1:42" ht="33.75" x14ac:dyDescent="0.25">
      <c r="A82" s="288">
        <v>4111201</v>
      </c>
      <c r="B82" s="46" t="s">
        <v>63</v>
      </c>
      <c r="C82" s="17">
        <v>1434.3</v>
      </c>
      <c r="D82" s="17">
        <v>10518.2</v>
      </c>
      <c r="E82" s="299"/>
      <c r="F82" s="17">
        <f t="shared" si="43"/>
        <v>11952.5</v>
      </c>
      <c r="G82" s="21" t="s">
        <v>108</v>
      </c>
      <c r="H82" s="22">
        <v>779.02</v>
      </c>
      <c r="I82" s="22">
        <v>5348.04</v>
      </c>
      <c r="J82" s="22">
        <v>0</v>
      </c>
      <c r="K82" s="36">
        <v>6127.0599999999995</v>
      </c>
      <c r="L82" s="21" t="s">
        <v>130</v>
      </c>
      <c r="M82" s="22">
        <v>644</v>
      </c>
      <c r="N82" s="22">
        <v>941</v>
      </c>
      <c r="O82" s="22"/>
      <c r="P82" s="29">
        <f t="shared" si="48"/>
        <v>1585</v>
      </c>
      <c r="Q82" s="21" t="s">
        <v>130</v>
      </c>
      <c r="R82" s="22">
        <v>644</v>
      </c>
      <c r="S82" s="22">
        <v>941</v>
      </c>
      <c r="T82" s="22"/>
      <c r="U82" s="29">
        <f t="shared" ref="U82:U84" si="53">R82+S82+T82</f>
        <v>1585</v>
      </c>
      <c r="V82" s="79" t="s">
        <v>108</v>
      </c>
      <c r="W82" s="65">
        <v>0</v>
      </c>
      <c r="X82" s="65">
        <v>0</v>
      </c>
      <c r="Y82" s="66"/>
      <c r="Z82" s="65">
        <f t="shared" si="50"/>
        <v>0</v>
      </c>
      <c r="AA82" s="21" t="s">
        <v>108</v>
      </c>
      <c r="AB82" s="23">
        <f>W82+H82</f>
        <v>779.02</v>
      </c>
      <c r="AC82" s="23">
        <f>X82+I82</f>
        <v>5348.04</v>
      </c>
      <c r="AD82" s="23">
        <f>Y82+J82</f>
        <v>0</v>
      </c>
      <c r="AE82" s="23">
        <f>Z82+K82</f>
        <v>6127.0599999999995</v>
      </c>
      <c r="AF82" s="37"/>
      <c r="AG82" s="517"/>
      <c r="AH82" s="517"/>
      <c r="AI82" s="517"/>
      <c r="AK82" s="118"/>
      <c r="AL82" s="79" t="s">
        <v>108</v>
      </c>
      <c r="AM82" s="65">
        <f t="shared" si="51"/>
        <v>779.02</v>
      </c>
      <c r="AN82" s="65">
        <f t="shared" si="51"/>
        <v>5348.04</v>
      </c>
      <c r="AO82" s="65"/>
      <c r="AP82" s="65">
        <f t="shared" si="52"/>
        <v>6127.0599999999995</v>
      </c>
    </row>
    <row r="83" spans="1:42" ht="18" x14ac:dyDescent="0.25">
      <c r="A83" s="288">
        <v>4111201</v>
      </c>
      <c r="B83" s="46" t="s">
        <v>64</v>
      </c>
      <c r="C83" s="17">
        <v>19.920000000000002</v>
      </c>
      <c r="D83" s="17">
        <v>146.08000000000001</v>
      </c>
      <c r="E83" s="299"/>
      <c r="F83" s="17">
        <f t="shared" si="43"/>
        <v>166</v>
      </c>
      <c r="G83" s="299"/>
      <c r="H83" s="33">
        <v>9.77</v>
      </c>
      <c r="I83" s="33">
        <v>63.49</v>
      </c>
      <c r="J83" s="33">
        <v>0</v>
      </c>
      <c r="K83" s="36">
        <v>73.260000000000005</v>
      </c>
      <c r="L83" s="21" t="s">
        <v>131</v>
      </c>
      <c r="M83" s="22">
        <v>10.5</v>
      </c>
      <c r="N83" s="22">
        <v>64.5</v>
      </c>
      <c r="O83" s="22"/>
      <c r="P83" s="29">
        <f t="shared" si="48"/>
        <v>75</v>
      </c>
      <c r="Q83" s="21" t="s">
        <v>131</v>
      </c>
      <c r="R83" s="22">
        <v>10.5</v>
      </c>
      <c r="S83" s="22">
        <v>64.5</v>
      </c>
      <c r="T83" s="22"/>
      <c r="U83" s="29">
        <f t="shared" si="53"/>
        <v>75</v>
      </c>
      <c r="V83" s="79" t="s">
        <v>140</v>
      </c>
      <c r="W83" s="65">
        <v>0</v>
      </c>
      <c r="X83" s="65">
        <v>0</v>
      </c>
      <c r="Y83" s="66"/>
      <c r="Z83" s="65">
        <f t="shared" si="50"/>
        <v>0</v>
      </c>
      <c r="AA83" s="299"/>
      <c r="AB83" s="299"/>
      <c r="AC83" s="2"/>
      <c r="AD83" s="2"/>
      <c r="AE83" s="2"/>
      <c r="AF83" s="37"/>
      <c r="AG83" s="517"/>
      <c r="AH83" s="517"/>
      <c r="AI83" s="517"/>
      <c r="AL83" s="79" t="s">
        <v>140</v>
      </c>
      <c r="AM83" s="65">
        <f t="shared" si="51"/>
        <v>9.77</v>
      </c>
      <c r="AN83" s="65">
        <f t="shared" si="51"/>
        <v>63.49</v>
      </c>
      <c r="AO83" s="65"/>
      <c r="AP83" s="65">
        <f t="shared" si="52"/>
        <v>73.260000000000005</v>
      </c>
    </row>
    <row r="84" spans="1:42" ht="18" x14ac:dyDescent="0.25">
      <c r="A84" s="288">
        <v>4111201</v>
      </c>
      <c r="B84" s="46" t="s">
        <v>65</v>
      </c>
      <c r="C84" s="17">
        <v>165.6</v>
      </c>
      <c r="D84" s="17">
        <v>1214.4000000000001</v>
      </c>
      <c r="E84" s="299"/>
      <c r="F84" s="17">
        <f t="shared" si="43"/>
        <v>1380</v>
      </c>
      <c r="G84" s="299"/>
      <c r="H84" s="33">
        <v>5.47</v>
      </c>
      <c r="I84" s="33">
        <v>36.619999999999997</v>
      </c>
      <c r="J84" s="33">
        <v>0</v>
      </c>
      <c r="K84" s="36">
        <v>42.089999999999996</v>
      </c>
      <c r="L84" s="21" t="s">
        <v>132</v>
      </c>
      <c r="M84" s="22">
        <v>35</v>
      </c>
      <c r="N84" s="22">
        <v>215</v>
      </c>
      <c r="O84" s="22"/>
      <c r="P84" s="29">
        <f t="shared" si="48"/>
        <v>250</v>
      </c>
      <c r="Q84" s="21" t="s">
        <v>132</v>
      </c>
      <c r="R84" s="22">
        <v>35</v>
      </c>
      <c r="S84" s="22">
        <v>215</v>
      </c>
      <c r="T84" s="22"/>
      <c r="U84" s="29">
        <f t="shared" si="53"/>
        <v>250</v>
      </c>
      <c r="V84" s="79" t="s">
        <v>105</v>
      </c>
      <c r="W84" s="65">
        <v>5.87</v>
      </c>
      <c r="X84" s="65">
        <v>41.09</v>
      </c>
      <c r="Y84" s="66"/>
      <c r="Z84" s="65">
        <f t="shared" si="50"/>
        <v>46.96</v>
      </c>
      <c r="AA84" s="299"/>
      <c r="AB84" s="299"/>
      <c r="AC84" s="2"/>
      <c r="AD84" s="2"/>
      <c r="AE84" s="2"/>
      <c r="AF84" s="37"/>
      <c r="AG84" s="517"/>
      <c r="AH84" s="517"/>
      <c r="AI84" s="517"/>
      <c r="AL84" s="79" t="s">
        <v>105</v>
      </c>
      <c r="AM84" s="65">
        <f t="shared" si="51"/>
        <v>11.34</v>
      </c>
      <c r="AN84" s="65">
        <f t="shared" si="51"/>
        <v>77.710000000000008</v>
      </c>
      <c r="AO84" s="65"/>
      <c r="AP84" s="65">
        <f t="shared" si="52"/>
        <v>89.050000000000011</v>
      </c>
    </row>
    <row r="85" spans="1:42" x14ac:dyDescent="0.25">
      <c r="A85" s="288">
        <v>4111201</v>
      </c>
      <c r="B85" s="46" t="s">
        <v>66</v>
      </c>
      <c r="C85" s="17">
        <v>200</v>
      </c>
      <c r="D85" s="17"/>
      <c r="E85" s="299"/>
      <c r="F85" s="17">
        <f t="shared" si="43"/>
        <v>200</v>
      </c>
      <c r="G85" s="299"/>
      <c r="H85" s="33"/>
      <c r="I85" s="33"/>
      <c r="J85" s="33"/>
      <c r="K85" s="36"/>
      <c r="L85" s="411"/>
      <c r="M85" s="22"/>
      <c r="N85" s="22"/>
      <c r="O85" s="22"/>
      <c r="P85" s="22"/>
      <c r="Q85" s="366"/>
      <c r="R85" s="22"/>
      <c r="S85" s="22"/>
      <c r="T85" s="22"/>
      <c r="U85" s="22"/>
      <c r="V85" s="63"/>
      <c r="W85" s="66"/>
      <c r="X85" s="66"/>
      <c r="Y85" s="66"/>
      <c r="Z85" s="65"/>
      <c r="AA85" s="299"/>
      <c r="AB85" s="299"/>
      <c r="AC85" s="2"/>
      <c r="AD85" s="2"/>
      <c r="AE85" s="2"/>
      <c r="AF85" s="37"/>
      <c r="AG85" s="517"/>
      <c r="AH85" s="517"/>
      <c r="AI85" s="517"/>
      <c r="AJ85" s="75"/>
      <c r="AL85" s="63"/>
      <c r="AM85" s="65"/>
      <c r="AN85" s="65"/>
      <c r="AO85" s="65"/>
      <c r="AP85" s="65"/>
    </row>
    <row r="86" spans="1:42" x14ac:dyDescent="0.25">
      <c r="A86" s="296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17840.090000000004</v>
      </c>
      <c r="I86" s="25">
        <f>SUM(I55:I85)</f>
        <v>17095.760000000002</v>
      </c>
      <c r="J86" s="25">
        <f>SUM(J55:J85)</f>
        <v>0</v>
      </c>
      <c r="K86" s="25">
        <f>SUM(K55:K85)</f>
        <v>34935.85</v>
      </c>
      <c r="L86" s="31"/>
      <c r="M86" s="25">
        <f>SUM(M55:M85)</f>
        <v>1450</v>
      </c>
      <c r="N86" s="25">
        <f>SUM(N55:N85)</f>
        <v>5800</v>
      </c>
      <c r="O86" s="25">
        <f>SUM(O55:O85)</f>
        <v>0</v>
      </c>
      <c r="P86" s="25">
        <f>SUM(P55:P85)</f>
        <v>7250</v>
      </c>
      <c r="Q86" s="31"/>
      <c r="R86" s="25">
        <f>SUM(R55:R85)</f>
        <v>1477.4</v>
      </c>
      <c r="S86" s="25">
        <f>SUM(S55:S85)</f>
        <v>5800</v>
      </c>
      <c r="T86" s="25">
        <f>SUM(T55:T85)</f>
        <v>0</v>
      </c>
      <c r="U86" s="25">
        <f>SUM(U55:U85)</f>
        <v>7277.4</v>
      </c>
      <c r="V86" s="58"/>
      <c r="W86" s="59">
        <f>SUM(W55:W85)</f>
        <v>5.87</v>
      </c>
      <c r="X86" s="59">
        <f>SUM(X55:X85)</f>
        <v>41.09</v>
      </c>
      <c r="Y86" s="59">
        <f>SUM(Y55:Y85)</f>
        <v>0</v>
      </c>
      <c r="Z86" s="59">
        <f>SUM(Z55:Z85)</f>
        <v>46.96</v>
      </c>
      <c r="AA86" s="31"/>
      <c r="AB86" s="34">
        <f t="shared" ref="AB86:AE87" si="54">W86+H86</f>
        <v>17845.960000000003</v>
      </c>
      <c r="AC86" s="34">
        <f t="shared" si="54"/>
        <v>17136.850000000002</v>
      </c>
      <c r="AD86" s="34">
        <f t="shared" si="54"/>
        <v>0</v>
      </c>
      <c r="AE86" s="34">
        <f t="shared" si="54"/>
        <v>34982.81</v>
      </c>
      <c r="AF86" s="37"/>
      <c r="AG86" s="74" t="e">
        <f>SUM(AG55:AG85)</f>
        <v>#REF!</v>
      </c>
      <c r="AH86" s="74">
        <f>SUM(AH55:AH85)</f>
        <v>46.96</v>
      </c>
      <c r="AI86" s="74">
        <f>SUM(AI55:AI85)</f>
        <v>41.09</v>
      </c>
      <c r="AJ86" s="74">
        <f>SUM(AJ55:AJ85)</f>
        <v>0</v>
      </c>
      <c r="AL86" s="58"/>
      <c r="AM86" s="59">
        <f>SUM(AM55:AM85)</f>
        <v>17845.960000000003</v>
      </c>
      <c r="AN86" s="59">
        <f>SUM(AN55:AN85)</f>
        <v>17136.850000000002</v>
      </c>
      <c r="AO86" s="59">
        <f>SUM(AO55:AO85)</f>
        <v>0</v>
      </c>
      <c r="AP86" s="59">
        <f>SUM(AP55:AP85)</f>
        <v>34982.810000000005</v>
      </c>
    </row>
    <row r="87" spans="1:42" x14ac:dyDescent="0.25">
      <c r="A87" s="296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21124.750000000004</v>
      </c>
      <c r="I87" s="25">
        <f>I86+I51</f>
        <v>19267.940000000002</v>
      </c>
      <c r="J87" s="25">
        <f>J86+J51</f>
        <v>5168.01</v>
      </c>
      <c r="K87" s="25">
        <f>K86+K51</f>
        <v>45560.7</v>
      </c>
      <c r="L87" s="31"/>
      <c r="M87" s="25">
        <f>M86+M51</f>
        <v>1956.1</v>
      </c>
      <c r="N87" s="25">
        <f>N86+N51</f>
        <v>5850</v>
      </c>
      <c r="O87" s="25">
        <f>O86+O51</f>
        <v>558</v>
      </c>
      <c r="P87" s="25">
        <f>P86+P51</f>
        <v>8364.1</v>
      </c>
      <c r="Q87" s="31"/>
      <c r="R87" s="25">
        <f>R86+R51</f>
        <v>2492.4</v>
      </c>
      <c r="S87" s="25">
        <f>S86+S51</f>
        <v>6700</v>
      </c>
      <c r="T87" s="25">
        <f>T86+T51</f>
        <v>1100</v>
      </c>
      <c r="U87" s="25">
        <f>U86+U51</f>
        <v>10292.4</v>
      </c>
      <c r="V87" s="58"/>
      <c r="W87" s="59">
        <f>W86+W51</f>
        <v>186.76999999999998</v>
      </c>
      <c r="X87" s="59">
        <f>X86+X51</f>
        <v>41.09</v>
      </c>
      <c r="Y87" s="59">
        <f>Y86+Y51</f>
        <v>237.64</v>
      </c>
      <c r="Z87" s="59">
        <f>Z86+Z51</f>
        <v>465.49999999999989</v>
      </c>
      <c r="AA87" s="31"/>
      <c r="AB87" s="34">
        <f t="shared" si="54"/>
        <v>21311.520000000004</v>
      </c>
      <c r="AC87" s="34">
        <f t="shared" si="54"/>
        <v>19309.030000000002</v>
      </c>
      <c r="AD87" s="34">
        <f t="shared" si="54"/>
        <v>5405.6500000000005</v>
      </c>
      <c r="AE87" s="34">
        <f t="shared" si="54"/>
        <v>46026.2</v>
      </c>
      <c r="AF87" s="37"/>
      <c r="AG87" s="71" t="e">
        <f>AG51+AG86</f>
        <v>#REF!</v>
      </c>
      <c r="AH87" s="71">
        <f>AH51+AH86</f>
        <v>465.49999999999989</v>
      </c>
      <c r="AI87" s="71">
        <f>AI51+AI86</f>
        <v>41.09</v>
      </c>
      <c r="AJ87" s="71">
        <f>AJ51+AJ86</f>
        <v>237.64</v>
      </c>
      <c r="AL87" s="58"/>
      <c r="AM87" s="59">
        <f>AM86+AM51</f>
        <v>21311.520000000004</v>
      </c>
      <c r="AN87" s="59">
        <f>AN86+AN51</f>
        <v>19309.030000000002</v>
      </c>
      <c r="AO87" s="59">
        <f>AO86+AO51</f>
        <v>5405.6500000000005</v>
      </c>
      <c r="AP87" s="59">
        <f>AP86+AP51</f>
        <v>46026.200000000004</v>
      </c>
    </row>
    <row r="88" spans="1:42" x14ac:dyDescent="0.25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27"/>
      <c r="I88" s="27"/>
      <c r="J88" s="27"/>
      <c r="K88" s="27"/>
      <c r="L88" s="31"/>
      <c r="M88" s="43"/>
      <c r="N88" s="43"/>
      <c r="O88" s="43"/>
      <c r="P88" s="43"/>
      <c r="Q88" s="31"/>
      <c r="R88" s="43"/>
      <c r="S88" s="43"/>
      <c r="T88" s="43"/>
      <c r="U88" s="43"/>
      <c r="V88" s="58"/>
      <c r="W88" s="60"/>
      <c r="X88" s="60"/>
      <c r="Y88" s="60"/>
      <c r="Z88" s="60"/>
      <c r="AA88" s="31"/>
      <c r="AB88" s="31"/>
      <c r="AC88" s="2"/>
      <c r="AD88" s="2"/>
      <c r="AE88" s="44"/>
      <c r="AF88" s="37"/>
      <c r="AG88" s="37"/>
      <c r="AH88" s="37"/>
      <c r="AI88" s="37"/>
      <c r="AL88" s="58"/>
      <c r="AM88" s="60"/>
      <c r="AN88" s="60"/>
      <c r="AO88" s="60"/>
      <c r="AP88" s="60"/>
    </row>
    <row r="89" spans="1:42" x14ac:dyDescent="0.25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27"/>
      <c r="I89" s="27"/>
      <c r="J89" s="27"/>
      <c r="K89" s="27"/>
      <c r="L89" s="32"/>
      <c r="M89" s="43"/>
      <c r="N89" s="43"/>
      <c r="O89" s="43"/>
      <c r="P89" s="43"/>
      <c r="Q89" s="32"/>
      <c r="R89" s="43"/>
      <c r="S89" s="43"/>
      <c r="T89" s="43"/>
      <c r="U89" s="43"/>
      <c r="V89" s="61"/>
      <c r="W89" s="60"/>
      <c r="X89" s="60"/>
      <c r="Y89" s="60"/>
      <c r="Z89" s="60"/>
      <c r="AA89" s="32"/>
      <c r="AB89" s="32"/>
      <c r="AC89" s="2"/>
      <c r="AD89" s="2"/>
      <c r="AE89" s="2"/>
      <c r="AF89" s="37"/>
      <c r="AG89" s="37"/>
      <c r="AH89" s="37"/>
      <c r="AI89" s="522">
        <f>AI87+AJ87</f>
        <v>278.73</v>
      </c>
      <c r="AJ89" s="523"/>
      <c r="AL89" s="61"/>
      <c r="AM89" s="60"/>
      <c r="AN89" s="60"/>
      <c r="AO89" s="60"/>
      <c r="AP89" s="60"/>
    </row>
    <row r="90" spans="1:42" x14ac:dyDescent="0.25">
      <c r="A90" s="296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21124.750000000004</v>
      </c>
      <c r="I90" s="25">
        <f>SUM(I87:I89)</f>
        <v>19267.940000000002</v>
      </c>
      <c r="J90" s="25">
        <f>SUM(J87:J89)</f>
        <v>5168.01</v>
      </c>
      <c r="K90" s="25">
        <f>SUM(K87:K89)</f>
        <v>45560.7</v>
      </c>
      <c r="L90" s="32"/>
      <c r="M90" s="25">
        <f>SUM(M87:M89)</f>
        <v>1956.1</v>
      </c>
      <c r="N90" s="25">
        <f>SUM(N87:N89)</f>
        <v>5850</v>
      </c>
      <c r="O90" s="25">
        <f>SUM(O87:O89)</f>
        <v>558</v>
      </c>
      <c r="P90" s="25">
        <f>SUM(P87:P89)</f>
        <v>8364.1</v>
      </c>
      <c r="Q90" s="32"/>
      <c r="R90" s="25">
        <f>SUM(R87:R89)</f>
        <v>2492.4</v>
      </c>
      <c r="S90" s="25">
        <f>SUM(S87:S89)</f>
        <v>6700</v>
      </c>
      <c r="T90" s="25">
        <f>SUM(T87:T89)</f>
        <v>1100</v>
      </c>
      <c r="U90" s="25">
        <f>SUM(U87:U89)</f>
        <v>10292.4</v>
      </c>
      <c r="V90" s="61"/>
      <c r="W90" s="59">
        <f>SUM(W87:W89)</f>
        <v>186.76999999999998</v>
      </c>
      <c r="X90" s="59">
        <f>SUM(X87:X89)</f>
        <v>41.09</v>
      </c>
      <c r="Y90" s="59">
        <f>SUM(Y87:Y89)</f>
        <v>237.64</v>
      </c>
      <c r="Z90" s="59">
        <f>SUM(Z87:Z89)</f>
        <v>465.49999999999989</v>
      </c>
      <c r="AA90" s="32"/>
      <c r="AB90" s="34">
        <f>W90+H90</f>
        <v>21311.520000000004</v>
      </c>
      <c r="AC90" s="34">
        <f>X90+I90</f>
        <v>19309.030000000002</v>
      </c>
      <c r="AD90" s="34">
        <f>Y90+J90</f>
        <v>5405.6500000000005</v>
      </c>
      <c r="AE90" s="34">
        <f>Z90+K90</f>
        <v>46026.2</v>
      </c>
      <c r="AF90" s="37"/>
      <c r="AG90" s="37"/>
      <c r="AH90" s="37"/>
      <c r="AI90" s="37"/>
      <c r="AL90" s="61"/>
      <c r="AM90" s="59">
        <f>SUM(AM87:AM89)</f>
        <v>21311.520000000004</v>
      </c>
      <c r="AN90" s="59">
        <f>SUM(AN87:AN89)</f>
        <v>19309.030000000002</v>
      </c>
      <c r="AO90" s="59">
        <f>SUM(AO87:AO89)</f>
        <v>5405.6500000000005</v>
      </c>
      <c r="AP90" s="59">
        <f>SUM(AP87:AP89)</f>
        <v>46026.200000000004</v>
      </c>
    </row>
    <row r="91" spans="1:42" x14ac:dyDescent="0.25">
      <c r="M91" s="77"/>
      <c r="R91" s="77"/>
      <c r="V91" s="51"/>
      <c r="W91" s="83">
        <f>W90/R90</f>
        <v>7.4935804846734066E-2</v>
      </c>
      <c r="X91" s="83">
        <f>X90/S90</f>
        <v>6.1328358208955231E-3</v>
      </c>
      <c r="Y91" s="83">
        <f>Y90/T90</f>
        <v>0.21603636363636364</v>
      </c>
      <c r="Z91" s="83">
        <f>Z90/U90</f>
        <v>4.5227546539193961E-2</v>
      </c>
      <c r="AL91" s="51"/>
      <c r="AM91" s="83"/>
      <c r="AN91" s="83"/>
      <c r="AO91" s="83"/>
      <c r="AP91" s="83"/>
    </row>
    <row r="92" spans="1:42" x14ac:dyDescent="0.25">
      <c r="G92" s="159" t="s">
        <v>149</v>
      </c>
      <c r="H92" s="158">
        <f>SUM(H27:H30)</f>
        <v>138.35</v>
      </c>
      <c r="I92" s="158">
        <f>SUM(I27:I30)</f>
        <v>2087.98</v>
      </c>
      <c r="J92" s="158">
        <f>SUM(J27:J30)</f>
        <v>0</v>
      </c>
      <c r="K92" s="158">
        <f>SUM(K27:K30)</f>
        <v>2226.33</v>
      </c>
      <c r="V92" s="159" t="s">
        <v>149</v>
      </c>
      <c r="W92" s="158">
        <f>SUM(W27:W30)</f>
        <v>0</v>
      </c>
      <c r="X92" s="158">
        <f>SUM(X27:X30)</f>
        <v>0</v>
      </c>
      <c r="Y92" s="158">
        <f>SUM(Y27:Y30)</f>
        <v>0</v>
      </c>
      <c r="Z92" s="158">
        <f>SUM(Z27:Z30)</f>
        <v>0</v>
      </c>
    </row>
    <row r="93" spans="1:42" ht="25.5" x14ac:dyDescent="0.25">
      <c r="G93" s="28" t="s">
        <v>162</v>
      </c>
      <c r="H93" s="158">
        <f>SUM(H73:H85)+H48</f>
        <v>2678.6899999999996</v>
      </c>
      <c r="I93" s="158">
        <f>SUM(I73:I85)+I48</f>
        <v>17179.960000000003</v>
      </c>
      <c r="J93" s="158">
        <f>SUM(J73:J85)+J48</f>
        <v>0</v>
      </c>
      <c r="K93" s="158">
        <f>SUM(K73:K85)+K48</f>
        <v>19858.649999999998</v>
      </c>
      <c r="V93" s="28" t="s">
        <v>162</v>
      </c>
      <c r="W93" s="158">
        <f>SUM(W73:W85)+W48</f>
        <v>5.87</v>
      </c>
      <c r="X93" s="158">
        <f>SUM(X73:X85)+X48</f>
        <v>41.09</v>
      </c>
      <c r="Y93" s="158">
        <f>SUM(Y73:Y85)+Y48</f>
        <v>0</v>
      </c>
      <c r="Z93" s="158">
        <f>SUM(Z73:Z85)+Z48</f>
        <v>46.96</v>
      </c>
      <c r="AO93" s="503"/>
      <c r="AP93" s="504"/>
    </row>
    <row r="94" spans="1:42" x14ac:dyDescent="0.25">
      <c r="G94" s="4" t="s">
        <v>163</v>
      </c>
      <c r="H94" s="158">
        <f>SUM(H55:H68)</f>
        <v>848.63000000000011</v>
      </c>
      <c r="K94" s="158">
        <f>SUM(H94:J94)</f>
        <v>848.63000000000011</v>
      </c>
      <c r="V94" s="4" t="s">
        <v>163</v>
      </c>
      <c r="W94" s="158">
        <f>SUM(W55:W68)</f>
        <v>0</v>
      </c>
      <c r="X94" s="5"/>
      <c r="Y94" s="5"/>
      <c r="Z94" s="158">
        <f>SUM(W94:Y94)</f>
        <v>0</v>
      </c>
    </row>
    <row r="96" spans="1:42" x14ac:dyDescent="0.25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L96" s="4"/>
      <c r="AM96" s="4"/>
      <c r="AN96" s="4"/>
      <c r="AO96" s="4"/>
      <c r="AP96" s="4"/>
    </row>
    <row r="97" spans="8:42" x14ac:dyDescent="0.25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L97" s="4"/>
      <c r="AM97" s="4"/>
      <c r="AN97" s="4"/>
      <c r="AO97" s="4"/>
      <c r="AP97" s="4"/>
    </row>
    <row r="98" spans="8:42" x14ac:dyDescent="0.25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L98" s="4"/>
      <c r="AM98" s="4"/>
      <c r="AN98" s="4"/>
      <c r="AO98" s="4"/>
      <c r="AP98" s="4"/>
    </row>
    <row r="99" spans="8:42" x14ac:dyDescent="0.25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L99" s="4"/>
      <c r="AM99" s="4"/>
      <c r="AN99" s="4"/>
      <c r="AO99" s="4"/>
      <c r="AP99" s="4"/>
    </row>
    <row r="100" spans="8:42" x14ac:dyDescent="0.25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L100" s="4"/>
      <c r="AM100" s="4"/>
      <c r="AN100" s="4"/>
      <c r="AO100" s="4"/>
      <c r="AP100" s="4"/>
    </row>
    <row r="101" spans="8:42" x14ac:dyDescent="0.25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L101" s="4"/>
      <c r="AM101" s="4"/>
      <c r="AN101" s="4"/>
      <c r="AO101" s="4"/>
      <c r="AP101" s="4"/>
    </row>
    <row r="102" spans="8:42" x14ac:dyDescent="0.25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L102" s="4"/>
      <c r="AM102" s="4"/>
      <c r="AN102" s="4"/>
      <c r="AO102" s="4"/>
      <c r="AP102" s="4"/>
    </row>
    <row r="103" spans="8:42" x14ac:dyDescent="0.25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L103" s="4"/>
      <c r="AM103" s="4"/>
      <c r="AN103" s="4"/>
      <c r="AO103" s="4"/>
      <c r="AP103" s="4"/>
    </row>
    <row r="104" spans="8:42" x14ac:dyDescent="0.25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L104" s="4"/>
      <c r="AM104" s="4"/>
      <c r="AN104" s="4"/>
      <c r="AO104" s="4"/>
      <c r="AP104" s="4"/>
    </row>
    <row r="105" spans="8:42" x14ac:dyDescent="0.25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L105" s="4"/>
      <c r="AM105" s="4"/>
      <c r="AN105" s="4"/>
      <c r="AO105" s="4"/>
      <c r="AP105" s="4"/>
    </row>
    <row r="106" spans="8:42" x14ac:dyDescent="0.25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L106" s="4"/>
      <c r="AM106" s="4"/>
      <c r="AN106" s="4"/>
      <c r="AO106" s="4"/>
      <c r="AP106" s="4"/>
    </row>
    <row r="107" spans="8:42" x14ac:dyDescent="0.25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L107" s="4"/>
      <c r="AM107" s="4"/>
      <c r="AN107" s="4"/>
      <c r="AO107" s="4"/>
      <c r="AP107" s="4"/>
    </row>
    <row r="108" spans="8:42" x14ac:dyDescent="0.25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L108" s="4"/>
      <c r="AM108" s="4"/>
      <c r="AN108" s="4"/>
      <c r="AO108" s="4"/>
      <c r="AP108" s="4"/>
    </row>
    <row r="109" spans="8:42" x14ac:dyDescent="0.25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L109" s="4"/>
      <c r="AM109" s="4"/>
      <c r="AN109" s="4"/>
      <c r="AO109" s="4"/>
      <c r="AP109" s="4"/>
    </row>
    <row r="110" spans="8:42" x14ac:dyDescent="0.25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L110" s="4"/>
      <c r="AM110" s="4"/>
      <c r="AN110" s="4"/>
      <c r="AO110" s="4"/>
      <c r="AP110" s="4"/>
    </row>
    <row r="111" spans="8:42" x14ac:dyDescent="0.25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L111" s="4"/>
      <c r="AM111" s="4"/>
      <c r="AN111" s="4"/>
      <c r="AO111" s="4"/>
      <c r="AP111" s="4"/>
    </row>
    <row r="112" spans="8:42" x14ac:dyDescent="0.25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L112" s="4"/>
      <c r="AM112" s="4"/>
      <c r="AN112" s="4"/>
      <c r="AO112" s="4"/>
      <c r="AP112" s="4"/>
    </row>
    <row r="113" spans="8:42" x14ac:dyDescent="0.25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L113" s="4"/>
      <c r="AM113" s="4"/>
      <c r="AN113" s="4"/>
      <c r="AO113" s="4"/>
      <c r="AP113" s="4"/>
    </row>
  </sheetData>
  <mergeCells count="96">
    <mergeCell ref="L52:L53"/>
    <mergeCell ref="M52:M53"/>
    <mergeCell ref="N52:N53"/>
    <mergeCell ref="O52:O53"/>
    <mergeCell ref="P52:P53"/>
    <mergeCell ref="AI72:AI85"/>
    <mergeCell ref="AI89:AJ89"/>
    <mergeCell ref="AO93:AP93"/>
    <mergeCell ref="A63:A66"/>
    <mergeCell ref="AG63:AG66"/>
    <mergeCell ref="AH63:AH66"/>
    <mergeCell ref="AG67:AG68"/>
    <mergeCell ref="AH67:AH68"/>
    <mergeCell ref="AG72:AG85"/>
    <mergeCell ref="AH72:AH85"/>
    <mergeCell ref="A58:A59"/>
    <mergeCell ref="AG58:AG59"/>
    <mergeCell ref="AH58:AH59"/>
    <mergeCell ref="A60:A62"/>
    <mergeCell ref="AG60:AG62"/>
    <mergeCell ref="AH60:AH62"/>
    <mergeCell ref="AL52:AL53"/>
    <mergeCell ref="AM52:AM53"/>
    <mergeCell ref="AN52:AN53"/>
    <mergeCell ref="AO52:AO53"/>
    <mergeCell ref="AP52:AP53"/>
    <mergeCell ref="A55:A56"/>
    <mergeCell ref="AG55:AG56"/>
    <mergeCell ref="AH55:AH56"/>
    <mergeCell ref="Z52:Z53"/>
    <mergeCell ref="AA52:AA53"/>
    <mergeCell ref="AB52:AB53"/>
    <mergeCell ref="AC52:AC53"/>
    <mergeCell ref="AD52:AD53"/>
    <mergeCell ref="AE52:AE53"/>
    <mergeCell ref="V52:V53"/>
    <mergeCell ref="W52:W53"/>
    <mergeCell ref="X52:X53"/>
    <mergeCell ref="Y52:Y53"/>
    <mergeCell ref="S52:S53"/>
    <mergeCell ref="T52:T53"/>
    <mergeCell ref="U52:U53"/>
    <mergeCell ref="R52:R53"/>
    <mergeCell ref="A34:A36"/>
    <mergeCell ref="AG34:AG36"/>
    <mergeCell ref="AH34:AH36"/>
    <mergeCell ref="AG41:AG50"/>
    <mergeCell ref="AH41:AH50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Q52:Q53"/>
    <mergeCell ref="AI28:AI30"/>
    <mergeCell ref="A5:B5"/>
    <mergeCell ref="AG6:AG9"/>
    <mergeCell ref="AH6:AH9"/>
    <mergeCell ref="AG14:AG16"/>
    <mergeCell ref="AH14:AH16"/>
    <mergeCell ref="AG18:AG19"/>
    <mergeCell ref="AH18:AH19"/>
    <mergeCell ref="AG20:AG21"/>
    <mergeCell ref="AH20:AH21"/>
    <mergeCell ref="A26:A30"/>
    <mergeCell ref="AG28:AG30"/>
    <mergeCell ref="AH28:AH30"/>
    <mergeCell ref="AM3:AP3"/>
    <mergeCell ref="V2:Z2"/>
    <mergeCell ref="AA2:AE2"/>
    <mergeCell ref="AG2:AH2"/>
    <mergeCell ref="AL2:AP2"/>
    <mergeCell ref="V3:V4"/>
    <mergeCell ref="W3:Z3"/>
    <mergeCell ref="AA3:AA4"/>
    <mergeCell ref="AB3:AE3"/>
    <mergeCell ref="AL3:AL4"/>
    <mergeCell ref="Q3:Q4"/>
    <mergeCell ref="A2:A4"/>
    <mergeCell ref="B2:B4"/>
    <mergeCell ref="C2:F2"/>
    <mergeCell ref="G2:K2"/>
    <mergeCell ref="Q2:U2"/>
    <mergeCell ref="R3:U3"/>
    <mergeCell ref="C3:C4"/>
    <mergeCell ref="D3:E3"/>
    <mergeCell ref="F3:F4"/>
    <mergeCell ref="G3:G4"/>
    <mergeCell ref="H3:K3"/>
    <mergeCell ref="L2:P2"/>
    <mergeCell ref="L3:L4"/>
    <mergeCell ref="M3:P3"/>
  </mergeCells>
  <pageMargins left="0.45" right="0.02" top="0.2" bottom="0.2" header="0.3" footer="0.1"/>
  <pageSetup paperSize="9" scale="55" orientation="landscape" r:id="rId1"/>
  <rowBreaks count="1" manualBreakCount="1">
    <brk id="52" max="3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topLeftCell="E11" zoomScale="130" zoomScaleNormal="130" workbookViewId="0">
      <selection activeCell="M24" sqref="M24"/>
    </sheetView>
  </sheetViews>
  <sheetFormatPr defaultRowHeight="15" x14ac:dyDescent="0.25"/>
  <cols>
    <col min="3" max="3" width="12.42578125" bestFit="1" customWidth="1"/>
    <col min="4" max="4" width="62.7109375" customWidth="1"/>
    <col min="5" max="5" width="14.28515625" customWidth="1"/>
    <col min="6" max="6" width="8.5703125" customWidth="1"/>
    <col min="10" max="10" width="15.28515625" style="421" customWidth="1"/>
    <col min="11" max="11" width="16.7109375" style="421" customWidth="1"/>
    <col min="12" max="12" width="8.85546875" style="421"/>
    <col min="13" max="13" width="20.42578125" style="421" customWidth="1"/>
  </cols>
  <sheetData>
    <row r="2" spans="1:13" x14ac:dyDescent="0.25">
      <c r="C2">
        <v>600</v>
      </c>
      <c r="D2">
        <v>4000</v>
      </c>
      <c r="F2">
        <f>C2+D2+E2</f>
        <v>4600</v>
      </c>
    </row>
    <row r="3" spans="1:13" x14ac:dyDescent="0.25">
      <c r="C3" s="420">
        <f>C2*100000</f>
        <v>60000000</v>
      </c>
      <c r="D3" s="420">
        <f t="shared" ref="D3:F3" si="0">D2*100000</f>
        <v>400000000</v>
      </c>
      <c r="E3" s="420">
        <f t="shared" si="0"/>
        <v>0</v>
      </c>
      <c r="F3" s="420">
        <f t="shared" si="0"/>
        <v>460000000</v>
      </c>
    </row>
    <row r="5" spans="1:13" x14ac:dyDescent="0.25">
      <c r="C5">
        <v>60000000</v>
      </c>
      <c r="D5">
        <v>400000000</v>
      </c>
      <c r="E5">
        <v>0</v>
      </c>
      <c r="F5">
        <v>460000000</v>
      </c>
    </row>
    <row r="7" spans="1:13" x14ac:dyDescent="0.25">
      <c r="A7" t="s">
        <v>244</v>
      </c>
      <c r="C7">
        <v>750</v>
      </c>
      <c r="D7">
        <v>5000</v>
      </c>
      <c r="F7">
        <v>5750</v>
      </c>
    </row>
    <row r="8" spans="1:13" x14ac:dyDescent="0.25">
      <c r="C8" s="421">
        <f>C7*100000</f>
        <v>75000000</v>
      </c>
      <c r="D8" s="421">
        <f t="shared" ref="D8:F8" si="1">D7*100000</f>
        <v>500000000</v>
      </c>
      <c r="E8" s="421">
        <f t="shared" si="1"/>
        <v>0</v>
      </c>
      <c r="F8" s="421">
        <f t="shared" si="1"/>
        <v>575000000</v>
      </c>
    </row>
    <row r="10" spans="1:13" x14ac:dyDescent="0.25">
      <c r="A10" t="s">
        <v>245</v>
      </c>
    </row>
    <row r="12" spans="1:13" x14ac:dyDescent="0.25">
      <c r="C12" s="148">
        <v>4111306</v>
      </c>
      <c r="D12" s="422" t="s">
        <v>60</v>
      </c>
      <c r="E12" s="417" t="s">
        <v>246</v>
      </c>
      <c r="F12" s="417" t="s">
        <v>247</v>
      </c>
      <c r="G12" s="417"/>
      <c r="H12" s="417" t="s">
        <v>248</v>
      </c>
      <c r="J12" s="423" t="s">
        <v>249</v>
      </c>
      <c r="K12" s="423" t="s">
        <v>76</v>
      </c>
      <c r="L12" s="417"/>
      <c r="M12" s="423" t="s">
        <v>75</v>
      </c>
    </row>
    <row r="13" spans="1:13" x14ac:dyDescent="0.25">
      <c r="C13" s="424">
        <v>4111306</v>
      </c>
      <c r="D13" s="425" t="s">
        <v>61</v>
      </c>
      <c r="E13" s="426">
        <v>45</v>
      </c>
      <c r="F13" s="426">
        <v>105</v>
      </c>
      <c r="G13" s="426"/>
      <c r="H13" s="426">
        <v>150</v>
      </c>
      <c r="I13" s="427"/>
      <c r="J13" s="428">
        <f>E13*100000</f>
        <v>4500000</v>
      </c>
      <c r="K13" s="428">
        <f>F13*100000</f>
        <v>10500000</v>
      </c>
      <c r="L13" s="428"/>
      <c r="M13" s="428">
        <f>SUM(J13:K13)</f>
        <v>15000000</v>
      </c>
    </row>
    <row r="14" spans="1:13" x14ac:dyDescent="0.25">
      <c r="C14" s="424">
        <v>4111307</v>
      </c>
      <c r="D14" s="425" t="s">
        <v>43</v>
      </c>
      <c r="E14" s="426"/>
      <c r="F14" s="426"/>
      <c r="G14" s="426"/>
      <c r="H14" s="426"/>
      <c r="I14" s="427"/>
      <c r="J14" s="428">
        <f t="shared" ref="J14:J24" si="2">E14*100000</f>
        <v>0</v>
      </c>
      <c r="K14" s="428">
        <f t="shared" ref="K14:K24" si="3">F14*100000</f>
        <v>0</v>
      </c>
      <c r="L14" s="428"/>
      <c r="M14" s="428">
        <f t="shared" ref="M14:M24" si="4">SUM(J14:K14)</f>
        <v>0</v>
      </c>
    </row>
    <row r="15" spans="1:13" ht="30" x14ac:dyDescent="0.25">
      <c r="C15" s="424">
        <v>4111307</v>
      </c>
      <c r="D15" s="425" t="s">
        <v>89</v>
      </c>
      <c r="E15" s="426">
        <v>75</v>
      </c>
      <c r="F15" s="426">
        <v>450</v>
      </c>
      <c r="G15" s="426"/>
      <c r="H15" s="426">
        <v>525</v>
      </c>
      <c r="I15" s="427"/>
      <c r="J15" s="428">
        <f t="shared" si="2"/>
        <v>7500000</v>
      </c>
      <c r="K15" s="428">
        <f t="shared" si="3"/>
        <v>45000000</v>
      </c>
      <c r="L15" s="428"/>
      <c r="M15" s="428">
        <f t="shared" si="4"/>
        <v>52500000</v>
      </c>
    </row>
    <row r="16" spans="1:13" ht="30" x14ac:dyDescent="0.25">
      <c r="C16" s="424">
        <v>4111307</v>
      </c>
      <c r="D16" s="425" t="s">
        <v>90</v>
      </c>
      <c r="E16" s="426">
        <v>422</v>
      </c>
      <c r="F16" s="426">
        <v>2700</v>
      </c>
      <c r="G16" s="426"/>
      <c r="H16" s="426">
        <v>3122</v>
      </c>
      <c r="I16" s="427"/>
      <c r="J16" s="428">
        <f t="shared" si="2"/>
        <v>42200000</v>
      </c>
      <c r="K16" s="428">
        <f t="shared" si="3"/>
        <v>270000000</v>
      </c>
      <c r="L16" s="428"/>
      <c r="M16" s="428">
        <f t="shared" si="4"/>
        <v>312200000</v>
      </c>
    </row>
    <row r="17" spans="3:13" x14ac:dyDescent="0.25">
      <c r="C17" s="424">
        <v>4111307</v>
      </c>
      <c r="D17" s="425" t="s">
        <v>91</v>
      </c>
      <c r="E17" s="426">
        <v>683.5</v>
      </c>
      <c r="F17" s="426">
        <v>4205</v>
      </c>
      <c r="G17" s="426"/>
      <c r="H17" s="426">
        <v>4888.5</v>
      </c>
      <c r="I17" s="427"/>
      <c r="J17" s="428">
        <f t="shared" si="2"/>
        <v>68350000</v>
      </c>
      <c r="K17" s="428">
        <f t="shared" si="3"/>
        <v>420500000</v>
      </c>
      <c r="L17" s="428"/>
      <c r="M17" s="428">
        <f t="shared" si="4"/>
        <v>488850000</v>
      </c>
    </row>
    <row r="18" spans="3:13" x14ac:dyDescent="0.25">
      <c r="C18" s="424"/>
      <c r="D18" s="425" t="s">
        <v>62</v>
      </c>
      <c r="E18" s="426"/>
      <c r="F18" s="426"/>
      <c r="G18" s="426"/>
      <c r="H18" s="426"/>
      <c r="I18" s="427"/>
      <c r="J18" s="428">
        <f t="shared" si="2"/>
        <v>0</v>
      </c>
      <c r="K18" s="428">
        <f t="shared" si="3"/>
        <v>0</v>
      </c>
      <c r="L18" s="428"/>
      <c r="M18" s="428">
        <f t="shared" si="4"/>
        <v>0</v>
      </c>
    </row>
    <row r="19" spans="3:13" x14ac:dyDescent="0.25">
      <c r="C19" s="424">
        <v>4111201</v>
      </c>
      <c r="D19" s="425" t="s">
        <v>92</v>
      </c>
      <c r="E19" s="426">
        <v>65</v>
      </c>
      <c r="F19" s="426">
        <v>400</v>
      </c>
      <c r="G19" s="426"/>
      <c r="H19" s="426">
        <v>465</v>
      </c>
      <c r="I19" s="427"/>
      <c r="J19" s="428">
        <f t="shared" si="2"/>
        <v>6500000</v>
      </c>
      <c r="K19" s="428">
        <f t="shared" si="3"/>
        <v>40000000</v>
      </c>
      <c r="L19" s="428"/>
      <c r="M19" s="428">
        <f t="shared" si="4"/>
        <v>46500000</v>
      </c>
    </row>
    <row r="20" spans="3:13" ht="30" x14ac:dyDescent="0.25">
      <c r="C20" s="424">
        <v>4111201</v>
      </c>
      <c r="D20" s="425" t="s">
        <v>94</v>
      </c>
      <c r="E20" s="426">
        <v>65</v>
      </c>
      <c r="F20" s="426">
        <v>400</v>
      </c>
      <c r="G20" s="426"/>
      <c r="H20" s="426">
        <v>465</v>
      </c>
      <c r="I20" s="427"/>
      <c r="J20" s="428">
        <f t="shared" si="2"/>
        <v>6500000</v>
      </c>
      <c r="K20" s="428">
        <f t="shared" si="3"/>
        <v>40000000</v>
      </c>
      <c r="L20" s="428"/>
      <c r="M20" s="428">
        <f t="shared" si="4"/>
        <v>46500000</v>
      </c>
    </row>
    <row r="21" spans="3:13" ht="30" x14ac:dyDescent="0.25">
      <c r="C21" s="424">
        <v>4111201</v>
      </c>
      <c r="D21" s="425" t="s">
        <v>93</v>
      </c>
      <c r="E21" s="426">
        <v>50</v>
      </c>
      <c r="F21" s="426">
        <v>300</v>
      </c>
      <c r="G21" s="426"/>
      <c r="H21" s="426">
        <v>350</v>
      </c>
      <c r="I21" s="427"/>
      <c r="J21" s="428">
        <f t="shared" si="2"/>
        <v>5000000</v>
      </c>
      <c r="K21" s="428">
        <f t="shared" si="3"/>
        <v>30000000</v>
      </c>
      <c r="L21" s="428"/>
      <c r="M21" s="428">
        <f t="shared" si="4"/>
        <v>35000000</v>
      </c>
    </row>
    <row r="22" spans="3:13" ht="30" x14ac:dyDescent="0.25">
      <c r="C22" s="424">
        <v>4111201</v>
      </c>
      <c r="D22" s="425" t="s">
        <v>63</v>
      </c>
      <c r="E22" s="426">
        <v>275</v>
      </c>
      <c r="F22" s="426">
        <v>1650</v>
      </c>
      <c r="G22" s="426"/>
      <c r="H22" s="426">
        <v>1925</v>
      </c>
      <c r="I22" s="427"/>
      <c r="J22" s="428">
        <f t="shared" si="2"/>
        <v>27500000</v>
      </c>
      <c r="K22" s="428">
        <f t="shared" si="3"/>
        <v>165000000</v>
      </c>
      <c r="L22" s="428"/>
      <c r="M22" s="428">
        <f t="shared" si="4"/>
        <v>192500000</v>
      </c>
    </row>
    <row r="23" spans="3:13" x14ac:dyDescent="0.25">
      <c r="C23" s="424">
        <v>4111201</v>
      </c>
      <c r="D23" s="425" t="s">
        <v>64</v>
      </c>
      <c r="E23" s="426">
        <v>10</v>
      </c>
      <c r="F23" s="426">
        <v>65</v>
      </c>
      <c r="G23" s="426"/>
      <c r="H23" s="426">
        <v>75</v>
      </c>
      <c r="I23" s="427"/>
      <c r="J23" s="428">
        <f t="shared" si="2"/>
        <v>1000000</v>
      </c>
      <c r="K23" s="428">
        <f t="shared" si="3"/>
        <v>6500000</v>
      </c>
      <c r="L23" s="428"/>
      <c r="M23" s="428">
        <f t="shared" si="4"/>
        <v>7500000</v>
      </c>
    </row>
    <row r="24" spans="3:13" x14ac:dyDescent="0.25">
      <c r="C24" s="148">
        <v>4111201</v>
      </c>
      <c r="D24" s="422" t="s">
        <v>65</v>
      </c>
      <c r="E24" s="417">
        <v>11</v>
      </c>
      <c r="F24" s="417">
        <v>75</v>
      </c>
      <c r="G24" s="417"/>
      <c r="H24" s="417">
        <v>86</v>
      </c>
      <c r="J24" s="428">
        <f t="shared" si="2"/>
        <v>1100000</v>
      </c>
      <c r="K24" s="428">
        <f t="shared" si="3"/>
        <v>7500000</v>
      </c>
      <c r="L24" s="428"/>
      <c r="M24" s="428">
        <f t="shared" si="4"/>
        <v>8600000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14-15 to 19-20</vt:lpstr>
      <vt:lpstr>18-19</vt:lpstr>
      <vt:lpstr>Sheet3</vt:lpstr>
      <vt:lpstr>19-20</vt:lpstr>
      <vt:lpstr>Sheet4</vt:lpstr>
      <vt:lpstr>Sheet1</vt:lpstr>
      <vt:lpstr>Sheet2</vt:lpstr>
      <vt:lpstr>20-21</vt:lpstr>
      <vt:lpstr>Sheet5</vt:lpstr>
      <vt:lpstr>Sheet6</vt:lpstr>
      <vt:lpstr>'14-15 to 19-20'!Print_Area</vt:lpstr>
      <vt:lpstr>'18-19'!Print_Area</vt:lpstr>
      <vt:lpstr>'19-20'!Print_Area</vt:lpstr>
      <vt:lpstr>'20-21'!Print_Area</vt:lpstr>
      <vt:lpstr>'14-15 to 19-20'!Print_Titles</vt:lpstr>
      <vt:lpstr>'18-19'!Print_Titles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2021-01-13T10:21:30Z</dcterms:modified>
</cp:coreProperties>
</file>