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75" windowWidth="20055" windowHeight="7935" activeTab="1"/>
  </bookViews>
  <sheets>
    <sheet name="Protective Abstract" sheetId="3" r:id="rId1"/>
    <sheet name="Protective Detail" sheetId="4" r:id="rId2"/>
  </sheets>
  <calcPr calcId="144525"/>
</workbook>
</file>

<file path=xl/calcChain.xml><?xml version="1.0" encoding="utf-8"?>
<calcChain xmlns="http://schemas.openxmlformats.org/spreadsheetml/2006/main">
  <c r="F27" i="3"/>
  <c r="F26"/>
  <c r="F25"/>
  <c r="F24"/>
  <c r="F23"/>
  <c r="F22"/>
  <c r="F21"/>
  <c r="G158" i="4" l="1"/>
  <c r="G157"/>
  <c r="G156"/>
  <c r="G148"/>
  <c r="G147"/>
  <c r="G146"/>
  <c r="G149" s="1"/>
  <c r="B151" s="1"/>
  <c r="L151" s="1"/>
  <c r="C18" i="3" s="1"/>
  <c r="G122" i="4"/>
  <c r="G121"/>
  <c r="G120"/>
  <c r="H113"/>
  <c r="G114" s="1"/>
  <c r="I111"/>
  <c r="G110"/>
  <c r="G105"/>
  <c r="G104"/>
  <c r="G106" s="1"/>
  <c r="E108" s="1"/>
  <c r="I108" s="1"/>
  <c r="I112" s="1"/>
  <c r="E114" s="1"/>
  <c r="I114" s="1"/>
  <c r="E94"/>
  <c r="K94" s="1"/>
  <c r="K93"/>
  <c r="G86"/>
  <c r="G85"/>
  <c r="G87" s="1"/>
  <c r="C89" s="1"/>
  <c r="K89" s="1"/>
  <c r="K95" s="1"/>
  <c r="G97" s="1"/>
  <c r="K97" s="1"/>
  <c r="C81"/>
  <c r="I81" s="1"/>
  <c r="G75"/>
  <c r="G73"/>
  <c r="G72"/>
  <c r="G74" s="1"/>
  <c r="G77" s="1"/>
  <c r="I77" s="1"/>
  <c r="G71"/>
  <c r="G66"/>
  <c r="G65"/>
  <c r="G67" s="1"/>
  <c r="E69" s="1"/>
  <c r="I69" s="1"/>
  <c r="K60"/>
  <c r="G53"/>
  <c r="G52"/>
  <c r="G54" s="1"/>
  <c r="E56" s="1"/>
  <c r="K56" s="1"/>
  <c r="H38"/>
  <c r="G31"/>
  <c r="G29"/>
  <c r="G28"/>
  <c r="G27"/>
  <c r="I25"/>
  <c r="H24"/>
  <c r="G21"/>
  <c r="G20"/>
  <c r="G13"/>
  <c r="G12"/>
  <c r="G11"/>
  <c r="G8"/>
  <c r="G7"/>
  <c r="G9" s="1"/>
  <c r="G6"/>
  <c r="F18" i="3" l="1"/>
  <c r="G22" i="4"/>
  <c r="G30"/>
  <c r="C34" s="1"/>
  <c r="I34" s="1"/>
  <c r="I40" s="1"/>
  <c r="E41" s="1"/>
  <c r="I41" s="1"/>
  <c r="F43" s="1"/>
  <c r="J43" s="1"/>
  <c r="G123"/>
  <c r="G124" s="1"/>
  <c r="K124" s="1"/>
  <c r="K126" s="1"/>
  <c r="K127" s="1"/>
  <c r="K61"/>
  <c r="L60" s="1"/>
  <c r="C10" i="3" s="1"/>
  <c r="G14" i="4"/>
  <c r="G159"/>
  <c r="F161" s="1"/>
  <c r="J161" s="1"/>
  <c r="J163" s="1"/>
  <c r="E164" s="1"/>
  <c r="J164" s="1"/>
  <c r="L97"/>
  <c r="F100"/>
  <c r="E115"/>
  <c r="I115" s="1"/>
  <c r="I116" s="1"/>
  <c r="L42"/>
  <c r="C7" i="3" s="1"/>
  <c r="E45" i="4"/>
  <c r="L45" s="1"/>
  <c r="E48" s="1"/>
  <c r="L48" s="1"/>
  <c r="E126"/>
  <c r="F166"/>
  <c r="J166" s="1"/>
  <c r="E167" s="1"/>
  <c r="J167" s="1"/>
  <c r="G15"/>
  <c r="F16" s="1"/>
  <c r="J16" s="1"/>
  <c r="L16" s="1"/>
  <c r="C6" i="3" s="1"/>
  <c r="I82" i="4"/>
  <c r="L81" s="1"/>
  <c r="C11" i="3" s="1"/>
  <c r="F10" l="1"/>
  <c r="C8"/>
  <c r="F7"/>
  <c r="L100" i="4"/>
  <c r="C12" i="3"/>
  <c r="F11"/>
  <c r="F6"/>
  <c r="C131" i="4"/>
  <c r="K131" s="1"/>
  <c r="L115"/>
  <c r="C14" i="3" s="1"/>
  <c r="L127" i="4"/>
  <c r="C15" i="3" s="1"/>
  <c r="C134" i="4"/>
  <c r="K134" s="1"/>
  <c r="J168"/>
  <c r="L167" s="1"/>
  <c r="C19" i="3" s="1"/>
  <c r="F19" l="1"/>
  <c r="C9"/>
  <c r="F8"/>
  <c r="F14"/>
  <c r="C13"/>
  <c r="F13" s="1"/>
  <c r="F12"/>
  <c r="F15"/>
  <c r="K136" i="4"/>
  <c r="G138" s="1"/>
  <c r="K138" s="1"/>
  <c r="F9" i="3" l="1"/>
  <c r="L138" i="4"/>
  <c r="C16" i="3" s="1"/>
  <c r="H141" i="4"/>
  <c r="L141" s="1"/>
  <c r="C17" i="3" l="1"/>
  <c r="F17" s="1"/>
  <c r="F16"/>
  <c r="F28" l="1"/>
</calcChain>
</file>

<file path=xl/sharedStrings.xml><?xml version="1.0" encoding="utf-8"?>
<sst xmlns="http://schemas.openxmlformats.org/spreadsheetml/2006/main" count="488" uniqueCount="149">
  <si>
    <t>Description of Items</t>
  </si>
  <si>
    <t>Quantity</t>
  </si>
  <si>
    <t>1/16-100</t>
  </si>
  <si>
    <t xml:space="preserve">Erection of bamboo profile with full bamboo posts and pegs not less than 60mm in diameter and coir strings etc. complete as per direction of Engineer in charge. </t>
  </si>
  <si>
    <t>Nos</t>
  </si>
  <si>
    <t>Cum</t>
  </si>
  <si>
    <t>Sqm</t>
  </si>
  <si>
    <t>Nos.</t>
  </si>
  <si>
    <t>23/
Approved Analysis Rate</t>
  </si>
  <si>
    <t>Preparetion  of mobilization of the site for construction of submersoble embankment or other structural components in c/w``Haor Flood Management and Livelihood Improvement Project (BWDB part) as per Technical Specifications, including land lease, rental charges, obtaining permissions for work, developing work area, preparation of platform for temporary semi pucca site office (40sqm), CI sheet labor sheds (200sqm), CI sheet stores (200 sqm), supply of wooden &amp; cane seated furniture etc. as per specified and as per Contractor's method Statement and as per direction of Engineer in Charge.</t>
  </si>
  <si>
    <t>1 Item</t>
  </si>
  <si>
    <t>25/
Approved Analysis Rate</t>
  </si>
  <si>
    <t>Providing and maintaining adequate portable water supply by installing 4 nos. of tube well and sanitation facilities by installing 6 nos. of sanitary latrines for usage of labours, Officials and others for prevailing the hygenic and healthy environment at allover the working sithe as per direction of the engineer in charge.</t>
  </si>
  <si>
    <t>24/
Approved Analysis Rate</t>
  </si>
  <si>
    <t>Operate, maintain of plant and equipment such as generator for site electrification for the purpose stated in the  technical specification and Contractor's Method Statement and as per direction of Engineer in Charge.</t>
  </si>
  <si>
    <t>26/
Approved Analysis Rate</t>
  </si>
  <si>
    <t>Provide and maintain 1 (one) no. engine boat with boatmen having sun and rainproof cover to facilitate supervision by the eEngineer/Engineer's Representative during whole construction period of the work as per Technical Specication, Contractor's Method statement and as per direction of Engineer in charge</t>
  </si>
  <si>
    <t>27/
Approved Analysis Rate</t>
  </si>
  <si>
    <t>Mobilize, Strengthen required land based construction equipment such as excavator, dump truck, chain dozer, vibro-compactor and plants such as generator for site electrification, digital camera for taking photographs and digital vedio camera for recording/Taking Photograph as sequences of works etc for keeping records of the works by providing following information including transfer to site, complete for the purpose stated in the technical specification and Contractor's Method Statement and as per direction of Engineer -in- Charge</t>
  </si>
  <si>
    <t>28/
Approved Analysis Rate</t>
  </si>
  <si>
    <t>Demobilization and clean-up of the site upon completion of the works, as per Technical Specification, Contractor's Method Statement and as per direction of Engineer in Charge.</t>
  </si>
  <si>
    <t>Environmental Monitoring through Sample Collection and analysis such as Air quality test, Surface water test, Sound Level monitoring, Traffic signs and road navigation, safety provisions with first aid and medical Assistant as per direction of Engineer in charge.</t>
  </si>
  <si>
    <t>29/
NSI</t>
  </si>
  <si>
    <t>Unit</t>
  </si>
  <si>
    <t>Days</t>
  </si>
  <si>
    <t>Rate</t>
  </si>
  <si>
    <t>General Items</t>
  </si>
  <si>
    <t>Sl No.          Code no</t>
  </si>
  <si>
    <t>=</t>
  </si>
  <si>
    <t>Total</t>
  </si>
  <si>
    <t>,,</t>
  </si>
  <si>
    <t>nos.</t>
  </si>
  <si>
    <t>Sl. No/ code no</t>
  </si>
  <si>
    <t xml:space="preserve">Quantity </t>
  </si>
  <si>
    <t>Amount              Tk.</t>
  </si>
  <si>
    <t>No</t>
  </si>
  <si>
    <t>2./16-220</t>
  </si>
  <si>
    <r>
      <t xml:space="preserve">Earth work by carried earth (by truck/boat or any other means) supplied at contractor's own cost (including royalty) in constructing/ resectioning of the embankment/ canal bank/ road etc. compacted to 85%/90% maximum dry density at optimum moisture content with reference to laboratory density test AASHTO modified hammer, with clayey soil (minimum 30% clay, 0-40% silt and 0-30% sand) beyond initial lead of 300m including throwing the spoils to profiles in layer not exceeding 230mm in thickness with clod breaking to maximum size of 100mm, benching the side slopes, removing roots and stumps of trees of girth upto 200mm, stripping/ ploughing the base of embankment and borrow pit area, dug bailing, clearing jungles, bail out of water, rough dressing including 150mm cambering at the centre of crest with all leads and lifts complete (compaction will be done by the contractor with approved equipment including all ancillary charges for compaction and testing) as per direction of Engineer in charge.                                                                                                                                                   </t>
    </r>
    <r>
      <rPr>
        <b/>
        <sz val="9"/>
        <rFont val="Calibri"/>
        <family val="2"/>
        <scheme val="minor"/>
      </rPr>
      <t xml:space="preserve">16-220-10 . 300m to 1.00 km.(85% compaction) </t>
    </r>
  </si>
  <si>
    <t>3/16-240</t>
  </si>
  <si>
    <r>
      <t xml:space="preserve">Earth work by Mechanical Excavator (Long Boon) in constructing/ resectioning of embankment/canal bank/ road etc. compacted to 85%/90% maximum dry density at optimum moisture content, with reference to laboratory density test AAHSTO modified hammer, with clayey soil(minm 30% clay, 0-40% silt, 0-30% sand) within the initial lead of 30m and all lifts including throwing the spoils to profiles in layers not exceeding 230mm in thickness with clod breaking to a maximum size of 100mm, benching the side slopes, removing roots and stumps of trees of girth upto 200mm from the ground, stripping/ploughing the base of embankment and borrow pit area, dug bailing, rough dressing including 150mm cambering at the centre of crest etc. complete, including maintenance of the same for 6 months after completion, (compaction will be done by the contractor with approved equipment, including all ancillary charges for compaction  and  testing)  as per  direction  of  Engineer  in  charge.                                                                                                                                                                                                                                        </t>
    </r>
    <r>
      <rPr>
        <b/>
        <sz val="9"/>
        <color theme="1"/>
        <rFont val="Calibri"/>
        <family val="2"/>
        <scheme val="minor"/>
      </rPr>
      <t xml:space="preserve">16-240-10 : Equipment; ht: 0 to 4m; 85% comp. </t>
    </r>
  </si>
  <si>
    <t>4/16-180</t>
  </si>
  <si>
    <t xml:space="preserve">Royalty of specified earth taken from private land (with prior permission of the Executive Engineer on production of royalty deeds with the land owner) from the area to be selected by the contractor with mutual agreement. </t>
  </si>
  <si>
    <t>5/40-550</t>
  </si>
  <si>
    <r>
      <t xml:space="preserve">Supplying and laying sand as filter layers as per specific size ranges and gradation including preparation of surface, compacting in layer etc. complete with supply of all materials and as per direction of Engineer in charge.                                                                                       </t>
    </r>
    <r>
      <rPr>
        <b/>
        <sz val="9"/>
        <color theme="1"/>
        <rFont val="Calibri"/>
        <family val="2"/>
        <scheme val="minor"/>
      </rPr>
      <t xml:space="preserve">40-550-30 . FM :  FM : 1.0 to 1.5 </t>
    </r>
  </si>
  <si>
    <t>6/40-500</t>
  </si>
  <si>
    <r>
      <t xml:space="preserve">Supplying and placing non-woven needle punched type geotextile fabric (100% Polypropylene Fabric, unit weight : 855 Kg/m3 to 946 Kg/m3) as filter materials of elongation at maximum force machine direction (MD) &gt;=60% and &lt;= 100 % , elongation at maximum force (CMD) =&gt; 40% and &lt;= 100% ,horizontal and vertical permeability (under 2 kn/m² pressure)=&gt;2x10E-3 m/sec. for effective erosion protection in hydraulic structures/river training works including local handling, placing in position, providing machine seamed joints (with 100% polypropylene or nylon thread) or 35cm lap in dry condition or minimum 100cm lap under water including protecting the geotextile material from UV ray and from any other damages including supply of all materials, labours, equipment’s etc. complete as per direction of Engineer in charge.
(Geotextile delivered at site should be certified by ISO and clearly labelled with brand name and grade printed at regular intervals across the body of the fabric).
</t>
    </r>
    <r>
      <rPr>
        <b/>
        <sz val="9"/>
        <color theme="1"/>
        <rFont val="Calibri"/>
        <family val="2"/>
        <scheme val="minor"/>
      </rPr>
      <t xml:space="preserve">40-500-40 : Mass =&gt;400 gm/m², thickness(Under 2 kpa pressure) =&gt;3.00 mm, EoS&lt;=0.08mm, strip tensile strength =&gt;23 kn/m, grab strength =&gt;1500 N, CBR puncture resistance =&gt;3800 N. </t>
    </r>
  </si>
  <si>
    <t>7/40-530</t>
  </si>
  <si>
    <r>
      <t xml:space="preserve">Supplying and laying shingles and peagravels as filter in two layers (top and bottom) as per specific size ranges and gradation including grading, preparation of surface, compacting each layer etc. complete with supply of all materials and as per direction of Engineer in charge:                                                                      </t>
    </r>
    <r>
      <rPr>
        <b/>
        <sz val="9"/>
        <color theme="1"/>
        <rFont val="Calibri"/>
        <family val="2"/>
        <scheme val="minor"/>
      </rPr>
      <t xml:space="preserve">(A) 40-530-20. :Well graded between 40mm to 20mm size. . </t>
    </r>
  </si>
  <si>
    <t xml:space="preserve">(B) 40-530-30. :. Well graded between 20mm to 5mm size. (Combination of sub-item 10 &amp; 30 or 20 &amp; 30 shall be used) </t>
  </si>
  <si>
    <t>8/40-190</t>
  </si>
  <si>
    <r>
      <t xml:space="preserve">Manufacturing and supplying C.C. blocks in leanest mix. 1:2.5:5 with cement, sand (FM&gt;=1.5) and Stone Chips (40mm down graded) to attain a 28 days cylinder strength of 12 N/mm² including grading, washing stone chips, mixing, laying in forms, consolidation, curing for at least 21 days, including preparation of platform, shuttering (steel shutter to be used) and stacking in measurable stacks, cost of all materials and charges, etc. complete as per direction of Engineer in charge.ge.
</t>
    </r>
    <r>
      <rPr>
        <b/>
        <sz val="9"/>
        <color theme="1"/>
        <rFont val="Calibri"/>
        <family val="2"/>
        <scheme val="minor"/>
      </rPr>
      <t>(A) 40-190-40. : Block Size: 40cmx40cmx20cm</t>
    </r>
  </si>
  <si>
    <t>(B)40-190-50. : Block Size: 30cmx30cmx30cm</t>
  </si>
  <si>
    <t>9/40-270</t>
  </si>
  <si>
    <r>
      <t xml:space="preserve">Labour charge for protective works in laying CC blocks of different sizes including preparation of base, watering and ramming of base etc. complete as per direction of Engineer in charge.                                                                                                                                                </t>
    </r>
    <r>
      <rPr>
        <b/>
        <sz val="9"/>
        <color theme="1"/>
        <rFont val="Calibri"/>
        <family val="2"/>
        <scheme val="minor"/>
      </rPr>
      <t>(A) 40-270 -10. Within 200 m. cum</t>
    </r>
  </si>
  <si>
    <t xml:space="preserve">(B)40-270 -10.  200 m to 500 m. </t>
  </si>
  <si>
    <t>10/28-120</t>
  </si>
  <si>
    <r>
      <t xml:space="preserve">Cement concrete work in leanest mix. 1:3:6 with sand of FM&gt;=1.5, in foundation or floor including breaking, screening, grading and washing aggregates with clear water, mixing, laying in position, consolidation to levels, curing, including supply of all materials, excluding the cost of formworks etc. complete as per direction of Engineer in charge. cum28-120 . With 25mm down graded picked jhama or 1st. class  brick chips.                        </t>
    </r>
    <r>
      <rPr>
        <b/>
        <sz val="9"/>
        <color theme="1"/>
        <rFont val="Calibri"/>
        <family val="2"/>
        <scheme val="minor"/>
      </rPr>
      <t>28-120-20.:  With 25mm down graded stone chips</t>
    </r>
  </si>
  <si>
    <t>11/40-670</t>
  </si>
  <si>
    <r>
      <t xml:space="preserve">Protective work with sand cement (6:1 propotion) filled 3/4th in 75Kg gunny bags (sand F.M&gt;=1.00) including supply of all materials and necessaary sewing, filling and placiing/dumping in position and mixing with mixture machine with desined water cement ratio &amp; curing as per specification and direction of the Engineer-in-charge.                                                                                                                                                    </t>
    </r>
    <r>
      <rPr>
        <b/>
        <sz val="9"/>
        <color theme="1"/>
        <rFont val="Calibri"/>
        <family val="2"/>
        <scheme val="minor"/>
      </rPr>
      <t xml:space="preserve">40-670-30 : Sand cement new gunny bag ( 75 Kg; sand cement 6:1; Fill vol = 0.031 cum) </t>
    </r>
  </si>
  <si>
    <t>Total =</t>
  </si>
  <si>
    <r>
      <t xml:space="preserve">Detail estimate for slope protection work of submersible embankment around </t>
    </r>
    <r>
      <rPr>
        <b/>
        <sz val="11"/>
        <rFont val="Calibri"/>
        <family val="2"/>
        <scheme val="minor"/>
      </rPr>
      <t xml:space="preserve">Naogaon Haor sub project (Part -B) </t>
    </r>
    <r>
      <rPr>
        <sz val="11"/>
        <rFont val="Calibri"/>
        <family val="2"/>
        <scheme val="minor"/>
      </rPr>
      <t xml:space="preserve">from </t>
    </r>
    <r>
      <rPr>
        <sz val="11"/>
        <color rgb="FFFF0000"/>
        <rFont val="Calibri"/>
        <family val="2"/>
        <scheme val="minor"/>
      </rPr>
      <t>km. 0.880 to km 3.00 = 2120.00m,</t>
    </r>
    <r>
      <rPr>
        <sz val="11"/>
        <rFont val="Calibri"/>
        <family val="2"/>
        <scheme val="minor"/>
      </rPr>
      <t xml:space="preserve"> km. 23.437 to km.23.562 =125.00 m &amp; 1 no. 30.00m long Flood Fuse from km. 33.925 to km. 33.955=30.00m   </t>
    </r>
    <r>
      <rPr>
        <b/>
        <sz val="11"/>
        <rFont val="Calibri"/>
        <family val="2"/>
        <scheme val="minor"/>
      </rPr>
      <t>Grand total = 2.275 km</t>
    </r>
    <r>
      <rPr>
        <sz val="11"/>
        <rFont val="Calibri"/>
        <family val="2"/>
        <scheme val="minor"/>
      </rPr>
      <t xml:space="preserve">. C/W Haor Flood Management &amp; Livelihood Improvement Project under Kishoregonj WD Division BWDB, Kishoregonj during the year 2019-20.
 </t>
    </r>
    <r>
      <rPr>
        <b/>
        <sz val="12"/>
        <rFont val="Calibri"/>
        <family val="2"/>
        <scheme val="minor"/>
      </rPr>
      <t>(Package no. BWDB/Kish/HFMLIP/PW-33)</t>
    </r>
  </si>
  <si>
    <t>Erection bamboo profile</t>
  </si>
  <si>
    <t>For Type -A</t>
  </si>
  <si>
    <t xml:space="preserve">From km </t>
  </si>
  <si>
    <t>to  km.</t>
  </si>
  <si>
    <t>Meter</t>
  </si>
  <si>
    <t>Sub-</t>
  </si>
  <si>
    <t>For Type -D</t>
  </si>
  <si>
    <t>Grand Total =</t>
  </si>
  <si>
    <t>Erection @</t>
  </si>
  <si>
    <t xml:space="preserve"> 30.00 m Interval = (</t>
  </si>
  <si>
    <t>÷</t>
  </si>
  <si>
    <t>)+1</t>
  </si>
  <si>
    <t>2                         16-220</t>
  </si>
  <si>
    <r>
      <t xml:space="preserve">Earth work by carried earth (by truck/boat or any other means) supplied at contractor's own cost (including royalty) in constructing/ resectioning of the embankment/ canal bank/ road etc. compacted to 85%/90% maximum dry density at optimum moisture content with reference to laboratory density test AASHTO modified hammer, with clayey soil (minimum 30% clay, 0-40% silt and 0-30% sand) beyond initial lead of 300m including throwing the spoils to profiles in layer not exceeding 230mm in thickness with clod breaking to maximum size of 100mm, benching the side slopes, removing roots and stumps of trees of girth upto 200mm, stripping/ ploughing the base of embankment and borrow pit area, dug bailing, clearing jungles, bail out of water, rough dressing including 150mm cambering at the centre of crest with all leads and lifts complete (compaction will be done by the contractor with approved equipment including all ancillary charges for compaction and testing) as per direction of Engineer in charge.                                                                                                                                                   </t>
    </r>
    <r>
      <rPr>
        <b/>
        <sz val="10"/>
        <color theme="1"/>
        <rFont val="Calibri"/>
        <family val="2"/>
        <scheme val="minor"/>
      </rPr>
      <t xml:space="preserve">16-220-10 . 300m to 1.00 km.(85% compaction) </t>
    </r>
  </si>
  <si>
    <t xml:space="preserve">For Type - A </t>
  </si>
  <si>
    <t>Average GL. =(3.07+2.69+2.63+3.11+1.48+3.08+2.56+2.81+2.11)/9=2.61 m</t>
  </si>
  <si>
    <t>High of Filling =</t>
  </si>
  <si>
    <t>-</t>
  </si>
  <si>
    <t>Quantity of earth = 965.00 x( 2.29x3x2+4.3+4.3)/2x2.29    =</t>
  </si>
  <si>
    <t>Filling hight =</t>
  </si>
  <si>
    <t>Quantity of earth = 1155.00x( 2.29x3x2+4.3+4.3)/2x2.61   =</t>
  </si>
  <si>
    <t>Covering earth=</t>
  </si>
  <si>
    <t>x</t>
  </si>
  <si>
    <t>Low height Closer under Bridge</t>
  </si>
  <si>
    <t>from km. 23.437 to km 23.562 = 125.00m</t>
  </si>
  <si>
    <t xml:space="preserve">Av. Gl = 3.90 m </t>
  </si>
  <si>
    <t>m</t>
  </si>
  <si>
    <t xml:space="preserve">Volume =125.00.00 x(1.00x3x2)+4.30+4.30 /2x1.00 = 912.50 cum= </t>
  </si>
  <si>
    <t xml:space="preserve">Consider 50% earth required = </t>
  </si>
  <si>
    <t xml:space="preserve">Carried earth 50% = </t>
  </si>
  <si>
    <t>cum</t>
  </si>
  <si>
    <t>3                          16-240</t>
  </si>
  <si>
    <r>
      <t xml:space="preserve">Earth work by Mechanical Excavator (Long Boon) in constructing/ resectioning of embankment/canal bank/ road etc. compacted to 85%/90% maximum dry density at optimum moisture content, with reference to laboratory density test AAHSTO modified hammer, with clayey soil(minm 30% clay, 0-40% silt, 0-30% sand) within the initial lead of 30m and all lifts including throwing the spoils to profiles in layers not exceeding 230mm in thickness with clod breaking to a maximum size of 100mm, benching the side slopes, removing roots and stumps of trees of girth upto 200mm from the ground, stripping/ploughing the base of embankment and borrow pit area, dug bailing, rough dressing including 150mm cambering at the centre of crest etc. complete, including maintenance of the same for 6 months after completion, (compaction will be done by the contractor with approved equipment, including all ancillary charges for compaction  and  testing)  as per  direction  of  Engineer  in  charge. cum16-240 . Embankment by Mech.                                                                                                                                         </t>
    </r>
    <r>
      <rPr>
        <b/>
        <sz val="10"/>
        <color theme="1"/>
        <rFont val="Calibri"/>
        <family val="2"/>
        <scheme val="minor"/>
      </rPr>
      <t xml:space="preserve">16-240-10 : Equipment; ht: 0 to 4m; 85% comp. </t>
    </r>
  </si>
  <si>
    <t>Quantity Same as item no. 2 =</t>
  </si>
  <si>
    <t>4                                  16-180</t>
  </si>
  <si>
    <t>5.                              40-550</t>
  </si>
  <si>
    <r>
      <t xml:space="preserve">Supplying and laying sand as filter layers as per specific size ranges and gradation including preparation of surface, compacting in layer etc. complete with supply of all materials and as per direction of Engineer in charge.                                                                                                                                                                                                                         </t>
    </r>
    <r>
      <rPr>
        <b/>
        <sz val="10"/>
        <color theme="1"/>
        <rFont val="Calibri"/>
        <family val="2"/>
        <scheme val="minor"/>
      </rPr>
      <t xml:space="preserve">40-550-30: FM :  FM : 1.0 to 1.5 </t>
    </r>
  </si>
  <si>
    <r>
      <t>Total slope length =[{</t>
    </r>
    <r>
      <rPr>
        <sz val="10"/>
        <color theme="1"/>
        <rFont val="Calibri"/>
        <family val="2"/>
      </rPr>
      <t>√(2.29x3)²+(2.29)²}x2]+4.30=18.78 m</t>
    </r>
  </si>
  <si>
    <t>Volume =</t>
  </si>
  <si>
    <t xml:space="preserve"> Low height Closer under Bridge</t>
  </si>
  <si>
    <r>
      <t>Total slope length =[{</t>
    </r>
    <r>
      <rPr>
        <sz val="10"/>
        <color theme="1"/>
        <rFont val="Calibri"/>
        <family val="2"/>
      </rPr>
      <t>√(1.00x3)²+(1.00)²}x2]+4.30=10.62 m</t>
    </r>
  </si>
  <si>
    <t>6.                         40-500</t>
  </si>
  <si>
    <r>
      <t xml:space="preserve">Supplying and placing non-woven needle punched type geotextile fabric (100% Polypropylene Fabric, unit weight : 855 Kg/m3 to 946 Kg/m3) as filter materials of elongation at maximum force machine direction (MD) &gt;=60% and &lt;= 100 % , elongation at maximum force (CMD) =&gt; 40% and &lt;= 100% ,horizontal and vertical permeability (under 2 kn/m² pressure)=&gt;2x10E-3 m/sec. for effective erosion protection in hydraulic structures/river training works including local handling, placing in position, providing machine seamed joints (with 100% polypropylene or nylon thread) or 35cm lap in dry condition or minimum 100cm lap under water including protecting the geotextile material from UV ray and from any other damages including supply of all materials, labours, equipment’s etc. complete as per direction of Engineer in charge.
(Geotextile delivered at site should be certified by ISO and clearly labelled with brand name and grade printed at regular intervals across the body of the fabric).
</t>
    </r>
    <r>
      <rPr>
        <b/>
        <sz val="10"/>
        <color theme="1"/>
        <rFont val="Calibri"/>
        <family val="2"/>
        <scheme val="minor"/>
      </rPr>
      <t xml:space="preserve">40-500-40 : Mass =&gt;400 gm/m², thickness(Under 2 kpa pressure) =&gt;3.00 mm, EoS&lt;=0.08mm, strip tensile strength =&gt;23 kn/m, grab strength =&gt;1500 N, CBR puncture resistance =&gt;3800 N. </t>
    </r>
  </si>
  <si>
    <r>
      <t>Total slope length =[{</t>
    </r>
    <r>
      <rPr>
        <sz val="10"/>
        <color theme="1"/>
        <rFont val="Calibri"/>
        <family val="2"/>
      </rPr>
      <t>√(2.29x3)²+(2.29)²}x2]+4.30+(2x0.90= 20.58 m</t>
    </r>
  </si>
  <si>
    <t xml:space="preserve">Area </t>
  </si>
  <si>
    <r>
      <t>Total slope length =[{</t>
    </r>
    <r>
      <rPr>
        <sz val="10"/>
        <color theme="1"/>
        <rFont val="Calibri"/>
        <family val="2"/>
      </rPr>
      <t>√(2.29x3)²+(2.29)²}x2]+4.30+2x1.20)= 21.18 m</t>
    </r>
  </si>
  <si>
    <t>Slope length =</t>
  </si>
  <si>
    <t xml:space="preserve">10.62m+(2x0.90m)= </t>
  </si>
  <si>
    <t>Area =</t>
  </si>
  <si>
    <t xml:space="preserve">Total = </t>
  </si>
  <si>
    <t>7.                        40-530</t>
  </si>
  <si>
    <r>
      <t xml:space="preserve">Supplying and laying shingles and peagravels as filter in two layers (top and bottom) as per specific size ranges and gradation including grading, preparation of surface, compacting each layer etc. complete with supply of all materials and as per direction of Engineer in charge:                                                                      (A) </t>
    </r>
    <r>
      <rPr>
        <b/>
        <sz val="10"/>
        <color theme="1"/>
        <rFont val="Calibri"/>
        <family val="2"/>
        <scheme val="minor"/>
      </rPr>
      <t xml:space="preserve">40-530-20. :Well graded between 40mm to 20mm size. . </t>
    </r>
  </si>
  <si>
    <t xml:space="preserve">from km. 23.437 to km 23.562 = </t>
  </si>
  <si>
    <t>Guide wall</t>
  </si>
  <si>
    <r>
      <rPr>
        <b/>
        <sz val="10"/>
        <color theme="1"/>
        <rFont val="Calibri"/>
        <family val="2"/>
        <scheme val="minor"/>
      </rPr>
      <t xml:space="preserve">A) 40-530-20: 40mm to 20mm size </t>
    </r>
    <r>
      <rPr>
        <sz val="10"/>
        <color theme="1"/>
        <rFont val="Calibri"/>
        <family val="2"/>
        <scheme val="minor"/>
      </rPr>
      <t xml:space="preserve">= 50% of total Quantity= </t>
    </r>
  </si>
  <si>
    <t xml:space="preserve">Quantity same as itam no. 7 (A) = </t>
  </si>
  <si>
    <t>8.                               40-190</t>
  </si>
  <si>
    <r>
      <t xml:space="preserve">Manufacturing and supplying C.C. blocks in leanest mix. 1:2.5:5 with cement, sand (FM&gt;=1.5) and Stone Chips (40mm down graded) to attain a 28 days cylinder strength of 12 N/mm² including grading, washing stone chips, mixing, laying in forms, consolidation, curing for at least 21 days, including preparation of platform, shuttering (steel shutter to be used) and stacking in measurable stacks, cost of all materials and charges, etc. complete as per direction of Engineer in charge.ge.
</t>
    </r>
    <r>
      <rPr>
        <b/>
        <sz val="10"/>
        <color theme="1"/>
        <rFont val="Calibri"/>
        <family val="2"/>
        <scheme val="minor"/>
      </rPr>
      <t>(A) 40-190-40. : Block Size: 40cmx40cmx20cm</t>
    </r>
  </si>
  <si>
    <r>
      <t>Total slope length =[{</t>
    </r>
    <r>
      <rPr>
        <sz val="10"/>
        <color theme="1"/>
        <rFont val="Calibri"/>
        <family val="2"/>
      </rPr>
      <t>√(2.29x3)²+(2.29)²}x2]+4.30= 18.78 m</t>
    </r>
  </si>
  <si>
    <t>meter</t>
  </si>
  <si>
    <t>Total=</t>
  </si>
  <si>
    <t xml:space="preserve">Area of each block =  </t>
  </si>
  <si>
    <t xml:space="preserve">Total nos of block =                            </t>
  </si>
  <si>
    <t xml:space="preserve">Deduction 5% for gap = </t>
  </si>
  <si>
    <t>(-)</t>
  </si>
  <si>
    <t>Total=            = 107164 nos</t>
  </si>
  <si>
    <t>(B) 40-190-50. : Block Size: 30cmx30cmx30cm</t>
  </si>
  <si>
    <t>For Guide wall of toe</t>
  </si>
  <si>
    <t>Nos of block =</t>
  </si>
  <si>
    <t xml:space="preserve">Deduction  5% for gap = </t>
  </si>
  <si>
    <t xml:space="preserve">Total </t>
  </si>
  <si>
    <t>9.                                    40-270</t>
  </si>
  <si>
    <r>
      <t xml:space="preserve">Labour charge for protective works in laying CC blocks of different sizes including preparation of base, watering and ramming of base etc. complete as per direction of Engineer in charge.                                                                                                                                                </t>
    </r>
    <r>
      <rPr>
        <b/>
        <sz val="10"/>
        <color theme="1"/>
        <rFont val="Calibri"/>
        <family val="2"/>
        <scheme val="minor"/>
      </rPr>
      <t>(A) 40-270 -10. Within 200 m. cum</t>
    </r>
  </si>
  <si>
    <t xml:space="preserve">Block size 40cmx40cmx20cm : </t>
  </si>
  <si>
    <t xml:space="preserve">Block size 30cmx30cmx30cm : </t>
  </si>
  <si>
    <t>Within 200 meter = 50% of Total Quantity =</t>
  </si>
  <si>
    <t xml:space="preserve">Quantity same as item no 9(A) </t>
  </si>
  <si>
    <t>10.                             28-120</t>
  </si>
  <si>
    <r>
      <t xml:space="preserve">Cement concrete work in leanest mix. 1:3:6 with sand of FM&gt;=1.5, in foundation or floor including breaking, screening, grading and washing aggregates with clear water, mixing, laying in position, consolidation to levels, curing, including supply of all materials, excluding the cost of formworks etc. complete as per direction of Engineer in charge. cum28-120 . With 25mm down graded picked jhama or 1st. class  brick chips.                                                                                                                                                             </t>
    </r>
    <r>
      <rPr>
        <b/>
        <sz val="10"/>
        <color theme="1"/>
        <rFont val="Calibri"/>
        <family val="2"/>
        <scheme val="minor"/>
      </rPr>
      <t>28-120-20.:  With 25mm down graded stone chips</t>
    </r>
  </si>
  <si>
    <t xml:space="preserve">Total length </t>
  </si>
  <si>
    <t xml:space="preserve">Volume = </t>
  </si>
  <si>
    <t>11.                             40-670</t>
  </si>
  <si>
    <r>
      <t xml:space="preserve">Protective work with sand cement (6:1 propotion) filled 3/4th in 75Kg gunny bags (sand F.M&gt;=1.00) including supply of all materials and necessaary sewing, filling and placiing/dumping in position and mixing with mixture machine with desined water cement ratio &amp; curing as per specification and direction of the Engineer-in-charge.                                                                                                                                                    </t>
    </r>
    <r>
      <rPr>
        <b/>
        <sz val="10"/>
        <color theme="1"/>
        <rFont val="Calibri"/>
        <family val="2"/>
        <scheme val="minor"/>
      </rPr>
      <t xml:space="preserve">40-670-30 :Sand cement new gunny bag ( 75 Kg; sand cement 6:1; Fill vol = 0.031 cum) </t>
    </r>
  </si>
  <si>
    <r>
      <t>Total slope length =[{</t>
    </r>
    <r>
      <rPr>
        <sz val="10"/>
        <color theme="1"/>
        <rFont val="Calibri"/>
        <family val="2"/>
      </rPr>
      <t>√(2.29x3)²+(2.29*)²}x2]+4.30= 18.78 m</t>
    </r>
  </si>
  <si>
    <t>Nos of bag</t>
  </si>
  <si>
    <t>Toe of embankment =  Double layer  C/s. &amp; R/S Side</t>
  </si>
  <si>
    <t xml:space="preserve"> Cum</t>
  </si>
  <si>
    <t>Abstruct cost of estimate for slope protection work of submersible embankment around Naogaon Haor sub project (Part -B) from km. 0.880 to km 3.00 = 2120.00m, km. 23.437 to km.23.562 =125.00 m Total = 2.245 km. C/W Haor Flood Management &amp; Livelihood Improvement Project under Kishoregonj WD Division BWDB, Kishoregonj during the year 2019-20.
 (Package no. BWDB/Kish/HFMLIP/PW-33)</t>
  </si>
</sst>
</file>

<file path=xl/styles.xml><?xml version="1.0" encoding="utf-8"?>
<styleSheet xmlns="http://schemas.openxmlformats.org/spreadsheetml/2006/main">
  <numFmts count="2">
    <numFmt numFmtId="43" formatCode="_(* #,##0.00_);_(* \(#,##0.00\);_(* &quot;-&quot;??_);_(@_)"/>
    <numFmt numFmtId="164" formatCode="0.000"/>
  </numFmts>
  <fonts count="23">
    <font>
      <sz val="11"/>
      <color theme="1"/>
      <name val="Calibri"/>
      <family val="2"/>
      <scheme val="minor"/>
    </font>
    <font>
      <b/>
      <sz val="10"/>
      <name val="Calibri"/>
      <family val="2"/>
      <scheme val="minor"/>
    </font>
    <font>
      <b/>
      <sz val="11"/>
      <name val="Calibri"/>
      <family val="2"/>
      <scheme val="minor"/>
    </font>
    <font>
      <sz val="10"/>
      <name val="Calibri"/>
      <family val="2"/>
      <scheme val="minor"/>
    </font>
    <font>
      <sz val="11"/>
      <name val="Calibri"/>
      <family val="2"/>
      <scheme val="minor"/>
    </font>
    <font>
      <b/>
      <sz val="16"/>
      <name val="Calibri"/>
      <family val="2"/>
      <scheme val="minor"/>
    </font>
    <font>
      <b/>
      <sz val="12"/>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sz val="9"/>
      <color theme="1"/>
      <name val="Calibri"/>
      <family val="2"/>
      <scheme val="minor"/>
    </font>
    <font>
      <sz val="9"/>
      <color rgb="FFFF0000"/>
      <name val="Calibri"/>
      <family val="2"/>
      <scheme val="minor"/>
    </font>
    <font>
      <sz val="9"/>
      <name val="Calibri"/>
      <family val="2"/>
      <scheme val="minor"/>
    </font>
    <font>
      <b/>
      <sz val="9"/>
      <name val="Calibri"/>
      <family val="2"/>
      <scheme val="minor"/>
    </font>
    <font>
      <b/>
      <sz val="9"/>
      <color theme="1"/>
      <name val="Calibri"/>
      <family val="2"/>
      <scheme val="minor"/>
    </font>
    <font>
      <sz val="11"/>
      <color theme="1"/>
      <name val="Calibri"/>
      <family val="2"/>
    </font>
    <font>
      <sz val="10"/>
      <color theme="1"/>
      <name val="Calibri"/>
      <family val="2"/>
      <scheme val="minor"/>
    </font>
    <font>
      <sz val="10"/>
      <color rgb="FFFF0000"/>
      <name val="Calibri"/>
      <family val="2"/>
      <scheme val="minor"/>
    </font>
    <font>
      <sz val="9"/>
      <color theme="1"/>
      <name val="Calibri"/>
      <family val="2"/>
    </font>
    <font>
      <b/>
      <sz val="10"/>
      <color theme="1"/>
      <name val="Calibri"/>
      <family val="2"/>
      <scheme val="minor"/>
    </font>
    <font>
      <b/>
      <u/>
      <sz val="10"/>
      <color theme="1"/>
      <name val="Calibri"/>
      <family val="2"/>
      <scheme val="minor"/>
    </font>
    <font>
      <u/>
      <sz val="10"/>
      <color theme="1"/>
      <name val="Calibri"/>
      <family val="2"/>
      <scheme val="minor"/>
    </font>
    <font>
      <sz val="10"/>
      <color theme="1"/>
      <name val="Calibri"/>
      <family val="2"/>
    </font>
  </fonts>
  <fills count="2">
    <fill>
      <patternFill patternType="none"/>
    </fill>
    <fill>
      <patternFill patternType="gray125"/>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right/>
      <top/>
      <bottom style="thin">
        <color indexed="64"/>
      </bottom>
      <diagonal/>
    </border>
    <border>
      <left style="thin">
        <color indexed="64"/>
      </left>
      <right/>
      <top style="thin">
        <color indexed="64"/>
      </top>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style="thin">
        <color indexed="64"/>
      </top>
      <bottom style="thin">
        <color indexed="64"/>
      </bottom>
      <diagonal/>
    </border>
    <border>
      <left/>
      <right/>
      <top style="thin">
        <color indexed="64"/>
      </top>
      <bottom/>
      <diagonal/>
    </border>
    <border>
      <left/>
      <right style="thin">
        <color indexed="64"/>
      </right>
      <top/>
      <bottom style="thin">
        <color indexed="64"/>
      </bottom>
      <diagonal/>
    </border>
  </borders>
  <cellStyleXfs count="2">
    <xf numFmtId="0" fontId="0" fillId="0" borderId="0"/>
    <xf numFmtId="43" fontId="7" fillId="0" borderId="0" applyFont="0" applyFill="0" applyBorder="0" applyAlignment="0" applyProtection="0"/>
  </cellStyleXfs>
  <cellXfs count="177">
    <xf numFmtId="0" fontId="0" fillId="0" borderId="0" xfId="0"/>
    <xf numFmtId="0" fontId="3" fillId="0" borderId="8" xfId="0" applyFont="1" applyBorder="1" applyAlignment="1">
      <alignment vertical="top" wrapText="1"/>
    </xf>
    <xf numFmtId="0" fontId="3" fillId="0" borderId="4" xfId="0" applyFont="1" applyBorder="1" applyAlignment="1">
      <alignment horizontal="center" vertical="center"/>
    </xf>
    <xf numFmtId="0" fontId="3" fillId="0" borderId="6" xfId="0" applyFont="1" applyBorder="1" applyAlignment="1">
      <alignment horizontal="center" vertical="center"/>
    </xf>
    <xf numFmtId="2" fontId="3" fillId="0" borderId="6" xfId="0" applyNumberFormat="1" applyFont="1" applyBorder="1" applyAlignment="1">
      <alignment horizontal="right" vertical="center"/>
    </xf>
    <xf numFmtId="2" fontId="3" fillId="0" borderId="4" xfId="0" applyNumberFormat="1" applyFont="1" applyBorder="1" applyAlignment="1">
      <alignment horizontal="center" vertical="center"/>
    </xf>
    <xf numFmtId="2" fontId="3" fillId="0" borderId="6" xfId="0" applyNumberFormat="1" applyFont="1" applyBorder="1" applyAlignment="1">
      <alignment horizontal="center" vertical="center"/>
    </xf>
    <xf numFmtId="0" fontId="1" fillId="0" borderId="4" xfId="0" applyFont="1" applyBorder="1" applyAlignment="1">
      <alignment vertical="top"/>
    </xf>
    <xf numFmtId="0" fontId="1" fillId="0" borderId="4" xfId="0" applyFont="1" applyBorder="1" applyAlignment="1">
      <alignment vertical="top" wrapText="1"/>
    </xf>
    <xf numFmtId="0" fontId="5" fillId="0" borderId="8" xfId="0" applyFont="1" applyBorder="1" applyAlignment="1">
      <alignment horizontal="center" vertical="center" wrapText="1"/>
    </xf>
    <xf numFmtId="0" fontId="0" fillId="0" borderId="0" xfId="0" applyAlignment="1">
      <alignment vertical="top" wrapText="1"/>
    </xf>
    <xf numFmtId="0" fontId="10" fillId="0" borderId="1" xfId="0" applyFont="1" applyBorder="1" applyAlignment="1">
      <alignment vertical="top" wrapText="1"/>
    </xf>
    <xf numFmtId="0" fontId="10" fillId="0" borderId="1" xfId="0" applyFont="1" applyBorder="1" applyAlignment="1">
      <alignment vertical="top"/>
    </xf>
    <xf numFmtId="0" fontId="10" fillId="0" borderId="1" xfId="0" applyFont="1" applyBorder="1" applyAlignment="1">
      <alignment horizontal="center" vertical="top" wrapText="1"/>
    </xf>
    <xf numFmtId="0" fontId="0" fillId="0" borderId="0" xfId="0" applyAlignment="1">
      <alignment wrapText="1"/>
    </xf>
    <xf numFmtId="0" fontId="10" fillId="0" borderId="1" xfId="0" applyFont="1" applyBorder="1" applyAlignment="1">
      <alignment horizontal="center"/>
    </xf>
    <xf numFmtId="0" fontId="10" fillId="0" borderId="1" xfId="0" applyFont="1" applyBorder="1" applyAlignment="1">
      <alignment horizontal="center" vertical="top"/>
    </xf>
    <xf numFmtId="0" fontId="10" fillId="0" borderId="1" xfId="0" applyFont="1" applyBorder="1" applyAlignment="1">
      <alignment horizontal="left" vertical="top" wrapText="1"/>
    </xf>
    <xf numFmtId="1" fontId="10" fillId="0" borderId="1" xfId="0" applyNumberFormat="1" applyFont="1" applyBorder="1" applyAlignment="1">
      <alignment horizontal="center" vertical="top"/>
    </xf>
    <xf numFmtId="2" fontId="10" fillId="0" borderId="1" xfId="0" applyNumberFormat="1" applyFont="1" applyBorder="1" applyAlignment="1">
      <alignment horizontal="center" vertical="top"/>
    </xf>
    <xf numFmtId="43" fontId="10" fillId="0" borderId="1" xfId="1" applyFont="1" applyBorder="1" applyAlignment="1">
      <alignment vertical="top"/>
    </xf>
    <xf numFmtId="0" fontId="11" fillId="0" borderId="1" xfId="0" applyFont="1" applyBorder="1" applyAlignment="1">
      <alignment vertical="top"/>
    </xf>
    <xf numFmtId="0" fontId="12" fillId="0" borderId="1" xfId="0" applyFont="1" applyBorder="1" applyAlignment="1">
      <alignment horizontal="left" vertical="top" wrapText="1"/>
    </xf>
    <xf numFmtId="0" fontId="10" fillId="0" borderId="1" xfId="0" applyFont="1" applyBorder="1"/>
    <xf numFmtId="0" fontId="14" fillId="0" borderId="1" xfId="0" applyFont="1" applyBorder="1" applyAlignment="1">
      <alignment horizontal="left" vertical="top" wrapText="1"/>
    </xf>
    <xf numFmtId="0" fontId="14" fillId="0" borderId="1" xfId="0" applyFont="1" applyBorder="1" applyAlignment="1">
      <alignment horizontal="left" vertical="center"/>
    </xf>
    <xf numFmtId="0" fontId="14" fillId="0" borderId="1" xfId="0" applyFont="1" applyBorder="1" applyAlignment="1">
      <alignment vertical="center"/>
    </xf>
    <xf numFmtId="43" fontId="10" fillId="0" borderId="1" xfId="1" applyNumberFormat="1" applyFont="1" applyBorder="1" applyAlignment="1">
      <alignment vertical="top"/>
    </xf>
    <xf numFmtId="0" fontId="10" fillId="0" borderId="5" xfId="0" applyFont="1" applyBorder="1" applyAlignment="1">
      <alignment vertical="top" wrapText="1"/>
    </xf>
    <xf numFmtId="0" fontId="10" fillId="0" borderId="5" xfId="0" applyFont="1" applyBorder="1" applyAlignment="1">
      <alignment horizontal="left" vertical="top" wrapText="1"/>
    </xf>
    <xf numFmtId="2" fontId="10" fillId="0" borderId="5" xfId="0" applyNumberFormat="1" applyFont="1" applyBorder="1" applyAlignment="1">
      <alignment horizontal="center" vertical="top"/>
    </xf>
    <xf numFmtId="0" fontId="10" fillId="0" borderId="5" xfId="0" applyFont="1" applyFill="1" applyBorder="1" applyAlignment="1">
      <alignment horizontal="center" vertical="top"/>
    </xf>
    <xf numFmtId="2" fontId="10" fillId="0" borderId="12" xfId="0" applyNumberFormat="1" applyFont="1" applyBorder="1" applyAlignment="1">
      <alignment horizontal="center" vertical="top"/>
    </xf>
    <xf numFmtId="43" fontId="10" fillId="0" borderId="5" xfId="1" applyFont="1" applyBorder="1" applyAlignment="1">
      <alignment vertical="top"/>
    </xf>
    <xf numFmtId="0" fontId="0" fillId="0" borderId="0" xfId="0" applyBorder="1"/>
    <xf numFmtId="0" fontId="0" fillId="0" borderId="0" xfId="0" applyBorder="1" applyAlignment="1">
      <alignment horizontal="center" vertical="top" wrapText="1"/>
    </xf>
    <xf numFmtId="0" fontId="0" fillId="0" borderId="12" xfId="0" applyBorder="1"/>
    <xf numFmtId="0" fontId="0" fillId="0" borderId="7" xfId="0" applyBorder="1"/>
    <xf numFmtId="0" fontId="0" fillId="0" borderId="15" xfId="0" applyBorder="1"/>
    <xf numFmtId="0" fontId="15" fillId="0" borderId="0" xfId="0" applyFont="1"/>
    <xf numFmtId="0" fontId="16" fillId="0" borderId="1" xfId="0" applyFont="1" applyBorder="1" applyAlignment="1">
      <alignment horizontal="center" vertical="top" wrapText="1"/>
    </xf>
    <xf numFmtId="0" fontId="0" fillId="0" borderId="13" xfId="0" applyBorder="1"/>
    <xf numFmtId="0" fontId="0" fillId="0" borderId="1" xfId="0" applyBorder="1" applyAlignment="1">
      <alignment vertical="top"/>
    </xf>
    <xf numFmtId="0" fontId="16" fillId="0" borderId="4" xfId="0" applyFont="1" applyBorder="1" applyAlignment="1">
      <alignment vertical="top"/>
    </xf>
    <xf numFmtId="0" fontId="0" fillId="0" borderId="4" xfId="0" applyBorder="1"/>
    <xf numFmtId="0" fontId="16" fillId="0" borderId="9" xfId="0" applyFont="1" applyBorder="1"/>
    <xf numFmtId="0" fontId="16" fillId="0" borderId="12" xfId="0" applyFont="1" applyBorder="1"/>
    <xf numFmtId="0" fontId="16" fillId="0" borderId="7" xfId="0" applyFont="1" applyBorder="1"/>
    <xf numFmtId="0" fontId="16" fillId="0" borderId="0" xfId="0" applyFont="1" applyBorder="1"/>
    <xf numFmtId="0" fontId="0" fillId="0" borderId="9" xfId="0" applyBorder="1"/>
    <xf numFmtId="0" fontId="16" fillId="0" borderId="10" xfId="0" applyFont="1" applyBorder="1"/>
    <xf numFmtId="0" fontId="17" fillId="0" borderId="10" xfId="0" applyFont="1" applyBorder="1" applyAlignment="1">
      <alignment horizontal="center"/>
    </xf>
    <xf numFmtId="164" fontId="17" fillId="0" borderId="0" xfId="0" applyNumberFormat="1" applyFont="1" applyBorder="1" applyAlignment="1">
      <alignment horizontal="center"/>
    </xf>
    <xf numFmtId="0" fontId="17" fillId="0" borderId="0" xfId="0" applyFont="1" applyBorder="1" applyAlignment="1">
      <alignment horizontal="center"/>
    </xf>
    <xf numFmtId="2" fontId="17" fillId="0" borderId="0" xfId="0" applyNumberFormat="1" applyFont="1" applyBorder="1" applyAlignment="1">
      <alignment horizontal="center"/>
    </xf>
    <xf numFmtId="0" fontId="17" fillId="0" borderId="0" xfId="0" applyFont="1" applyBorder="1"/>
    <xf numFmtId="0" fontId="16" fillId="0" borderId="10" xfId="0" applyFont="1" applyBorder="1" applyAlignment="1">
      <alignment horizontal="center"/>
    </xf>
    <xf numFmtId="164" fontId="16" fillId="0" borderId="0" xfId="0" applyNumberFormat="1" applyFont="1" applyBorder="1" applyAlignment="1">
      <alignment horizontal="center"/>
    </xf>
    <xf numFmtId="0" fontId="16" fillId="0" borderId="0" xfId="0" applyFont="1" applyBorder="1" applyAlignment="1">
      <alignment horizontal="center"/>
    </xf>
    <xf numFmtId="2" fontId="16" fillId="0" borderId="0" xfId="0" applyNumberFormat="1" applyFont="1" applyBorder="1" applyAlignment="1">
      <alignment horizontal="center"/>
    </xf>
    <xf numFmtId="0" fontId="16" fillId="0" borderId="0" xfId="0" applyFont="1" applyBorder="1" applyAlignment="1">
      <alignment horizontal="right"/>
    </xf>
    <xf numFmtId="2" fontId="16" fillId="0" borderId="0" xfId="0" applyNumberFormat="1" applyFont="1" applyBorder="1"/>
    <xf numFmtId="0" fontId="17" fillId="0" borderId="12" xfId="0" applyFont="1" applyBorder="1" applyAlignment="1">
      <alignment horizontal="center"/>
    </xf>
    <xf numFmtId="164" fontId="17" fillId="0" borderId="7" xfId="0" applyNumberFormat="1" applyFont="1" applyBorder="1" applyAlignment="1">
      <alignment horizontal="center"/>
    </xf>
    <xf numFmtId="0" fontId="17" fillId="0" borderId="7" xfId="0" applyFont="1" applyBorder="1" applyAlignment="1">
      <alignment horizontal="center"/>
    </xf>
    <xf numFmtId="2" fontId="17" fillId="0" borderId="7" xfId="0" applyNumberFormat="1" applyFont="1" applyBorder="1" applyAlignment="1">
      <alignment horizontal="center"/>
    </xf>
    <xf numFmtId="0" fontId="10" fillId="0" borderId="10" xfId="0" applyFont="1" applyBorder="1"/>
    <xf numFmtId="0" fontId="10" fillId="0" borderId="0" xfId="0" applyFont="1" applyBorder="1" applyAlignment="1"/>
    <xf numFmtId="2" fontId="10" fillId="0" borderId="0" xfId="0" applyNumberFormat="1" applyFont="1" applyBorder="1"/>
    <xf numFmtId="2" fontId="18" fillId="0" borderId="0" xfId="0" applyNumberFormat="1" applyFont="1" applyFill="1" applyBorder="1" applyAlignment="1">
      <alignment horizontal="center"/>
    </xf>
    <xf numFmtId="0" fontId="10" fillId="0" borderId="0" xfId="0" applyFont="1" applyFill="1" applyBorder="1"/>
    <xf numFmtId="0" fontId="10" fillId="0" borderId="0" xfId="0" applyFont="1" applyBorder="1"/>
    <xf numFmtId="1" fontId="10" fillId="0" borderId="0" xfId="0" applyNumberFormat="1" applyFont="1" applyBorder="1" applyAlignment="1">
      <alignment horizontal="center"/>
    </xf>
    <xf numFmtId="1" fontId="0" fillId="0" borderId="9" xfId="0" applyNumberFormat="1" applyBorder="1" applyAlignment="1">
      <alignment horizontal="center"/>
    </xf>
    <xf numFmtId="0" fontId="16" fillId="0" borderId="5" xfId="0" applyFont="1" applyBorder="1"/>
    <xf numFmtId="0" fontId="0" fillId="0" borderId="7" xfId="0" applyBorder="1" applyAlignment="1">
      <alignment horizontal="center"/>
    </xf>
    <xf numFmtId="0" fontId="0" fillId="0" borderId="5" xfId="0" applyBorder="1" applyAlignment="1">
      <alignment horizontal="center"/>
    </xf>
    <xf numFmtId="0" fontId="16" fillId="0" borderId="9" xfId="0" applyFont="1" applyBorder="1" applyAlignment="1">
      <alignment horizontal="center" vertical="top" wrapText="1"/>
    </xf>
    <xf numFmtId="0" fontId="20" fillId="0" borderId="10" xfId="0" applyFont="1" applyBorder="1"/>
    <xf numFmtId="0" fontId="21" fillId="0" borderId="0" xfId="0" applyFont="1" applyBorder="1"/>
    <xf numFmtId="0" fontId="16" fillId="0" borderId="0" xfId="0" applyFont="1"/>
    <xf numFmtId="0" fontId="16" fillId="0" borderId="12" xfId="0" applyFont="1" applyBorder="1" applyAlignment="1">
      <alignment horizontal="center"/>
    </xf>
    <xf numFmtId="164" fontId="16" fillId="0" borderId="7" xfId="0" applyNumberFormat="1" applyFont="1" applyBorder="1" applyAlignment="1">
      <alignment horizontal="center"/>
    </xf>
    <xf numFmtId="0" fontId="16" fillId="0" borderId="7" xfId="0" applyFont="1" applyBorder="1" applyAlignment="1">
      <alignment horizontal="center"/>
    </xf>
    <xf numFmtId="2" fontId="16" fillId="0" borderId="7" xfId="0" applyNumberFormat="1" applyFont="1" applyBorder="1" applyAlignment="1">
      <alignment horizontal="center"/>
    </xf>
    <xf numFmtId="0" fontId="16" fillId="0" borderId="10" xfId="0" applyFont="1" applyBorder="1" applyAlignment="1"/>
    <xf numFmtId="0" fontId="16" fillId="0" borderId="0" xfId="0" applyFont="1" applyBorder="1" applyAlignment="1"/>
    <xf numFmtId="0" fontId="19" fillId="0" borderId="10" xfId="0" applyFont="1" applyBorder="1"/>
    <xf numFmtId="0" fontId="19" fillId="0" borderId="0" xfId="0" applyFont="1" applyBorder="1"/>
    <xf numFmtId="0" fontId="19" fillId="0" borderId="0" xfId="0" applyFont="1" applyBorder="1" applyAlignment="1">
      <alignment horizontal="center"/>
    </xf>
    <xf numFmtId="2" fontId="19" fillId="0" borderId="0" xfId="0" applyNumberFormat="1" applyFont="1" applyBorder="1" applyAlignment="1">
      <alignment horizontal="center"/>
    </xf>
    <xf numFmtId="0" fontId="16" fillId="0" borderId="10" xfId="0" applyFont="1" applyFill="1" applyBorder="1"/>
    <xf numFmtId="2" fontId="16" fillId="0" borderId="0" xfId="0" applyNumberFormat="1" applyFont="1" applyFill="1" applyBorder="1" applyAlignment="1">
      <alignment horizontal="center"/>
    </xf>
    <xf numFmtId="0" fontId="16" fillId="0" borderId="0" xfId="0" applyFont="1" applyAlignment="1">
      <alignment horizontal="center"/>
    </xf>
    <xf numFmtId="0" fontId="0" fillId="0" borderId="10" xfId="0" applyBorder="1"/>
    <xf numFmtId="2" fontId="19" fillId="0" borderId="0" xfId="0" applyNumberFormat="1" applyFont="1" applyBorder="1"/>
    <xf numFmtId="2" fontId="16" fillId="0" borderId="0" xfId="0" applyNumberFormat="1" applyFont="1"/>
    <xf numFmtId="0" fontId="16" fillId="0" borderId="11" xfId="0" applyFont="1" applyBorder="1"/>
    <xf numFmtId="2" fontId="0" fillId="0" borderId="0" xfId="0" applyNumberFormat="1"/>
    <xf numFmtId="2" fontId="16" fillId="0" borderId="0" xfId="0" applyNumberFormat="1" applyFont="1" applyAlignment="1">
      <alignment horizontal="center"/>
    </xf>
    <xf numFmtId="2" fontId="16" fillId="0" borderId="7" xfId="0" applyNumberFormat="1" applyFont="1" applyBorder="1"/>
    <xf numFmtId="2" fontId="16" fillId="0" borderId="11" xfId="0" applyNumberFormat="1" applyFont="1" applyBorder="1"/>
    <xf numFmtId="0" fontId="16" fillId="0" borderId="0" xfId="0" applyFont="1" applyFill="1" applyBorder="1"/>
    <xf numFmtId="0" fontId="19" fillId="0" borderId="0" xfId="0" applyFont="1" applyFill="1" applyBorder="1"/>
    <xf numFmtId="9" fontId="19" fillId="0" borderId="0" xfId="0" applyNumberFormat="1" applyFont="1" applyBorder="1"/>
    <xf numFmtId="0" fontId="16" fillId="0" borderId="9" xfId="0" applyFont="1" applyBorder="1" applyAlignment="1">
      <alignment horizontal="center"/>
    </xf>
    <xf numFmtId="0" fontId="0" fillId="0" borderId="5" xfId="0" applyBorder="1"/>
    <xf numFmtId="0" fontId="16" fillId="0" borderId="7" xfId="0" applyFont="1" applyFill="1" applyBorder="1"/>
    <xf numFmtId="9" fontId="16" fillId="0" borderId="7" xfId="0" applyNumberFormat="1" applyFont="1" applyBorder="1"/>
    <xf numFmtId="0" fontId="16" fillId="0" borderId="5" xfId="0" applyFont="1" applyBorder="1" applyAlignment="1">
      <alignment horizontal="center"/>
    </xf>
    <xf numFmtId="0" fontId="0" fillId="0" borderId="9" xfId="0" applyBorder="1" applyAlignment="1">
      <alignment horizontal="center" vertical="top" wrapText="1"/>
    </xf>
    <xf numFmtId="2" fontId="16" fillId="0" borderId="9" xfId="0" applyNumberFormat="1" applyFont="1" applyBorder="1" applyAlignment="1">
      <alignment horizontal="center"/>
    </xf>
    <xf numFmtId="0" fontId="16" fillId="0" borderId="15" xfId="0" applyFont="1" applyBorder="1"/>
    <xf numFmtId="2" fontId="16" fillId="0" borderId="11" xfId="0" applyNumberFormat="1" applyFont="1" applyBorder="1" applyAlignment="1">
      <alignment horizontal="center"/>
    </xf>
    <xf numFmtId="164" fontId="16" fillId="0" borderId="9" xfId="0" applyNumberFormat="1" applyFont="1" applyBorder="1"/>
    <xf numFmtId="0" fontId="19" fillId="0" borderId="0" xfId="0" applyFont="1"/>
    <xf numFmtId="164" fontId="16" fillId="0" borderId="11" xfId="0" applyNumberFormat="1" applyFont="1" applyBorder="1" applyAlignment="1">
      <alignment horizontal="center"/>
    </xf>
    <xf numFmtId="164" fontId="16" fillId="0" borderId="10" xfId="0" applyNumberFormat="1" applyFont="1" applyBorder="1"/>
    <xf numFmtId="164" fontId="16" fillId="0" borderId="15" xfId="0" applyNumberFormat="1" applyFont="1" applyBorder="1" applyAlignment="1">
      <alignment horizontal="center"/>
    </xf>
    <xf numFmtId="0" fontId="0" fillId="0" borderId="4" xfId="0" applyBorder="1" applyAlignment="1">
      <alignment horizontal="center" vertical="top" wrapText="1"/>
    </xf>
    <xf numFmtId="0" fontId="16" fillId="0" borderId="4" xfId="0" applyNumberFormat="1" applyFont="1" applyBorder="1" applyAlignment="1">
      <alignment vertical="top" wrapText="1"/>
    </xf>
    <xf numFmtId="2" fontId="16" fillId="0" borderId="9" xfId="0" applyNumberFormat="1" applyFont="1" applyBorder="1"/>
    <xf numFmtId="0" fontId="20" fillId="0" borderId="0" xfId="0" applyFont="1"/>
    <xf numFmtId="0" fontId="21" fillId="0" borderId="0" xfId="0" applyFont="1"/>
    <xf numFmtId="0" fontId="16" fillId="0" borderId="4" xfId="0" applyFont="1" applyBorder="1"/>
    <xf numFmtId="164" fontId="16" fillId="0" borderId="0" xfId="0" applyNumberFormat="1" applyFont="1" applyAlignment="1">
      <alignment horizontal="center"/>
    </xf>
    <xf numFmtId="9" fontId="16" fillId="0" borderId="0" xfId="0" applyNumberFormat="1" applyFont="1" applyBorder="1"/>
    <xf numFmtId="164" fontId="16" fillId="0" borderId="10" xfId="0" applyNumberFormat="1" applyFont="1" applyBorder="1" applyAlignment="1">
      <alignment horizontal="center"/>
    </xf>
    <xf numFmtId="164" fontId="16" fillId="0" borderId="9" xfId="0" applyNumberFormat="1" applyFont="1" applyBorder="1" applyAlignment="1">
      <alignment horizontal="center"/>
    </xf>
    <xf numFmtId="164" fontId="16" fillId="0" borderId="0" xfId="0" applyNumberFormat="1" applyFont="1"/>
    <xf numFmtId="2" fontId="10" fillId="0" borderId="0" xfId="0" applyNumberFormat="1" applyFont="1" applyBorder="1" applyAlignment="1">
      <alignment horizontal="center"/>
    </xf>
    <xf numFmtId="164" fontId="0" fillId="0" borderId="0" xfId="0" applyNumberFormat="1" applyAlignment="1">
      <alignment horizontal="center"/>
    </xf>
    <xf numFmtId="1" fontId="16" fillId="0" borderId="0" xfId="0" applyNumberFormat="1" applyFont="1" applyBorder="1" applyAlignment="1">
      <alignment horizontal="center"/>
    </xf>
    <xf numFmtId="9" fontId="16" fillId="0" borderId="7" xfId="0" applyNumberFormat="1" applyFont="1" applyBorder="1" applyAlignment="1">
      <alignment horizontal="center"/>
    </xf>
    <xf numFmtId="1" fontId="16" fillId="0" borderId="7" xfId="0" applyNumberFormat="1" applyFont="1" applyBorder="1" applyAlignment="1">
      <alignment horizontal="center"/>
    </xf>
    <xf numFmtId="1" fontId="16" fillId="0" borderId="9" xfId="0" applyNumberFormat="1" applyFont="1" applyBorder="1" applyAlignment="1">
      <alignment horizontal="center"/>
    </xf>
    <xf numFmtId="2" fontId="16" fillId="0" borderId="0" xfId="0" applyNumberFormat="1" applyFont="1" applyBorder="1" applyAlignment="1">
      <alignment horizontal="right"/>
    </xf>
    <xf numFmtId="0" fontId="16" fillId="0" borderId="0" xfId="0" applyFont="1" applyFill="1" applyBorder="1" applyAlignment="1">
      <alignment horizontal="center"/>
    </xf>
    <xf numFmtId="1" fontId="16" fillId="0" borderId="11" xfId="0" applyNumberFormat="1" applyFont="1" applyBorder="1" applyAlignment="1">
      <alignment horizontal="center"/>
    </xf>
    <xf numFmtId="0" fontId="16" fillId="0" borderId="11" xfId="0" applyFont="1" applyBorder="1" applyAlignment="1">
      <alignment horizontal="center"/>
    </xf>
    <xf numFmtId="1" fontId="16" fillId="0" borderId="15" xfId="0" applyNumberFormat="1" applyFont="1" applyBorder="1" applyAlignment="1">
      <alignment horizontal="center"/>
    </xf>
    <xf numFmtId="0" fontId="16" fillId="0" borderId="7" xfId="0" applyFont="1" applyFill="1" applyBorder="1" applyAlignment="1">
      <alignment horizontal="center"/>
    </xf>
    <xf numFmtId="0" fontId="16" fillId="0" borderId="15" xfId="0" applyFont="1" applyBorder="1" applyAlignment="1">
      <alignment horizontal="center"/>
    </xf>
    <xf numFmtId="1" fontId="16" fillId="0" borderId="0" xfId="0" applyNumberFormat="1" applyFont="1" applyFill="1" applyBorder="1" applyAlignment="1">
      <alignment horizontal="center"/>
    </xf>
    <xf numFmtId="0" fontId="16" fillId="0" borderId="0" xfId="0" applyFont="1" applyAlignment="1">
      <alignment wrapText="1"/>
    </xf>
    <xf numFmtId="164" fontId="10" fillId="0" borderId="0" xfId="0" applyNumberFormat="1" applyFont="1" applyAlignment="1">
      <alignment horizontal="center"/>
    </xf>
    <xf numFmtId="0" fontId="16" fillId="0" borderId="15" xfId="0" applyFont="1" applyBorder="1" applyAlignment="1">
      <alignment wrapText="1"/>
    </xf>
    <xf numFmtId="1" fontId="16" fillId="0" borderId="0" xfId="0" applyNumberFormat="1" applyFont="1" applyAlignment="1">
      <alignment horizontal="center"/>
    </xf>
    <xf numFmtId="0" fontId="22" fillId="0" borderId="0" xfId="0" applyFont="1" applyAlignment="1">
      <alignment horizontal="center"/>
    </xf>
    <xf numFmtId="1" fontId="19" fillId="0" borderId="0" xfId="0" applyNumberFormat="1" applyFont="1"/>
    <xf numFmtId="0" fontId="22" fillId="0" borderId="7" xfId="0" applyFont="1" applyBorder="1" applyAlignment="1">
      <alignment horizontal="center"/>
    </xf>
    <xf numFmtId="1" fontId="19" fillId="0" borderId="7" xfId="0" applyNumberFormat="1" applyFont="1" applyBorder="1"/>
    <xf numFmtId="0" fontId="19" fillId="0" borderId="7" xfId="0" applyFont="1" applyBorder="1"/>
    <xf numFmtId="1" fontId="9" fillId="0" borderId="7" xfId="0" applyNumberFormat="1" applyFont="1" applyBorder="1"/>
    <xf numFmtId="0" fontId="0" fillId="0" borderId="2" xfId="0" applyBorder="1"/>
    <xf numFmtId="43" fontId="0" fillId="0" borderId="1" xfId="0" applyNumberFormat="1" applyBorder="1"/>
    <xf numFmtId="0" fontId="2" fillId="0" borderId="2" xfId="0" applyFont="1" applyBorder="1" applyAlignment="1">
      <alignment horizontal="left" vertical="top" wrapText="1"/>
    </xf>
    <xf numFmtId="0" fontId="9" fillId="0" borderId="13" xfId="0" applyFont="1" applyBorder="1" applyAlignment="1">
      <alignment horizontal="left" vertical="top" wrapText="1"/>
    </xf>
    <xf numFmtId="0" fontId="9" fillId="0" borderId="3" xfId="0" applyFont="1" applyBorder="1" applyAlignment="1">
      <alignment horizontal="left" vertical="top" wrapText="1"/>
    </xf>
    <xf numFmtId="0" fontId="0" fillId="0" borderId="13" xfId="0" applyBorder="1" applyAlignment="1">
      <alignment horizontal="center"/>
    </xf>
    <xf numFmtId="0" fontId="0" fillId="0" borderId="3" xfId="0" applyBorder="1" applyAlignment="1">
      <alignment horizontal="center"/>
    </xf>
    <xf numFmtId="0" fontId="16" fillId="0" borderId="14" xfId="0" applyFont="1" applyBorder="1" applyAlignment="1">
      <alignment horizontal="left" vertical="top" wrapText="1"/>
    </xf>
    <xf numFmtId="0" fontId="16" fillId="0" borderId="14" xfId="0" applyFont="1" applyBorder="1" applyAlignment="1">
      <alignment horizontal="left" vertical="top"/>
    </xf>
    <xf numFmtId="0" fontId="16" fillId="0" borderId="8" xfId="0" applyFont="1" applyBorder="1" applyAlignment="1">
      <alignment horizontal="left" vertical="top" wrapText="1"/>
    </xf>
    <xf numFmtId="0" fontId="16" fillId="0" borderId="6" xfId="0" applyFont="1" applyBorder="1" applyAlignment="1">
      <alignment horizontal="left" vertical="top" wrapText="1"/>
    </xf>
    <xf numFmtId="0" fontId="16" fillId="0" borderId="8" xfId="0" applyNumberFormat="1" applyFont="1" applyBorder="1" applyAlignment="1">
      <alignment horizontal="left" vertical="top" wrapText="1"/>
    </xf>
    <xf numFmtId="0" fontId="16" fillId="0" borderId="14" xfId="0" applyNumberFormat="1" applyFont="1" applyBorder="1" applyAlignment="1">
      <alignment horizontal="left" vertical="top" wrapText="1"/>
    </xf>
    <xf numFmtId="0" fontId="19" fillId="0" borderId="10" xfId="0" applyFont="1" applyBorder="1" applyAlignment="1">
      <alignment horizontal="left" vertical="top" wrapText="1"/>
    </xf>
    <xf numFmtId="0" fontId="16" fillId="0" borderId="0" xfId="0" applyFont="1" applyBorder="1" applyAlignment="1">
      <alignment horizontal="left" vertical="top"/>
    </xf>
    <xf numFmtId="0" fontId="16" fillId="0" borderId="10" xfId="0" applyFont="1" applyBorder="1" applyAlignment="1">
      <alignment horizontal="left" vertical="top" wrapText="1"/>
    </xf>
    <xf numFmtId="0" fontId="16" fillId="0" borderId="0" xfId="0" applyFont="1" applyBorder="1" applyAlignment="1">
      <alignment horizontal="left" vertical="top" wrapText="1"/>
    </xf>
    <xf numFmtId="0" fontId="16" fillId="0" borderId="11" xfId="0" applyFont="1" applyBorder="1" applyAlignment="1">
      <alignment horizontal="left" vertical="top" wrapText="1"/>
    </xf>
    <xf numFmtId="0" fontId="4" fillId="0" borderId="2" xfId="0" applyFont="1" applyBorder="1" applyAlignment="1">
      <alignment horizontal="left" vertical="top" wrapText="1"/>
    </xf>
    <xf numFmtId="0" fontId="0" fillId="0" borderId="13" xfId="0" applyBorder="1" applyAlignment="1">
      <alignment horizontal="left" vertical="top" wrapText="1"/>
    </xf>
    <xf numFmtId="0" fontId="0" fillId="0" borderId="3" xfId="0" applyBorder="1" applyAlignment="1">
      <alignment horizontal="left" vertical="top" wrapText="1"/>
    </xf>
    <xf numFmtId="0" fontId="0" fillId="0" borderId="2" xfId="0" applyBorder="1" applyAlignment="1">
      <alignment horizontal="center" vertical="top"/>
    </xf>
    <xf numFmtId="0" fontId="0" fillId="0" borderId="13" xfId="0" applyBorder="1" applyAlignment="1">
      <alignment horizontal="center" vertical="top"/>
    </xf>
  </cellXfs>
  <cellStyles count="2">
    <cellStyle name="Comma" xfId="1" builtinId="3"/>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2:I39"/>
  <sheetViews>
    <sheetView topLeftCell="A25" workbookViewId="0">
      <selection activeCell="B21" sqref="B21"/>
    </sheetView>
  </sheetViews>
  <sheetFormatPr defaultRowHeight="15"/>
  <cols>
    <col min="2" max="2" width="40.28515625" customWidth="1"/>
    <col min="3" max="3" width="9.5703125" bestFit="1" customWidth="1"/>
    <col min="4" max="4" width="7.28515625" customWidth="1"/>
    <col min="5" max="5" width="12.140625" customWidth="1"/>
    <col min="6" max="6" width="15.5703125" customWidth="1"/>
  </cols>
  <sheetData>
    <row r="2" spans="1:9" ht="83.25" customHeight="1">
      <c r="A2" s="156" t="s">
        <v>148</v>
      </c>
      <c r="B2" s="157"/>
      <c r="C2" s="157"/>
      <c r="D2" s="157"/>
      <c r="E2" s="157"/>
      <c r="F2" s="158"/>
      <c r="G2" s="10"/>
      <c r="H2" s="10"/>
      <c r="I2" s="10"/>
    </row>
    <row r="3" spans="1:9">
      <c r="A3" s="36"/>
      <c r="B3" s="37"/>
      <c r="C3" s="37"/>
      <c r="D3" s="37"/>
      <c r="E3" s="37"/>
      <c r="F3" s="38"/>
    </row>
    <row r="4" spans="1:9" ht="24">
      <c r="A4" s="11" t="s">
        <v>32</v>
      </c>
      <c r="B4" s="11" t="s">
        <v>0</v>
      </c>
      <c r="C4" s="12" t="s">
        <v>33</v>
      </c>
      <c r="D4" s="12" t="s">
        <v>23</v>
      </c>
      <c r="E4" s="12" t="s">
        <v>25</v>
      </c>
      <c r="F4" s="13" t="s">
        <v>34</v>
      </c>
      <c r="G4" s="14"/>
    </row>
    <row r="5" spans="1:9">
      <c r="A5" s="15">
        <v>1</v>
      </c>
      <c r="B5" s="15">
        <v>2</v>
      </c>
      <c r="C5" s="15">
        <v>3</v>
      </c>
      <c r="D5" s="15">
        <v>4</v>
      </c>
      <c r="E5" s="15">
        <v>5</v>
      </c>
      <c r="F5" s="15">
        <v>6</v>
      </c>
    </row>
    <row r="6" spans="1:9" ht="58.5" customHeight="1">
      <c r="A6" s="16" t="s">
        <v>2</v>
      </c>
      <c r="B6" s="17" t="s">
        <v>3</v>
      </c>
      <c r="C6" s="18">
        <f>'Protective Detail'!L16</f>
        <v>75.833333333333329</v>
      </c>
      <c r="D6" s="16" t="s">
        <v>35</v>
      </c>
      <c r="E6" s="19">
        <v>367.41</v>
      </c>
      <c r="F6" s="20">
        <f>E6*C6</f>
        <v>27861.924999999999</v>
      </c>
    </row>
    <row r="7" spans="1:9" ht="288">
      <c r="A7" s="21" t="s">
        <v>36</v>
      </c>
      <c r="B7" s="22" t="s">
        <v>37</v>
      </c>
      <c r="C7" s="16">
        <f>'Protective Detail'!L42</f>
        <v>16083.024999999998</v>
      </c>
      <c r="D7" s="16" t="s">
        <v>5</v>
      </c>
      <c r="E7" s="19">
        <v>429.88</v>
      </c>
      <c r="F7" s="20">
        <f t="shared" ref="F7:F19" si="0">C7*E7</f>
        <v>6913770.7869999986</v>
      </c>
    </row>
    <row r="8" spans="1:9" ht="273.75" customHeight="1">
      <c r="A8" s="12" t="s">
        <v>38</v>
      </c>
      <c r="B8" s="17" t="s">
        <v>39</v>
      </c>
      <c r="C8" s="19">
        <f>C7</f>
        <v>16083.024999999998</v>
      </c>
      <c r="D8" s="16" t="s">
        <v>5</v>
      </c>
      <c r="E8" s="19">
        <v>157.69999999999999</v>
      </c>
      <c r="F8" s="20">
        <f t="shared" si="0"/>
        <v>2536293.0424999995</v>
      </c>
    </row>
    <row r="9" spans="1:9" ht="72" customHeight="1">
      <c r="A9" s="12" t="s">
        <v>40</v>
      </c>
      <c r="B9" s="17" t="s">
        <v>41</v>
      </c>
      <c r="C9" s="19">
        <f>C8</f>
        <v>16083.024999999998</v>
      </c>
      <c r="D9" s="16" t="s">
        <v>5</v>
      </c>
      <c r="E9" s="19">
        <v>16.97</v>
      </c>
      <c r="F9" s="20">
        <f t="shared" si="0"/>
        <v>272928.93424999993</v>
      </c>
    </row>
    <row r="10" spans="1:9" ht="80.25" customHeight="1">
      <c r="A10" s="12" t="s">
        <v>42</v>
      </c>
      <c r="B10" s="17" t="s">
        <v>43</v>
      </c>
      <c r="C10" s="19">
        <f>'Protective Detail'!L60</f>
        <v>1945.0199999999998</v>
      </c>
      <c r="D10" s="16" t="s">
        <v>5</v>
      </c>
      <c r="E10" s="19">
        <v>1267.96</v>
      </c>
      <c r="F10" s="20">
        <f t="shared" si="0"/>
        <v>2466207.5591999996</v>
      </c>
    </row>
    <row r="11" spans="1:9" ht="310.5" customHeight="1">
      <c r="A11" s="12" t="s">
        <v>44</v>
      </c>
      <c r="B11" s="11" t="s">
        <v>45</v>
      </c>
      <c r="C11" s="19">
        <f>'Protective Detail'!L81</f>
        <v>45875.099999999991</v>
      </c>
      <c r="D11" s="16" t="s">
        <v>6</v>
      </c>
      <c r="E11" s="19">
        <v>250.13</v>
      </c>
      <c r="F11" s="20">
        <f t="shared" si="0"/>
        <v>11474738.762999998</v>
      </c>
    </row>
    <row r="12" spans="1:9" ht="110.25" customHeight="1">
      <c r="A12" s="12" t="s">
        <v>46</v>
      </c>
      <c r="B12" s="17" t="s">
        <v>47</v>
      </c>
      <c r="C12" s="19">
        <f>'Protective Detail'!L97</f>
        <v>1070.6099999999997</v>
      </c>
      <c r="D12" s="16" t="s">
        <v>5</v>
      </c>
      <c r="E12" s="19">
        <v>5771.61</v>
      </c>
      <c r="F12" s="20">
        <f t="shared" si="0"/>
        <v>6179143.3820999982</v>
      </c>
    </row>
    <row r="13" spans="1:9" ht="45.75" customHeight="1">
      <c r="A13" s="23"/>
      <c r="B13" s="24" t="s">
        <v>48</v>
      </c>
      <c r="C13" s="19">
        <f>C12</f>
        <v>1070.6099999999997</v>
      </c>
      <c r="D13" s="16" t="s">
        <v>5</v>
      </c>
      <c r="E13" s="19">
        <v>6135.23</v>
      </c>
      <c r="F13" s="20">
        <f t="shared" si="0"/>
        <v>6568438.5902999975</v>
      </c>
    </row>
    <row r="14" spans="1:9" ht="152.25" customHeight="1">
      <c r="A14" s="12" t="s">
        <v>49</v>
      </c>
      <c r="B14" s="17" t="s">
        <v>50</v>
      </c>
      <c r="C14" s="18">
        <f>'Protective Detail'!L115</f>
        <v>116821.49999999996</v>
      </c>
      <c r="D14" s="16" t="s">
        <v>4</v>
      </c>
      <c r="E14" s="19">
        <v>457.33</v>
      </c>
      <c r="F14" s="20">
        <f t="shared" si="0"/>
        <v>53425976.594999976</v>
      </c>
    </row>
    <row r="15" spans="1:9" ht="23.25" customHeight="1">
      <c r="A15" s="23"/>
      <c r="B15" s="25" t="s">
        <v>51</v>
      </c>
      <c r="C15" s="18">
        <f>'Protective Detail'!L127</f>
        <v>34516.666666666664</v>
      </c>
      <c r="D15" s="16" t="s">
        <v>4</v>
      </c>
      <c r="E15" s="19">
        <v>380.95</v>
      </c>
      <c r="F15" s="20">
        <f t="shared" si="0"/>
        <v>13149124.166666666</v>
      </c>
    </row>
    <row r="16" spans="1:9" ht="66.75" customHeight="1">
      <c r="A16" s="12" t="s">
        <v>52</v>
      </c>
      <c r="B16" s="17" t="s">
        <v>53</v>
      </c>
      <c r="C16" s="19">
        <f>'Protective Detail'!L138</f>
        <v>2335.1189999999997</v>
      </c>
      <c r="D16" s="16" t="s">
        <v>5</v>
      </c>
      <c r="E16" s="19">
        <v>1395.03</v>
      </c>
      <c r="F16" s="20">
        <f t="shared" si="0"/>
        <v>3257561.0585699994</v>
      </c>
    </row>
    <row r="17" spans="1:6">
      <c r="A17" s="23"/>
      <c r="B17" s="26" t="s">
        <v>54</v>
      </c>
      <c r="C17" s="19">
        <f>C16</f>
        <v>2335.1189999999997</v>
      </c>
      <c r="D17" s="16" t="s">
        <v>5</v>
      </c>
      <c r="E17" s="19">
        <v>2185.1</v>
      </c>
      <c r="F17" s="27">
        <f t="shared" si="0"/>
        <v>5102468.526899999</v>
      </c>
    </row>
    <row r="18" spans="1:6" ht="132">
      <c r="A18" s="12" t="s">
        <v>55</v>
      </c>
      <c r="B18" s="17" t="s">
        <v>56</v>
      </c>
      <c r="C18" s="19">
        <f>'Protective Detail'!L151</f>
        <v>130.79999999999998</v>
      </c>
      <c r="D18" s="16" t="s">
        <v>5</v>
      </c>
      <c r="E18" s="19">
        <v>12907.66</v>
      </c>
      <c r="F18" s="20">
        <f t="shared" si="0"/>
        <v>1688321.9279999998</v>
      </c>
    </row>
    <row r="19" spans="1:6" ht="108">
      <c r="A19" s="28" t="s">
        <v>57</v>
      </c>
      <c r="B19" s="29" t="s">
        <v>58</v>
      </c>
      <c r="C19" s="30">
        <f>'Protective Detail'!L167</f>
        <v>124039.54838709679</v>
      </c>
      <c r="D19" s="31" t="s">
        <v>4</v>
      </c>
      <c r="E19" s="32">
        <v>256.67</v>
      </c>
      <c r="F19" s="33">
        <f t="shared" si="0"/>
        <v>31837230.884516135</v>
      </c>
    </row>
    <row r="20" spans="1:6" ht="21">
      <c r="A20" s="7"/>
      <c r="B20" s="9" t="s">
        <v>26</v>
      </c>
      <c r="C20" s="2"/>
      <c r="D20" s="3"/>
      <c r="E20" s="3"/>
      <c r="F20" s="4"/>
    </row>
    <row r="21" spans="1:6" ht="178.5">
      <c r="A21" s="8" t="s">
        <v>8</v>
      </c>
      <c r="B21" s="1" t="s">
        <v>9</v>
      </c>
      <c r="C21" s="2">
        <v>1</v>
      </c>
      <c r="D21" s="3" t="s">
        <v>10</v>
      </c>
      <c r="E21" s="3">
        <v>967050.85</v>
      </c>
      <c r="F21" s="4">
        <f t="shared" ref="F21:F27" si="1">E21*C21</f>
        <v>967050.85</v>
      </c>
    </row>
    <row r="22" spans="1:6" ht="89.25">
      <c r="A22" s="8" t="s">
        <v>13</v>
      </c>
      <c r="B22" s="1" t="s">
        <v>12</v>
      </c>
      <c r="C22" s="5">
        <v>1</v>
      </c>
      <c r="D22" s="3" t="s">
        <v>10</v>
      </c>
      <c r="E22" s="3">
        <v>111148.95</v>
      </c>
      <c r="F22" s="4">
        <f t="shared" si="1"/>
        <v>111148.95</v>
      </c>
    </row>
    <row r="23" spans="1:6" ht="63.75">
      <c r="A23" s="8" t="s">
        <v>11</v>
      </c>
      <c r="B23" s="1" t="s">
        <v>14</v>
      </c>
      <c r="C23" s="5">
        <v>1</v>
      </c>
      <c r="D23" s="3" t="s">
        <v>10</v>
      </c>
      <c r="E23" s="3">
        <v>110909.92</v>
      </c>
      <c r="F23" s="4">
        <f t="shared" si="1"/>
        <v>110909.92</v>
      </c>
    </row>
    <row r="24" spans="1:6" ht="102">
      <c r="A24" s="8" t="s">
        <v>15</v>
      </c>
      <c r="B24" s="1" t="s">
        <v>16</v>
      </c>
      <c r="C24" s="2">
        <v>120</v>
      </c>
      <c r="D24" s="3" t="s">
        <v>24</v>
      </c>
      <c r="E24" s="3">
        <v>2497.86</v>
      </c>
      <c r="F24" s="4">
        <f t="shared" si="1"/>
        <v>299743.2</v>
      </c>
    </row>
    <row r="25" spans="1:6" ht="165.75">
      <c r="A25" s="8" t="s">
        <v>17</v>
      </c>
      <c r="B25" s="1" t="s">
        <v>18</v>
      </c>
      <c r="C25" s="5">
        <v>1</v>
      </c>
      <c r="D25" s="3" t="s">
        <v>10</v>
      </c>
      <c r="E25" s="3">
        <v>92026.55</v>
      </c>
      <c r="F25" s="4">
        <f t="shared" si="1"/>
        <v>92026.55</v>
      </c>
    </row>
    <row r="26" spans="1:6" ht="51">
      <c r="A26" s="8" t="s">
        <v>19</v>
      </c>
      <c r="B26" s="1" t="s">
        <v>20</v>
      </c>
      <c r="C26" s="5">
        <v>1</v>
      </c>
      <c r="D26" s="3" t="s">
        <v>10</v>
      </c>
      <c r="E26" s="6">
        <v>112344.1</v>
      </c>
      <c r="F26" s="4">
        <f t="shared" si="1"/>
        <v>112344.1</v>
      </c>
    </row>
    <row r="27" spans="1:6" ht="76.5">
      <c r="A27" s="8" t="s">
        <v>22</v>
      </c>
      <c r="B27" s="1" t="s">
        <v>21</v>
      </c>
      <c r="C27" s="5">
        <v>1</v>
      </c>
      <c r="D27" s="3" t="s">
        <v>10</v>
      </c>
      <c r="E27" s="6">
        <v>250000</v>
      </c>
      <c r="F27" s="4">
        <f t="shared" si="1"/>
        <v>250000</v>
      </c>
    </row>
    <row r="28" spans="1:6">
      <c r="A28" s="154"/>
      <c r="B28" s="159" t="s">
        <v>29</v>
      </c>
      <c r="C28" s="159"/>
      <c r="D28" s="159"/>
      <c r="E28" s="160"/>
      <c r="F28" s="155">
        <f>SUM(F6:F27)</f>
        <v>146843289.71300274</v>
      </c>
    </row>
    <row r="29" spans="1:6">
      <c r="A29" s="34"/>
      <c r="B29" s="35"/>
      <c r="C29" s="34"/>
      <c r="D29" s="34"/>
      <c r="E29" s="34"/>
      <c r="F29" s="34"/>
    </row>
    <row r="30" spans="1:6">
      <c r="A30" s="34"/>
      <c r="B30" s="34"/>
      <c r="C30" s="34"/>
      <c r="D30" s="34"/>
      <c r="E30" s="34"/>
      <c r="F30" s="34"/>
    </row>
    <row r="31" spans="1:6">
      <c r="A31" s="34"/>
      <c r="B31" s="34"/>
      <c r="C31" s="34"/>
      <c r="D31" s="34"/>
      <c r="E31" s="34"/>
      <c r="F31" s="34"/>
    </row>
    <row r="32" spans="1:6">
      <c r="A32" s="34"/>
      <c r="B32" s="34"/>
      <c r="C32" s="34"/>
      <c r="D32" s="34"/>
      <c r="E32" s="34"/>
      <c r="F32" s="34"/>
    </row>
    <row r="33" spans="1:6">
      <c r="A33" s="34"/>
      <c r="B33" s="34"/>
      <c r="C33" s="34"/>
      <c r="D33" s="34"/>
      <c r="E33" s="34"/>
      <c r="F33" s="34"/>
    </row>
    <row r="34" spans="1:6">
      <c r="A34" s="34"/>
      <c r="B34" s="34"/>
      <c r="C34" s="34"/>
      <c r="D34" s="34"/>
      <c r="E34" s="34"/>
      <c r="F34" s="34"/>
    </row>
    <row r="35" spans="1:6">
      <c r="A35" s="34"/>
      <c r="B35" s="34"/>
      <c r="C35" s="34"/>
      <c r="D35" s="34"/>
      <c r="E35" s="34"/>
      <c r="F35" s="34"/>
    </row>
    <row r="36" spans="1:6">
      <c r="A36" s="34"/>
      <c r="B36" s="34"/>
      <c r="C36" s="34"/>
      <c r="D36" s="34"/>
      <c r="E36" s="34"/>
      <c r="F36" s="34"/>
    </row>
    <row r="37" spans="1:6">
      <c r="A37" s="34"/>
      <c r="B37" s="34"/>
      <c r="C37" s="34"/>
      <c r="D37" s="34"/>
      <c r="E37" s="34"/>
      <c r="F37" s="34"/>
    </row>
    <row r="38" spans="1:6">
      <c r="A38" s="34"/>
      <c r="B38" s="34"/>
      <c r="C38" s="34"/>
      <c r="D38" s="34"/>
      <c r="E38" s="34"/>
      <c r="F38" s="34"/>
    </row>
    <row r="39" spans="1:6">
      <c r="A39" s="34"/>
      <c r="B39" s="34"/>
      <c r="C39" s="34"/>
      <c r="D39" s="34"/>
      <c r="E39" s="34"/>
      <c r="F39" s="34"/>
    </row>
  </sheetData>
  <mergeCells count="2">
    <mergeCell ref="A2:F2"/>
    <mergeCell ref="B28:E28"/>
  </mergeCells>
  <pageMargins left="0.7" right="0.45" top="0.75" bottom="0.75" header="0.3" footer="0.3"/>
  <pageSetup paperSize="9" scale="95" orientation="portrait" r:id="rId1"/>
</worksheet>
</file>

<file path=xl/worksheets/sheet2.xml><?xml version="1.0" encoding="utf-8"?>
<worksheet xmlns="http://schemas.openxmlformats.org/spreadsheetml/2006/main" xmlns:r="http://schemas.openxmlformats.org/officeDocument/2006/relationships">
  <dimension ref="A1:O168"/>
  <sheetViews>
    <sheetView tabSelected="1" topLeftCell="A130" workbookViewId="0">
      <selection activeCell="E147" sqref="E147"/>
    </sheetView>
  </sheetViews>
  <sheetFormatPr defaultRowHeight="15"/>
  <cols>
    <col min="1" max="1" width="7.42578125" customWidth="1"/>
    <col min="2" max="2" width="12" customWidth="1"/>
    <col min="3" max="3" width="7.42578125" customWidth="1"/>
    <col min="4" max="4" width="5.85546875" customWidth="1"/>
    <col min="5" max="7" width="8.140625" customWidth="1"/>
    <col min="8" max="8" width="8.5703125" customWidth="1"/>
    <col min="9" max="9" width="8.7109375" customWidth="1"/>
    <col min="10" max="10" width="7.7109375" customWidth="1"/>
    <col min="11" max="11" width="9.5703125" customWidth="1"/>
    <col min="12" max="12" width="9.28515625" customWidth="1"/>
  </cols>
  <sheetData>
    <row r="1" spans="1:15" ht="81" customHeight="1">
      <c r="A1" s="172" t="s">
        <v>60</v>
      </c>
      <c r="B1" s="173"/>
      <c r="C1" s="173"/>
      <c r="D1" s="173"/>
      <c r="E1" s="173"/>
      <c r="F1" s="173"/>
      <c r="G1" s="173"/>
      <c r="H1" s="173"/>
      <c r="I1" s="173"/>
      <c r="J1" s="173"/>
      <c r="K1" s="173"/>
      <c r="L1" s="174"/>
      <c r="O1" s="39"/>
    </row>
    <row r="2" spans="1:15" ht="29.25" customHeight="1">
      <c r="A2" s="40" t="s">
        <v>27</v>
      </c>
      <c r="B2" s="175" t="s">
        <v>0</v>
      </c>
      <c r="C2" s="176"/>
      <c r="D2" s="176"/>
      <c r="E2" s="176"/>
      <c r="F2" s="176"/>
      <c r="G2" s="176"/>
      <c r="H2" s="176"/>
      <c r="I2" s="176"/>
      <c r="J2" s="41"/>
      <c r="K2" s="41"/>
      <c r="L2" s="42" t="s">
        <v>1</v>
      </c>
    </row>
    <row r="3" spans="1:15" ht="33" customHeight="1">
      <c r="A3" s="43" t="s">
        <v>2</v>
      </c>
      <c r="B3" s="163" t="s">
        <v>3</v>
      </c>
      <c r="C3" s="161"/>
      <c r="D3" s="161"/>
      <c r="E3" s="161"/>
      <c r="F3" s="161"/>
      <c r="G3" s="161"/>
      <c r="H3" s="161"/>
      <c r="I3" s="161"/>
      <c r="J3" s="161"/>
      <c r="K3" s="164"/>
      <c r="L3" s="44"/>
    </row>
    <row r="4" spans="1:15">
      <c r="A4" s="45"/>
      <c r="B4" s="46" t="s">
        <v>61</v>
      </c>
      <c r="C4" s="47"/>
      <c r="D4" s="48"/>
      <c r="E4" s="48"/>
      <c r="F4" s="48"/>
      <c r="G4" s="48"/>
      <c r="H4" s="48"/>
      <c r="I4" s="48"/>
      <c r="J4" s="34"/>
      <c r="K4" s="34"/>
      <c r="L4" s="49"/>
    </row>
    <row r="5" spans="1:15">
      <c r="A5" s="45"/>
      <c r="B5" s="50" t="s">
        <v>62</v>
      </c>
      <c r="C5" s="48"/>
      <c r="D5" s="48"/>
      <c r="E5" s="48"/>
      <c r="F5" s="48"/>
      <c r="G5" s="48"/>
      <c r="H5" s="48"/>
      <c r="I5" s="48"/>
      <c r="J5" s="34"/>
      <c r="K5" s="34"/>
      <c r="L5" s="49"/>
    </row>
    <row r="6" spans="1:15">
      <c r="A6" s="45"/>
      <c r="B6" s="51" t="s">
        <v>63</v>
      </c>
      <c r="C6" s="52">
        <v>1.24</v>
      </c>
      <c r="D6" s="53" t="s">
        <v>64</v>
      </c>
      <c r="E6" s="52">
        <v>1.3</v>
      </c>
      <c r="F6" s="53" t="s">
        <v>28</v>
      </c>
      <c r="G6" s="54">
        <f t="shared" ref="G6:G8" si="0">(E6-C6)*1000</f>
        <v>60.000000000000057</v>
      </c>
      <c r="H6" s="48" t="s">
        <v>65</v>
      </c>
      <c r="I6" s="48"/>
      <c r="J6" s="34"/>
      <c r="K6" s="34"/>
      <c r="L6" s="49"/>
    </row>
    <row r="7" spans="1:15">
      <c r="A7" s="50"/>
      <c r="B7" s="51" t="s">
        <v>63</v>
      </c>
      <c r="C7" s="52">
        <v>1.6</v>
      </c>
      <c r="D7" s="53" t="s">
        <v>64</v>
      </c>
      <c r="E7" s="52">
        <v>2.5049999999999999</v>
      </c>
      <c r="F7" s="53" t="s">
        <v>28</v>
      </c>
      <c r="G7" s="54">
        <f t="shared" si="0"/>
        <v>904.99999999999977</v>
      </c>
      <c r="H7" s="55" t="s">
        <v>30</v>
      </c>
      <c r="I7" s="48"/>
      <c r="J7" s="34"/>
      <c r="K7" s="34"/>
      <c r="L7" s="49"/>
    </row>
    <row r="8" spans="1:15">
      <c r="A8" s="45"/>
      <c r="B8" s="56" t="s">
        <v>63</v>
      </c>
      <c r="C8" s="57">
        <v>23.437000000000001</v>
      </c>
      <c r="D8" s="58" t="s">
        <v>64</v>
      </c>
      <c r="E8" s="57">
        <v>23.562000000000001</v>
      </c>
      <c r="F8" s="58" t="s">
        <v>28</v>
      </c>
      <c r="G8" s="59">
        <f t="shared" si="0"/>
        <v>125</v>
      </c>
      <c r="H8" s="48"/>
      <c r="I8" s="48"/>
      <c r="J8" s="34"/>
      <c r="K8" s="34"/>
      <c r="L8" s="49"/>
    </row>
    <row r="9" spans="1:15">
      <c r="A9" s="45"/>
      <c r="B9" s="50"/>
      <c r="C9" s="48"/>
      <c r="D9" s="48"/>
      <c r="E9" s="60" t="s">
        <v>66</v>
      </c>
      <c r="F9" s="48" t="s">
        <v>59</v>
      </c>
      <c r="G9" s="61">
        <f>SUM(G6:G8)</f>
        <v>1089.9999999999998</v>
      </c>
      <c r="H9" s="48" t="s">
        <v>65</v>
      </c>
      <c r="I9" s="48"/>
      <c r="J9" s="34"/>
      <c r="K9" s="34"/>
      <c r="L9" s="49"/>
    </row>
    <row r="10" spans="1:15">
      <c r="A10" s="45"/>
      <c r="B10" s="50" t="s">
        <v>67</v>
      </c>
      <c r="C10" s="48"/>
      <c r="D10" s="48"/>
      <c r="E10" s="48"/>
      <c r="F10" s="48"/>
      <c r="G10" s="48"/>
      <c r="H10" s="48"/>
      <c r="I10" s="48"/>
      <c r="J10" s="34"/>
      <c r="K10" s="34"/>
      <c r="L10" s="49"/>
    </row>
    <row r="11" spans="1:15">
      <c r="A11" s="45"/>
      <c r="B11" s="51" t="s">
        <v>63</v>
      </c>
      <c r="C11" s="52">
        <v>0.88</v>
      </c>
      <c r="D11" s="53" t="s">
        <v>64</v>
      </c>
      <c r="E11" s="52">
        <v>1.24</v>
      </c>
      <c r="F11" s="53" t="s">
        <v>28</v>
      </c>
      <c r="G11" s="54">
        <f t="shared" ref="G11:G13" si="1">(E11-C11)*1000</f>
        <v>360</v>
      </c>
      <c r="H11" s="48" t="s">
        <v>30</v>
      </c>
      <c r="I11" s="48"/>
      <c r="J11" s="34"/>
      <c r="K11" s="34"/>
      <c r="L11" s="49"/>
    </row>
    <row r="12" spans="1:15">
      <c r="A12" s="45"/>
      <c r="B12" s="51" t="s">
        <v>63</v>
      </c>
      <c r="C12" s="52">
        <v>1.3</v>
      </c>
      <c r="D12" s="53" t="s">
        <v>64</v>
      </c>
      <c r="E12" s="52">
        <v>1.6</v>
      </c>
      <c r="F12" s="53" t="s">
        <v>28</v>
      </c>
      <c r="G12" s="54">
        <f t="shared" si="1"/>
        <v>300.00000000000006</v>
      </c>
      <c r="H12" s="55" t="s">
        <v>30</v>
      </c>
      <c r="I12" s="48"/>
      <c r="J12" s="34"/>
      <c r="K12" s="34"/>
      <c r="L12" s="49"/>
    </row>
    <row r="13" spans="1:15">
      <c r="A13" s="45"/>
      <c r="B13" s="62" t="s">
        <v>63</v>
      </c>
      <c r="C13" s="63">
        <v>2.5049999999999999</v>
      </c>
      <c r="D13" s="64" t="s">
        <v>64</v>
      </c>
      <c r="E13" s="63">
        <v>3</v>
      </c>
      <c r="F13" s="64" t="s">
        <v>28</v>
      </c>
      <c r="G13" s="65">
        <f t="shared" si="1"/>
        <v>495.00000000000011</v>
      </c>
      <c r="H13" s="48" t="s">
        <v>30</v>
      </c>
      <c r="I13" s="48"/>
      <c r="J13" s="34"/>
      <c r="K13" s="34"/>
      <c r="L13" s="49"/>
    </row>
    <row r="14" spans="1:15">
      <c r="A14" s="45"/>
      <c r="B14" s="50"/>
      <c r="C14" s="48"/>
      <c r="D14" s="48"/>
      <c r="E14" s="60" t="s">
        <v>66</v>
      </c>
      <c r="F14" s="48" t="s">
        <v>59</v>
      </c>
      <c r="G14" s="61">
        <f>SUM(G11:G13)</f>
        <v>1155</v>
      </c>
      <c r="H14" s="48" t="s">
        <v>65</v>
      </c>
      <c r="I14" s="48"/>
      <c r="J14" s="34"/>
      <c r="K14" s="34"/>
      <c r="L14" s="49"/>
    </row>
    <row r="15" spans="1:15">
      <c r="A15" s="45"/>
      <c r="B15" s="50"/>
      <c r="C15" s="48"/>
      <c r="D15" s="48"/>
      <c r="E15" s="48" t="s">
        <v>68</v>
      </c>
      <c r="F15" s="48"/>
      <c r="G15" s="61">
        <f>G14+G9</f>
        <v>2245</v>
      </c>
      <c r="H15" s="48" t="s">
        <v>65</v>
      </c>
      <c r="I15" s="48"/>
      <c r="J15" s="34"/>
      <c r="K15" s="34"/>
      <c r="L15" s="49"/>
    </row>
    <row r="16" spans="1:15">
      <c r="A16" s="45"/>
      <c r="B16" s="66" t="s">
        <v>69</v>
      </c>
      <c r="C16" s="67" t="s">
        <v>70</v>
      </c>
      <c r="D16" s="67"/>
      <c r="E16" s="67"/>
      <c r="F16" s="68">
        <f>G15</f>
        <v>2245</v>
      </c>
      <c r="G16" s="69" t="s">
        <v>71</v>
      </c>
      <c r="H16" s="70">
        <v>30</v>
      </c>
      <c r="I16" s="71" t="s">
        <v>72</v>
      </c>
      <c r="J16" s="72">
        <f>(F16/H16)+1</f>
        <v>75.833333333333329</v>
      </c>
      <c r="K16" s="71"/>
      <c r="L16" s="73">
        <f>J16</f>
        <v>75.833333333333329</v>
      </c>
    </row>
    <row r="17" spans="1:12">
      <c r="A17" s="74"/>
      <c r="B17" s="46"/>
      <c r="C17" s="47"/>
      <c r="D17" s="47"/>
      <c r="E17" s="47"/>
      <c r="F17" s="47"/>
      <c r="G17" s="47"/>
      <c r="H17" s="47"/>
      <c r="I17" s="47"/>
      <c r="J17" s="75"/>
      <c r="K17" s="37"/>
      <c r="L17" s="76" t="s">
        <v>4</v>
      </c>
    </row>
    <row r="18" spans="1:12" ht="190.5" customHeight="1">
      <c r="A18" s="77" t="s">
        <v>73</v>
      </c>
      <c r="B18" s="169" t="s">
        <v>74</v>
      </c>
      <c r="C18" s="170"/>
      <c r="D18" s="170"/>
      <c r="E18" s="170"/>
      <c r="F18" s="170"/>
      <c r="G18" s="170"/>
      <c r="H18" s="170"/>
      <c r="I18" s="170"/>
      <c r="J18" s="34"/>
      <c r="L18" s="49"/>
    </row>
    <row r="19" spans="1:12">
      <c r="A19" s="45"/>
      <c r="B19" s="78" t="s">
        <v>75</v>
      </c>
      <c r="C19" s="79"/>
      <c r="D19" s="48"/>
      <c r="E19" s="48"/>
      <c r="F19" s="48"/>
      <c r="G19" s="48"/>
      <c r="H19" s="48"/>
      <c r="I19" s="48"/>
      <c r="J19" s="48"/>
      <c r="K19" s="80"/>
      <c r="L19" s="45"/>
    </row>
    <row r="20" spans="1:12">
      <c r="A20" s="45"/>
      <c r="B20" s="56" t="s">
        <v>63</v>
      </c>
      <c r="C20" s="57">
        <v>1.24</v>
      </c>
      <c r="D20" s="58" t="s">
        <v>64</v>
      </c>
      <c r="E20" s="57">
        <v>1.3</v>
      </c>
      <c r="F20" s="58" t="s">
        <v>28</v>
      </c>
      <c r="G20" s="59">
        <f t="shared" ref="G20:G21" si="2">(E20-C20)*1000</f>
        <v>60.000000000000057</v>
      </c>
      <c r="H20" s="48" t="s">
        <v>65</v>
      </c>
      <c r="I20" s="48"/>
      <c r="J20" s="48"/>
      <c r="K20" s="80"/>
      <c r="L20" s="45"/>
    </row>
    <row r="21" spans="1:12">
      <c r="A21" s="45"/>
      <c r="B21" s="81" t="s">
        <v>63</v>
      </c>
      <c r="C21" s="82">
        <v>1.6</v>
      </c>
      <c r="D21" s="83" t="s">
        <v>64</v>
      </c>
      <c r="E21" s="82">
        <v>2.5049999999999999</v>
      </c>
      <c r="F21" s="83" t="s">
        <v>28</v>
      </c>
      <c r="G21" s="84">
        <f t="shared" si="2"/>
        <v>904.99999999999977</v>
      </c>
      <c r="H21" s="48" t="s">
        <v>30</v>
      </c>
      <c r="I21" s="48"/>
      <c r="J21" s="48"/>
      <c r="K21" s="80"/>
      <c r="L21" s="45"/>
    </row>
    <row r="22" spans="1:12">
      <c r="A22" s="45"/>
      <c r="B22" s="50"/>
      <c r="C22" s="48"/>
      <c r="D22" s="48"/>
      <c r="E22" s="60" t="s">
        <v>66</v>
      </c>
      <c r="F22" s="48" t="s">
        <v>59</v>
      </c>
      <c r="G22" s="61">
        <f>SUM(G20:G21)</f>
        <v>964.99999999999977</v>
      </c>
      <c r="H22" s="48" t="s">
        <v>65</v>
      </c>
      <c r="I22" s="48"/>
      <c r="J22" s="48"/>
      <c r="K22" s="80"/>
      <c r="L22" s="45"/>
    </row>
    <row r="23" spans="1:12">
      <c r="A23" s="49"/>
      <c r="B23" s="85" t="s">
        <v>76</v>
      </c>
      <c r="C23" s="86"/>
      <c r="D23" s="86"/>
      <c r="E23" s="86"/>
      <c r="F23" s="86"/>
      <c r="G23" s="86"/>
      <c r="H23" s="86"/>
      <c r="I23" s="86"/>
      <c r="J23" s="48"/>
      <c r="K23" s="80"/>
      <c r="L23" s="45"/>
    </row>
    <row r="24" spans="1:12">
      <c r="A24" s="49"/>
      <c r="B24" s="48" t="s">
        <v>77</v>
      </c>
      <c r="C24" s="48"/>
      <c r="D24" s="59">
        <v>4.9000000000000004</v>
      </c>
      <c r="E24" s="58" t="s">
        <v>78</v>
      </c>
      <c r="F24" s="58">
        <v>2.61</v>
      </c>
      <c r="G24" s="58" t="s">
        <v>28</v>
      </c>
      <c r="H24" s="61">
        <f>D24-F24</f>
        <v>2.2900000000000005</v>
      </c>
      <c r="K24" s="80"/>
      <c r="L24" s="45"/>
    </row>
    <row r="25" spans="1:12">
      <c r="A25" s="49"/>
      <c r="B25" s="87" t="s">
        <v>79</v>
      </c>
      <c r="C25" s="88"/>
      <c r="D25" s="88"/>
      <c r="E25" s="89"/>
      <c r="F25" s="89"/>
      <c r="G25" s="90"/>
      <c r="H25" s="90">
        <v>24684.02</v>
      </c>
      <c r="I25" s="90">
        <f>H25</f>
        <v>24684.02</v>
      </c>
      <c r="J25" s="58" t="s">
        <v>5</v>
      </c>
      <c r="K25" s="80"/>
      <c r="L25" s="45"/>
    </row>
    <row r="26" spans="1:12">
      <c r="A26" s="49"/>
      <c r="B26" s="50" t="s">
        <v>67</v>
      </c>
      <c r="C26" s="48"/>
      <c r="D26" s="48"/>
      <c r="E26" s="48"/>
      <c r="F26" s="48"/>
      <c r="G26" s="48"/>
      <c r="H26" s="48"/>
      <c r="I26" s="89"/>
      <c r="J26" s="58"/>
      <c r="K26" s="80"/>
      <c r="L26" s="45"/>
    </row>
    <row r="27" spans="1:12">
      <c r="A27" s="49"/>
      <c r="B27" s="56" t="s">
        <v>63</v>
      </c>
      <c r="C27" s="57">
        <v>0.88</v>
      </c>
      <c r="D27" s="58" t="s">
        <v>64</v>
      </c>
      <c r="E27" s="57">
        <v>1.24</v>
      </c>
      <c r="F27" s="58" t="s">
        <v>28</v>
      </c>
      <c r="G27" s="59">
        <f t="shared" ref="G27:G29" si="3">(E27-C27)*1000</f>
        <v>360</v>
      </c>
      <c r="H27" s="48" t="s">
        <v>65</v>
      </c>
      <c r="I27" s="89"/>
      <c r="J27" s="58"/>
      <c r="K27" s="80"/>
      <c r="L27" s="45"/>
    </row>
    <row r="28" spans="1:12">
      <c r="A28" s="49"/>
      <c r="B28" s="56" t="s">
        <v>63</v>
      </c>
      <c r="C28" s="57">
        <v>1.3</v>
      </c>
      <c r="D28" s="58" t="s">
        <v>64</v>
      </c>
      <c r="E28" s="57">
        <v>1.6</v>
      </c>
      <c r="F28" s="58" t="s">
        <v>28</v>
      </c>
      <c r="G28" s="59">
        <f t="shared" si="3"/>
        <v>300.00000000000006</v>
      </c>
      <c r="H28" s="48" t="s">
        <v>30</v>
      </c>
      <c r="I28" s="89"/>
      <c r="J28" s="58"/>
      <c r="K28" s="80"/>
      <c r="L28" s="45"/>
    </row>
    <row r="29" spans="1:12">
      <c r="A29" s="49"/>
      <c r="B29" s="81" t="s">
        <v>63</v>
      </c>
      <c r="C29" s="82">
        <v>2.5049999999999999</v>
      </c>
      <c r="D29" s="83" t="s">
        <v>64</v>
      </c>
      <c r="E29" s="82">
        <v>3</v>
      </c>
      <c r="F29" s="83" t="s">
        <v>28</v>
      </c>
      <c r="G29" s="84">
        <f t="shared" si="3"/>
        <v>495.00000000000011</v>
      </c>
      <c r="H29" s="48" t="s">
        <v>30</v>
      </c>
      <c r="I29" s="89"/>
      <c r="J29" s="58"/>
      <c r="K29" s="80"/>
      <c r="L29" s="45"/>
    </row>
    <row r="30" spans="1:12">
      <c r="A30" s="49"/>
      <c r="B30" s="50"/>
      <c r="C30" s="48"/>
      <c r="D30" s="48"/>
      <c r="E30" s="60" t="s">
        <v>66</v>
      </c>
      <c r="F30" s="48" t="s">
        <v>59</v>
      </c>
      <c r="G30" s="61">
        <f>SUM(G27:G29)</f>
        <v>1155</v>
      </c>
      <c r="H30" s="48" t="s">
        <v>65</v>
      </c>
      <c r="I30" s="89"/>
      <c r="J30" s="58"/>
      <c r="K30" s="80"/>
      <c r="L30" s="45"/>
    </row>
    <row r="31" spans="1:12">
      <c r="A31" s="49"/>
      <c r="B31" s="91" t="s">
        <v>80</v>
      </c>
      <c r="C31" s="92">
        <v>4.9000000000000004</v>
      </c>
      <c r="D31" s="93" t="s">
        <v>78</v>
      </c>
      <c r="E31" s="58">
        <v>2.29</v>
      </c>
      <c r="F31" s="58" t="s">
        <v>28</v>
      </c>
      <c r="G31" s="58">
        <f>C31-E31</f>
        <v>2.6100000000000003</v>
      </c>
      <c r="H31" s="58"/>
      <c r="I31" s="58"/>
      <c r="J31" s="48"/>
      <c r="K31" s="80"/>
      <c r="L31" s="45"/>
    </row>
    <row r="32" spans="1:12">
      <c r="A32" s="94"/>
      <c r="B32" s="87" t="s">
        <v>81</v>
      </c>
      <c r="C32" s="88"/>
      <c r="D32" s="88"/>
      <c r="E32" s="89"/>
      <c r="F32" s="89"/>
      <c r="G32" s="90"/>
      <c r="H32" s="89"/>
      <c r="I32" s="89">
        <v>36566.49</v>
      </c>
      <c r="J32" s="48" t="s">
        <v>30</v>
      </c>
      <c r="K32" s="80"/>
      <c r="L32" s="45"/>
    </row>
    <row r="33" spans="1:12">
      <c r="A33" s="94"/>
      <c r="B33" s="87" t="s">
        <v>82</v>
      </c>
      <c r="C33" s="88"/>
      <c r="D33" s="88"/>
      <c r="E33" s="89"/>
      <c r="F33" s="89"/>
      <c r="G33" s="90"/>
      <c r="H33" s="89"/>
      <c r="I33" s="89"/>
      <c r="J33" s="48"/>
      <c r="K33" s="80"/>
      <c r="L33" s="45"/>
    </row>
    <row r="34" spans="1:12">
      <c r="A34" s="94"/>
      <c r="B34" s="87"/>
      <c r="C34" s="95">
        <f>G30</f>
        <v>1155</v>
      </c>
      <c r="D34" s="88" t="s">
        <v>83</v>
      </c>
      <c r="E34" s="89">
        <v>18.78</v>
      </c>
      <c r="F34" s="89" t="s">
        <v>83</v>
      </c>
      <c r="G34" s="90">
        <v>0.1</v>
      </c>
      <c r="H34" s="89" t="s">
        <v>28</v>
      </c>
      <c r="I34" s="89">
        <f>G34*E34*C34</f>
        <v>2169.09</v>
      </c>
      <c r="J34" s="48"/>
      <c r="K34" s="80"/>
      <c r="L34" s="45"/>
    </row>
    <row r="35" spans="1:12">
      <c r="A35" s="94"/>
      <c r="B35" s="88" t="s">
        <v>84</v>
      </c>
      <c r="C35" s="88"/>
      <c r="D35" s="88"/>
      <c r="E35" s="88"/>
      <c r="F35" s="88"/>
      <c r="G35" s="88"/>
      <c r="H35" s="96"/>
      <c r="I35" s="80"/>
      <c r="J35" s="80"/>
      <c r="K35" s="97"/>
      <c r="L35" s="45"/>
    </row>
    <row r="36" spans="1:12">
      <c r="A36" s="94"/>
      <c r="B36" s="50" t="s">
        <v>85</v>
      </c>
      <c r="C36" s="80"/>
      <c r="D36" s="80"/>
      <c r="E36" s="80"/>
      <c r="F36" s="80"/>
      <c r="H36" s="98"/>
      <c r="J36" s="80"/>
      <c r="K36" s="97"/>
      <c r="L36" s="45"/>
    </row>
    <row r="37" spans="1:12">
      <c r="A37" s="94"/>
      <c r="B37" s="50"/>
      <c r="C37" s="80"/>
      <c r="D37" s="80" t="s">
        <v>86</v>
      </c>
      <c r="E37" s="80"/>
      <c r="F37" s="80"/>
      <c r="G37" s="80"/>
      <c r="H37" s="80"/>
      <c r="I37" s="80"/>
      <c r="J37" s="80"/>
      <c r="K37" s="97"/>
      <c r="L37" s="45"/>
    </row>
    <row r="38" spans="1:12">
      <c r="A38" s="94"/>
      <c r="B38" s="50" t="s">
        <v>80</v>
      </c>
      <c r="C38" s="80"/>
      <c r="D38" s="99">
        <v>4.9000000000000004</v>
      </c>
      <c r="E38" s="99" t="s">
        <v>78</v>
      </c>
      <c r="F38" s="99">
        <v>3.9</v>
      </c>
      <c r="G38" s="93" t="s">
        <v>28</v>
      </c>
      <c r="H38" s="99">
        <f>D38-F38</f>
        <v>1.0000000000000004</v>
      </c>
      <c r="I38" s="93" t="s">
        <v>87</v>
      </c>
      <c r="J38" s="80"/>
      <c r="K38" s="97"/>
      <c r="L38" s="45"/>
    </row>
    <row r="39" spans="1:12">
      <c r="A39" s="94"/>
      <c r="B39" s="50" t="s">
        <v>88</v>
      </c>
      <c r="C39" s="80"/>
      <c r="D39" s="47"/>
      <c r="E39" s="47"/>
      <c r="F39" s="47"/>
      <c r="G39" s="47"/>
      <c r="H39" s="47"/>
      <c r="I39" s="47">
        <v>912.5</v>
      </c>
      <c r="J39" s="100"/>
      <c r="K39" s="101"/>
      <c r="L39" s="45"/>
    </row>
    <row r="40" spans="1:12">
      <c r="A40" s="94"/>
      <c r="B40" s="50"/>
      <c r="C40" s="48"/>
      <c r="D40" s="102"/>
      <c r="E40" s="48"/>
      <c r="F40" s="48" t="s">
        <v>59</v>
      </c>
      <c r="G40" s="48"/>
      <c r="H40" s="95"/>
      <c r="I40" s="95">
        <f>SUM(I25:I39)</f>
        <v>64332.099999999991</v>
      </c>
      <c r="J40" s="48" t="s">
        <v>5</v>
      </c>
      <c r="K40" s="80"/>
      <c r="L40" s="45"/>
    </row>
    <row r="41" spans="1:12">
      <c r="A41" s="49"/>
      <c r="B41" s="88" t="s">
        <v>89</v>
      </c>
      <c r="D41" s="103"/>
      <c r="E41" s="88">
        <f>I40</f>
        <v>64332.099999999991</v>
      </c>
      <c r="F41" s="88" t="s">
        <v>83</v>
      </c>
      <c r="G41" s="104">
        <v>0.5</v>
      </c>
      <c r="H41" s="95"/>
      <c r="I41" s="88">
        <f>E41*G41</f>
        <v>32166.049999999996</v>
      </c>
      <c r="J41" s="48"/>
      <c r="K41" s="80"/>
      <c r="L41" s="45"/>
    </row>
    <row r="42" spans="1:12">
      <c r="A42" s="49"/>
      <c r="B42" s="48"/>
      <c r="C42" s="48"/>
      <c r="D42" s="102"/>
      <c r="E42" s="48"/>
      <c r="F42" s="48"/>
      <c r="G42" s="48"/>
      <c r="H42" s="48"/>
      <c r="I42" s="48"/>
      <c r="J42" s="48"/>
      <c r="K42" s="80"/>
      <c r="L42" s="105">
        <f>J43</f>
        <v>16083.024999999998</v>
      </c>
    </row>
    <row r="43" spans="1:12">
      <c r="A43" s="106"/>
      <c r="B43" s="47" t="s">
        <v>90</v>
      </c>
      <c r="C43" s="107"/>
      <c r="D43" s="47"/>
      <c r="E43" s="47"/>
      <c r="F43" s="100">
        <f>I41</f>
        <v>32166.049999999996</v>
      </c>
      <c r="G43" s="47" t="s">
        <v>83</v>
      </c>
      <c r="H43" s="108">
        <v>0.5</v>
      </c>
      <c r="I43" s="47" t="s">
        <v>28</v>
      </c>
      <c r="J43" s="47">
        <f>F43*0.5</f>
        <v>16083.024999999998</v>
      </c>
      <c r="K43" s="47" t="s">
        <v>5</v>
      </c>
      <c r="L43" s="109" t="s">
        <v>91</v>
      </c>
    </row>
    <row r="44" spans="1:12" ht="154.5" customHeight="1">
      <c r="A44" s="110" t="s">
        <v>92</v>
      </c>
      <c r="B44" s="169" t="s">
        <v>93</v>
      </c>
      <c r="C44" s="170"/>
      <c r="D44" s="170"/>
      <c r="E44" s="170"/>
      <c r="F44" s="170"/>
      <c r="G44" s="170"/>
      <c r="H44" s="170"/>
      <c r="I44" s="170"/>
      <c r="J44" s="170"/>
      <c r="K44" s="171"/>
      <c r="L44" s="45"/>
    </row>
    <row r="45" spans="1:12">
      <c r="A45" s="49"/>
      <c r="B45" s="48" t="s">
        <v>94</v>
      </c>
      <c r="C45" s="48"/>
      <c r="D45" s="48"/>
      <c r="E45" s="61">
        <f>J43</f>
        <v>16083.024999999998</v>
      </c>
      <c r="F45" s="48" t="s">
        <v>5</v>
      </c>
      <c r="G45" s="48"/>
      <c r="H45" s="48"/>
      <c r="I45" s="48"/>
      <c r="J45" s="48"/>
      <c r="K45" s="97"/>
      <c r="L45" s="111">
        <f>E45</f>
        <v>16083.024999999998</v>
      </c>
    </row>
    <row r="46" spans="1:12">
      <c r="A46" s="106"/>
      <c r="B46" s="46"/>
      <c r="C46" s="47"/>
      <c r="D46" s="47"/>
      <c r="E46" s="47"/>
      <c r="F46" s="47"/>
      <c r="G46" s="47"/>
      <c r="H46" s="47"/>
      <c r="I46" s="47"/>
      <c r="J46" s="47"/>
      <c r="K46" s="112"/>
      <c r="L46" s="109" t="s">
        <v>91</v>
      </c>
    </row>
    <row r="47" spans="1:12" ht="50.25" customHeight="1">
      <c r="A47" s="110" t="s">
        <v>95</v>
      </c>
      <c r="B47" s="163" t="s">
        <v>41</v>
      </c>
      <c r="C47" s="161"/>
      <c r="D47" s="161"/>
      <c r="E47" s="161"/>
      <c r="F47" s="161"/>
      <c r="G47" s="161"/>
      <c r="H47" s="161"/>
      <c r="I47" s="161"/>
      <c r="J47" s="161"/>
      <c r="K47" s="164"/>
      <c r="L47" s="45"/>
    </row>
    <row r="48" spans="1:12">
      <c r="A48" s="49"/>
      <c r="B48" s="48" t="s">
        <v>94</v>
      </c>
      <c r="C48" s="48"/>
      <c r="D48" s="48"/>
      <c r="E48" s="61">
        <f>L45</f>
        <v>16083.024999999998</v>
      </c>
      <c r="F48" s="48" t="s">
        <v>5</v>
      </c>
      <c r="G48" s="48"/>
      <c r="H48" s="48"/>
      <c r="I48" s="48"/>
      <c r="J48" s="48"/>
      <c r="K48" s="97"/>
      <c r="L48" s="111">
        <f>E48</f>
        <v>16083.024999999998</v>
      </c>
    </row>
    <row r="49" spans="1:12">
      <c r="A49" s="106"/>
      <c r="B49" s="46"/>
      <c r="C49" s="47"/>
      <c r="D49" s="47"/>
      <c r="E49" s="47"/>
      <c r="F49" s="47"/>
      <c r="G49" s="47"/>
      <c r="H49" s="47"/>
      <c r="I49" s="47"/>
      <c r="J49" s="47"/>
      <c r="K49" s="112"/>
      <c r="L49" s="109" t="s">
        <v>91</v>
      </c>
    </row>
    <row r="50" spans="1:12" ht="59.25" customHeight="1">
      <c r="A50" s="110" t="s">
        <v>96</v>
      </c>
      <c r="B50" s="163" t="s">
        <v>97</v>
      </c>
      <c r="C50" s="161"/>
      <c r="D50" s="161"/>
      <c r="E50" s="161"/>
      <c r="F50" s="161"/>
      <c r="G50" s="161"/>
      <c r="H50" s="161"/>
      <c r="I50" s="161"/>
      <c r="J50" s="161"/>
      <c r="K50" s="164"/>
      <c r="L50" s="45"/>
    </row>
    <row r="51" spans="1:12">
      <c r="A51" s="49"/>
      <c r="B51" s="87" t="s">
        <v>62</v>
      </c>
      <c r="C51" s="48"/>
      <c r="D51" s="48"/>
      <c r="E51" s="48"/>
      <c r="F51" s="48"/>
      <c r="G51" s="48"/>
      <c r="H51" s="48"/>
      <c r="I51" s="48"/>
      <c r="J51" s="48"/>
      <c r="K51" s="97"/>
      <c r="L51" s="45"/>
    </row>
    <row r="52" spans="1:12">
      <c r="A52" s="49"/>
      <c r="B52" s="56" t="s">
        <v>63</v>
      </c>
      <c r="C52" s="57">
        <v>1.24</v>
      </c>
      <c r="D52" s="58" t="s">
        <v>64</v>
      </c>
      <c r="E52" s="57">
        <v>1.3</v>
      </c>
      <c r="F52" s="58" t="s">
        <v>28</v>
      </c>
      <c r="G52" s="59">
        <f t="shared" ref="G52:G53" si="4">(E52-C52)*1000</f>
        <v>60.000000000000057</v>
      </c>
      <c r="H52" s="48" t="s">
        <v>65</v>
      </c>
      <c r="I52" s="48"/>
      <c r="J52" s="48"/>
      <c r="K52" s="97"/>
      <c r="L52" s="45"/>
    </row>
    <row r="53" spans="1:12">
      <c r="A53" s="49"/>
      <c r="B53" s="81" t="s">
        <v>63</v>
      </c>
      <c r="C53" s="82">
        <v>1.6</v>
      </c>
      <c r="D53" s="83" t="s">
        <v>64</v>
      </c>
      <c r="E53" s="82">
        <v>2.5049999999999999</v>
      </c>
      <c r="F53" s="83" t="s">
        <v>28</v>
      </c>
      <c r="G53" s="84">
        <f t="shared" si="4"/>
        <v>904.99999999999977</v>
      </c>
      <c r="H53" s="48" t="s">
        <v>30</v>
      </c>
      <c r="I53" s="48"/>
      <c r="J53" s="48"/>
      <c r="K53" s="97"/>
      <c r="L53" s="45"/>
    </row>
    <row r="54" spans="1:12">
      <c r="A54" s="49"/>
      <c r="B54" s="50"/>
      <c r="C54" s="48"/>
      <c r="D54" s="48"/>
      <c r="E54" s="60" t="s">
        <v>66</v>
      </c>
      <c r="F54" s="48" t="s">
        <v>59</v>
      </c>
      <c r="G54" s="61">
        <f>SUM(G52:G53)</f>
        <v>964.99999999999977</v>
      </c>
      <c r="H54" s="48" t="s">
        <v>65</v>
      </c>
      <c r="I54" s="48"/>
      <c r="J54" s="48"/>
      <c r="K54" s="97"/>
      <c r="L54" s="45"/>
    </row>
    <row r="55" spans="1:12">
      <c r="A55" s="49"/>
      <c r="B55" s="50" t="s">
        <v>98</v>
      </c>
      <c r="C55" s="48"/>
      <c r="D55" s="48"/>
      <c r="E55" s="48"/>
      <c r="F55" s="48"/>
      <c r="G55" s="48"/>
      <c r="H55" s="48"/>
      <c r="I55" s="48"/>
      <c r="J55" s="48"/>
      <c r="K55" s="97"/>
      <c r="L55" s="45"/>
    </row>
    <row r="56" spans="1:12">
      <c r="A56" s="49"/>
      <c r="B56" s="50" t="s">
        <v>99</v>
      </c>
      <c r="C56" s="58">
        <v>1</v>
      </c>
      <c r="D56" s="58" t="s">
        <v>83</v>
      </c>
      <c r="E56" s="59">
        <f>G54</f>
        <v>964.99999999999977</v>
      </c>
      <c r="F56" s="58" t="s">
        <v>83</v>
      </c>
      <c r="G56" s="58">
        <v>18.78</v>
      </c>
      <c r="H56" s="58" t="s">
        <v>83</v>
      </c>
      <c r="I56" s="57">
        <v>0.1</v>
      </c>
      <c r="J56" s="58" t="s">
        <v>28</v>
      </c>
      <c r="K56" s="113">
        <f>C56*E56*G56*I56</f>
        <v>1812.2699999999998</v>
      </c>
      <c r="L56" s="114"/>
    </row>
    <row r="57" spans="1:12">
      <c r="A57" s="49"/>
      <c r="B57" s="87" t="s">
        <v>100</v>
      </c>
      <c r="C57" s="115"/>
      <c r="D57" s="115"/>
      <c r="E57" s="115"/>
      <c r="F57" s="115"/>
      <c r="G57" s="115"/>
      <c r="H57" s="96"/>
      <c r="I57" s="80"/>
      <c r="J57" s="93"/>
      <c r="K57" s="116"/>
      <c r="L57" s="117"/>
    </row>
    <row r="58" spans="1:12">
      <c r="A58" s="49"/>
      <c r="B58" s="87" t="s">
        <v>85</v>
      </c>
      <c r="C58" s="115"/>
      <c r="D58" s="115"/>
      <c r="E58" s="115"/>
      <c r="F58" s="80"/>
      <c r="G58" s="80"/>
      <c r="H58" s="96"/>
      <c r="I58" s="80"/>
      <c r="J58" s="93"/>
      <c r="K58" s="116"/>
      <c r="L58" s="117"/>
    </row>
    <row r="59" spans="1:12">
      <c r="A59" s="49"/>
      <c r="B59" s="50" t="s">
        <v>101</v>
      </c>
      <c r="C59" s="80"/>
      <c r="D59" s="80"/>
      <c r="E59" s="80"/>
      <c r="F59" s="80"/>
      <c r="G59" s="80"/>
      <c r="H59" s="80"/>
      <c r="I59" s="80"/>
      <c r="J59" s="93"/>
      <c r="K59" s="116"/>
      <c r="L59" s="117"/>
    </row>
    <row r="60" spans="1:12">
      <c r="A60" s="49"/>
      <c r="B60" s="50" t="s">
        <v>99</v>
      </c>
      <c r="C60" s="93">
        <v>1</v>
      </c>
      <c r="D60" s="93" t="s">
        <v>83</v>
      </c>
      <c r="E60" s="99">
        <v>125</v>
      </c>
      <c r="F60" s="93" t="s">
        <v>83</v>
      </c>
      <c r="G60" s="83">
        <v>10.62</v>
      </c>
      <c r="H60" s="83" t="s">
        <v>83</v>
      </c>
      <c r="I60" s="82">
        <v>0.1</v>
      </c>
      <c r="J60" s="83" t="s">
        <v>28</v>
      </c>
      <c r="K60" s="118">
        <f>C60*E60*G60*I60</f>
        <v>132.75</v>
      </c>
      <c r="L60" s="117">
        <f>K61</f>
        <v>1945.0199999999998</v>
      </c>
    </row>
    <row r="61" spans="1:12">
      <c r="A61" s="49"/>
      <c r="B61" s="50"/>
      <c r="C61" s="58"/>
      <c r="D61" s="58"/>
      <c r="E61" s="59"/>
      <c r="F61" s="58"/>
      <c r="G61" s="58"/>
      <c r="H61" s="58"/>
      <c r="I61" s="57" t="s">
        <v>59</v>
      </c>
      <c r="J61" s="58"/>
      <c r="K61" s="59">
        <f>SUM(K56:K60)</f>
        <v>1945.0199999999998</v>
      </c>
      <c r="L61" s="117"/>
    </row>
    <row r="62" spans="1:12">
      <c r="A62" s="49"/>
      <c r="B62" s="50"/>
      <c r="C62" s="48"/>
      <c r="D62" s="48"/>
      <c r="E62" s="48"/>
      <c r="F62" s="48"/>
      <c r="G62" s="48"/>
      <c r="H62" s="48"/>
      <c r="I62" s="48"/>
      <c r="J62" s="48"/>
      <c r="K62" s="58" t="s">
        <v>5</v>
      </c>
      <c r="L62" s="81" t="s">
        <v>5</v>
      </c>
    </row>
    <row r="63" spans="1:12" ht="177.75" customHeight="1">
      <c r="A63" s="119" t="s">
        <v>102</v>
      </c>
      <c r="B63" s="165" t="s">
        <v>103</v>
      </c>
      <c r="C63" s="166"/>
      <c r="D63" s="166"/>
      <c r="E63" s="166"/>
      <c r="F63" s="166"/>
      <c r="G63" s="166"/>
      <c r="H63" s="166"/>
      <c r="I63" s="166"/>
      <c r="J63" s="166"/>
      <c r="K63" s="166"/>
      <c r="L63" s="120"/>
    </row>
    <row r="64" spans="1:12">
      <c r="A64" s="49"/>
      <c r="B64" s="50" t="s">
        <v>62</v>
      </c>
      <c r="C64" s="48"/>
      <c r="D64" s="48"/>
      <c r="E64" s="48"/>
      <c r="F64" s="48"/>
      <c r="G64" s="48"/>
      <c r="H64" s="48"/>
      <c r="I64" s="48"/>
      <c r="J64" s="48"/>
      <c r="K64" s="48"/>
      <c r="L64" s="45"/>
    </row>
    <row r="65" spans="1:12">
      <c r="A65" s="49"/>
      <c r="B65" s="56" t="s">
        <v>63</v>
      </c>
      <c r="C65" s="57">
        <v>1.24</v>
      </c>
      <c r="D65" s="58" t="s">
        <v>64</v>
      </c>
      <c r="E65" s="57">
        <v>1.3</v>
      </c>
      <c r="F65" s="58" t="s">
        <v>28</v>
      </c>
      <c r="G65" s="59">
        <f t="shared" ref="G65:G66" si="5">(E65-C65)*1000</f>
        <v>60.000000000000057</v>
      </c>
      <c r="H65" s="48" t="s">
        <v>30</v>
      </c>
      <c r="I65" s="48"/>
      <c r="J65" s="48"/>
      <c r="K65" s="48"/>
      <c r="L65" s="45"/>
    </row>
    <row r="66" spans="1:12">
      <c r="A66" s="49"/>
      <c r="B66" s="81" t="s">
        <v>63</v>
      </c>
      <c r="C66" s="82">
        <v>1.6</v>
      </c>
      <c r="D66" s="83" t="s">
        <v>64</v>
      </c>
      <c r="E66" s="82">
        <v>2.5049999999999999</v>
      </c>
      <c r="F66" s="83" t="s">
        <v>28</v>
      </c>
      <c r="G66" s="84">
        <f t="shared" si="5"/>
        <v>904.99999999999977</v>
      </c>
      <c r="H66" s="48" t="s">
        <v>30</v>
      </c>
      <c r="I66" s="48"/>
      <c r="J66" s="48"/>
      <c r="K66" s="48"/>
      <c r="L66" s="45"/>
    </row>
    <row r="67" spans="1:12">
      <c r="A67" s="49"/>
      <c r="B67" s="50"/>
      <c r="C67" s="48"/>
      <c r="D67" s="48"/>
      <c r="E67" s="60" t="s">
        <v>66</v>
      </c>
      <c r="F67" s="48" t="s">
        <v>59</v>
      </c>
      <c r="G67" s="61">
        <f>SUM(G65:G66)</f>
        <v>964.99999999999977</v>
      </c>
      <c r="H67" s="48" t="s">
        <v>65</v>
      </c>
      <c r="I67" s="48"/>
      <c r="J67" s="48"/>
      <c r="K67" s="48"/>
      <c r="L67" s="45"/>
    </row>
    <row r="68" spans="1:12">
      <c r="A68" s="49"/>
      <c r="B68" s="50" t="s">
        <v>104</v>
      </c>
      <c r="C68" s="48"/>
      <c r="D68" s="48"/>
      <c r="E68" s="48"/>
      <c r="F68" s="48"/>
      <c r="G68" s="48"/>
      <c r="H68" s="48"/>
      <c r="I68" s="48"/>
      <c r="J68" s="48"/>
      <c r="K68" s="48"/>
      <c r="L68" s="45"/>
    </row>
    <row r="69" spans="1:12">
      <c r="A69" s="49"/>
      <c r="B69" s="50" t="s">
        <v>105</v>
      </c>
      <c r="C69" s="48"/>
      <c r="D69" s="58" t="s">
        <v>28</v>
      </c>
      <c r="E69" s="59">
        <f>G67</f>
        <v>964.99999999999977</v>
      </c>
      <c r="F69" s="89" t="s">
        <v>83</v>
      </c>
      <c r="G69" s="59">
        <v>20.58</v>
      </c>
      <c r="H69" s="58" t="s">
        <v>28</v>
      </c>
      <c r="I69" s="59">
        <f>E69*G69</f>
        <v>19859.699999999993</v>
      </c>
      <c r="J69" s="48" t="s">
        <v>6</v>
      </c>
      <c r="K69" s="48"/>
      <c r="L69" s="45"/>
    </row>
    <row r="70" spans="1:12">
      <c r="A70" s="94"/>
      <c r="B70" s="87" t="s">
        <v>67</v>
      </c>
      <c r="C70" s="48"/>
      <c r="D70" s="48"/>
      <c r="E70" s="48"/>
      <c r="F70" s="48"/>
      <c r="G70" s="48"/>
      <c r="H70" s="48"/>
      <c r="I70" s="59"/>
      <c r="J70" s="48"/>
      <c r="K70" s="48"/>
      <c r="L70" s="45"/>
    </row>
    <row r="71" spans="1:12">
      <c r="A71" s="94"/>
      <c r="B71" s="56" t="s">
        <v>63</v>
      </c>
      <c r="C71" s="57">
        <v>0.88</v>
      </c>
      <c r="D71" s="58" t="s">
        <v>64</v>
      </c>
      <c r="E71" s="57">
        <v>1.24</v>
      </c>
      <c r="F71" s="58" t="s">
        <v>28</v>
      </c>
      <c r="G71" s="59">
        <f t="shared" ref="G71:G73" si="6">(E71-C71)*1000</f>
        <v>360</v>
      </c>
      <c r="H71" s="48" t="s">
        <v>30</v>
      </c>
      <c r="I71" s="59"/>
      <c r="J71" s="48"/>
      <c r="K71" s="48"/>
      <c r="L71" s="45"/>
    </row>
    <row r="72" spans="1:12">
      <c r="A72" s="94"/>
      <c r="B72" s="56" t="s">
        <v>63</v>
      </c>
      <c r="C72" s="57">
        <v>1.3</v>
      </c>
      <c r="D72" s="58" t="s">
        <v>64</v>
      </c>
      <c r="E72" s="57">
        <v>1.6</v>
      </c>
      <c r="F72" s="58" t="s">
        <v>28</v>
      </c>
      <c r="G72" s="59">
        <f t="shared" si="6"/>
        <v>300.00000000000006</v>
      </c>
      <c r="H72" s="48" t="s">
        <v>30</v>
      </c>
      <c r="I72" s="59"/>
      <c r="J72" s="48"/>
      <c r="K72" s="48"/>
      <c r="L72" s="45"/>
    </row>
    <row r="73" spans="1:12">
      <c r="A73" s="94"/>
      <c r="B73" s="81" t="s">
        <v>63</v>
      </c>
      <c r="C73" s="82">
        <v>2.5049999999999999</v>
      </c>
      <c r="D73" s="83" t="s">
        <v>64</v>
      </c>
      <c r="E73" s="82">
        <v>3</v>
      </c>
      <c r="F73" s="83" t="s">
        <v>28</v>
      </c>
      <c r="G73" s="84">
        <f t="shared" si="6"/>
        <v>495.00000000000011</v>
      </c>
      <c r="H73" s="48" t="s">
        <v>30</v>
      </c>
      <c r="I73" s="59"/>
      <c r="J73" s="48"/>
      <c r="K73" s="48"/>
      <c r="L73" s="45"/>
    </row>
    <row r="74" spans="1:12">
      <c r="A74" s="94"/>
      <c r="B74" s="50"/>
      <c r="C74" s="48"/>
      <c r="D74" s="48"/>
      <c r="E74" s="60" t="s">
        <v>66</v>
      </c>
      <c r="F74" s="48" t="s">
        <v>59</v>
      </c>
      <c r="G74" s="61">
        <f>SUM(G71:G73)</f>
        <v>1155</v>
      </c>
      <c r="H74" s="48" t="s">
        <v>65</v>
      </c>
      <c r="I74" s="59"/>
      <c r="J74" s="48"/>
      <c r="K74" s="48"/>
      <c r="L74" s="45"/>
    </row>
    <row r="75" spans="1:12">
      <c r="A75" s="94"/>
      <c r="B75" s="91" t="s">
        <v>80</v>
      </c>
      <c r="C75" s="92">
        <v>4.9000000000000004</v>
      </c>
      <c r="D75" s="93" t="s">
        <v>78</v>
      </c>
      <c r="E75" s="58">
        <v>2.29</v>
      </c>
      <c r="F75" s="58" t="s">
        <v>28</v>
      </c>
      <c r="G75" s="58">
        <f>C75-E75</f>
        <v>2.6100000000000003</v>
      </c>
      <c r="H75" s="58"/>
      <c r="I75" s="59"/>
      <c r="J75" s="48"/>
      <c r="K75" s="48"/>
      <c r="L75" s="45"/>
    </row>
    <row r="76" spans="1:12">
      <c r="A76" s="94"/>
      <c r="B76" s="50" t="s">
        <v>106</v>
      </c>
      <c r="C76" s="48"/>
      <c r="D76" s="48"/>
      <c r="E76" s="48"/>
      <c r="F76" s="48"/>
      <c r="G76" s="48"/>
      <c r="H76" s="58"/>
      <c r="I76" s="59"/>
      <c r="J76" s="48"/>
      <c r="K76" s="48"/>
      <c r="L76" s="45"/>
    </row>
    <row r="77" spans="1:12">
      <c r="A77" s="94"/>
      <c r="B77" s="50" t="s">
        <v>105</v>
      </c>
      <c r="C77" s="48"/>
      <c r="D77" s="58" t="s">
        <v>28</v>
      </c>
      <c r="E77" s="58">
        <v>21.18</v>
      </c>
      <c r="F77" s="89" t="s">
        <v>83</v>
      </c>
      <c r="G77" s="59">
        <f>G74</f>
        <v>1155</v>
      </c>
      <c r="H77" s="58" t="s">
        <v>28</v>
      </c>
      <c r="I77" s="59">
        <f>E77*G77</f>
        <v>24462.9</v>
      </c>
      <c r="J77" s="48" t="s">
        <v>6</v>
      </c>
      <c r="K77" s="48"/>
      <c r="L77" s="121"/>
    </row>
    <row r="78" spans="1:12">
      <c r="A78" s="94"/>
      <c r="B78" s="78" t="s">
        <v>84</v>
      </c>
      <c r="C78" s="122"/>
      <c r="D78" s="123"/>
      <c r="E78" s="123"/>
      <c r="F78" s="123"/>
      <c r="G78" s="123"/>
      <c r="H78" s="96"/>
      <c r="I78" s="80"/>
      <c r="J78" s="93"/>
      <c r="K78" s="116"/>
      <c r="L78" s="121"/>
    </row>
    <row r="79" spans="1:12">
      <c r="A79" s="94"/>
      <c r="B79" s="50" t="s">
        <v>85</v>
      </c>
      <c r="C79" s="80"/>
      <c r="D79" s="80"/>
      <c r="E79" s="80"/>
      <c r="F79" s="80"/>
      <c r="G79" s="80"/>
      <c r="H79" s="96"/>
      <c r="I79" s="80"/>
      <c r="J79" s="93"/>
      <c r="K79" s="116"/>
      <c r="L79" s="121"/>
    </row>
    <row r="80" spans="1:12">
      <c r="A80" s="94"/>
      <c r="B80" s="50" t="s">
        <v>107</v>
      </c>
      <c r="C80" s="80"/>
      <c r="D80" s="80" t="s">
        <v>108</v>
      </c>
      <c r="E80" s="80"/>
      <c r="F80" s="80"/>
      <c r="G80" s="80">
        <v>12.42</v>
      </c>
      <c r="H80" s="80"/>
      <c r="I80" s="80"/>
      <c r="J80" s="93"/>
      <c r="K80" s="116"/>
      <c r="L80" s="121"/>
    </row>
    <row r="81" spans="1:12">
      <c r="A81" s="94"/>
      <c r="B81" s="50" t="s">
        <v>109</v>
      </c>
      <c r="C81" s="93">
        <f>G80</f>
        <v>12.42</v>
      </c>
      <c r="D81" s="83" t="s">
        <v>83</v>
      </c>
      <c r="E81" s="84">
        <v>125</v>
      </c>
      <c r="F81" s="83"/>
      <c r="G81" s="84"/>
      <c r="H81" s="83" t="s">
        <v>28</v>
      </c>
      <c r="I81" s="84">
        <f>C81*E81</f>
        <v>1552.5</v>
      </c>
      <c r="J81" s="47" t="s">
        <v>6</v>
      </c>
      <c r="L81" s="121">
        <f>I82</f>
        <v>45875.099999999991</v>
      </c>
    </row>
    <row r="82" spans="1:12">
      <c r="A82" s="49"/>
      <c r="B82" s="50"/>
      <c r="C82" s="48"/>
      <c r="D82" s="48"/>
      <c r="E82" s="48"/>
      <c r="F82" s="88" t="s">
        <v>110</v>
      </c>
      <c r="G82" s="88"/>
      <c r="H82" s="115"/>
      <c r="I82" s="95">
        <f>SUM(I69:I81)</f>
        <v>45875.099999999991</v>
      </c>
      <c r="J82" s="88" t="s">
        <v>6</v>
      </c>
      <c r="K82" s="48"/>
      <c r="L82" s="111" t="s">
        <v>6</v>
      </c>
    </row>
    <row r="83" spans="1:12" ht="63.75" customHeight="1">
      <c r="A83" s="110" t="s">
        <v>111</v>
      </c>
      <c r="B83" s="163" t="s">
        <v>112</v>
      </c>
      <c r="C83" s="162"/>
      <c r="D83" s="162"/>
      <c r="E83" s="162"/>
      <c r="F83" s="162"/>
      <c r="G83" s="162"/>
      <c r="H83" s="162"/>
      <c r="I83" s="162"/>
      <c r="J83" s="162"/>
      <c r="K83" s="162"/>
      <c r="L83" s="124"/>
    </row>
    <row r="84" spans="1:12">
      <c r="A84" s="49"/>
      <c r="B84" s="50" t="s">
        <v>62</v>
      </c>
      <c r="C84" s="48"/>
      <c r="D84" s="48"/>
      <c r="E84" s="48"/>
      <c r="F84" s="48"/>
      <c r="G84" s="48"/>
      <c r="H84" s="48"/>
      <c r="I84" s="48"/>
      <c r="J84" s="48"/>
      <c r="K84" s="48"/>
      <c r="L84" s="45"/>
    </row>
    <row r="85" spans="1:12">
      <c r="A85" s="94"/>
      <c r="B85" s="56" t="s">
        <v>63</v>
      </c>
      <c r="C85" s="57">
        <v>1.24</v>
      </c>
      <c r="D85" s="58" t="s">
        <v>64</v>
      </c>
      <c r="E85" s="57">
        <v>1.3</v>
      </c>
      <c r="F85" s="58" t="s">
        <v>28</v>
      </c>
      <c r="G85" s="59">
        <f t="shared" ref="G85:G86" si="7">(E85-C85)*1000</f>
        <v>60.000000000000057</v>
      </c>
      <c r="H85" s="48" t="s">
        <v>30</v>
      </c>
      <c r="I85" s="48"/>
      <c r="J85" s="48"/>
      <c r="K85" s="48"/>
      <c r="L85" s="45"/>
    </row>
    <row r="86" spans="1:12">
      <c r="A86" s="94"/>
      <c r="B86" s="81" t="s">
        <v>63</v>
      </c>
      <c r="C86" s="82">
        <v>1.6</v>
      </c>
      <c r="D86" s="83" t="s">
        <v>64</v>
      </c>
      <c r="E86" s="82">
        <v>2.5049999999999999</v>
      </c>
      <c r="F86" s="83" t="s">
        <v>28</v>
      </c>
      <c r="G86" s="84">
        <f t="shared" si="7"/>
        <v>904.99999999999977</v>
      </c>
      <c r="H86" s="48" t="s">
        <v>30</v>
      </c>
      <c r="I86" s="48"/>
      <c r="J86" s="48"/>
      <c r="K86" s="48"/>
      <c r="L86" s="45"/>
    </row>
    <row r="87" spans="1:12">
      <c r="A87" s="94"/>
      <c r="B87" s="50"/>
      <c r="C87" s="48"/>
      <c r="D87" s="48"/>
      <c r="E87" s="60" t="s">
        <v>66</v>
      </c>
      <c r="F87" s="48" t="s">
        <v>59</v>
      </c>
      <c r="G87" s="61">
        <f>SUM(G85:G86)</f>
        <v>964.99999999999977</v>
      </c>
      <c r="H87" s="48" t="s">
        <v>65</v>
      </c>
      <c r="I87" s="48"/>
      <c r="J87" s="48"/>
      <c r="K87" s="48"/>
      <c r="L87" s="45"/>
    </row>
    <row r="88" spans="1:12">
      <c r="A88" s="94"/>
      <c r="B88" s="50" t="s">
        <v>104</v>
      </c>
      <c r="C88" s="48"/>
      <c r="D88" s="48"/>
      <c r="E88" s="48"/>
      <c r="F88" s="48"/>
      <c r="G88" s="48"/>
      <c r="H88" s="48"/>
      <c r="I88" s="48"/>
      <c r="J88" s="48"/>
      <c r="K88" s="48"/>
      <c r="L88" s="45"/>
    </row>
    <row r="89" spans="1:12">
      <c r="A89" s="94"/>
      <c r="B89" s="50" t="s">
        <v>99</v>
      </c>
      <c r="C89" s="61">
        <f>G87</f>
        <v>964.99999999999977</v>
      </c>
      <c r="D89" s="58" t="s">
        <v>83</v>
      </c>
      <c r="E89" s="59">
        <v>20.58</v>
      </c>
      <c r="F89" s="89" t="s">
        <v>83</v>
      </c>
      <c r="G89" s="57">
        <v>0.1</v>
      </c>
      <c r="H89" s="58" t="s">
        <v>28</v>
      </c>
      <c r="I89" s="59"/>
      <c r="J89" s="48"/>
      <c r="K89" s="48">
        <f>C89*E89*G89</f>
        <v>1985.9699999999993</v>
      </c>
      <c r="L89" s="45"/>
    </row>
    <row r="90" spans="1:12">
      <c r="A90" s="94"/>
      <c r="B90" s="87" t="s">
        <v>84</v>
      </c>
      <c r="C90" s="115"/>
      <c r="D90" s="115"/>
      <c r="E90" s="115"/>
      <c r="F90" s="115"/>
      <c r="G90" s="115"/>
      <c r="H90" s="96"/>
      <c r="I90" s="80"/>
      <c r="J90" s="93"/>
      <c r="K90" s="116"/>
      <c r="L90" s="50"/>
    </row>
    <row r="91" spans="1:12">
      <c r="A91" s="94"/>
      <c r="B91" s="87" t="s">
        <v>113</v>
      </c>
      <c r="C91" s="115"/>
      <c r="D91" s="115"/>
      <c r="E91" s="115"/>
      <c r="F91" s="96">
        <v>125</v>
      </c>
      <c r="G91" s="80" t="s">
        <v>87</v>
      </c>
      <c r="H91" s="96"/>
      <c r="I91" s="80"/>
      <c r="J91" s="93"/>
      <c r="K91" s="116"/>
      <c r="L91" s="50"/>
    </row>
    <row r="92" spans="1:12">
      <c r="A92" s="94"/>
      <c r="B92" s="50" t="s">
        <v>101</v>
      </c>
      <c r="C92" s="80"/>
      <c r="D92" s="80"/>
      <c r="E92" s="80"/>
      <c r="F92" s="80"/>
      <c r="G92" s="80"/>
      <c r="H92" s="80"/>
      <c r="I92" s="80"/>
      <c r="J92" s="93"/>
      <c r="K92" s="116"/>
      <c r="L92" s="50"/>
    </row>
    <row r="93" spans="1:12">
      <c r="A93" s="94"/>
      <c r="B93" s="50" t="s">
        <v>99</v>
      </c>
      <c r="C93" s="93">
        <v>1</v>
      </c>
      <c r="D93" s="93" t="s">
        <v>83</v>
      </c>
      <c r="E93" s="99">
        <v>125</v>
      </c>
      <c r="F93" s="93" t="s">
        <v>83</v>
      </c>
      <c r="G93" s="93">
        <v>10.62</v>
      </c>
      <c r="H93" s="93" t="s">
        <v>83</v>
      </c>
      <c r="I93" s="125">
        <v>0.1</v>
      </c>
      <c r="J93" s="93" t="s">
        <v>28</v>
      </c>
      <c r="K93" s="116">
        <f>C93*E93*G93*I93</f>
        <v>132.75</v>
      </c>
      <c r="L93" s="50"/>
    </row>
    <row r="94" spans="1:12">
      <c r="A94" s="94"/>
      <c r="B94" s="94" t="s">
        <v>114</v>
      </c>
      <c r="C94" s="93">
        <v>2</v>
      </c>
      <c r="D94" s="93" t="s">
        <v>83</v>
      </c>
      <c r="E94" s="84">
        <f>E93</f>
        <v>125</v>
      </c>
      <c r="F94" s="83" t="s">
        <v>83</v>
      </c>
      <c r="G94" s="82">
        <v>0.9</v>
      </c>
      <c r="H94" s="83" t="s">
        <v>83</v>
      </c>
      <c r="I94" s="82">
        <v>0.1</v>
      </c>
      <c r="J94" s="83" t="s">
        <v>28</v>
      </c>
      <c r="K94" s="118">
        <f>C94*E94*G94*I94</f>
        <v>22.5</v>
      </c>
      <c r="L94" s="50"/>
    </row>
    <row r="95" spans="1:12">
      <c r="A95" s="94"/>
      <c r="B95" s="50"/>
      <c r="C95" s="61"/>
      <c r="D95" s="58"/>
      <c r="E95" s="59"/>
      <c r="F95" s="89"/>
      <c r="G95" s="57"/>
      <c r="H95" s="58"/>
      <c r="I95" s="59" t="s">
        <v>59</v>
      </c>
      <c r="J95" s="48"/>
      <c r="K95" s="48">
        <f>SUM(K89:K94)</f>
        <v>2141.2199999999993</v>
      </c>
      <c r="L95" s="50"/>
    </row>
    <row r="96" spans="1:12">
      <c r="A96" s="94"/>
      <c r="B96" s="50"/>
      <c r="C96" s="61"/>
      <c r="D96" s="58"/>
      <c r="E96" s="59"/>
      <c r="F96" s="89"/>
      <c r="G96" s="57"/>
      <c r="H96" s="58"/>
      <c r="I96" s="59"/>
      <c r="J96" s="48"/>
      <c r="K96" s="58" t="s">
        <v>5</v>
      </c>
      <c r="L96" s="50"/>
    </row>
    <row r="97" spans="1:12">
      <c r="A97" s="94"/>
      <c r="B97" s="50" t="s">
        <v>115</v>
      </c>
      <c r="C97" s="48"/>
      <c r="D97" s="48"/>
      <c r="E97" s="48"/>
      <c r="F97" s="48"/>
      <c r="G97" s="61">
        <f>K95</f>
        <v>2141.2199999999993</v>
      </c>
      <c r="H97" s="48" t="s">
        <v>83</v>
      </c>
      <c r="I97" s="126">
        <v>0.5</v>
      </c>
      <c r="J97" s="48" t="s">
        <v>28</v>
      </c>
      <c r="K97" s="57">
        <f>G97*0.5</f>
        <v>1070.6099999999997</v>
      </c>
      <c r="L97" s="127">
        <f>K97</f>
        <v>1070.6099999999997</v>
      </c>
    </row>
    <row r="98" spans="1:12">
      <c r="A98" s="49"/>
      <c r="B98" s="48"/>
      <c r="C98" s="48"/>
      <c r="D98" s="48"/>
      <c r="E98" s="48"/>
      <c r="F98" s="48"/>
      <c r="G98" s="61"/>
      <c r="H98" s="48"/>
      <c r="I98" s="126"/>
      <c r="J98" s="48"/>
      <c r="K98" s="57" t="s">
        <v>5</v>
      </c>
      <c r="L98" s="128"/>
    </row>
    <row r="99" spans="1:12" ht="34.5" customHeight="1">
      <c r="A99" s="49"/>
      <c r="B99" s="167" t="s">
        <v>48</v>
      </c>
      <c r="C99" s="168"/>
      <c r="D99" s="168"/>
      <c r="E99" s="168"/>
      <c r="F99" s="168"/>
      <c r="G99" s="168"/>
      <c r="H99" s="168"/>
      <c r="I99" s="168"/>
      <c r="J99" s="168"/>
      <c r="K99" s="168"/>
      <c r="L99" s="45"/>
    </row>
    <row r="100" spans="1:12">
      <c r="A100" s="49"/>
      <c r="B100" s="80" t="s">
        <v>116</v>
      </c>
      <c r="C100" s="80"/>
      <c r="D100" s="80"/>
      <c r="E100" s="80"/>
      <c r="F100" s="129">
        <f>K97</f>
        <v>1070.6099999999997</v>
      </c>
      <c r="H100" s="80"/>
      <c r="I100" s="80"/>
      <c r="J100" s="80"/>
      <c r="K100" s="80"/>
      <c r="L100" s="128">
        <f>L97</f>
        <v>1070.6099999999997</v>
      </c>
    </row>
    <row r="101" spans="1:12">
      <c r="A101" s="49"/>
      <c r="B101" s="80"/>
      <c r="C101" s="80"/>
      <c r="D101" s="80"/>
      <c r="E101" s="80"/>
      <c r="F101" s="80"/>
      <c r="G101" s="80"/>
      <c r="H101" s="80"/>
      <c r="I101" s="80"/>
      <c r="J101" s="80"/>
      <c r="K101" s="80"/>
      <c r="L101" s="109" t="s">
        <v>5</v>
      </c>
    </row>
    <row r="102" spans="1:12" ht="86.25" customHeight="1">
      <c r="A102" s="119" t="s">
        <v>117</v>
      </c>
      <c r="B102" s="163" t="s">
        <v>118</v>
      </c>
      <c r="C102" s="162"/>
      <c r="D102" s="162"/>
      <c r="E102" s="162"/>
      <c r="F102" s="162"/>
      <c r="G102" s="162"/>
      <c r="H102" s="162"/>
      <c r="I102" s="162"/>
      <c r="J102" s="162"/>
      <c r="K102" s="162"/>
      <c r="L102" s="124"/>
    </row>
    <row r="103" spans="1:12">
      <c r="A103" s="49"/>
      <c r="B103" s="87" t="s">
        <v>62</v>
      </c>
      <c r="C103" s="48"/>
      <c r="D103" s="48"/>
      <c r="E103" s="48"/>
      <c r="F103" s="48"/>
      <c r="G103" s="48"/>
      <c r="H103" s="48"/>
      <c r="I103" s="48"/>
      <c r="J103" s="80"/>
      <c r="K103" s="80"/>
      <c r="L103" s="45"/>
    </row>
    <row r="104" spans="1:12">
      <c r="A104" s="49"/>
      <c r="B104" s="56" t="s">
        <v>63</v>
      </c>
      <c r="C104" s="57">
        <v>1.24</v>
      </c>
      <c r="D104" s="58" t="s">
        <v>64</v>
      </c>
      <c r="E104" s="57">
        <v>1.3</v>
      </c>
      <c r="F104" s="58" t="s">
        <v>28</v>
      </c>
      <c r="G104" s="59">
        <f t="shared" ref="G104:G105" si="8">(E104-C104)*1000</f>
        <v>60.000000000000057</v>
      </c>
      <c r="H104" s="48" t="s">
        <v>65</v>
      </c>
      <c r="I104" s="48"/>
      <c r="J104" s="80"/>
      <c r="K104" s="80"/>
      <c r="L104" s="45"/>
    </row>
    <row r="105" spans="1:12">
      <c r="A105" s="49"/>
      <c r="B105" s="81" t="s">
        <v>63</v>
      </c>
      <c r="C105" s="82">
        <v>1.6</v>
      </c>
      <c r="D105" s="83" t="s">
        <v>64</v>
      </c>
      <c r="E105" s="82">
        <v>2.5049999999999999</v>
      </c>
      <c r="F105" s="83" t="s">
        <v>28</v>
      </c>
      <c r="G105" s="84">
        <f t="shared" si="8"/>
        <v>904.99999999999977</v>
      </c>
      <c r="H105" s="48" t="s">
        <v>30</v>
      </c>
      <c r="I105" s="48"/>
      <c r="J105" s="80"/>
      <c r="K105" s="80"/>
      <c r="L105" s="45"/>
    </row>
    <row r="106" spans="1:12">
      <c r="A106" s="49"/>
      <c r="B106" s="50"/>
      <c r="C106" s="48"/>
      <c r="D106" s="48"/>
      <c r="E106" s="60" t="s">
        <v>66</v>
      </c>
      <c r="F106" s="48" t="s">
        <v>59</v>
      </c>
      <c r="G106" s="61">
        <f>SUM(G104:G105)</f>
        <v>964.99999999999977</v>
      </c>
      <c r="H106" s="48" t="s">
        <v>65</v>
      </c>
      <c r="I106" s="48"/>
      <c r="J106" s="80"/>
      <c r="K106" s="80"/>
      <c r="L106" s="45"/>
    </row>
    <row r="107" spans="1:12">
      <c r="A107" s="49"/>
      <c r="B107" s="50" t="s">
        <v>119</v>
      </c>
      <c r="C107" s="48"/>
      <c r="D107" s="48"/>
      <c r="E107" s="48"/>
      <c r="F107" s="48"/>
      <c r="G107" s="48"/>
      <c r="H107" s="48"/>
      <c r="I107" s="48"/>
      <c r="J107" s="48"/>
      <c r="K107" s="80"/>
      <c r="L107" s="45"/>
    </row>
    <row r="108" spans="1:12">
      <c r="A108" s="49"/>
      <c r="B108" s="50" t="s">
        <v>105</v>
      </c>
      <c r="C108" s="48"/>
      <c r="D108" s="58" t="s">
        <v>28</v>
      </c>
      <c r="E108" s="59">
        <f>G106</f>
        <v>964.99999999999977</v>
      </c>
      <c r="F108" s="89" t="s">
        <v>83</v>
      </c>
      <c r="G108" s="59">
        <v>18.78</v>
      </c>
      <c r="H108" s="58" t="s">
        <v>28</v>
      </c>
      <c r="I108" s="59">
        <f>E108*G108</f>
        <v>18122.699999999997</v>
      </c>
      <c r="J108" s="48" t="s">
        <v>6</v>
      </c>
      <c r="K108" s="80"/>
      <c r="L108" s="45"/>
    </row>
    <row r="109" spans="1:12">
      <c r="A109" s="49"/>
      <c r="B109" s="87" t="s">
        <v>100</v>
      </c>
      <c r="C109" s="115"/>
      <c r="D109" s="115"/>
      <c r="E109" s="115"/>
      <c r="F109" s="115"/>
      <c r="G109" s="115"/>
      <c r="H109" s="80"/>
      <c r="I109" s="80"/>
      <c r="J109" s="48"/>
      <c r="K109" s="80"/>
      <c r="L109" s="50"/>
    </row>
    <row r="110" spans="1:12">
      <c r="A110" s="49"/>
      <c r="B110" s="93" t="s">
        <v>63</v>
      </c>
      <c r="C110" s="125">
        <v>23.437000000000001</v>
      </c>
      <c r="D110" s="93" t="s">
        <v>64</v>
      </c>
      <c r="E110" s="125">
        <v>23.562000000000001</v>
      </c>
      <c r="F110" s="93" t="s">
        <v>28</v>
      </c>
      <c r="G110" s="99">
        <f>(E110-C110)*1000</f>
        <v>125</v>
      </c>
      <c r="H110" s="80" t="s">
        <v>120</v>
      </c>
      <c r="I110" s="80"/>
      <c r="J110" s="48"/>
      <c r="K110" s="80"/>
      <c r="L110" s="50"/>
    </row>
    <row r="111" spans="1:12">
      <c r="A111" s="49"/>
      <c r="B111" s="50" t="s">
        <v>109</v>
      </c>
      <c r="C111" s="83">
        <v>12.42</v>
      </c>
      <c r="D111" s="83" t="s">
        <v>83</v>
      </c>
      <c r="E111" s="84">
        <v>125</v>
      </c>
      <c r="F111" s="83"/>
      <c r="G111" s="83"/>
      <c r="H111" s="83" t="s">
        <v>28</v>
      </c>
      <c r="I111" s="84">
        <f>C111*E111</f>
        <v>1552.5</v>
      </c>
      <c r="J111" s="48" t="s">
        <v>30</v>
      </c>
      <c r="K111" s="80"/>
      <c r="L111" s="50"/>
    </row>
    <row r="112" spans="1:12">
      <c r="A112" s="49"/>
      <c r="B112" s="48"/>
      <c r="C112" s="48"/>
      <c r="D112" s="58"/>
      <c r="E112" s="59"/>
      <c r="F112" s="89"/>
      <c r="G112" s="59" t="s">
        <v>121</v>
      </c>
      <c r="H112" s="58"/>
      <c r="I112" s="59">
        <f>SUM(I108:I111)</f>
        <v>19675.199999999997</v>
      </c>
      <c r="J112" s="48" t="s">
        <v>6</v>
      </c>
      <c r="K112" s="80"/>
      <c r="L112" s="50"/>
    </row>
    <row r="113" spans="1:12">
      <c r="A113" s="49"/>
      <c r="B113" s="48" t="s">
        <v>122</v>
      </c>
      <c r="C113" s="48"/>
      <c r="D113" s="57">
        <v>0.4</v>
      </c>
      <c r="E113" s="58" t="s">
        <v>83</v>
      </c>
      <c r="F113" s="57">
        <v>0.4</v>
      </c>
      <c r="G113" s="58" t="s">
        <v>28</v>
      </c>
      <c r="H113" s="57">
        <f>F113*D113</f>
        <v>0.16000000000000003</v>
      </c>
      <c r="I113" s="80" t="s">
        <v>6</v>
      </c>
      <c r="J113" s="80"/>
      <c r="K113" s="80"/>
      <c r="L113" s="50"/>
    </row>
    <row r="114" spans="1:12">
      <c r="A114" s="49"/>
      <c r="B114" s="85" t="s">
        <v>123</v>
      </c>
      <c r="C114" s="86"/>
      <c r="D114" s="86"/>
      <c r="E114" s="130">
        <f>I112</f>
        <v>19675.199999999997</v>
      </c>
      <c r="F114" s="69" t="s">
        <v>71</v>
      </c>
      <c r="G114" s="131">
        <f>H113</f>
        <v>0.16000000000000003</v>
      </c>
      <c r="H114" s="58"/>
      <c r="I114" s="132">
        <f>E114/G114</f>
        <v>122969.99999999996</v>
      </c>
      <c r="J114" s="48" t="s">
        <v>4</v>
      </c>
      <c r="K114" s="48"/>
      <c r="L114" s="50"/>
    </row>
    <row r="115" spans="1:12">
      <c r="A115" s="49"/>
      <c r="B115" s="47" t="s">
        <v>124</v>
      </c>
      <c r="C115" s="47"/>
      <c r="D115" s="47"/>
      <c r="E115" s="83">
        <f>I114</f>
        <v>122969.99999999996</v>
      </c>
      <c r="F115" s="83" t="s">
        <v>83</v>
      </c>
      <c r="G115" s="133">
        <v>0.05</v>
      </c>
      <c r="H115" s="83" t="s">
        <v>125</v>
      </c>
      <c r="I115" s="134">
        <f>E115*0.05</f>
        <v>6148.4999999999982</v>
      </c>
      <c r="J115" s="47" t="s">
        <v>30</v>
      </c>
      <c r="K115" s="97"/>
      <c r="L115" s="135">
        <f>I116</f>
        <v>116821.49999999996</v>
      </c>
    </row>
    <row r="116" spans="1:12">
      <c r="A116" s="106"/>
      <c r="B116" s="46"/>
      <c r="C116" s="47"/>
      <c r="D116" s="47"/>
      <c r="E116" s="47"/>
      <c r="F116" s="47"/>
      <c r="G116" s="47"/>
      <c r="H116" s="47" t="s">
        <v>126</v>
      </c>
      <c r="I116" s="134">
        <f>I114-I115</f>
        <v>116821.49999999996</v>
      </c>
      <c r="J116" s="47" t="s">
        <v>30</v>
      </c>
      <c r="K116" s="112"/>
      <c r="L116" s="109" t="s">
        <v>7</v>
      </c>
    </row>
    <row r="117" spans="1:12">
      <c r="A117" s="49"/>
      <c r="B117" s="88" t="s">
        <v>127</v>
      </c>
      <c r="C117" s="88"/>
      <c r="D117" s="88"/>
      <c r="E117" s="88"/>
      <c r="F117" s="88"/>
      <c r="G117" s="48"/>
      <c r="H117" s="48"/>
      <c r="I117" s="48"/>
      <c r="J117" s="48"/>
      <c r="K117" s="97"/>
      <c r="L117" s="45"/>
    </row>
    <row r="118" spans="1:12">
      <c r="A118" s="49"/>
      <c r="B118" s="88" t="s">
        <v>128</v>
      </c>
      <c r="C118" s="88"/>
      <c r="D118" s="88"/>
      <c r="E118" s="88"/>
      <c r="F118" s="88"/>
      <c r="G118" s="48"/>
      <c r="H118" s="48"/>
      <c r="I118" s="48"/>
      <c r="J118" s="48"/>
      <c r="K118" s="97"/>
      <c r="L118" s="45"/>
    </row>
    <row r="119" spans="1:12">
      <c r="A119" s="49"/>
      <c r="B119" s="50" t="s">
        <v>62</v>
      </c>
      <c r="C119" s="48"/>
      <c r="D119" s="48"/>
      <c r="E119" s="48"/>
      <c r="F119" s="48"/>
      <c r="G119" s="48"/>
      <c r="H119" s="48"/>
      <c r="I119" s="48"/>
      <c r="J119" s="48"/>
      <c r="K119" s="97"/>
      <c r="L119" s="45"/>
    </row>
    <row r="120" spans="1:12">
      <c r="A120" s="49"/>
      <c r="B120" s="56" t="s">
        <v>63</v>
      </c>
      <c r="C120" s="57">
        <v>1.24</v>
      </c>
      <c r="D120" s="58" t="s">
        <v>64</v>
      </c>
      <c r="E120" s="57">
        <v>1.3</v>
      </c>
      <c r="F120" s="58" t="s">
        <v>28</v>
      </c>
      <c r="G120" s="59">
        <f t="shared" ref="G120:G122" si="9">(E120-C120)*1000</f>
        <v>60.000000000000057</v>
      </c>
      <c r="H120" s="48" t="s">
        <v>65</v>
      </c>
      <c r="I120" s="48"/>
      <c r="J120" s="48"/>
      <c r="K120" s="97"/>
      <c r="L120" s="45"/>
    </row>
    <row r="121" spans="1:12">
      <c r="A121" s="94"/>
      <c r="B121" s="58" t="s">
        <v>63</v>
      </c>
      <c r="C121" s="57">
        <v>1.6</v>
      </c>
      <c r="D121" s="58" t="s">
        <v>64</v>
      </c>
      <c r="E121" s="57">
        <v>2.5049999999999999</v>
      </c>
      <c r="F121" s="58" t="s">
        <v>28</v>
      </c>
      <c r="G121" s="59">
        <f t="shared" si="9"/>
        <v>904.99999999999977</v>
      </c>
      <c r="H121" s="48" t="s">
        <v>30</v>
      </c>
      <c r="I121" s="48"/>
      <c r="J121" s="48"/>
      <c r="K121" s="97"/>
      <c r="L121" s="45"/>
    </row>
    <row r="122" spans="1:12">
      <c r="A122" s="49"/>
      <c r="B122" s="56" t="s">
        <v>63</v>
      </c>
      <c r="C122" s="82">
        <v>23.437000000000001</v>
      </c>
      <c r="D122" s="83" t="s">
        <v>64</v>
      </c>
      <c r="E122" s="82">
        <v>23.562000000000001</v>
      </c>
      <c r="F122" s="83" t="s">
        <v>28</v>
      </c>
      <c r="G122" s="84">
        <f t="shared" si="9"/>
        <v>125</v>
      </c>
      <c r="H122" s="47"/>
      <c r="I122" s="48"/>
      <c r="J122" s="48"/>
      <c r="K122" s="97"/>
      <c r="L122" s="45"/>
    </row>
    <row r="123" spans="1:12">
      <c r="A123" s="49"/>
      <c r="B123" s="50"/>
      <c r="C123" s="48"/>
      <c r="D123" s="48"/>
      <c r="E123" s="60"/>
      <c r="F123" s="48" t="s">
        <v>59</v>
      </c>
      <c r="G123" s="61">
        <f>SUM(G120:G122)</f>
        <v>1089.9999999999998</v>
      </c>
      <c r="H123" s="48" t="s">
        <v>65</v>
      </c>
      <c r="I123" s="48"/>
      <c r="J123" s="48"/>
      <c r="K123" s="97"/>
      <c r="L123" s="45"/>
    </row>
    <row r="124" spans="1:12">
      <c r="A124" s="49"/>
      <c r="B124" s="50" t="s">
        <v>129</v>
      </c>
      <c r="C124" s="48"/>
      <c r="D124" s="58">
        <v>2</v>
      </c>
      <c r="E124" s="58" t="s">
        <v>83</v>
      </c>
      <c r="F124" s="58">
        <v>5</v>
      </c>
      <c r="G124" s="136">
        <f>G123</f>
        <v>1089.9999999999998</v>
      </c>
      <c r="H124" s="137" t="s">
        <v>71</v>
      </c>
      <c r="I124" s="92">
        <v>0.3</v>
      </c>
      <c r="J124" s="58" t="s">
        <v>28</v>
      </c>
      <c r="K124" s="138">
        <f>(G124/I124)*F124*D124</f>
        <v>36333.333333333328</v>
      </c>
      <c r="L124" s="45"/>
    </row>
    <row r="125" spans="1:12">
      <c r="A125" s="49"/>
      <c r="B125" s="50"/>
      <c r="C125" s="48"/>
      <c r="D125" s="48"/>
      <c r="E125" s="48"/>
      <c r="F125" s="48"/>
      <c r="G125" s="48"/>
      <c r="H125" s="48"/>
      <c r="I125" s="48"/>
      <c r="J125" s="48"/>
      <c r="K125" s="139" t="s">
        <v>4</v>
      </c>
      <c r="L125" s="45"/>
    </row>
    <row r="126" spans="1:12">
      <c r="A126" s="49"/>
      <c r="B126" s="50" t="s">
        <v>130</v>
      </c>
      <c r="C126" s="48"/>
      <c r="D126" s="48"/>
      <c r="E126" s="58">
        <f>K124</f>
        <v>36333.333333333328</v>
      </c>
      <c r="F126" s="58" t="s">
        <v>83</v>
      </c>
      <c r="G126" s="133">
        <v>0.05</v>
      </c>
      <c r="H126" s="83"/>
      <c r="I126" s="83"/>
      <c r="J126" s="83" t="s">
        <v>28</v>
      </c>
      <c r="K126" s="140">
        <f>K124*0.05</f>
        <v>1816.6666666666665</v>
      </c>
      <c r="L126" s="45"/>
    </row>
    <row r="127" spans="1:12">
      <c r="A127" s="49"/>
      <c r="B127" s="50"/>
      <c r="C127" s="48"/>
      <c r="D127" s="48"/>
      <c r="E127" s="48"/>
      <c r="F127" s="48"/>
      <c r="G127" s="48"/>
      <c r="H127" s="137" t="s">
        <v>131</v>
      </c>
      <c r="I127" s="58"/>
      <c r="J127" s="58" t="s">
        <v>28</v>
      </c>
      <c r="K127" s="138">
        <f>K124-K126</f>
        <v>34516.666666666664</v>
      </c>
      <c r="L127" s="138">
        <f>K127</f>
        <v>34516.666666666664</v>
      </c>
    </row>
    <row r="128" spans="1:12">
      <c r="A128" s="106"/>
      <c r="B128" s="46"/>
      <c r="C128" s="47"/>
      <c r="D128" s="47"/>
      <c r="E128" s="47"/>
      <c r="F128" s="47"/>
      <c r="G128" s="47"/>
      <c r="H128" s="141"/>
      <c r="I128" s="83"/>
      <c r="J128" s="83"/>
      <c r="K128" s="142" t="s">
        <v>4</v>
      </c>
      <c r="L128" s="142" t="s">
        <v>31</v>
      </c>
    </row>
    <row r="129" spans="1:12" ht="48.75" customHeight="1">
      <c r="A129" s="110" t="s">
        <v>132</v>
      </c>
      <c r="B129" s="169" t="s">
        <v>133</v>
      </c>
      <c r="C129" s="170"/>
      <c r="D129" s="170"/>
      <c r="E129" s="170"/>
      <c r="F129" s="170"/>
      <c r="G129" s="170"/>
      <c r="H129" s="170"/>
      <c r="I129" s="170"/>
      <c r="J129" s="170"/>
      <c r="K129" s="171"/>
      <c r="L129" s="45"/>
    </row>
    <row r="130" spans="1:12">
      <c r="A130" s="49"/>
      <c r="B130" s="50"/>
      <c r="C130" s="58" t="s">
        <v>134</v>
      </c>
      <c r="D130" s="58"/>
      <c r="E130" s="58"/>
      <c r="F130" s="58"/>
      <c r="G130" s="58"/>
      <c r="H130" s="58"/>
      <c r="I130" s="58"/>
      <c r="J130" s="58"/>
      <c r="K130" s="139"/>
      <c r="L130" s="45"/>
    </row>
    <row r="131" spans="1:12">
      <c r="A131" s="49"/>
      <c r="B131" s="50"/>
      <c r="C131" s="132">
        <f>I116</f>
        <v>116821.49999999996</v>
      </c>
      <c r="D131" s="58" t="s">
        <v>83</v>
      </c>
      <c r="E131" s="59">
        <v>0.4</v>
      </c>
      <c r="F131" s="58" t="s">
        <v>83</v>
      </c>
      <c r="G131" s="59">
        <v>0.4</v>
      </c>
      <c r="H131" s="58" t="s">
        <v>83</v>
      </c>
      <c r="I131" s="59">
        <v>0.2</v>
      </c>
      <c r="J131" s="58" t="s">
        <v>28</v>
      </c>
      <c r="K131" s="113">
        <f>C131*E131*G131*I131</f>
        <v>3738.2879999999991</v>
      </c>
      <c r="L131" s="45"/>
    </row>
    <row r="132" spans="1:12">
      <c r="A132" s="49"/>
      <c r="B132" s="50"/>
      <c r="C132" s="48"/>
      <c r="D132" s="48"/>
      <c r="E132" s="48"/>
      <c r="F132" s="48"/>
      <c r="G132" s="48"/>
      <c r="H132" s="48"/>
      <c r="I132" s="48"/>
      <c r="J132" s="48"/>
      <c r="K132" s="139" t="s">
        <v>5</v>
      </c>
      <c r="L132" s="45"/>
    </row>
    <row r="133" spans="1:12">
      <c r="A133" s="49"/>
      <c r="B133" s="50"/>
      <c r="C133" s="58" t="s">
        <v>135</v>
      </c>
      <c r="D133" s="58"/>
      <c r="E133" s="58"/>
      <c r="F133" s="58"/>
      <c r="G133" s="58"/>
      <c r="H133" s="58"/>
      <c r="I133" s="58"/>
      <c r="J133" s="58"/>
      <c r="K133" s="139"/>
      <c r="L133" s="45"/>
    </row>
    <row r="134" spans="1:12">
      <c r="A134" s="49"/>
      <c r="B134" s="50"/>
      <c r="C134" s="132">
        <f>K127</f>
        <v>34516.666666666664</v>
      </c>
      <c r="D134" s="58" t="s">
        <v>83</v>
      </c>
      <c r="E134" s="59">
        <v>0.3</v>
      </c>
      <c r="F134" s="58" t="s">
        <v>83</v>
      </c>
      <c r="G134" s="59">
        <v>0.3</v>
      </c>
      <c r="H134" s="58" t="s">
        <v>83</v>
      </c>
      <c r="I134" s="59">
        <v>0.3</v>
      </c>
      <c r="J134" s="58" t="s">
        <v>28</v>
      </c>
      <c r="K134" s="113">
        <f>C134*E134*G134*I134</f>
        <v>931.94999999999982</v>
      </c>
      <c r="L134" s="45"/>
    </row>
    <row r="135" spans="1:12">
      <c r="A135" s="49"/>
      <c r="B135" s="46"/>
      <c r="C135" s="47"/>
      <c r="D135" s="47"/>
      <c r="E135" s="47"/>
      <c r="F135" s="47"/>
      <c r="G135" s="47"/>
      <c r="H135" s="47"/>
      <c r="I135" s="47"/>
      <c r="J135" s="47"/>
      <c r="K135" s="142" t="s">
        <v>5</v>
      </c>
      <c r="L135" s="45"/>
    </row>
    <row r="136" spans="1:12">
      <c r="A136" s="49"/>
      <c r="B136" s="50"/>
      <c r="C136" s="48"/>
      <c r="D136" s="48"/>
      <c r="E136" s="48"/>
      <c r="F136" s="48"/>
      <c r="G136" s="48"/>
      <c r="H136" s="48" t="s">
        <v>131</v>
      </c>
      <c r="I136" s="48" t="s">
        <v>28</v>
      </c>
      <c r="J136" s="48"/>
      <c r="K136" s="113">
        <f>K131+K134</f>
        <v>4670.2379999999994</v>
      </c>
      <c r="L136" s="45"/>
    </row>
    <row r="137" spans="1:12">
      <c r="A137" s="49"/>
      <c r="B137" s="50"/>
      <c r="C137" s="48"/>
      <c r="D137" s="48"/>
      <c r="E137" s="48"/>
      <c r="F137" s="48"/>
      <c r="G137" s="48"/>
      <c r="H137" s="48"/>
      <c r="I137" s="48"/>
      <c r="J137" s="48"/>
      <c r="K137" s="139" t="s">
        <v>5</v>
      </c>
      <c r="L137" s="45"/>
    </row>
    <row r="138" spans="1:12">
      <c r="A138" s="49"/>
      <c r="B138" s="50" t="s">
        <v>136</v>
      </c>
      <c r="C138" s="48"/>
      <c r="D138" s="48"/>
      <c r="E138" s="48"/>
      <c r="F138" s="48"/>
      <c r="G138" s="48">
        <f>K136</f>
        <v>4670.2379999999994</v>
      </c>
      <c r="H138" s="80" t="s">
        <v>83</v>
      </c>
      <c r="I138" s="126">
        <v>0.5</v>
      </c>
      <c r="J138" s="48" t="s">
        <v>28</v>
      </c>
      <c r="K138" s="113">
        <f>G138*0.5</f>
        <v>2335.1189999999997</v>
      </c>
      <c r="L138" s="111">
        <f>K138</f>
        <v>2335.1189999999997</v>
      </c>
    </row>
    <row r="139" spans="1:12">
      <c r="A139" s="106"/>
      <c r="B139" s="46"/>
      <c r="C139" s="47"/>
      <c r="D139" s="47"/>
      <c r="E139" s="47"/>
      <c r="F139" s="47"/>
      <c r="G139" s="47"/>
      <c r="H139" s="47"/>
      <c r="I139" s="47"/>
      <c r="J139" s="47"/>
      <c r="K139" s="142" t="s">
        <v>5</v>
      </c>
      <c r="L139" s="109" t="s">
        <v>91</v>
      </c>
    </row>
    <row r="140" spans="1:12">
      <c r="A140" s="49"/>
      <c r="B140" s="87" t="s">
        <v>54</v>
      </c>
      <c r="C140" s="88"/>
      <c r="D140" s="88"/>
      <c r="E140" s="88"/>
      <c r="F140" s="48"/>
      <c r="G140" s="48"/>
      <c r="H140" s="48"/>
      <c r="I140" s="48"/>
      <c r="J140" s="48"/>
      <c r="K140" s="97"/>
      <c r="L140" s="45"/>
    </row>
    <row r="141" spans="1:12">
      <c r="A141" s="49"/>
      <c r="B141" s="50"/>
      <c r="C141" s="48" t="s">
        <v>137</v>
      </c>
      <c r="D141" s="48"/>
      <c r="E141" s="48"/>
      <c r="F141" s="48"/>
      <c r="G141" s="58" t="s">
        <v>28</v>
      </c>
      <c r="H141" s="61">
        <f>K138</f>
        <v>2335.1189999999997</v>
      </c>
      <c r="I141" s="48"/>
      <c r="J141" s="48"/>
      <c r="K141" s="97"/>
      <c r="L141" s="111">
        <f>H141</f>
        <v>2335.1189999999997</v>
      </c>
    </row>
    <row r="142" spans="1:12">
      <c r="A142" s="106"/>
      <c r="B142" s="46"/>
      <c r="C142" s="47"/>
      <c r="D142" s="47"/>
      <c r="E142" s="47"/>
      <c r="F142" s="47"/>
      <c r="G142" s="47"/>
      <c r="H142" s="47"/>
      <c r="I142" s="47"/>
      <c r="J142" s="47"/>
      <c r="K142" s="112"/>
      <c r="L142" s="109" t="s">
        <v>5</v>
      </c>
    </row>
    <row r="143" spans="1:12" ht="83.25" customHeight="1">
      <c r="A143" s="119" t="s">
        <v>138</v>
      </c>
      <c r="B143" s="161" t="s">
        <v>139</v>
      </c>
      <c r="C143" s="162"/>
      <c r="D143" s="162"/>
      <c r="E143" s="162"/>
      <c r="F143" s="162"/>
      <c r="G143" s="162"/>
      <c r="H143" s="162"/>
      <c r="I143" s="162"/>
      <c r="J143" s="162"/>
      <c r="K143" s="162"/>
      <c r="L143" s="124"/>
    </row>
    <row r="144" spans="1:12">
      <c r="A144" s="49"/>
      <c r="B144" s="48" t="s">
        <v>140</v>
      </c>
      <c r="C144" s="48"/>
      <c r="D144" s="48"/>
      <c r="E144" s="48"/>
      <c r="F144" s="48"/>
      <c r="G144" s="48"/>
      <c r="H144" s="48"/>
      <c r="I144" s="48"/>
      <c r="J144" s="48"/>
      <c r="K144" s="48"/>
      <c r="L144" s="45"/>
    </row>
    <row r="145" spans="1:12">
      <c r="A145" s="49"/>
      <c r="B145" s="50" t="s">
        <v>62</v>
      </c>
      <c r="C145" s="48"/>
      <c r="D145" s="48"/>
      <c r="E145" s="48"/>
      <c r="F145" s="48"/>
      <c r="G145" s="48"/>
      <c r="H145" s="48"/>
      <c r="I145" s="48"/>
      <c r="J145" s="48"/>
      <c r="K145" s="48"/>
      <c r="L145" s="45"/>
    </row>
    <row r="146" spans="1:12">
      <c r="A146" s="49"/>
      <c r="B146" s="56" t="s">
        <v>63</v>
      </c>
      <c r="C146" s="57">
        <v>1.24</v>
      </c>
      <c r="D146" s="58" t="s">
        <v>64</v>
      </c>
      <c r="E146" s="57">
        <v>1.3</v>
      </c>
      <c r="F146" s="58" t="s">
        <v>28</v>
      </c>
      <c r="G146" s="59">
        <f t="shared" ref="G146:G148" si="10">(E146-C146)*1000</f>
        <v>60.000000000000057</v>
      </c>
      <c r="H146" s="48" t="s">
        <v>30</v>
      </c>
      <c r="I146" s="48"/>
      <c r="J146" s="48"/>
      <c r="K146" s="48"/>
      <c r="L146" s="45"/>
    </row>
    <row r="147" spans="1:12">
      <c r="A147" s="94"/>
      <c r="B147" s="56" t="s">
        <v>63</v>
      </c>
      <c r="C147" s="57">
        <v>1.6</v>
      </c>
      <c r="D147" s="58" t="s">
        <v>64</v>
      </c>
      <c r="E147" s="57">
        <v>2.5049999999999999</v>
      </c>
      <c r="F147" s="58" t="s">
        <v>28</v>
      </c>
      <c r="G147" s="59">
        <f t="shared" si="10"/>
        <v>904.99999999999977</v>
      </c>
      <c r="H147" s="48" t="s">
        <v>30</v>
      </c>
      <c r="I147" s="48"/>
      <c r="J147" s="48"/>
      <c r="K147" s="48"/>
      <c r="L147" s="45"/>
    </row>
    <row r="148" spans="1:12">
      <c r="A148" s="49"/>
      <c r="B148" s="56" t="s">
        <v>63</v>
      </c>
      <c r="C148" s="82">
        <v>23.437000000000001</v>
      </c>
      <c r="D148" s="83" t="s">
        <v>64</v>
      </c>
      <c r="E148" s="82">
        <v>23.562000000000001</v>
      </c>
      <c r="F148" s="83" t="s">
        <v>28</v>
      </c>
      <c r="G148" s="84">
        <f t="shared" si="10"/>
        <v>125</v>
      </c>
      <c r="H148" s="47"/>
      <c r="I148" s="48"/>
      <c r="J148" s="48"/>
      <c r="K148" s="48"/>
      <c r="L148" s="45"/>
    </row>
    <row r="149" spans="1:12">
      <c r="A149" s="49"/>
      <c r="B149" s="50"/>
      <c r="C149" s="48"/>
      <c r="D149" s="48"/>
      <c r="E149" s="60" t="s">
        <v>66</v>
      </c>
      <c r="F149" s="48" t="s">
        <v>59</v>
      </c>
      <c r="G149" s="61">
        <f>SUM(G146:G148)</f>
        <v>1089.9999999999998</v>
      </c>
      <c r="H149" s="48" t="s">
        <v>65</v>
      </c>
      <c r="I149" s="48"/>
      <c r="J149" s="48"/>
      <c r="K149" s="48"/>
      <c r="L149" s="45"/>
    </row>
    <row r="150" spans="1:12">
      <c r="A150" s="49"/>
      <c r="B150" s="80" t="s">
        <v>141</v>
      </c>
      <c r="C150" s="80"/>
      <c r="D150" s="80"/>
      <c r="E150" s="80"/>
      <c r="F150" s="80"/>
      <c r="G150" s="80"/>
      <c r="H150" s="80"/>
      <c r="I150" s="80"/>
      <c r="J150" s="80"/>
      <c r="K150" s="80"/>
      <c r="L150" s="45"/>
    </row>
    <row r="151" spans="1:12">
      <c r="A151" s="49"/>
      <c r="B151" s="92">
        <f>G149</f>
        <v>1089.9999999999998</v>
      </c>
      <c r="C151" s="137" t="s">
        <v>83</v>
      </c>
      <c r="D151" s="143">
        <v>4</v>
      </c>
      <c r="E151" s="137" t="s">
        <v>83</v>
      </c>
      <c r="F151" s="59">
        <v>0.3</v>
      </c>
      <c r="G151" s="137" t="s">
        <v>83</v>
      </c>
      <c r="H151" s="59">
        <v>0.2</v>
      </c>
      <c r="I151" s="58" t="s">
        <v>83</v>
      </c>
      <c r="J151" s="59">
        <v>0.5</v>
      </c>
      <c r="K151" s="58" t="s">
        <v>28</v>
      </c>
      <c r="L151" s="111">
        <f>B151*D151*F151*H151*J151</f>
        <v>130.79999999999998</v>
      </c>
    </row>
    <row r="152" spans="1:12">
      <c r="A152" s="106"/>
      <c r="B152" s="92"/>
      <c r="C152" s="137"/>
      <c r="D152" s="143"/>
      <c r="E152" s="137"/>
      <c r="F152" s="59"/>
      <c r="G152" s="137"/>
      <c r="H152" s="59"/>
      <c r="I152" s="58"/>
      <c r="J152" s="59"/>
      <c r="K152" s="58"/>
      <c r="L152" s="111"/>
    </row>
    <row r="153" spans="1:12" ht="70.5" customHeight="1">
      <c r="A153" s="119" t="s">
        <v>142</v>
      </c>
      <c r="B153" s="161" t="s">
        <v>143</v>
      </c>
      <c r="C153" s="162"/>
      <c r="D153" s="162"/>
      <c r="E153" s="162"/>
      <c r="F153" s="162"/>
      <c r="G153" s="162"/>
      <c r="H153" s="162"/>
      <c r="I153" s="162"/>
      <c r="J153" s="162"/>
      <c r="K153" s="162"/>
      <c r="L153" s="124"/>
    </row>
    <row r="154" spans="1:12">
      <c r="A154" s="49"/>
      <c r="B154" s="80" t="s">
        <v>140</v>
      </c>
      <c r="C154" s="80"/>
      <c r="D154" s="80"/>
      <c r="E154" s="80"/>
      <c r="F154" s="80"/>
      <c r="G154" s="80"/>
      <c r="H154" s="80"/>
      <c r="I154" s="80"/>
      <c r="J154" s="80"/>
      <c r="K154" s="80"/>
      <c r="L154" s="45"/>
    </row>
    <row r="155" spans="1:12">
      <c r="A155" s="49"/>
      <c r="B155" s="50" t="s">
        <v>67</v>
      </c>
      <c r="C155" s="48"/>
      <c r="D155" s="48"/>
      <c r="E155" s="48"/>
      <c r="F155" s="48"/>
      <c r="G155" s="48"/>
      <c r="H155" s="48"/>
      <c r="I155" s="80"/>
      <c r="J155" s="80"/>
      <c r="K155" s="80"/>
      <c r="L155" s="45"/>
    </row>
    <row r="156" spans="1:12">
      <c r="A156" s="49"/>
      <c r="B156" s="56" t="s">
        <v>63</v>
      </c>
      <c r="C156" s="57">
        <v>0.88</v>
      </c>
      <c r="D156" s="58" t="s">
        <v>64</v>
      </c>
      <c r="E156" s="57">
        <v>1.24</v>
      </c>
      <c r="F156" s="58" t="s">
        <v>28</v>
      </c>
      <c r="G156" s="59">
        <f t="shared" ref="G156:G158" si="11">(E156-C156)*1000</f>
        <v>360</v>
      </c>
      <c r="H156" s="48" t="s">
        <v>65</v>
      </c>
      <c r="I156" s="80"/>
      <c r="J156" s="80"/>
      <c r="K156" s="80"/>
      <c r="L156" s="45"/>
    </row>
    <row r="157" spans="1:12">
      <c r="A157" s="49"/>
      <c r="B157" s="56" t="s">
        <v>63</v>
      </c>
      <c r="C157" s="57">
        <v>1.3</v>
      </c>
      <c r="D157" s="58" t="s">
        <v>64</v>
      </c>
      <c r="E157" s="57">
        <v>1.6</v>
      </c>
      <c r="F157" s="58" t="s">
        <v>28</v>
      </c>
      <c r="G157" s="59">
        <f t="shared" si="11"/>
        <v>300.00000000000006</v>
      </c>
      <c r="H157" s="48" t="s">
        <v>30</v>
      </c>
      <c r="I157" s="80"/>
      <c r="J157" s="80"/>
      <c r="K157" s="80"/>
      <c r="L157" s="45"/>
    </row>
    <row r="158" spans="1:12">
      <c r="A158" s="49"/>
      <c r="B158" s="81" t="s">
        <v>63</v>
      </c>
      <c r="C158" s="82">
        <v>2.5049999999999999</v>
      </c>
      <c r="D158" s="83" t="s">
        <v>64</v>
      </c>
      <c r="E158" s="82">
        <v>3</v>
      </c>
      <c r="F158" s="83" t="s">
        <v>28</v>
      </c>
      <c r="G158" s="84">
        <f t="shared" si="11"/>
        <v>495.00000000000011</v>
      </c>
      <c r="H158" s="48" t="s">
        <v>30</v>
      </c>
      <c r="I158" s="80"/>
      <c r="J158" s="80"/>
      <c r="K158" s="80"/>
      <c r="L158" s="45"/>
    </row>
    <row r="159" spans="1:12">
      <c r="A159" s="49"/>
      <c r="B159" s="50"/>
      <c r="C159" s="48"/>
      <c r="D159" s="48"/>
      <c r="E159" s="60" t="s">
        <v>66</v>
      </c>
      <c r="F159" s="48" t="s">
        <v>59</v>
      </c>
      <c r="G159" s="61">
        <f>SUM(G156:G158)</f>
        <v>1155</v>
      </c>
      <c r="H159" s="48" t="s">
        <v>65</v>
      </c>
      <c r="I159" s="80"/>
      <c r="J159" s="80"/>
      <c r="K159" s="80"/>
      <c r="L159" s="45"/>
    </row>
    <row r="160" spans="1:12">
      <c r="A160" s="49"/>
      <c r="B160" s="80" t="s">
        <v>144</v>
      </c>
      <c r="C160" s="80"/>
      <c r="D160" s="80"/>
      <c r="E160" s="80"/>
      <c r="F160" s="80"/>
      <c r="G160" s="80"/>
      <c r="H160" s="80"/>
      <c r="I160" s="80"/>
      <c r="J160" s="80"/>
      <c r="K160" s="80"/>
      <c r="L160" s="45"/>
    </row>
    <row r="161" spans="1:12">
      <c r="A161" s="49"/>
      <c r="B161" s="80" t="s">
        <v>141</v>
      </c>
      <c r="C161" s="93" t="s">
        <v>28</v>
      </c>
      <c r="D161" s="93">
        <v>18.78</v>
      </c>
      <c r="E161" s="93" t="s">
        <v>83</v>
      </c>
      <c r="F161" s="99">
        <f>G159</f>
        <v>1155</v>
      </c>
      <c r="G161" s="99" t="s">
        <v>83</v>
      </c>
      <c r="H161" s="93">
        <v>0.14000000000000001</v>
      </c>
      <c r="I161" s="99" t="s">
        <v>28</v>
      </c>
      <c r="J161" s="99">
        <f>D161*F161*H161</f>
        <v>3036.7260000000006</v>
      </c>
      <c r="K161" s="144" t="s">
        <v>5</v>
      </c>
      <c r="L161" s="111"/>
    </row>
    <row r="162" spans="1:12">
      <c r="A162" s="49"/>
      <c r="B162" s="80"/>
      <c r="C162" s="93"/>
      <c r="D162" s="145"/>
      <c r="E162" s="93"/>
      <c r="F162" s="99"/>
      <c r="G162" s="84"/>
      <c r="H162" s="83"/>
      <c r="I162" s="84"/>
      <c r="J162" s="83"/>
      <c r="K162" s="146"/>
      <c r="L162" s="105"/>
    </row>
    <row r="163" spans="1:12">
      <c r="A163" s="49"/>
      <c r="B163" s="93"/>
      <c r="C163" s="125"/>
      <c r="D163" s="93"/>
      <c r="E163" s="99"/>
      <c r="F163" s="93"/>
      <c r="G163" s="99"/>
      <c r="H163" s="80"/>
      <c r="I163" s="80" t="s">
        <v>121</v>
      </c>
      <c r="J163" s="80">
        <f>SUM(J161:J162)</f>
        <v>3036.7260000000006</v>
      </c>
      <c r="K163" s="80" t="s">
        <v>5</v>
      </c>
      <c r="L163" s="45"/>
    </row>
    <row r="164" spans="1:12">
      <c r="A164" s="49"/>
      <c r="B164" s="99" t="s">
        <v>145</v>
      </c>
      <c r="C164" s="93"/>
      <c r="D164" s="147" t="s">
        <v>28</v>
      </c>
      <c r="E164" s="99">
        <f>J163</f>
        <v>3036.7260000000006</v>
      </c>
      <c r="F164" s="99" t="s">
        <v>5</v>
      </c>
      <c r="G164" s="148" t="s">
        <v>71</v>
      </c>
      <c r="H164" s="125">
        <v>3.1E-2</v>
      </c>
      <c r="I164" s="93" t="s">
        <v>28</v>
      </c>
      <c r="J164" s="149">
        <f>E164/H164</f>
        <v>97958.903225806469</v>
      </c>
      <c r="K164" s="115" t="s">
        <v>7</v>
      </c>
      <c r="L164" s="45"/>
    </row>
    <row r="165" spans="1:12">
      <c r="A165" s="49"/>
      <c r="B165" s="80" t="s">
        <v>146</v>
      </c>
      <c r="C165" s="80"/>
      <c r="D165" s="80"/>
      <c r="E165" s="80"/>
      <c r="F165" s="80"/>
      <c r="G165" s="96"/>
      <c r="H165" s="80"/>
      <c r="I165" s="96"/>
      <c r="J165" s="80"/>
      <c r="K165" s="80"/>
      <c r="L165" s="111"/>
    </row>
    <row r="166" spans="1:12">
      <c r="A166" s="49"/>
      <c r="B166" s="80">
        <v>2</v>
      </c>
      <c r="C166" s="80" t="s">
        <v>83</v>
      </c>
      <c r="D166" s="96">
        <v>2.5</v>
      </c>
      <c r="E166" s="80" t="s">
        <v>83</v>
      </c>
      <c r="F166" s="96">
        <f>G159</f>
        <v>1155</v>
      </c>
      <c r="G166" s="96" t="s">
        <v>83</v>
      </c>
      <c r="H166" s="96">
        <v>0.14000000000000001</v>
      </c>
      <c r="I166" s="96" t="s">
        <v>28</v>
      </c>
      <c r="J166" s="96">
        <f>B166*D166*F166*H166</f>
        <v>808.50000000000011</v>
      </c>
      <c r="K166" s="80" t="s">
        <v>147</v>
      </c>
      <c r="L166" s="105"/>
    </row>
    <row r="167" spans="1:12">
      <c r="A167" s="49"/>
      <c r="B167" s="99" t="s">
        <v>145</v>
      </c>
      <c r="C167" s="93"/>
      <c r="D167" s="147" t="s">
        <v>28</v>
      </c>
      <c r="E167" s="84">
        <f>J166</f>
        <v>808.50000000000011</v>
      </c>
      <c r="F167" s="84" t="s">
        <v>5</v>
      </c>
      <c r="G167" s="150" t="s">
        <v>71</v>
      </c>
      <c r="H167" s="82">
        <v>3.1E-2</v>
      </c>
      <c r="I167" s="83" t="s">
        <v>28</v>
      </c>
      <c r="J167" s="151">
        <f>E167/H167</f>
        <v>26080.645161290326</v>
      </c>
      <c r="K167" s="152" t="s">
        <v>7</v>
      </c>
      <c r="L167" s="73">
        <f>J168</f>
        <v>124039.54838709679</v>
      </c>
    </row>
    <row r="168" spans="1:12">
      <c r="A168" s="106"/>
      <c r="B168" s="37"/>
      <c r="C168" s="37"/>
      <c r="D168" s="37"/>
      <c r="E168" s="37"/>
      <c r="F168" s="37"/>
      <c r="G168" s="37"/>
      <c r="H168" s="37" t="s">
        <v>29</v>
      </c>
      <c r="I168" s="37" t="s">
        <v>28</v>
      </c>
      <c r="J168" s="153">
        <f>J164+J167</f>
        <v>124039.54838709679</v>
      </c>
      <c r="K168" s="152" t="s">
        <v>7</v>
      </c>
      <c r="L168" s="76" t="s">
        <v>4</v>
      </c>
    </row>
  </sheetData>
  <mergeCells count="14">
    <mergeCell ref="B47:K47"/>
    <mergeCell ref="A1:L1"/>
    <mergeCell ref="B2:I2"/>
    <mergeCell ref="B3:K3"/>
    <mergeCell ref="B18:I18"/>
    <mergeCell ref="B44:K44"/>
    <mergeCell ref="B143:K143"/>
    <mergeCell ref="B153:K153"/>
    <mergeCell ref="B50:K50"/>
    <mergeCell ref="B63:K63"/>
    <mergeCell ref="B83:K83"/>
    <mergeCell ref="B99:K99"/>
    <mergeCell ref="B102:K102"/>
    <mergeCell ref="B129:K129"/>
  </mergeCells>
  <pageMargins left="0.7" right="0.7" top="0.75" bottom="0.75" header="0.3" footer="0.3"/>
  <pageSetup paperSize="9" scale="85"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Protective Abstract</vt:lpstr>
      <vt:lpstr>Protective Detail</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0ffice</cp:lastModifiedBy>
  <cp:lastPrinted>2020-10-12T08:33:43Z</cp:lastPrinted>
  <dcterms:created xsi:type="dcterms:W3CDTF">2020-09-17T09:43:57Z</dcterms:created>
  <dcterms:modified xsi:type="dcterms:W3CDTF">2020-10-13T07:50:38Z</dcterms:modified>
</cp:coreProperties>
</file>